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1 - SJ 2023-2024\SO\4522 - aanvr.subs.busbegeleid\1 - versie SJ 2023-2024\actuele versie\"/>
    </mc:Choice>
  </mc:AlternateContent>
  <xr:revisionPtr revIDLastSave="0" documentId="13_ncr:1_{74CC012C-8876-4A3A-ABCC-0262B69A7F88}" xr6:coauthVersionLast="47" xr6:coauthVersionMax="47" xr10:uidLastSave="{00000000-0000-0000-0000-000000000000}"/>
  <workbookProtection workbookAlgorithmName="SHA-512" workbookHashValue="fxVwnkkwwXFUHaWU+fJqeAb/CkwV9APPIiJXYD1e/UevmX8NcQampct77nb/vYQB/iAWP/eYMalkFkAvTkZKtA==" workbookSaltValue="N/jIZOr1jSGVIVqflB7l1w==" workbookSpinCount="100000" lockStructure="1"/>
  <bookViews>
    <workbookView xWindow="-28920" yWindow="-120" windowWidth="29040" windowHeight="15840" firstSheet="1" activeTab="1" xr2:uid="{00000000-000D-0000-FFFF-FFFF00000000}"/>
  </bookViews>
  <sheets>
    <sheet name="ritten" sheetId="26" state="hidden" r:id="rId1"/>
    <sheet name="Inlichtingen &amp; berek. subsidie" sheetId="1" r:id="rId2"/>
    <sheet name="Blad2" sheetId="7" state="hidden" r:id="rId3"/>
    <sheet name="cheque wijkwerker" sheetId="6" state="hidden" r:id="rId4"/>
    <sheet name="Opmerkingen" sheetId="4" r:id="rId5"/>
    <sheet name="wijkwerkdagen" sheetId="9" state="hidden" r:id="rId6"/>
    <sheet name="aantal gepresteerde dagen" sheetId="8" state="hidden" r:id="rId7"/>
    <sheet name="Blad1" sheetId="13" r:id="rId8"/>
    <sheet name="Blad3" sheetId="14" r:id="rId9"/>
    <sheet name="Blad4" sheetId="15" r:id="rId10"/>
    <sheet name="Blad5" sheetId="16" r:id="rId11"/>
    <sheet name="Blad6" sheetId="17" r:id="rId12"/>
    <sheet name="Blad7" sheetId="18" r:id="rId13"/>
    <sheet name="Blad8" sheetId="19" r:id="rId14"/>
    <sheet name="Blad9" sheetId="20" r:id="rId15"/>
    <sheet name="Blad10" sheetId="21" r:id="rId16"/>
    <sheet name="Blad11" sheetId="22" r:id="rId17"/>
    <sheet name="Blad12" sheetId="23" r:id="rId18"/>
    <sheet name="Blad13" sheetId="24" r:id="rId19"/>
    <sheet name="Blad14" sheetId="25" r:id="rId20"/>
    <sheet name="gegevensblad samenvatting" sheetId="11" r:id="rId21"/>
    <sheet name="gegevensblad detail" sheetId="10" r:id="rId22"/>
    <sheet name="gegevensblad opmerkingen" sheetId="12" r:id="rId23"/>
    <sheet name="bruto-uurloon begeleiders" sheetId="5" state="hidden" r:id="rId24"/>
    <sheet name="instellingsgegevens" sheetId="3" state="hidden" r:id="rId25"/>
  </sheets>
  <definedNames>
    <definedName name="_xlnm._FilterDatabase" localSheetId="6" hidden="1">'aantal gepresteerde dagen'!#REF!</definedName>
    <definedName name="_xlnm._FilterDatabase" localSheetId="24" hidden="1">instellingsgegevens!$O$1:$Q$478</definedName>
    <definedName name="_xlnm.Print_Area" localSheetId="1">'Inlichtingen &amp; berek. subsidie'!$A$1:$DF$137</definedName>
    <definedName name="_xlnm.Print_Titles" localSheetId="4">Opmerkingen!$1:$6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6" i="8" l="1"/>
  <c r="D307" i="8" s="1"/>
  <c r="AC33" i="10"/>
  <c r="AC32" i="10"/>
  <c r="AC31" i="10"/>
  <c r="AC30" i="10"/>
  <c r="AC29" i="10"/>
  <c r="AC28" i="10"/>
  <c r="AC27" i="10"/>
  <c r="AC26" i="10"/>
  <c r="AC25" i="10"/>
  <c r="AC24" i="10"/>
  <c r="AC23" i="10"/>
  <c r="AC22" i="10"/>
  <c r="AC21" i="10"/>
  <c r="AC20" i="10"/>
  <c r="AC19" i="10"/>
  <c r="AC18" i="10"/>
  <c r="AC17" i="10"/>
  <c r="AC16" i="10"/>
  <c r="AC15" i="10"/>
  <c r="AC14" i="10"/>
  <c r="AC13" i="10"/>
  <c r="AC12" i="10"/>
  <c r="AC11" i="10"/>
  <c r="AC10" i="10"/>
  <c r="AC9" i="10"/>
  <c r="AC8" i="10"/>
  <c r="AC7" i="10"/>
  <c r="AC6" i="10"/>
  <c r="AC5" i="10"/>
  <c r="AC4" i="10"/>
  <c r="AB33" i="10"/>
  <c r="AB32" i="10"/>
  <c r="AB31" i="10"/>
  <c r="AB30" i="10"/>
  <c r="AB29" i="10"/>
  <c r="AB28" i="10"/>
  <c r="AB27" i="10"/>
  <c r="AB26" i="10"/>
  <c r="AB25" i="10"/>
  <c r="AB24" i="10"/>
  <c r="AB23" i="10"/>
  <c r="AB22" i="10"/>
  <c r="AB21" i="10"/>
  <c r="AB20" i="10"/>
  <c r="AB19" i="10"/>
  <c r="AB18" i="10"/>
  <c r="AB17" i="10"/>
  <c r="AB16" i="10"/>
  <c r="AB15" i="10"/>
  <c r="AB14" i="10"/>
  <c r="AB13" i="10"/>
  <c r="AB12" i="10"/>
  <c r="AB11" i="10"/>
  <c r="AB10" i="10"/>
  <c r="AB9" i="10"/>
  <c r="AB8" i="10"/>
  <c r="AB7" i="10"/>
  <c r="AB6" i="10"/>
  <c r="AB5" i="10"/>
  <c r="AB4" i="10"/>
  <c r="B307" i="8" l="1"/>
  <c r="C307" i="8" s="1"/>
  <c r="C306" i="8"/>
  <c r="B306" i="8"/>
  <c r="C305" i="8"/>
  <c r="B305" i="8"/>
  <c r="B304" i="8"/>
  <c r="C304" i="8" s="1"/>
  <c r="B303" i="8"/>
  <c r="C303" i="8" s="1"/>
  <c r="B302" i="8"/>
  <c r="C302" i="8" s="1"/>
  <c r="C301" i="8"/>
  <c r="B301" i="8"/>
  <c r="B300" i="8"/>
  <c r="C300" i="8" s="1"/>
  <c r="B299" i="8"/>
  <c r="C299" i="8" s="1"/>
  <c r="B298" i="8"/>
  <c r="C298" i="8" s="1"/>
  <c r="B297" i="8"/>
  <c r="C297" i="8" s="1"/>
  <c r="B296" i="8"/>
  <c r="C296" i="8" s="1"/>
  <c r="B295" i="8"/>
  <c r="C295" i="8" s="1"/>
  <c r="B294" i="8"/>
  <c r="C294" i="8" s="1"/>
  <c r="B293" i="8"/>
  <c r="C293" i="8" s="1"/>
  <c r="B292" i="8"/>
  <c r="C292" i="8" s="1"/>
  <c r="B291" i="8"/>
  <c r="C291" i="8" s="1"/>
  <c r="B290" i="8"/>
  <c r="C290" i="8" s="1"/>
  <c r="B289" i="8"/>
  <c r="C289" i="8" s="1"/>
  <c r="B288" i="8"/>
  <c r="C288" i="8" s="1"/>
  <c r="B287" i="8"/>
  <c r="C287" i="8" s="1"/>
  <c r="B286" i="8"/>
  <c r="C286" i="8" s="1"/>
  <c r="B285" i="8"/>
  <c r="C285" i="8" s="1"/>
  <c r="B284" i="8"/>
  <c r="C284" i="8" s="1"/>
  <c r="B283" i="8"/>
  <c r="C283" i="8" s="1"/>
  <c r="B282" i="8"/>
  <c r="C282" i="8" s="1"/>
  <c r="C281" i="8"/>
  <c r="B281" i="8"/>
  <c r="B280" i="8"/>
  <c r="C280" i="8" s="1"/>
  <c r="B279" i="8"/>
  <c r="C279" i="8" s="1"/>
  <c r="C278" i="8"/>
  <c r="B278" i="8"/>
  <c r="C277" i="8"/>
  <c r="B277" i="8"/>
  <c r="B276" i="8"/>
  <c r="C276" i="8" s="1"/>
  <c r="C275" i="8"/>
  <c r="B275" i="8"/>
  <c r="C274" i="8"/>
  <c r="B274" i="8"/>
  <c r="B273" i="8"/>
  <c r="C273" i="8" s="1"/>
  <c r="B272" i="8"/>
  <c r="C272" i="8" s="1"/>
  <c r="C271" i="8"/>
  <c r="B271" i="8"/>
  <c r="B270" i="8"/>
  <c r="C270" i="8" s="1"/>
  <c r="B269" i="8"/>
  <c r="C269" i="8" s="1"/>
  <c r="B268" i="8"/>
  <c r="C268" i="8" s="1"/>
  <c r="B267" i="8"/>
  <c r="C267" i="8" s="1"/>
  <c r="B266" i="8"/>
  <c r="C266" i="8" s="1"/>
  <c r="B265" i="8"/>
  <c r="C265" i="8" s="1"/>
  <c r="B264" i="8"/>
  <c r="C264" i="8" s="1"/>
  <c r="B263" i="8"/>
  <c r="C263" i="8" s="1"/>
  <c r="C262" i="8"/>
  <c r="B262" i="8"/>
  <c r="B261" i="8"/>
  <c r="C261" i="8" s="1"/>
  <c r="B260" i="8"/>
  <c r="C260" i="8" s="1"/>
  <c r="C259" i="8"/>
  <c r="B259" i="8"/>
  <c r="B258" i="8"/>
  <c r="C258" i="8" s="1"/>
  <c r="B257" i="8"/>
  <c r="C257" i="8" s="1"/>
  <c r="B256" i="8"/>
  <c r="C256" i="8" s="1"/>
  <c r="B255" i="8"/>
  <c r="C255" i="8" s="1"/>
  <c r="B254" i="8"/>
  <c r="C254" i="8" s="1"/>
  <c r="B253" i="8"/>
  <c r="C253" i="8" s="1"/>
  <c r="B252" i="8"/>
  <c r="C252" i="8" s="1"/>
  <c r="B251" i="8"/>
  <c r="C251" i="8" s="1"/>
  <c r="B250" i="8"/>
  <c r="C250" i="8" s="1"/>
  <c r="C249" i="8"/>
  <c r="B249" i="8"/>
  <c r="B248" i="8"/>
  <c r="C248" i="8" s="1"/>
  <c r="B247" i="8"/>
  <c r="C247" i="8" s="1"/>
  <c r="C246" i="8"/>
  <c r="B246" i="8"/>
  <c r="C245" i="8"/>
  <c r="B245" i="8"/>
  <c r="B244" i="8"/>
  <c r="C244" i="8" s="1"/>
  <c r="C243" i="8"/>
  <c r="B243" i="8"/>
  <c r="C242" i="8"/>
  <c r="B242" i="8"/>
  <c r="B241" i="8"/>
  <c r="C241" i="8" s="1"/>
  <c r="B240" i="8"/>
  <c r="C240" i="8" s="1"/>
  <c r="C239" i="8"/>
  <c r="B239" i="8"/>
  <c r="B238" i="8"/>
  <c r="C238" i="8" s="1"/>
  <c r="C237" i="8"/>
  <c r="B237" i="8"/>
  <c r="B236" i="8"/>
  <c r="C236" i="8" s="1"/>
  <c r="B235" i="8"/>
  <c r="C235" i="8" s="1"/>
  <c r="C234" i="8"/>
  <c r="B234" i="8"/>
  <c r="B233" i="8"/>
  <c r="C233" i="8" s="1"/>
  <c r="B232" i="8"/>
  <c r="C232" i="8" s="1"/>
  <c r="B231" i="8"/>
  <c r="C231" i="8" s="1"/>
  <c r="B230" i="8"/>
  <c r="C230" i="8" s="1"/>
  <c r="C229" i="8"/>
  <c r="B229" i="8"/>
  <c r="B228" i="8"/>
  <c r="C228" i="8" s="1"/>
  <c r="C227" i="8"/>
  <c r="B227" i="8"/>
  <c r="C226" i="8"/>
  <c r="B226" i="8"/>
  <c r="B225" i="8"/>
  <c r="C225" i="8" s="1"/>
  <c r="B224" i="8"/>
  <c r="C224" i="8" s="1"/>
  <c r="C223" i="8"/>
  <c r="B223" i="8"/>
  <c r="B222" i="8"/>
  <c r="C222" i="8" s="1"/>
  <c r="B221" i="8"/>
  <c r="C221" i="8" s="1"/>
  <c r="B220" i="8"/>
  <c r="C220" i="8" s="1"/>
  <c r="B219" i="8"/>
  <c r="C219" i="8" s="1"/>
  <c r="B218" i="8"/>
  <c r="C218" i="8" s="1"/>
  <c r="C217" i="8"/>
  <c r="B217" i="8"/>
  <c r="B216" i="8"/>
  <c r="C216" i="8" s="1"/>
  <c r="B215" i="8"/>
  <c r="C215" i="8" s="1"/>
  <c r="B214" i="8"/>
  <c r="C214" i="8" s="1"/>
  <c r="C213" i="8"/>
  <c r="B213" i="8"/>
  <c r="B212" i="8"/>
  <c r="C212" i="8" s="1"/>
  <c r="B211" i="8"/>
  <c r="C211" i="8" s="1"/>
  <c r="C210" i="8"/>
  <c r="B210" i="8"/>
  <c r="B209" i="8"/>
  <c r="C209" i="8" s="1"/>
  <c r="B208" i="8"/>
  <c r="C208" i="8" s="1"/>
  <c r="C207" i="8"/>
  <c r="B207" i="8"/>
  <c r="B206" i="8"/>
  <c r="C206" i="8" s="1"/>
  <c r="B205" i="8"/>
  <c r="C205" i="8" s="1"/>
  <c r="B204" i="8"/>
  <c r="C204" i="8" s="1"/>
  <c r="B203" i="8"/>
  <c r="C203" i="8" s="1"/>
  <c r="B202" i="8"/>
  <c r="C202" i="8" s="1"/>
  <c r="C201" i="8"/>
  <c r="B201" i="8"/>
  <c r="B200" i="8"/>
  <c r="C200" i="8" s="1"/>
  <c r="C199" i="8"/>
  <c r="B199" i="8"/>
  <c r="B198" i="8"/>
  <c r="C198" i="8" s="1"/>
  <c r="C197" i="8"/>
  <c r="B197" i="8"/>
  <c r="B196" i="8"/>
  <c r="C196" i="8" s="1"/>
  <c r="B195" i="8"/>
  <c r="C195" i="8" s="1"/>
  <c r="C194" i="8"/>
  <c r="B194" i="8"/>
  <c r="B193" i="8"/>
  <c r="C193" i="8" s="1"/>
  <c r="C192" i="8"/>
  <c r="B192" i="8"/>
  <c r="B191" i="8"/>
  <c r="C191" i="8" s="1"/>
  <c r="C190" i="8"/>
  <c r="B190" i="8"/>
  <c r="B189" i="8"/>
  <c r="C189" i="8" s="1"/>
  <c r="C188" i="8"/>
  <c r="B188" i="8"/>
  <c r="B187" i="8"/>
  <c r="C187" i="8" s="1"/>
  <c r="C186" i="8"/>
  <c r="B186" i="8"/>
  <c r="C185" i="8"/>
  <c r="B185" i="8"/>
  <c r="C184" i="8"/>
  <c r="B184" i="8"/>
  <c r="B183" i="8"/>
  <c r="C183" i="8" s="1"/>
  <c r="B182" i="8"/>
  <c r="C182" i="8" s="1"/>
  <c r="C181" i="8"/>
  <c r="B181" i="8"/>
  <c r="C180" i="8"/>
  <c r="B180" i="8"/>
  <c r="B179" i="8"/>
  <c r="C179" i="8" s="1"/>
  <c r="C178" i="8"/>
  <c r="B178" i="8"/>
  <c r="C177" i="8"/>
  <c r="B177" i="8"/>
  <c r="B176" i="8"/>
  <c r="C176" i="8" s="1"/>
  <c r="B175" i="8"/>
  <c r="C175" i="8" s="1"/>
  <c r="C174" i="8"/>
  <c r="B174" i="8"/>
  <c r="B173" i="8"/>
  <c r="C173" i="8" s="1"/>
  <c r="B172" i="8"/>
  <c r="C172" i="8" s="1"/>
  <c r="B171" i="8"/>
  <c r="C171" i="8" s="1"/>
  <c r="B170" i="8"/>
  <c r="C170" i="8" s="1"/>
  <c r="B169" i="8"/>
  <c r="C169" i="8" s="1"/>
  <c r="C168" i="8"/>
  <c r="B168" i="8"/>
  <c r="B167" i="8"/>
  <c r="C167" i="8" s="1"/>
  <c r="B166" i="8"/>
  <c r="C166" i="8" s="1"/>
  <c r="C165" i="8"/>
  <c r="B165" i="8"/>
  <c r="B164" i="8"/>
  <c r="C164" i="8" s="1"/>
  <c r="B163" i="8"/>
  <c r="C163" i="8" s="1"/>
  <c r="C162" i="8"/>
  <c r="B162" i="8"/>
  <c r="B161" i="8"/>
  <c r="C161" i="8" s="1"/>
  <c r="B160" i="8"/>
  <c r="C160" i="8" s="1"/>
  <c r="B159" i="8"/>
  <c r="C159" i="8" s="1"/>
  <c r="B158" i="8"/>
  <c r="C158" i="8" s="1"/>
  <c r="B157" i="8"/>
  <c r="C157" i="8" s="1"/>
  <c r="C156" i="8"/>
  <c r="B156" i="8"/>
  <c r="C155" i="8"/>
  <c r="B155" i="8"/>
  <c r="B154" i="8"/>
  <c r="C154" i="8" s="1"/>
  <c r="B153" i="8"/>
  <c r="C153" i="8" s="1"/>
  <c r="C152" i="8"/>
  <c r="B152" i="8"/>
  <c r="B151" i="8"/>
  <c r="C151" i="8" s="1"/>
  <c r="B150" i="8"/>
  <c r="C150" i="8" s="1"/>
  <c r="B149" i="8"/>
  <c r="C149" i="8" s="1"/>
  <c r="C148" i="8"/>
  <c r="B148" i="8"/>
  <c r="C147" i="8"/>
  <c r="B147" i="8"/>
  <c r="B146" i="8"/>
  <c r="C146" i="8" s="1"/>
  <c r="B145" i="8"/>
  <c r="C145" i="8" s="1"/>
  <c r="C144" i="8"/>
  <c r="B144" i="8"/>
  <c r="B143" i="8"/>
  <c r="C143" i="8" s="1"/>
  <c r="B142" i="8"/>
  <c r="C142" i="8" s="1"/>
  <c r="B141" i="8"/>
  <c r="C141" i="8" s="1"/>
  <c r="C140" i="8"/>
  <c r="B140" i="8"/>
  <c r="B139" i="8"/>
  <c r="C139" i="8" s="1"/>
  <c r="B138" i="8"/>
  <c r="C138" i="8" s="1"/>
  <c r="B137" i="8"/>
  <c r="C137" i="8" s="1"/>
  <c r="C136" i="8"/>
  <c r="B136" i="8"/>
  <c r="C135" i="8"/>
  <c r="B135" i="8"/>
  <c r="B134" i="8"/>
  <c r="C134" i="8" s="1"/>
  <c r="B133" i="8"/>
  <c r="C133" i="8" s="1"/>
  <c r="C132" i="8"/>
  <c r="B132" i="8"/>
  <c r="B131" i="8"/>
  <c r="C131" i="8" s="1"/>
  <c r="B130" i="8"/>
  <c r="C130" i="8" s="1"/>
  <c r="B129" i="8"/>
  <c r="C129" i="8" s="1"/>
  <c r="C128" i="8"/>
  <c r="B128" i="8"/>
  <c r="C127" i="8"/>
  <c r="B127" i="8"/>
  <c r="B126" i="8"/>
  <c r="C126" i="8" s="1"/>
  <c r="B125" i="8"/>
  <c r="C125" i="8" s="1"/>
  <c r="C124" i="8"/>
  <c r="B124" i="8"/>
  <c r="B123" i="8"/>
  <c r="C123" i="8" s="1"/>
  <c r="B122" i="8"/>
  <c r="C122" i="8" s="1"/>
  <c r="B121" i="8"/>
  <c r="C121" i="8" s="1"/>
  <c r="C120" i="8"/>
  <c r="B120" i="8"/>
  <c r="B119" i="8"/>
  <c r="C119" i="8" s="1"/>
  <c r="B118" i="8"/>
  <c r="C118" i="8" s="1"/>
  <c r="B117" i="8"/>
  <c r="C117" i="8" s="1"/>
  <c r="C116" i="8"/>
  <c r="B116" i="8"/>
  <c r="B115" i="8"/>
  <c r="C115" i="8" s="1"/>
  <c r="B114" i="8"/>
  <c r="C114" i="8" s="1"/>
  <c r="C113" i="8"/>
  <c r="B113" i="8"/>
  <c r="C112" i="8"/>
  <c r="B112" i="8"/>
  <c r="C111" i="8"/>
  <c r="B111" i="8"/>
  <c r="B110" i="8"/>
  <c r="C110" i="8" s="1"/>
  <c r="B109" i="8"/>
  <c r="C109" i="8" s="1"/>
  <c r="C108" i="8"/>
  <c r="B108" i="8"/>
  <c r="B107" i="8"/>
  <c r="C107" i="8" s="1"/>
  <c r="B106" i="8"/>
  <c r="C106" i="8" s="1"/>
  <c r="B105" i="8"/>
  <c r="C105" i="8" s="1"/>
  <c r="C104" i="8"/>
  <c r="B104" i="8"/>
  <c r="B103" i="8"/>
  <c r="C103" i="8" s="1"/>
  <c r="B102" i="8"/>
  <c r="C102" i="8" s="1"/>
  <c r="B101" i="8"/>
  <c r="C101" i="8" s="1"/>
  <c r="C100" i="8"/>
  <c r="B100" i="8"/>
  <c r="B99" i="8"/>
  <c r="C99" i="8" s="1"/>
  <c r="B98" i="8"/>
  <c r="C98" i="8" s="1"/>
  <c r="B97" i="8"/>
  <c r="C97" i="8" s="1"/>
  <c r="C96" i="8"/>
  <c r="B96" i="8"/>
  <c r="B95" i="8"/>
  <c r="C95" i="8" s="1"/>
  <c r="B94" i="8"/>
  <c r="C94" i="8" s="1"/>
  <c r="C93" i="8"/>
  <c r="B93" i="8"/>
  <c r="C92" i="8"/>
  <c r="B92" i="8"/>
  <c r="C91" i="8"/>
  <c r="B91" i="8"/>
  <c r="B90" i="8"/>
  <c r="C90" i="8" s="1"/>
  <c r="B89" i="8"/>
  <c r="C89" i="8" s="1"/>
  <c r="C88" i="8"/>
  <c r="B88" i="8"/>
  <c r="B87" i="8"/>
  <c r="C87" i="8" s="1"/>
  <c r="B86" i="8"/>
  <c r="C86" i="8" s="1"/>
  <c r="B85" i="8"/>
  <c r="C85" i="8" s="1"/>
  <c r="C84" i="8"/>
  <c r="B84" i="8"/>
  <c r="B83" i="8"/>
  <c r="C83" i="8" s="1"/>
  <c r="B82" i="8"/>
  <c r="C82" i="8" s="1"/>
  <c r="C81" i="8"/>
  <c r="B81" i="8"/>
  <c r="C80" i="8"/>
  <c r="B80" i="8"/>
  <c r="C79" i="8"/>
  <c r="B79" i="8"/>
  <c r="B78" i="8"/>
  <c r="C78" i="8" s="1"/>
  <c r="C77" i="8"/>
  <c r="B77" i="8"/>
  <c r="B76" i="8"/>
  <c r="C76" i="8" s="1"/>
  <c r="B75" i="8"/>
  <c r="C75" i="8" s="1"/>
  <c r="B74" i="8"/>
  <c r="C74" i="8" s="1"/>
  <c r="C73" i="8"/>
  <c r="B73" i="8"/>
  <c r="B72" i="8"/>
  <c r="C72" i="8" s="1"/>
  <c r="B71" i="8"/>
  <c r="C71" i="8" s="1"/>
  <c r="B70" i="8"/>
  <c r="C70" i="8" s="1"/>
  <c r="B69" i="8"/>
  <c r="C69" i="8" s="1"/>
  <c r="C68" i="8"/>
  <c r="B68" i="8"/>
  <c r="C67" i="8"/>
  <c r="B67" i="8"/>
  <c r="B66" i="8"/>
  <c r="C66" i="8" s="1"/>
  <c r="B65" i="8"/>
  <c r="C65" i="8" s="1"/>
  <c r="B64" i="8"/>
  <c r="C63" i="8"/>
  <c r="B63" i="8"/>
  <c r="C62" i="8"/>
  <c r="B62" i="8"/>
  <c r="B61" i="8"/>
  <c r="C61" i="8" s="1"/>
  <c r="B60" i="8"/>
  <c r="C60" i="8" s="1"/>
  <c r="B59" i="8"/>
  <c r="C59" i="8" s="1"/>
  <c r="C58" i="8"/>
  <c r="B58" i="8"/>
  <c r="B57" i="8"/>
  <c r="C57" i="8" s="1"/>
  <c r="B56" i="8"/>
  <c r="C56" i="8" s="1"/>
  <c r="B55" i="8"/>
  <c r="C55" i="8" s="1"/>
  <c r="C54" i="8"/>
  <c r="B54" i="8"/>
  <c r="C53" i="8"/>
  <c r="B53" i="8"/>
  <c r="C52" i="8"/>
  <c r="B52" i="8"/>
  <c r="B51" i="8"/>
  <c r="C51" i="8" s="1"/>
  <c r="C50" i="8"/>
  <c r="B50" i="8"/>
  <c r="B49" i="8"/>
  <c r="C49" i="8" s="1"/>
  <c r="B48" i="8"/>
  <c r="C48" i="8" s="1"/>
  <c r="C47" i="8"/>
  <c r="B47" i="8"/>
  <c r="C46" i="8"/>
  <c r="B46" i="8"/>
  <c r="C45" i="8"/>
  <c r="B45" i="8"/>
  <c r="B44" i="8"/>
  <c r="C44" i="8" s="1"/>
  <c r="B43" i="8"/>
  <c r="C43" i="8" s="1"/>
  <c r="C42" i="8"/>
  <c r="B42" i="8"/>
  <c r="B41" i="8"/>
  <c r="C41" i="8" s="1"/>
  <c r="B40" i="8"/>
  <c r="C40" i="8" s="1"/>
  <c r="B39" i="8"/>
  <c r="C39" i="8" s="1"/>
  <c r="C38" i="8"/>
  <c r="B38" i="8"/>
  <c r="C37" i="8"/>
  <c r="B37" i="8"/>
  <c r="C36" i="8"/>
  <c r="B36" i="8"/>
  <c r="B35" i="8"/>
  <c r="C35" i="8" s="1"/>
  <c r="C34" i="8"/>
  <c r="B34" i="8"/>
  <c r="B33" i="8"/>
  <c r="C33" i="8" s="1"/>
  <c r="B32" i="8"/>
  <c r="C32" i="8" s="1"/>
  <c r="C31" i="8"/>
  <c r="B31" i="8"/>
  <c r="C30" i="8"/>
  <c r="B30" i="8"/>
  <c r="C29" i="8"/>
  <c r="B29" i="8"/>
  <c r="B28" i="8"/>
  <c r="C28" i="8" s="1"/>
  <c r="B27" i="8"/>
  <c r="C27" i="8" s="1"/>
  <c r="C26" i="8"/>
  <c r="B26" i="8"/>
  <c r="B25" i="8"/>
  <c r="C25" i="8" s="1"/>
  <c r="B24" i="8"/>
  <c r="C24" i="8" s="1"/>
  <c r="C23" i="8"/>
  <c r="B23" i="8"/>
  <c r="C22" i="8"/>
  <c r="B22" i="8"/>
  <c r="C21" i="8"/>
  <c r="B21" i="8"/>
  <c r="C20" i="8"/>
  <c r="B20" i="8"/>
  <c r="B19" i="8"/>
  <c r="C19" i="8" s="1"/>
  <c r="C18" i="8"/>
  <c r="B18" i="8"/>
  <c r="B17" i="8"/>
  <c r="C17" i="8" s="1"/>
  <c r="B16" i="8"/>
  <c r="C16" i="8" s="1"/>
  <c r="C15" i="8"/>
  <c r="B15" i="8"/>
  <c r="C14" i="8"/>
  <c r="B14" i="8"/>
  <c r="B13" i="8"/>
  <c r="C13" i="8" s="1"/>
  <c r="B12" i="8"/>
  <c r="C12" i="8" s="1"/>
  <c r="B11" i="8"/>
  <c r="C11" i="8" s="1"/>
  <c r="C10" i="8"/>
  <c r="B10" i="8"/>
  <c r="B9" i="8"/>
  <c r="C9" i="8" s="1"/>
  <c r="C8" i="8"/>
  <c r="B8" i="8"/>
  <c r="B7" i="8"/>
  <c r="C7" i="8" s="1"/>
  <c r="C6" i="8"/>
  <c r="B6" i="8"/>
  <c r="C5" i="8"/>
  <c r="B5" i="8"/>
  <c r="C4" i="8"/>
  <c r="D4" i="8" s="1"/>
  <c r="B4" i="8"/>
  <c r="F3" i="8"/>
  <c r="G3" i="8" s="1"/>
  <c r="E3" i="8"/>
  <c r="B3" i="8"/>
  <c r="C3" i="8" s="1"/>
  <c r="F4" i="8" l="1"/>
  <c r="G4" i="8" s="1"/>
  <c r="E4" i="8"/>
  <c r="D5" i="8"/>
  <c r="E5" i="8" l="1"/>
  <c r="D6" i="8"/>
  <c r="F5" i="8"/>
  <c r="G5" i="8" s="1"/>
  <c r="D7" i="8" l="1"/>
  <c r="E6" i="8"/>
  <c r="F6" i="8"/>
  <c r="G6" i="8" s="1"/>
  <c r="D8" i="8" l="1"/>
  <c r="F7" i="8"/>
  <c r="G7" i="8" s="1"/>
  <c r="E7" i="8"/>
  <c r="F8" i="8" l="1"/>
  <c r="G8" i="8" s="1"/>
  <c r="D9" i="8"/>
  <c r="E8" i="8"/>
  <c r="D10" i="8" l="1"/>
  <c r="F9" i="8"/>
  <c r="G9" i="8" s="1"/>
  <c r="E9" i="8"/>
  <c r="D11" i="8" l="1"/>
  <c r="F10" i="8"/>
  <c r="G10" i="8" s="1"/>
  <c r="E10" i="8"/>
  <c r="F11" i="8" l="1"/>
  <c r="G11" i="8" s="1"/>
  <c r="E11" i="8"/>
  <c r="D12" i="8"/>
  <c r="F12" i="8" l="1"/>
  <c r="G12" i="8" s="1"/>
  <c r="E12" i="8"/>
  <c r="D13" i="8"/>
  <c r="F13" i="8" l="1"/>
  <c r="G13" i="8" s="1"/>
  <c r="E13" i="8"/>
  <c r="D14" i="8"/>
  <c r="D15" i="8" l="1"/>
  <c r="F14" i="8"/>
  <c r="G14" i="8" s="1"/>
  <c r="E14" i="8"/>
  <c r="F15" i="8" l="1"/>
  <c r="G15" i="8" s="1"/>
  <c r="D16" i="8"/>
  <c r="E15" i="8"/>
  <c r="F16" i="8" l="1"/>
  <c r="G16" i="8" s="1"/>
  <c r="E16" i="8"/>
  <c r="D17" i="8"/>
  <c r="F17" i="8" l="1"/>
  <c r="G17" i="8" s="1"/>
  <c r="D18" i="8"/>
  <c r="E17" i="8"/>
  <c r="D19" i="8" l="1"/>
  <c r="E18" i="8"/>
  <c r="F18" i="8"/>
  <c r="G18" i="8" s="1"/>
  <c r="E19" i="8" l="1"/>
  <c r="F19" i="8"/>
  <c r="G19" i="8" s="1"/>
  <c r="D20" i="8"/>
  <c r="F20" i="8" l="1"/>
  <c r="G20" i="8" s="1"/>
  <c r="E20" i="8"/>
  <c r="D21" i="8"/>
  <c r="E21" i="8" l="1"/>
  <c r="D22" i="8"/>
  <c r="F21" i="8"/>
  <c r="G21" i="8" s="1"/>
  <c r="D23" i="8" l="1"/>
  <c r="E22" i="8"/>
  <c r="F22" i="8"/>
  <c r="G22" i="8" s="1"/>
  <c r="D24" i="8" l="1"/>
  <c r="F23" i="8"/>
  <c r="G23" i="8" s="1"/>
  <c r="E23" i="8"/>
  <c r="F24" i="8" l="1"/>
  <c r="G24" i="8" s="1"/>
  <c r="D25" i="8"/>
  <c r="E24" i="8"/>
  <c r="E25" i="8" l="1"/>
  <c r="F25" i="8"/>
  <c r="G25" i="8" s="1"/>
  <c r="D26" i="8"/>
  <c r="D27" i="8" l="1"/>
  <c r="F26" i="8"/>
  <c r="G26" i="8" s="1"/>
  <c r="E26" i="8"/>
  <c r="F27" i="8" l="1"/>
  <c r="G27" i="8" s="1"/>
  <c r="D28" i="8"/>
  <c r="E27" i="8"/>
  <c r="F28" i="8" l="1"/>
  <c r="G28" i="8" s="1"/>
  <c r="D29" i="8"/>
  <c r="E28" i="8"/>
  <c r="F29" i="8" l="1"/>
  <c r="G29" i="8" s="1"/>
  <c r="E29" i="8"/>
  <c r="D30" i="8"/>
  <c r="D31" i="8" l="1"/>
  <c r="F30" i="8"/>
  <c r="G30" i="8" s="1"/>
  <c r="E30" i="8"/>
  <c r="F31" i="8" l="1"/>
  <c r="G31" i="8" s="1"/>
  <c r="D32" i="8"/>
  <c r="E31" i="8"/>
  <c r="F32" i="8" l="1"/>
  <c r="G32" i="8" s="1"/>
  <c r="E32" i="8"/>
  <c r="D33" i="8"/>
  <c r="F33" i="8" l="1"/>
  <c r="G33" i="8" s="1"/>
  <c r="E33" i="8"/>
  <c r="D34" i="8"/>
  <c r="D35" i="8" l="1"/>
  <c r="E34" i="8"/>
  <c r="F34" i="8"/>
  <c r="G34" i="8" s="1"/>
  <c r="E35" i="8" l="1"/>
  <c r="F35" i="8"/>
  <c r="G35" i="8" s="1"/>
  <c r="D36" i="8"/>
  <c r="F36" i="8" l="1"/>
  <c r="G36" i="8" s="1"/>
  <c r="D37" i="8"/>
  <c r="E36" i="8"/>
  <c r="E37" i="8" l="1"/>
  <c r="D38" i="8"/>
  <c r="F37" i="8"/>
  <c r="G37" i="8" s="1"/>
  <c r="D39" i="8" l="1"/>
  <c r="F38" i="8"/>
  <c r="G38" i="8" s="1"/>
  <c r="E38" i="8"/>
  <c r="D40" i="8" l="1"/>
  <c r="F39" i="8"/>
  <c r="G39" i="8" s="1"/>
  <c r="E39" i="8"/>
  <c r="F40" i="8" l="1"/>
  <c r="G40" i="8" s="1"/>
  <c r="D41" i="8"/>
  <c r="E40" i="8"/>
  <c r="F41" i="8" l="1"/>
  <c r="G41" i="8" s="1"/>
  <c r="E41" i="8"/>
  <c r="D42" i="8"/>
  <c r="D43" i="8" l="1"/>
  <c r="F42" i="8"/>
  <c r="G42" i="8" s="1"/>
  <c r="E42" i="8"/>
  <c r="E43" i="8" l="1"/>
  <c r="D44" i="8"/>
  <c r="F43" i="8"/>
  <c r="G43" i="8" s="1"/>
  <c r="F44" i="8" l="1"/>
  <c r="G44" i="8" s="1"/>
  <c r="E44" i="8"/>
  <c r="D45" i="8"/>
  <c r="F45" i="8" l="1"/>
  <c r="G45" i="8" s="1"/>
  <c r="E45" i="8"/>
  <c r="D46" i="8"/>
  <c r="D47" i="8" l="1"/>
  <c r="F46" i="8"/>
  <c r="G46" i="8" s="1"/>
  <c r="E46" i="8"/>
  <c r="F47" i="8" l="1"/>
  <c r="G47" i="8" s="1"/>
  <c r="E47" i="8"/>
  <c r="D48" i="8"/>
  <c r="F48" i="8" l="1"/>
  <c r="G48" i="8" s="1"/>
  <c r="E48" i="8"/>
  <c r="D49" i="8"/>
  <c r="D50" i="8" l="1"/>
  <c r="F49" i="8"/>
  <c r="G49" i="8" s="1"/>
  <c r="E49" i="8"/>
  <c r="D51" i="8" l="1"/>
  <c r="E50" i="8"/>
  <c r="F50" i="8"/>
  <c r="G50" i="8" s="1"/>
  <c r="E51" i="8" l="1"/>
  <c r="D52" i="8"/>
  <c r="F51" i="8"/>
  <c r="G51" i="8" s="1"/>
  <c r="F52" i="8" l="1"/>
  <c r="G52" i="8" s="1"/>
  <c r="D53" i="8"/>
  <c r="E52" i="8"/>
  <c r="E53" i="8" l="1"/>
  <c r="D54" i="8"/>
  <c r="F53" i="8"/>
  <c r="G53" i="8" s="1"/>
  <c r="D55" i="8" l="1"/>
  <c r="F54" i="8"/>
  <c r="G54" i="8" s="1"/>
  <c r="E54" i="8"/>
  <c r="D56" i="8" l="1"/>
  <c r="F55" i="8"/>
  <c r="G55" i="8" s="1"/>
  <c r="E55" i="8"/>
  <c r="F56" i="8" l="1"/>
  <c r="G56" i="8" s="1"/>
  <c r="D57" i="8"/>
  <c r="E56" i="8"/>
  <c r="F57" i="8" l="1"/>
  <c r="G57" i="8" s="1"/>
  <c r="E57" i="8"/>
  <c r="D58" i="8"/>
  <c r="D59" i="8" l="1"/>
  <c r="F58" i="8"/>
  <c r="G58" i="8" s="1"/>
  <c r="E58" i="8"/>
  <c r="F59" i="8" l="1"/>
  <c r="G59" i="8" s="1"/>
  <c r="E59" i="8"/>
  <c r="D60" i="8"/>
  <c r="F60" i="8" l="1"/>
  <c r="G60" i="8" s="1"/>
  <c r="E60" i="8"/>
  <c r="D61" i="8"/>
  <c r="F61" i="8" l="1"/>
  <c r="G61" i="8" s="1"/>
  <c r="E61" i="8"/>
  <c r="D62" i="8"/>
  <c r="D63" i="8" l="1"/>
  <c r="E62" i="8"/>
  <c r="F62" i="8"/>
  <c r="G62" i="8" s="1"/>
  <c r="F63" i="8" l="1"/>
  <c r="G63" i="8" s="1"/>
  <c r="E63" i="8"/>
  <c r="D64" i="8"/>
  <c r="D65" i="8" l="1"/>
  <c r="F64" i="8"/>
  <c r="G64" i="8" s="1"/>
  <c r="E64" i="8"/>
  <c r="D66" i="8" l="1"/>
  <c r="F65" i="8"/>
  <c r="G65" i="8" s="1"/>
  <c r="E65" i="8"/>
  <c r="D67" i="8" l="1"/>
  <c r="F66" i="8"/>
  <c r="G66" i="8" s="1"/>
  <c r="E66" i="8"/>
  <c r="E67" i="8" l="1"/>
  <c r="D68" i="8"/>
  <c r="F67" i="8"/>
  <c r="G67" i="8" s="1"/>
  <c r="F68" i="8" l="1"/>
  <c r="G68" i="8" s="1"/>
  <c r="E68" i="8"/>
  <c r="D69" i="8"/>
  <c r="D70" i="8" l="1"/>
  <c r="F69" i="8"/>
  <c r="G69" i="8" s="1"/>
  <c r="E69" i="8"/>
  <c r="D71" i="8" l="1"/>
  <c r="F70" i="8"/>
  <c r="G70" i="8" s="1"/>
  <c r="E70" i="8"/>
  <c r="E71" i="8" l="1"/>
  <c r="D72" i="8"/>
  <c r="F71" i="8"/>
  <c r="G71" i="8" s="1"/>
  <c r="F72" i="8" l="1"/>
  <c r="G72" i="8" s="1"/>
  <c r="D73" i="8"/>
  <c r="E72" i="8"/>
  <c r="E73" i="8" l="1"/>
  <c r="D74" i="8"/>
  <c r="F73" i="8"/>
  <c r="G73" i="8" s="1"/>
  <c r="F74" i="8" l="1"/>
  <c r="G74" i="8" s="1"/>
  <c r="D75" i="8"/>
  <c r="E74" i="8"/>
  <c r="E75" i="8" l="1"/>
  <c r="D76" i="8"/>
  <c r="F75" i="8"/>
  <c r="G75" i="8" s="1"/>
  <c r="D77" i="8" l="1"/>
  <c r="F76" i="8"/>
  <c r="G76" i="8" s="1"/>
  <c r="E76" i="8"/>
  <c r="E77" i="8" l="1"/>
  <c r="F77" i="8"/>
  <c r="G77" i="8" s="1"/>
  <c r="D78" i="8"/>
  <c r="F78" i="8" l="1"/>
  <c r="G78" i="8" s="1"/>
  <c r="D79" i="8"/>
  <c r="E78" i="8"/>
  <c r="E79" i="8" l="1"/>
  <c r="D80" i="8"/>
  <c r="F79" i="8"/>
  <c r="G79" i="8" s="1"/>
  <c r="D81" i="8" l="1"/>
  <c r="F80" i="8"/>
  <c r="G80" i="8" s="1"/>
  <c r="E80" i="8"/>
  <c r="E81" i="8" l="1"/>
  <c r="D82" i="8"/>
  <c r="F81" i="8"/>
  <c r="G81" i="8" s="1"/>
  <c r="F82" i="8" l="1"/>
  <c r="G82" i="8" s="1"/>
  <c r="D83" i="8"/>
  <c r="E82" i="8"/>
  <c r="E83" i="8" l="1"/>
  <c r="D84" i="8"/>
  <c r="F83" i="8"/>
  <c r="G83" i="8" s="1"/>
  <c r="D85" i="8" l="1"/>
  <c r="F84" i="8"/>
  <c r="G84" i="8" s="1"/>
  <c r="E84" i="8"/>
  <c r="E85" i="8" l="1"/>
  <c r="D86" i="8"/>
  <c r="F85" i="8"/>
  <c r="G85" i="8" s="1"/>
  <c r="F86" i="8" l="1"/>
  <c r="G86" i="8" s="1"/>
  <c r="D87" i="8"/>
  <c r="E86" i="8"/>
  <c r="E87" i="8" l="1"/>
  <c r="F87" i="8"/>
  <c r="G87" i="8" s="1"/>
  <c r="D88" i="8"/>
  <c r="D89" i="8" l="1"/>
  <c r="F88" i="8"/>
  <c r="G88" i="8" s="1"/>
  <c r="E88" i="8"/>
  <c r="E89" i="8" l="1"/>
  <c r="F89" i="8"/>
  <c r="G89" i="8" s="1"/>
  <c r="D90" i="8"/>
  <c r="F90" i="8" l="1"/>
  <c r="G90" i="8" s="1"/>
  <c r="D91" i="8"/>
  <c r="E90" i="8"/>
  <c r="E91" i="8" l="1"/>
  <c r="F91" i="8"/>
  <c r="G91" i="8" s="1"/>
  <c r="D92" i="8"/>
  <c r="D93" i="8" l="1"/>
  <c r="F92" i="8"/>
  <c r="G92" i="8" s="1"/>
  <c r="E92" i="8"/>
  <c r="E93" i="8" l="1"/>
  <c r="F93" i="8"/>
  <c r="G93" i="8" s="1"/>
  <c r="D94" i="8"/>
  <c r="F94" i="8" l="1"/>
  <c r="G94" i="8" s="1"/>
  <c r="D95" i="8"/>
  <c r="E94" i="8"/>
  <c r="E95" i="8" l="1"/>
  <c r="F95" i="8"/>
  <c r="G95" i="8" s="1"/>
  <c r="D96" i="8"/>
  <c r="D97" i="8" l="1"/>
  <c r="F96" i="8"/>
  <c r="G96" i="8" s="1"/>
  <c r="E96" i="8"/>
  <c r="E97" i="8" l="1"/>
  <c r="F97" i="8"/>
  <c r="G97" i="8" s="1"/>
  <c r="D98" i="8"/>
  <c r="F98" i="8" l="1"/>
  <c r="G98" i="8" s="1"/>
  <c r="D99" i="8"/>
  <c r="E98" i="8"/>
  <c r="E99" i="8" l="1"/>
  <c r="F99" i="8"/>
  <c r="G99" i="8" s="1"/>
  <c r="D100" i="8"/>
  <c r="D101" i="8" l="1"/>
  <c r="F100" i="8"/>
  <c r="G100" i="8" s="1"/>
  <c r="E100" i="8"/>
  <c r="E101" i="8" l="1"/>
  <c r="D102" i="8"/>
  <c r="F101" i="8"/>
  <c r="G101" i="8" s="1"/>
  <c r="F102" i="8" l="1"/>
  <c r="G102" i="8" s="1"/>
  <c r="D103" i="8"/>
  <c r="E102" i="8"/>
  <c r="E103" i="8" l="1"/>
  <c r="D104" i="8"/>
  <c r="F103" i="8"/>
  <c r="G103" i="8" s="1"/>
  <c r="D105" i="8" l="1"/>
  <c r="F104" i="8"/>
  <c r="G104" i="8" s="1"/>
  <c r="E104" i="8"/>
  <c r="E105" i="8" l="1"/>
  <c r="D106" i="8"/>
  <c r="F105" i="8"/>
  <c r="G105" i="8" s="1"/>
  <c r="F106" i="8" l="1"/>
  <c r="G106" i="8" s="1"/>
  <c r="D107" i="8"/>
  <c r="E106" i="8"/>
  <c r="E107" i="8" l="1"/>
  <c r="D108" i="8"/>
  <c r="F107" i="8"/>
  <c r="G107" i="8" s="1"/>
  <c r="D109" i="8" l="1"/>
  <c r="F108" i="8"/>
  <c r="G108" i="8" s="1"/>
  <c r="E108" i="8"/>
  <c r="E109" i="8" l="1"/>
  <c r="D110" i="8"/>
  <c r="F109" i="8"/>
  <c r="G109" i="8" s="1"/>
  <c r="F110" i="8" l="1"/>
  <c r="G110" i="8" s="1"/>
  <c r="D111" i="8"/>
  <c r="E110" i="8"/>
  <c r="E111" i="8" l="1"/>
  <c r="D112" i="8"/>
  <c r="F111" i="8"/>
  <c r="G111" i="8" s="1"/>
  <c r="D113" i="8" l="1"/>
  <c r="F112" i="8"/>
  <c r="G112" i="8" s="1"/>
  <c r="E112" i="8"/>
  <c r="E113" i="8" l="1"/>
  <c r="D114" i="8"/>
  <c r="F113" i="8"/>
  <c r="G113" i="8" s="1"/>
  <c r="F114" i="8" l="1"/>
  <c r="G114" i="8" s="1"/>
  <c r="E114" i="8"/>
  <c r="D115" i="8"/>
  <c r="E115" i="8" l="1"/>
  <c r="F115" i="8"/>
  <c r="G115" i="8" s="1"/>
  <c r="D116" i="8"/>
  <c r="D117" i="8" l="1"/>
  <c r="F116" i="8"/>
  <c r="G116" i="8" s="1"/>
  <c r="E116" i="8"/>
  <c r="E117" i="8" l="1"/>
  <c r="F117" i="8"/>
  <c r="G117" i="8" s="1"/>
  <c r="D118" i="8"/>
  <c r="F118" i="8" l="1"/>
  <c r="G118" i="8" s="1"/>
  <c r="E118" i="8"/>
  <c r="D119" i="8"/>
  <c r="E119" i="8" l="1"/>
  <c r="D120" i="8"/>
  <c r="F119" i="8"/>
  <c r="G119" i="8" s="1"/>
  <c r="D121" i="8" l="1"/>
  <c r="F120" i="8"/>
  <c r="G120" i="8" s="1"/>
  <c r="E120" i="8"/>
  <c r="E121" i="8" l="1"/>
  <c r="D122" i="8"/>
  <c r="F121" i="8"/>
  <c r="G121" i="8" s="1"/>
  <c r="F122" i="8" l="1"/>
  <c r="G122" i="8" s="1"/>
  <c r="E122" i="8"/>
  <c r="D123" i="8"/>
  <c r="E123" i="8" l="1"/>
  <c r="F123" i="8"/>
  <c r="G123" i="8" s="1"/>
  <c r="D124" i="8"/>
  <c r="D125" i="8" l="1"/>
  <c r="F124" i="8"/>
  <c r="G124" i="8" s="1"/>
  <c r="E124" i="8"/>
  <c r="E125" i="8" l="1"/>
  <c r="F125" i="8"/>
  <c r="G125" i="8" s="1"/>
  <c r="D126" i="8"/>
  <c r="F126" i="8" l="1"/>
  <c r="G126" i="8" s="1"/>
  <c r="E126" i="8"/>
  <c r="D127" i="8"/>
  <c r="E127" i="8" l="1"/>
  <c r="D128" i="8"/>
  <c r="F127" i="8"/>
  <c r="G127" i="8" s="1"/>
  <c r="D129" i="8" l="1"/>
  <c r="F128" i="8"/>
  <c r="G128" i="8" s="1"/>
  <c r="E128" i="8"/>
  <c r="E129" i="8" l="1"/>
  <c r="D130" i="8"/>
  <c r="F129" i="8"/>
  <c r="G129" i="8" s="1"/>
  <c r="F130" i="8" l="1"/>
  <c r="G130" i="8" s="1"/>
  <c r="E130" i="8"/>
  <c r="D131" i="8"/>
  <c r="E131" i="8" l="1"/>
  <c r="F131" i="8"/>
  <c r="G131" i="8" s="1"/>
  <c r="D132" i="8"/>
  <c r="D133" i="8" l="1"/>
  <c r="F132" i="8"/>
  <c r="G132" i="8" s="1"/>
  <c r="E132" i="8"/>
  <c r="E133" i="8" l="1"/>
  <c r="F133" i="8"/>
  <c r="G133" i="8" s="1"/>
  <c r="D134" i="8"/>
  <c r="F134" i="8" l="1"/>
  <c r="G134" i="8" s="1"/>
  <c r="E134" i="8"/>
  <c r="D135" i="8"/>
  <c r="E135" i="8" l="1"/>
  <c r="D136" i="8"/>
  <c r="F135" i="8"/>
  <c r="G135" i="8" s="1"/>
  <c r="D137" i="8" l="1"/>
  <c r="F136" i="8"/>
  <c r="G136" i="8" s="1"/>
  <c r="E136" i="8"/>
  <c r="E137" i="8" l="1"/>
  <c r="D138" i="8"/>
  <c r="F137" i="8"/>
  <c r="G137" i="8" s="1"/>
  <c r="F138" i="8" l="1"/>
  <c r="G138" i="8" s="1"/>
  <c r="E138" i="8"/>
  <c r="D139" i="8"/>
  <c r="E139" i="8" l="1"/>
  <c r="F139" i="8"/>
  <c r="G139" i="8" s="1"/>
  <c r="D140" i="8"/>
  <c r="D141" i="8" l="1"/>
  <c r="F140" i="8"/>
  <c r="G140" i="8" s="1"/>
  <c r="E140" i="8"/>
  <c r="E141" i="8" l="1"/>
  <c r="F141" i="8"/>
  <c r="G141" i="8" s="1"/>
  <c r="D142" i="8"/>
  <c r="F142" i="8" l="1"/>
  <c r="G142" i="8" s="1"/>
  <c r="E142" i="8"/>
  <c r="D143" i="8"/>
  <c r="E143" i="8" l="1"/>
  <c r="D144" i="8"/>
  <c r="F143" i="8"/>
  <c r="G143" i="8" s="1"/>
  <c r="D145" i="8" l="1"/>
  <c r="F144" i="8"/>
  <c r="G144" i="8" s="1"/>
  <c r="E144" i="8"/>
  <c r="E145" i="8" l="1"/>
  <c r="D146" i="8"/>
  <c r="F145" i="8"/>
  <c r="G145" i="8" s="1"/>
  <c r="F146" i="8" l="1"/>
  <c r="G146" i="8" s="1"/>
  <c r="E146" i="8"/>
  <c r="D147" i="8"/>
  <c r="E147" i="8" l="1"/>
  <c r="F147" i="8"/>
  <c r="G147" i="8" s="1"/>
  <c r="D148" i="8"/>
  <c r="D149" i="8" l="1"/>
  <c r="F148" i="8"/>
  <c r="G148" i="8" s="1"/>
  <c r="E148" i="8"/>
  <c r="E149" i="8" l="1"/>
  <c r="F149" i="8"/>
  <c r="G149" i="8" s="1"/>
  <c r="D150" i="8"/>
  <c r="F150" i="8" l="1"/>
  <c r="G150" i="8" s="1"/>
  <c r="E150" i="8"/>
  <c r="D151" i="8"/>
  <c r="E151" i="8" l="1"/>
  <c r="D152" i="8"/>
  <c r="F151" i="8"/>
  <c r="G151" i="8" s="1"/>
  <c r="D153" i="8" l="1"/>
  <c r="F152" i="8"/>
  <c r="G152" i="8" s="1"/>
  <c r="E152" i="8"/>
  <c r="E153" i="8" l="1"/>
  <c r="D154" i="8"/>
  <c r="F153" i="8"/>
  <c r="G153" i="8" s="1"/>
  <c r="F154" i="8" l="1"/>
  <c r="G154" i="8" s="1"/>
  <c r="E154" i="8"/>
  <c r="D155" i="8"/>
  <c r="E155" i="8" l="1"/>
  <c r="F155" i="8"/>
  <c r="G155" i="8" s="1"/>
  <c r="D156" i="8"/>
  <c r="D157" i="8" l="1"/>
  <c r="F156" i="8"/>
  <c r="G156" i="8" s="1"/>
  <c r="E156" i="8"/>
  <c r="E157" i="8" l="1"/>
  <c r="F157" i="8"/>
  <c r="G157" i="8" s="1"/>
  <c r="D158" i="8"/>
  <c r="F158" i="8" l="1"/>
  <c r="G158" i="8" s="1"/>
  <c r="E158" i="8"/>
  <c r="D159" i="8"/>
  <c r="F159" i="8" l="1"/>
  <c r="G159" i="8" s="1"/>
  <c r="E159" i="8"/>
  <c r="D160" i="8"/>
  <c r="E160" i="8" l="1"/>
  <c r="F160" i="8"/>
  <c r="G160" i="8" s="1"/>
  <c r="D161" i="8"/>
  <c r="F161" i="8" l="1"/>
  <c r="G161" i="8" s="1"/>
  <c r="E161" i="8"/>
  <c r="D162" i="8"/>
  <c r="D163" i="8" l="1"/>
  <c r="F162" i="8"/>
  <c r="G162" i="8" s="1"/>
  <c r="E162" i="8"/>
  <c r="E163" i="8" l="1"/>
  <c r="F163" i="8"/>
  <c r="G163" i="8" s="1"/>
  <c r="D164" i="8"/>
  <c r="E164" i="8" l="1"/>
  <c r="F164" i="8"/>
  <c r="G164" i="8" s="1"/>
  <c r="D165" i="8"/>
  <c r="D166" i="8" l="1"/>
  <c r="F165" i="8"/>
  <c r="G165" i="8" s="1"/>
  <c r="E165" i="8"/>
  <c r="D167" i="8" l="1"/>
  <c r="E166" i="8"/>
  <c r="F166" i="8"/>
  <c r="G166" i="8" s="1"/>
  <c r="F167" i="8" l="1"/>
  <c r="G167" i="8" s="1"/>
  <c r="E167" i="8"/>
  <c r="D168" i="8"/>
  <c r="E168" i="8" l="1"/>
  <c r="D169" i="8"/>
  <c r="F168" i="8"/>
  <c r="G168" i="8" s="1"/>
  <c r="D170" i="8" l="1"/>
  <c r="E169" i="8"/>
  <c r="F169" i="8"/>
  <c r="G169" i="8" s="1"/>
  <c r="F170" i="8" l="1"/>
  <c r="G170" i="8" s="1"/>
  <c r="E170" i="8"/>
  <c r="D171" i="8"/>
  <c r="D172" i="8" l="1"/>
  <c r="F171" i="8"/>
  <c r="G171" i="8" s="1"/>
  <c r="E171" i="8"/>
  <c r="E172" i="8" l="1"/>
  <c r="D173" i="8"/>
  <c r="F172" i="8"/>
  <c r="G172" i="8" s="1"/>
  <c r="F173" i="8" l="1"/>
  <c r="G173" i="8" s="1"/>
  <c r="E173" i="8"/>
  <c r="D174" i="8"/>
  <c r="D175" i="8" l="1"/>
  <c r="F174" i="8"/>
  <c r="G174" i="8" s="1"/>
  <c r="E174" i="8"/>
  <c r="E175" i="8" l="1"/>
  <c r="D176" i="8"/>
  <c r="F175" i="8"/>
  <c r="G175" i="8" s="1"/>
  <c r="E176" i="8" l="1"/>
  <c r="F176" i="8"/>
  <c r="G176" i="8" s="1"/>
  <c r="D177" i="8"/>
  <c r="D178" i="8" l="1"/>
  <c r="F177" i="8"/>
  <c r="G177" i="8" s="1"/>
  <c r="E177" i="8"/>
  <c r="E178" i="8" l="1"/>
  <c r="D179" i="8"/>
  <c r="F178" i="8"/>
  <c r="G178" i="8" s="1"/>
  <c r="F179" i="8" l="1"/>
  <c r="G179" i="8" s="1"/>
  <c r="E179" i="8"/>
  <c r="D180" i="8"/>
  <c r="E180" i="8" l="1"/>
  <c r="D181" i="8"/>
  <c r="F180" i="8"/>
  <c r="G180" i="8" s="1"/>
  <c r="E181" i="8" l="1"/>
  <c r="D182" i="8"/>
  <c r="F181" i="8"/>
  <c r="G181" i="8" s="1"/>
  <c r="F182" i="8" l="1"/>
  <c r="G182" i="8" s="1"/>
  <c r="D183" i="8"/>
  <c r="E182" i="8"/>
  <c r="D184" i="8" l="1"/>
  <c r="E183" i="8"/>
  <c r="F183" i="8"/>
  <c r="G183" i="8" s="1"/>
  <c r="E184" i="8" l="1"/>
  <c r="D185" i="8"/>
  <c r="F184" i="8"/>
  <c r="G184" i="8" s="1"/>
  <c r="D186" i="8" l="1"/>
  <c r="F185" i="8"/>
  <c r="G185" i="8" s="1"/>
  <c r="E185" i="8"/>
  <c r="D187" i="8" l="1"/>
  <c r="F186" i="8"/>
  <c r="G186" i="8" s="1"/>
  <c r="E186" i="8"/>
  <c r="D188" i="8" l="1"/>
  <c r="F187" i="8"/>
  <c r="G187" i="8" s="1"/>
  <c r="E187" i="8"/>
  <c r="F188" i="8" l="1"/>
  <c r="G188" i="8" s="1"/>
  <c r="E188" i="8"/>
  <c r="D189" i="8"/>
  <c r="D190" i="8" l="1"/>
  <c r="F189" i="8"/>
  <c r="G189" i="8" s="1"/>
  <c r="E189" i="8"/>
  <c r="D191" i="8" l="1"/>
  <c r="F190" i="8"/>
  <c r="G190" i="8" s="1"/>
  <c r="E190" i="8"/>
  <c r="F191" i="8" l="1"/>
  <c r="G191" i="8" s="1"/>
  <c r="E191" i="8"/>
  <c r="D192" i="8"/>
  <c r="F192" i="8" l="1"/>
  <c r="G192" i="8" s="1"/>
  <c r="E192" i="8"/>
  <c r="D193" i="8"/>
  <c r="F193" i="8" l="1"/>
  <c r="G193" i="8" s="1"/>
  <c r="E193" i="8"/>
  <c r="D194" i="8"/>
  <c r="D195" i="8" l="1"/>
  <c r="F194" i="8"/>
  <c r="G194" i="8" s="1"/>
  <c r="E194" i="8"/>
  <c r="E195" i="8" l="1"/>
  <c r="D196" i="8"/>
  <c r="F195" i="8"/>
  <c r="G195" i="8" s="1"/>
  <c r="E196" i="8" l="1"/>
  <c r="D197" i="8"/>
  <c r="F196" i="8"/>
  <c r="G196" i="8" s="1"/>
  <c r="E197" i="8" l="1"/>
  <c r="D198" i="8"/>
  <c r="F197" i="8"/>
  <c r="G197" i="8" s="1"/>
  <c r="E198" i="8" l="1"/>
  <c r="D199" i="8"/>
  <c r="F198" i="8"/>
  <c r="G198" i="8" s="1"/>
  <c r="D200" i="8" l="1"/>
  <c r="F199" i="8"/>
  <c r="G199" i="8" s="1"/>
  <c r="E199" i="8"/>
  <c r="D201" i="8" l="1"/>
  <c r="F200" i="8"/>
  <c r="G200" i="8" s="1"/>
  <c r="E200" i="8"/>
  <c r="E201" i="8" l="1"/>
  <c r="F201" i="8"/>
  <c r="G201" i="8" s="1"/>
  <c r="D202" i="8"/>
  <c r="F202" i="8" l="1"/>
  <c r="G202" i="8" s="1"/>
  <c r="E202" i="8"/>
  <c r="D203" i="8"/>
  <c r="D204" i="8" l="1"/>
  <c r="F203" i="8"/>
  <c r="G203" i="8" s="1"/>
  <c r="E203" i="8"/>
  <c r="F204" i="8" l="1"/>
  <c r="G204" i="8" s="1"/>
  <c r="E204" i="8"/>
  <c r="D205" i="8"/>
  <c r="E205" i="8" l="1"/>
  <c r="D206" i="8"/>
  <c r="F205" i="8"/>
  <c r="G205" i="8" s="1"/>
  <c r="F206" i="8" l="1"/>
  <c r="G206" i="8" s="1"/>
  <c r="E206" i="8"/>
  <c r="D207" i="8"/>
  <c r="F207" i="8" l="1"/>
  <c r="G207" i="8" s="1"/>
  <c r="E207" i="8"/>
  <c r="D208" i="8"/>
  <c r="E208" i="8" l="1"/>
  <c r="D209" i="8"/>
  <c r="F208" i="8"/>
  <c r="G208" i="8" s="1"/>
  <c r="E209" i="8" l="1"/>
  <c r="D210" i="8"/>
  <c r="F209" i="8"/>
  <c r="G209" i="8" s="1"/>
  <c r="F210" i="8" l="1"/>
  <c r="G210" i="8" s="1"/>
  <c r="E210" i="8"/>
  <c r="D211" i="8"/>
  <c r="D212" i="8" l="1"/>
  <c r="E211" i="8"/>
  <c r="F211" i="8"/>
  <c r="G211" i="8" s="1"/>
  <c r="F212" i="8" l="1"/>
  <c r="G212" i="8" s="1"/>
  <c r="E212" i="8"/>
  <c r="D213" i="8"/>
  <c r="E213" i="8" l="1"/>
  <c r="F213" i="8"/>
  <c r="G213" i="8" s="1"/>
  <c r="D214" i="8"/>
  <c r="D215" i="8" l="1"/>
  <c r="E214" i="8"/>
  <c r="F214" i="8"/>
  <c r="G214" i="8" s="1"/>
  <c r="F215" i="8" l="1"/>
  <c r="G215" i="8" s="1"/>
  <c r="E215" i="8"/>
  <c r="D216" i="8"/>
  <c r="F216" i="8" l="1"/>
  <c r="G216" i="8" s="1"/>
  <c r="D217" i="8"/>
  <c r="E216" i="8"/>
  <c r="E217" i="8" l="1"/>
  <c r="D218" i="8"/>
  <c r="F217" i="8"/>
  <c r="G217" i="8" s="1"/>
  <c r="D219" i="8" l="1"/>
  <c r="F218" i="8"/>
  <c r="G218" i="8" s="1"/>
  <c r="E218" i="8"/>
  <c r="F219" i="8" l="1"/>
  <c r="G219" i="8" s="1"/>
  <c r="D220" i="8"/>
  <c r="E219" i="8"/>
  <c r="D221" i="8" l="1"/>
  <c r="F220" i="8"/>
  <c r="G220" i="8" s="1"/>
  <c r="E220" i="8"/>
  <c r="E221" i="8" l="1"/>
  <c r="D222" i="8"/>
  <c r="F221" i="8"/>
  <c r="G221" i="8" s="1"/>
  <c r="F222" i="8" l="1"/>
  <c r="G222" i="8" s="1"/>
  <c r="E222" i="8"/>
  <c r="D223" i="8"/>
  <c r="D224" i="8" l="1"/>
  <c r="F223" i="8"/>
  <c r="G223" i="8" s="1"/>
  <c r="E223" i="8"/>
  <c r="E224" i="8" l="1"/>
  <c r="F224" i="8"/>
  <c r="G224" i="8" s="1"/>
  <c r="D225" i="8"/>
  <c r="E225" i="8" l="1"/>
  <c r="D226" i="8"/>
  <c r="F225" i="8"/>
  <c r="G225" i="8" s="1"/>
  <c r="D227" i="8" l="1"/>
  <c r="F226" i="8"/>
  <c r="G226" i="8" s="1"/>
  <c r="E226" i="8"/>
  <c r="E227" i="8" l="1"/>
  <c r="D228" i="8"/>
  <c r="F227" i="8"/>
  <c r="G227" i="8" s="1"/>
  <c r="F228" i="8" l="1"/>
  <c r="G228" i="8" s="1"/>
  <c r="E228" i="8"/>
  <c r="D229" i="8"/>
  <c r="E229" i="8" l="1"/>
  <c r="D230" i="8"/>
  <c r="F229" i="8"/>
  <c r="G229" i="8" s="1"/>
  <c r="E230" i="8" l="1"/>
  <c r="D231" i="8"/>
  <c r="F230" i="8"/>
  <c r="G230" i="8" s="1"/>
  <c r="E231" i="8" l="1"/>
  <c r="F231" i="8"/>
  <c r="G231" i="8" s="1"/>
  <c r="D232" i="8"/>
  <c r="D233" i="8" l="1"/>
  <c r="F232" i="8"/>
  <c r="G232" i="8" s="1"/>
  <c r="E232" i="8"/>
  <c r="E233" i="8" l="1"/>
  <c r="F233" i="8"/>
  <c r="G233" i="8" s="1"/>
  <c r="D234" i="8"/>
  <c r="D235" i="8" l="1"/>
  <c r="E234" i="8"/>
  <c r="F234" i="8"/>
  <c r="G234" i="8" s="1"/>
  <c r="D236" i="8" l="1"/>
  <c r="F235" i="8"/>
  <c r="G235" i="8" s="1"/>
  <c r="E235" i="8"/>
  <c r="F236" i="8" l="1"/>
  <c r="G236" i="8" s="1"/>
  <c r="E236" i="8"/>
  <c r="D237" i="8"/>
  <c r="E237" i="8" l="1"/>
  <c r="D238" i="8"/>
  <c r="F237" i="8"/>
  <c r="G237" i="8" s="1"/>
  <c r="F238" i="8" l="1"/>
  <c r="G238" i="8" s="1"/>
  <c r="E238" i="8"/>
  <c r="D239" i="8"/>
  <c r="F239" i="8" l="1"/>
  <c r="G239" i="8" s="1"/>
  <c r="E239" i="8"/>
  <c r="D240" i="8"/>
  <c r="D241" i="8" l="1"/>
  <c r="E240" i="8"/>
  <c r="F240" i="8"/>
  <c r="G240" i="8" s="1"/>
  <c r="E241" i="8" l="1"/>
  <c r="F241" i="8"/>
  <c r="G241" i="8" s="1"/>
  <c r="D242" i="8"/>
  <c r="F242" i="8" l="1"/>
  <c r="G242" i="8" s="1"/>
  <c r="E242" i="8"/>
  <c r="D243" i="8"/>
  <c r="D244" i="8" l="1"/>
  <c r="E243" i="8"/>
  <c r="F243" i="8"/>
  <c r="G243" i="8" s="1"/>
  <c r="E244" i="8" l="1"/>
  <c r="D245" i="8"/>
  <c r="F244" i="8"/>
  <c r="G244" i="8" s="1"/>
  <c r="E245" i="8" l="1"/>
  <c r="F245" i="8"/>
  <c r="G245" i="8" s="1"/>
  <c r="D246" i="8"/>
  <c r="D247" i="8" l="1"/>
  <c r="E246" i="8"/>
  <c r="F246" i="8"/>
  <c r="G246" i="8" s="1"/>
  <c r="E247" i="8" l="1"/>
  <c r="D248" i="8"/>
  <c r="F247" i="8"/>
  <c r="G247" i="8" s="1"/>
  <c r="F248" i="8" l="1"/>
  <c r="G248" i="8" s="1"/>
  <c r="D249" i="8"/>
  <c r="E248" i="8"/>
  <c r="E249" i="8" l="1"/>
  <c r="D250" i="8"/>
  <c r="F249" i="8"/>
  <c r="G249" i="8" s="1"/>
  <c r="E250" i="8" l="1"/>
  <c r="F250" i="8"/>
  <c r="G250" i="8" s="1"/>
  <c r="D251" i="8"/>
  <c r="F251" i="8" l="1"/>
  <c r="G251" i="8" s="1"/>
  <c r="D252" i="8"/>
  <c r="E251" i="8"/>
  <c r="D253" i="8" l="1"/>
  <c r="F252" i="8"/>
  <c r="G252" i="8" s="1"/>
  <c r="E252" i="8"/>
  <c r="E253" i="8" l="1"/>
  <c r="F253" i="8"/>
  <c r="G253" i="8" s="1"/>
  <c r="D254" i="8"/>
  <c r="F254" i="8" l="1"/>
  <c r="G254" i="8" s="1"/>
  <c r="D255" i="8"/>
  <c r="E254" i="8"/>
  <c r="D256" i="8" l="1"/>
  <c r="F255" i="8"/>
  <c r="G255" i="8" s="1"/>
  <c r="E255" i="8"/>
  <c r="F256" i="8" l="1"/>
  <c r="G256" i="8" s="1"/>
  <c r="E256" i="8"/>
  <c r="D257" i="8"/>
  <c r="E257" i="8" l="1"/>
  <c r="D258" i="8"/>
  <c r="F257" i="8"/>
  <c r="G257" i="8" s="1"/>
  <c r="D259" i="8" l="1"/>
  <c r="F258" i="8"/>
  <c r="G258" i="8" s="1"/>
  <c r="E258" i="8"/>
  <c r="F259" i="8" l="1"/>
  <c r="G259" i="8" s="1"/>
  <c r="E259" i="8"/>
  <c r="D260" i="8"/>
  <c r="D261" i="8" l="1"/>
  <c r="F260" i="8"/>
  <c r="G260" i="8" s="1"/>
  <c r="E260" i="8"/>
  <c r="E261" i="8" l="1"/>
  <c r="D262" i="8"/>
  <c r="F261" i="8"/>
  <c r="G261" i="8" s="1"/>
  <c r="F262" i="8" l="1"/>
  <c r="G262" i="8" s="1"/>
  <c r="E262" i="8"/>
  <c r="D263" i="8"/>
  <c r="D264" i="8" l="1"/>
  <c r="F263" i="8"/>
  <c r="G263" i="8" s="1"/>
  <c r="E263" i="8"/>
  <c r="D265" i="8" l="1"/>
  <c r="E264" i="8"/>
  <c r="F264" i="8"/>
  <c r="G264" i="8" s="1"/>
  <c r="E265" i="8" l="1"/>
  <c r="F265" i="8"/>
  <c r="G265" i="8" s="1"/>
  <c r="D266" i="8"/>
  <c r="D267" i="8" l="1"/>
  <c r="F266" i="8"/>
  <c r="G266" i="8" s="1"/>
  <c r="E266" i="8"/>
  <c r="D268" i="8" l="1"/>
  <c r="F267" i="8"/>
  <c r="G267" i="8" s="1"/>
  <c r="E267" i="8"/>
  <c r="F268" i="8" l="1"/>
  <c r="G268" i="8" s="1"/>
  <c r="E268" i="8"/>
  <c r="D269" i="8"/>
  <c r="E269" i="8" l="1"/>
  <c r="D270" i="8"/>
  <c r="F269" i="8"/>
  <c r="G269" i="8" s="1"/>
  <c r="D271" i="8" l="1"/>
  <c r="F270" i="8"/>
  <c r="G270" i="8" s="1"/>
  <c r="E270" i="8"/>
  <c r="F271" i="8" l="1"/>
  <c r="G271" i="8" s="1"/>
  <c r="E271" i="8"/>
  <c r="D272" i="8"/>
  <c r="D273" i="8" l="1"/>
  <c r="E272" i="8"/>
  <c r="F272" i="8"/>
  <c r="G272" i="8" s="1"/>
  <c r="E273" i="8" l="1"/>
  <c r="D274" i="8"/>
  <c r="F273" i="8"/>
  <c r="G273" i="8" s="1"/>
  <c r="F274" i="8" l="1"/>
  <c r="G274" i="8" s="1"/>
  <c r="E274" i="8"/>
  <c r="D275" i="8"/>
  <c r="D276" i="8" l="1"/>
  <c r="E275" i="8"/>
  <c r="F275" i="8"/>
  <c r="G275" i="8" s="1"/>
  <c r="E276" i="8" l="1"/>
  <c r="D277" i="8"/>
  <c r="F276" i="8"/>
  <c r="G276" i="8" s="1"/>
  <c r="E277" i="8" l="1"/>
  <c r="F277" i="8"/>
  <c r="G277" i="8" s="1"/>
  <c r="D278" i="8"/>
  <c r="D279" i="8" l="1"/>
  <c r="E278" i="8"/>
  <c r="F278" i="8"/>
  <c r="G278" i="8" s="1"/>
  <c r="E279" i="8" l="1"/>
  <c r="F279" i="8"/>
  <c r="G279" i="8" s="1"/>
  <c r="D280" i="8"/>
  <c r="F280" i="8" l="1"/>
  <c r="G280" i="8" s="1"/>
  <c r="E280" i="8"/>
  <c r="D281" i="8"/>
  <c r="E281" i="8" l="1"/>
  <c r="D282" i="8"/>
  <c r="F281" i="8"/>
  <c r="G281" i="8" s="1"/>
  <c r="E282" i="8" l="1"/>
  <c r="F282" i="8"/>
  <c r="G282" i="8" s="1"/>
  <c r="D283" i="8"/>
  <c r="F283" i="8" l="1"/>
  <c r="G283" i="8" s="1"/>
  <c r="E283" i="8"/>
  <c r="D284" i="8"/>
  <c r="D285" i="8" l="1"/>
  <c r="F284" i="8"/>
  <c r="G284" i="8" s="1"/>
  <c r="E284" i="8"/>
  <c r="E285" i="8" l="1"/>
  <c r="F285" i="8"/>
  <c r="G285" i="8" s="1"/>
  <c r="D286" i="8"/>
  <c r="F286" i="8" l="1"/>
  <c r="G286" i="8" s="1"/>
  <c r="E286" i="8"/>
  <c r="D287" i="8"/>
  <c r="D288" i="8" l="1"/>
  <c r="F287" i="8"/>
  <c r="G287" i="8" s="1"/>
  <c r="E287" i="8"/>
  <c r="F288" i="8" l="1"/>
  <c r="G288" i="8" s="1"/>
  <c r="E288" i="8"/>
  <c r="D289" i="8"/>
  <c r="E289" i="8" l="1"/>
  <c r="F289" i="8"/>
  <c r="G289" i="8" s="1"/>
  <c r="D290" i="8"/>
  <c r="D291" i="8" l="1"/>
  <c r="F290" i="8"/>
  <c r="G290" i="8" s="1"/>
  <c r="E290" i="8"/>
  <c r="F291" i="8" l="1"/>
  <c r="G291" i="8" s="1"/>
  <c r="E291" i="8"/>
  <c r="D292" i="8"/>
  <c r="F292" i="8" l="1"/>
  <c r="G292" i="8" s="1"/>
  <c r="D293" i="8"/>
  <c r="E292" i="8"/>
  <c r="E293" i="8" l="1"/>
  <c r="D294" i="8"/>
  <c r="F293" i="8"/>
  <c r="G293" i="8" s="1"/>
  <c r="F294" i="8" l="1"/>
  <c r="G294" i="8" s="1"/>
  <c r="E294" i="8"/>
  <c r="D295" i="8"/>
  <c r="D296" i="8" l="1"/>
  <c r="F295" i="8"/>
  <c r="G295" i="8" s="1"/>
  <c r="E295" i="8"/>
  <c r="D297" i="8" l="1"/>
  <c r="F296" i="8"/>
  <c r="G296" i="8" s="1"/>
  <c r="E296" i="8"/>
  <c r="E297" i="8" l="1"/>
  <c r="F297" i="8"/>
  <c r="G297" i="8" s="1"/>
  <c r="D298" i="8"/>
  <c r="D299" i="8" l="1"/>
  <c r="F298" i="8"/>
  <c r="G298" i="8" s="1"/>
  <c r="E298" i="8"/>
  <c r="D300" i="8" l="1"/>
  <c r="E299" i="8"/>
  <c r="F299" i="8"/>
  <c r="G299" i="8" s="1"/>
  <c r="E300" i="8" l="1"/>
  <c r="F300" i="8"/>
  <c r="G300" i="8" s="1"/>
  <c r="D301" i="8"/>
  <c r="E301" i="8" l="1"/>
  <c r="D302" i="8"/>
  <c r="F301" i="8"/>
  <c r="G301" i="8" s="1"/>
  <c r="F302" i="8" l="1"/>
  <c r="G302" i="8" s="1"/>
  <c r="E302" i="8"/>
  <c r="D303" i="8"/>
  <c r="D304" i="8" l="1"/>
  <c r="F303" i="8"/>
  <c r="G303" i="8" s="1"/>
  <c r="E303" i="8"/>
  <c r="E304" i="8" l="1"/>
  <c r="F304" i="8"/>
  <c r="G304" i="8" s="1"/>
  <c r="E305" i="8" l="1"/>
  <c r="F305" i="8"/>
  <c r="G305" i="8" s="1"/>
  <c r="F306" i="8" l="1"/>
  <c r="G306" i="8" s="1"/>
  <c r="E306" i="8"/>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3" i="9" l="1"/>
  <c r="D4" i="9"/>
  <c r="D5" i="9"/>
  <c r="H294" i="8" l="1"/>
  <c r="H295" i="8"/>
  <c r="H296" i="8"/>
  <c r="H297" i="8"/>
  <c r="H298" i="8"/>
  <c r="H299" i="8"/>
  <c r="H300" i="8"/>
  <c r="H301" i="8"/>
  <c r="H302" i="8"/>
  <c r="H303" i="8"/>
  <c r="H304" i="8"/>
  <c r="H305" i="8"/>
  <c r="H306" i="8"/>
  <c r="H307" i="8"/>
  <c r="D33" i="12" l="1"/>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B26" i="7"/>
  <c r="B24" i="7"/>
  <c r="D2" i="11" l="1"/>
  <c r="C4" i="1"/>
  <c r="AB8" i="1" s="1"/>
  <c r="B19" i="7"/>
  <c r="B18" i="7"/>
  <c r="B17" i="7"/>
  <c r="DJ82" i="1"/>
  <c r="DC82" i="1" s="1"/>
  <c r="DJ81" i="1"/>
  <c r="DC81" i="1" s="1"/>
  <c r="DJ80" i="1"/>
  <c r="DC80" i="1" s="1"/>
  <c r="DJ79" i="1"/>
  <c r="DC79" i="1" s="1"/>
  <c r="DJ78" i="1"/>
  <c r="DC78" i="1" s="1"/>
  <c r="DJ77" i="1"/>
  <c r="DC77" i="1" s="1"/>
  <c r="DJ76" i="1"/>
  <c r="DJ75" i="1"/>
  <c r="DC75" i="1" s="1"/>
  <c r="DJ74" i="1"/>
  <c r="DC74" i="1" s="1"/>
  <c r="DJ73" i="1"/>
  <c r="DC73" i="1" s="1"/>
  <c r="DJ72" i="1"/>
  <c r="DC72" i="1" s="1"/>
  <c r="DJ71" i="1"/>
  <c r="DC71" i="1" s="1"/>
  <c r="DJ70" i="1"/>
  <c r="DC70" i="1" s="1"/>
  <c r="DJ69" i="1"/>
  <c r="DC69" i="1" s="1"/>
  <c r="DJ68" i="1"/>
  <c r="DC68" i="1" s="1"/>
  <c r="DJ67" i="1"/>
  <c r="DJ66" i="1"/>
  <c r="DC66" i="1" s="1"/>
  <c r="DJ65" i="1"/>
  <c r="DC65" i="1" s="1"/>
  <c r="DJ64" i="1"/>
  <c r="DC64" i="1" s="1"/>
  <c r="DJ63" i="1"/>
  <c r="DC63" i="1" s="1"/>
  <c r="DJ62" i="1"/>
  <c r="DC62" i="1" s="1"/>
  <c r="DJ61" i="1"/>
  <c r="DC61" i="1" s="1"/>
  <c r="DJ60" i="1"/>
  <c r="DC60" i="1" s="1"/>
  <c r="DJ59" i="1"/>
  <c r="DC59" i="1" s="1"/>
  <c r="DJ58" i="1"/>
  <c r="DC58" i="1" s="1"/>
  <c r="DJ57" i="1"/>
  <c r="DC57" i="1" s="1"/>
  <c r="DJ56" i="1"/>
  <c r="DC56" i="1" s="1"/>
  <c r="DJ55" i="1"/>
  <c r="DC55" i="1" s="1"/>
  <c r="DJ54" i="1"/>
  <c r="DC54" i="1" s="1"/>
  <c r="DJ53" i="1"/>
  <c r="DJ52" i="1"/>
  <c r="DK83" i="1" l="1"/>
  <c r="DK82" i="1"/>
  <c r="DK81" i="1"/>
  <c r="DK80" i="1"/>
  <c r="DK79" i="1"/>
  <c r="DK78" i="1"/>
  <c r="DK77" i="1"/>
  <c r="DK76" i="1"/>
  <c r="DK75" i="1"/>
  <c r="DK74" i="1"/>
  <c r="DK73" i="1"/>
  <c r="DK72" i="1"/>
  <c r="DK71" i="1"/>
  <c r="DK70" i="1"/>
  <c r="DK69" i="1"/>
  <c r="DK68" i="1"/>
  <c r="DK67" i="1"/>
  <c r="DK66" i="1"/>
  <c r="DK65" i="1"/>
  <c r="DK64" i="1"/>
  <c r="DK63" i="1"/>
  <c r="DK62" i="1"/>
  <c r="DK61" i="1"/>
  <c r="DK60" i="1"/>
  <c r="DK59" i="1"/>
  <c r="DK58" i="1"/>
  <c r="DK57" i="1"/>
  <c r="DK56" i="1"/>
  <c r="DK55" i="1"/>
  <c r="DK54" i="1"/>
  <c r="DK53" i="1"/>
  <c r="DK52" i="1"/>
  <c r="CY83" i="1" l="1"/>
  <c r="CY82" i="1"/>
  <c r="CY81" i="1"/>
  <c r="CY80" i="1"/>
  <c r="CY79" i="1"/>
  <c r="CY78" i="1"/>
  <c r="CY77" i="1"/>
  <c r="CY76" i="1"/>
  <c r="DC76" i="1" s="1"/>
  <c r="CY75" i="1"/>
  <c r="CY74" i="1"/>
  <c r="CY73" i="1"/>
  <c r="CY72" i="1"/>
  <c r="CY71" i="1"/>
  <c r="CY70" i="1"/>
  <c r="CY69" i="1"/>
  <c r="CY68" i="1"/>
  <c r="CY67" i="1"/>
  <c r="DC67" i="1" s="1"/>
  <c r="CY66" i="1"/>
  <c r="CY65" i="1"/>
  <c r="CY64" i="1"/>
  <c r="CY63" i="1"/>
  <c r="CY62" i="1"/>
  <c r="CY61" i="1"/>
  <c r="CY60" i="1"/>
  <c r="CY59" i="1"/>
  <c r="CY58" i="1"/>
  <c r="CY57" i="1"/>
  <c r="CY56" i="1"/>
  <c r="CY55" i="1"/>
  <c r="CY53" i="1"/>
  <c r="DC53" i="1" s="1"/>
  <c r="AA33" i="10"/>
  <c r="AA32" i="10"/>
  <c r="AA31" i="10"/>
  <c r="AA30" i="10"/>
  <c r="AA29" i="10"/>
  <c r="AA28" i="10"/>
  <c r="AA27" i="10"/>
  <c r="AA26" i="10"/>
  <c r="AA25" i="10"/>
  <c r="AA24" i="10"/>
  <c r="AA23" i="10"/>
  <c r="AA22" i="10"/>
  <c r="AA21" i="10"/>
  <c r="AA20" i="10"/>
  <c r="AA19" i="10"/>
  <c r="AA18" i="10"/>
  <c r="AA17" i="10"/>
  <c r="AA16" i="10"/>
  <c r="AA15" i="10"/>
  <c r="AA14" i="10"/>
  <c r="AA13" i="10"/>
  <c r="AA12" i="10"/>
  <c r="AA11" i="10"/>
  <c r="AA10" i="10"/>
  <c r="AA9" i="10"/>
  <c r="AA8" i="10"/>
  <c r="AA7" i="10"/>
  <c r="AA6" i="10"/>
  <c r="AA5" i="10"/>
  <c r="AA4" i="10"/>
  <c r="AA3" i="10"/>
  <c r="AA2" i="10"/>
  <c r="BD83" i="1"/>
  <c r="BD82" i="1"/>
  <c r="BD81" i="1"/>
  <c r="BD80" i="1"/>
  <c r="BD79" i="1"/>
  <c r="BD78" i="1"/>
  <c r="BD77" i="1"/>
  <c r="BD76" i="1"/>
  <c r="BD75" i="1"/>
  <c r="BD74" i="1"/>
  <c r="BD73" i="1"/>
  <c r="BD72" i="1"/>
  <c r="BD71" i="1"/>
  <c r="BD70" i="1"/>
  <c r="BD68" i="1"/>
  <c r="BD67" i="1"/>
  <c r="BD66" i="1"/>
  <c r="BD65" i="1"/>
  <c r="BD64" i="1"/>
  <c r="BD63" i="1"/>
  <c r="BD62" i="1"/>
  <c r="BD61" i="1"/>
  <c r="BD69" i="1"/>
  <c r="BD60" i="1"/>
  <c r="BD59" i="1"/>
  <c r="BD58" i="1"/>
  <c r="BD57" i="1"/>
  <c r="V33" i="10"/>
  <c r="U33" i="10"/>
  <c r="T33" i="10"/>
  <c r="S33" i="10"/>
  <c r="R33" i="10"/>
  <c r="Q33" i="10"/>
  <c r="P33" i="10"/>
  <c r="O33" i="10"/>
  <c r="N33" i="10"/>
  <c r="M33" i="10"/>
  <c r="L33" i="10"/>
  <c r="K33" i="10"/>
  <c r="J33" i="10"/>
  <c r="I33" i="10"/>
  <c r="H33" i="10"/>
  <c r="G33" i="10"/>
  <c r="F33" i="10"/>
  <c r="E33" i="10"/>
  <c r="D33" i="10"/>
  <c r="C33" i="10"/>
  <c r="B33" i="10"/>
  <c r="V32" i="10"/>
  <c r="U32" i="10"/>
  <c r="T32" i="10"/>
  <c r="S32" i="10"/>
  <c r="R32" i="10"/>
  <c r="Q32" i="10"/>
  <c r="P32" i="10"/>
  <c r="O32" i="10"/>
  <c r="N32" i="10"/>
  <c r="M32" i="10"/>
  <c r="L32" i="10"/>
  <c r="K32" i="10"/>
  <c r="J32" i="10"/>
  <c r="I32" i="10"/>
  <c r="H32" i="10"/>
  <c r="G32" i="10"/>
  <c r="F32" i="10"/>
  <c r="E32" i="10"/>
  <c r="D32" i="10"/>
  <c r="C32" i="10"/>
  <c r="B32" i="10"/>
  <c r="V31" i="10"/>
  <c r="U31" i="10"/>
  <c r="T31" i="10"/>
  <c r="S31" i="10"/>
  <c r="R31" i="10"/>
  <c r="Q31" i="10"/>
  <c r="P31" i="10"/>
  <c r="O31" i="10"/>
  <c r="N31" i="10"/>
  <c r="M31" i="10"/>
  <c r="L31" i="10"/>
  <c r="K31" i="10"/>
  <c r="J31" i="10"/>
  <c r="I31" i="10"/>
  <c r="H31" i="10"/>
  <c r="G31" i="10"/>
  <c r="F31" i="10"/>
  <c r="E31" i="10"/>
  <c r="D31" i="10"/>
  <c r="C31" i="10"/>
  <c r="B31" i="10"/>
  <c r="V30" i="10"/>
  <c r="U30" i="10"/>
  <c r="T30" i="10"/>
  <c r="S30" i="10"/>
  <c r="R30" i="10"/>
  <c r="Q30" i="10"/>
  <c r="P30" i="10"/>
  <c r="O30" i="10"/>
  <c r="N30" i="10"/>
  <c r="M30" i="10"/>
  <c r="L30" i="10"/>
  <c r="K30" i="10"/>
  <c r="J30" i="10"/>
  <c r="I30" i="10"/>
  <c r="H30" i="10"/>
  <c r="G30" i="10"/>
  <c r="F30" i="10"/>
  <c r="E30" i="10"/>
  <c r="D30" i="10"/>
  <c r="C30" i="10"/>
  <c r="B30" i="10"/>
  <c r="V29" i="10"/>
  <c r="U29" i="10"/>
  <c r="T29" i="10"/>
  <c r="S29" i="10"/>
  <c r="R29" i="10"/>
  <c r="Q29" i="10"/>
  <c r="P29" i="10"/>
  <c r="O29" i="10"/>
  <c r="N29" i="10"/>
  <c r="M29" i="10"/>
  <c r="L29" i="10"/>
  <c r="K29" i="10"/>
  <c r="J29" i="10"/>
  <c r="I29" i="10"/>
  <c r="H29" i="10"/>
  <c r="G29" i="10"/>
  <c r="F29" i="10"/>
  <c r="E29" i="10"/>
  <c r="D29" i="10"/>
  <c r="C29" i="10"/>
  <c r="B29" i="10"/>
  <c r="V28" i="10"/>
  <c r="U28" i="10"/>
  <c r="T28" i="10"/>
  <c r="S28" i="10"/>
  <c r="R28" i="10"/>
  <c r="Q28" i="10"/>
  <c r="P28" i="10"/>
  <c r="O28" i="10"/>
  <c r="N28" i="10"/>
  <c r="M28" i="10"/>
  <c r="L28" i="10"/>
  <c r="K28" i="10"/>
  <c r="J28" i="10"/>
  <c r="I28" i="10"/>
  <c r="H28" i="10"/>
  <c r="G28" i="10"/>
  <c r="F28" i="10"/>
  <c r="E28" i="10"/>
  <c r="D28" i="10"/>
  <c r="C28" i="10"/>
  <c r="B28" i="10"/>
  <c r="V27" i="10"/>
  <c r="U27" i="10"/>
  <c r="T27" i="10"/>
  <c r="S27" i="10"/>
  <c r="R27" i="10"/>
  <c r="Q27" i="10"/>
  <c r="P27" i="10"/>
  <c r="O27" i="10"/>
  <c r="N27" i="10"/>
  <c r="M27" i="10"/>
  <c r="L27" i="10"/>
  <c r="K27" i="10"/>
  <c r="J27" i="10"/>
  <c r="I27" i="10"/>
  <c r="H27" i="10"/>
  <c r="G27" i="10"/>
  <c r="F27" i="10"/>
  <c r="E27" i="10"/>
  <c r="D27" i="10"/>
  <c r="C27" i="10"/>
  <c r="B27" i="10"/>
  <c r="V26" i="10"/>
  <c r="U26" i="10"/>
  <c r="T26" i="10"/>
  <c r="S26" i="10"/>
  <c r="R26" i="10"/>
  <c r="Q26" i="10"/>
  <c r="P26" i="10"/>
  <c r="O26" i="10"/>
  <c r="N26" i="10"/>
  <c r="M26" i="10"/>
  <c r="L26" i="10"/>
  <c r="K26" i="10"/>
  <c r="J26" i="10"/>
  <c r="I26" i="10"/>
  <c r="H26" i="10"/>
  <c r="G26" i="10"/>
  <c r="F26" i="10"/>
  <c r="E26" i="10"/>
  <c r="D26" i="10"/>
  <c r="C26" i="10"/>
  <c r="B26" i="10"/>
  <c r="V25" i="10"/>
  <c r="U25" i="10"/>
  <c r="T25" i="10"/>
  <c r="S25" i="10"/>
  <c r="R25" i="10"/>
  <c r="Q25" i="10"/>
  <c r="P25" i="10"/>
  <c r="O25" i="10"/>
  <c r="N25" i="10"/>
  <c r="M25" i="10"/>
  <c r="L25" i="10"/>
  <c r="K25" i="10"/>
  <c r="J25" i="10"/>
  <c r="I25" i="10"/>
  <c r="H25" i="10"/>
  <c r="G25" i="10"/>
  <c r="F25" i="10"/>
  <c r="E25" i="10"/>
  <c r="D25" i="10"/>
  <c r="C25" i="10"/>
  <c r="B25" i="10"/>
  <c r="V24" i="10"/>
  <c r="U24" i="10"/>
  <c r="T24" i="10"/>
  <c r="S24" i="10"/>
  <c r="R24" i="10"/>
  <c r="Q24" i="10"/>
  <c r="P24" i="10"/>
  <c r="O24" i="10"/>
  <c r="N24" i="10"/>
  <c r="M24" i="10"/>
  <c r="L24" i="10"/>
  <c r="K24" i="10"/>
  <c r="J24" i="10"/>
  <c r="I24" i="10"/>
  <c r="H24" i="10"/>
  <c r="G24" i="10"/>
  <c r="F24" i="10"/>
  <c r="E24" i="10"/>
  <c r="D24" i="10"/>
  <c r="C24" i="10"/>
  <c r="B24" i="10"/>
  <c r="V23" i="10"/>
  <c r="U23" i="10"/>
  <c r="T23" i="10"/>
  <c r="S23" i="10"/>
  <c r="R23" i="10"/>
  <c r="Q23" i="10"/>
  <c r="P23" i="10"/>
  <c r="O23" i="10"/>
  <c r="N23" i="10"/>
  <c r="M23" i="10"/>
  <c r="L23" i="10"/>
  <c r="K23" i="10"/>
  <c r="J23" i="10"/>
  <c r="I23" i="10"/>
  <c r="H23" i="10"/>
  <c r="G23" i="10"/>
  <c r="F23" i="10"/>
  <c r="E23" i="10"/>
  <c r="D23" i="10"/>
  <c r="C23" i="10"/>
  <c r="B23" i="10"/>
  <c r="V22" i="10"/>
  <c r="U22" i="10"/>
  <c r="T22" i="10"/>
  <c r="S22" i="10"/>
  <c r="R22" i="10"/>
  <c r="Q22" i="10"/>
  <c r="P22" i="10"/>
  <c r="O22" i="10"/>
  <c r="N22" i="10"/>
  <c r="M22" i="10"/>
  <c r="L22" i="10"/>
  <c r="K22" i="10"/>
  <c r="J22" i="10"/>
  <c r="I22" i="10"/>
  <c r="H22" i="10"/>
  <c r="G22" i="10"/>
  <c r="F22" i="10"/>
  <c r="E22" i="10"/>
  <c r="D22" i="10"/>
  <c r="C22" i="10"/>
  <c r="B22" i="10"/>
  <c r="V21" i="10"/>
  <c r="U21" i="10"/>
  <c r="T21" i="10"/>
  <c r="S21" i="10"/>
  <c r="R21" i="10"/>
  <c r="Q21" i="10"/>
  <c r="P21" i="10"/>
  <c r="O21" i="10"/>
  <c r="N21" i="10"/>
  <c r="M21" i="10"/>
  <c r="L21" i="10"/>
  <c r="K21" i="10"/>
  <c r="J21" i="10"/>
  <c r="I21" i="10"/>
  <c r="H21" i="10"/>
  <c r="G21" i="10"/>
  <c r="F21" i="10"/>
  <c r="E21" i="10"/>
  <c r="D21" i="10"/>
  <c r="C21" i="10"/>
  <c r="B21" i="10"/>
  <c r="V20" i="10"/>
  <c r="U20" i="10"/>
  <c r="T20" i="10"/>
  <c r="S20" i="10"/>
  <c r="R20" i="10"/>
  <c r="Q20" i="10"/>
  <c r="P20" i="10"/>
  <c r="O20" i="10"/>
  <c r="N20" i="10"/>
  <c r="M20" i="10"/>
  <c r="L20" i="10"/>
  <c r="K20" i="10"/>
  <c r="J20" i="10"/>
  <c r="I20" i="10"/>
  <c r="H20" i="10"/>
  <c r="G20" i="10"/>
  <c r="F20" i="10"/>
  <c r="E20" i="10"/>
  <c r="D20" i="10"/>
  <c r="C20" i="10"/>
  <c r="B20" i="10"/>
  <c r="V19" i="10"/>
  <c r="U19" i="10"/>
  <c r="T19" i="10"/>
  <c r="S19" i="10"/>
  <c r="R19" i="10"/>
  <c r="Q19" i="10"/>
  <c r="P19" i="10"/>
  <c r="O19" i="10"/>
  <c r="N19" i="10"/>
  <c r="M19" i="10"/>
  <c r="L19" i="10"/>
  <c r="K19" i="10"/>
  <c r="J19" i="10"/>
  <c r="I19" i="10"/>
  <c r="H19" i="10"/>
  <c r="G19" i="10"/>
  <c r="F19" i="10"/>
  <c r="E19" i="10"/>
  <c r="D19" i="10"/>
  <c r="C19" i="10"/>
  <c r="B19" i="10"/>
  <c r="V18" i="10"/>
  <c r="U18" i="10"/>
  <c r="T18" i="10"/>
  <c r="S18" i="10"/>
  <c r="R18" i="10"/>
  <c r="Q18" i="10"/>
  <c r="P18" i="10"/>
  <c r="O18" i="10"/>
  <c r="N18" i="10"/>
  <c r="M18" i="10"/>
  <c r="L18" i="10"/>
  <c r="K18" i="10"/>
  <c r="J18" i="10"/>
  <c r="I18" i="10"/>
  <c r="H18" i="10"/>
  <c r="G18" i="10"/>
  <c r="F18" i="10"/>
  <c r="E18" i="10"/>
  <c r="D18" i="10"/>
  <c r="C18" i="10"/>
  <c r="B18" i="10"/>
  <c r="V17" i="10"/>
  <c r="U17" i="10"/>
  <c r="T17" i="10"/>
  <c r="S17" i="10"/>
  <c r="R17" i="10"/>
  <c r="Q17" i="10"/>
  <c r="P17" i="10"/>
  <c r="O17" i="10"/>
  <c r="N17" i="10"/>
  <c r="M17" i="10"/>
  <c r="L17" i="10"/>
  <c r="K17" i="10"/>
  <c r="J17" i="10"/>
  <c r="I17" i="10"/>
  <c r="H17" i="10"/>
  <c r="G17" i="10"/>
  <c r="F17" i="10"/>
  <c r="E17" i="10"/>
  <c r="D17" i="10"/>
  <c r="C17" i="10"/>
  <c r="B17" i="10"/>
  <c r="V16" i="10"/>
  <c r="U16" i="10"/>
  <c r="T16" i="10"/>
  <c r="S16" i="10"/>
  <c r="R16" i="10"/>
  <c r="Q16" i="10"/>
  <c r="P16" i="10"/>
  <c r="O16" i="10"/>
  <c r="N16" i="10"/>
  <c r="M16" i="10"/>
  <c r="L16" i="10"/>
  <c r="K16" i="10"/>
  <c r="J16" i="10"/>
  <c r="I16" i="10"/>
  <c r="H16" i="10"/>
  <c r="G16" i="10"/>
  <c r="F16" i="10"/>
  <c r="E16" i="10"/>
  <c r="D16" i="10"/>
  <c r="C16" i="10"/>
  <c r="B16" i="10"/>
  <c r="V15" i="10"/>
  <c r="U15" i="10"/>
  <c r="T15" i="10"/>
  <c r="S15" i="10"/>
  <c r="R15" i="10"/>
  <c r="Q15" i="10"/>
  <c r="P15" i="10"/>
  <c r="O15" i="10"/>
  <c r="N15" i="10"/>
  <c r="M15" i="10"/>
  <c r="L15" i="10"/>
  <c r="K15" i="10"/>
  <c r="J15" i="10"/>
  <c r="I15" i="10"/>
  <c r="H15" i="10"/>
  <c r="G15" i="10"/>
  <c r="F15" i="10"/>
  <c r="E15" i="10"/>
  <c r="D15" i="10"/>
  <c r="C15" i="10"/>
  <c r="B15" i="10"/>
  <c r="V14" i="10"/>
  <c r="U14" i="10"/>
  <c r="T14" i="10"/>
  <c r="S14" i="10"/>
  <c r="R14" i="10"/>
  <c r="Q14" i="10"/>
  <c r="P14" i="10"/>
  <c r="O14" i="10"/>
  <c r="N14" i="10"/>
  <c r="M14" i="10"/>
  <c r="L14" i="10"/>
  <c r="K14" i="10"/>
  <c r="J14" i="10"/>
  <c r="I14" i="10"/>
  <c r="H14" i="10"/>
  <c r="G14" i="10"/>
  <c r="F14" i="10"/>
  <c r="E14" i="10"/>
  <c r="D14" i="10"/>
  <c r="C14" i="10"/>
  <c r="B14" i="10"/>
  <c r="V13" i="10"/>
  <c r="U13" i="10"/>
  <c r="T13" i="10"/>
  <c r="S13" i="10"/>
  <c r="R13" i="10"/>
  <c r="Q13" i="10"/>
  <c r="P13" i="10"/>
  <c r="O13" i="10"/>
  <c r="N13" i="10"/>
  <c r="M13" i="10"/>
  <c r="L13" i="10"/>
  <c r="K13" i="10"/>
  <c r="J13" i="10"/>
  <c r="I13" i="10"/>
  <c r="H13" i="10"/>
  <c r="G13" i="10"/>
  <c r="F13" i="10"/>
  <c r="E13" i="10"/>
  <c r="D13" i="10"/>
  <c r="C13" i="10"/>
  <c r="B13" i="10"/>
  <c r="V12" i="10"/>
  <c r="U12" i="10"/>
  <c r="T12" i="10"/>
  <c r="S12" i="10"/>
  <c r="R12" i="10"/>
  <c r="Q12" i="10"/>
  <c r="P12" i="10"/>
  <c r="O12" i="10"/>
  <c r="N12" i="10"/>
  <c r="M12" i="10"/>
  <c r="L12" i="10"/>
  <c r="K12" i="10"/>
  <c r="J12" i="10"/>
  <c r="I12" i="10"/>
  <c r="H12" i="10"/>
  <c r="G12" i="10"/>
  <c r="F12" i="10"/>
  <c r="E12" i="10"/>
  <c r="D12" i="10"/>
  <c r="C12" i="10"/>
  <c r="B12" i="10"/>
  <c r="V11" i="10"/>
  <c r="U11" i="10"/>
  <c r="T11" i="10"/>
  <c r="S11" i="10"/>
  <c r="R11" i="10"/>
  <c r="Q11" i="10"/>
  <c r="P11" i="10"/>
  <c r="O11" i="10"/>
  <c r="N11" i="10"/>
  <c r="M11" i="10"/>
  <c r="L11" i="10"/>
  <c r="K11" i="10"/>
  <c r="J11" i="10"/>
  <c r="I11" i="10"/>
  <c r="H11" i="10"/>
  <c r="G11" i="10"/>
  <c r="F11" i="10"/>
  <c r="E11" i="10"/>
  <c r="D11" i="10"/>
  <c r="C11" i="10"/>
  <c r="B11" i="10"/>
  <c r="V10" i="10"/>
  <c r="U10" i="10"/>
  <c r="T10" i="10"/>
  <c r="S10" i="10"/>
  <c r="R10" i="10"/>
  <c r="Q10" i="10"/>
  <c r="P10" i="10"/>
  <c r="O10" i="10"/>
  <c r="N10" i="10"/>
  <c r="M10" i="10"/>
  <c r="L10" i="10"/>
  <c r="K10" i="10"/>
  <c r="J10" i="10"/>
  <c r="I10" i="10"/>
  <c r="H10" i="10"/>
  <c r="G10" i="10"/>
  <c r="F10" i="10"/>
  <c r="E10" i="10"/>
  <c r="D10" i="10"/>
  <c r="C10" i="10"/>
  <c r="B10" i="10"/>
  <c r="V9" i="10"/>
  <c r="U9" i="10"/>
  <c r="T9" i="10"/>
  <c r="S9" i="10"/>
  <c r="R9" i="10"/>
  <c r="Q9" i="10"/>
  <c r="P9" i="10"/>
  <c r="O9" i="10"/>
  <c r="N9" i="10"/>
  <c r="M9" i="10"/>
  <c r="L9" i="10"/>
  <c r="K9" i="10"/>
  <c r="J9" i="10"/>
  <c r="I9" i="10"/>
  <c r="H9" i="10"/>
  <c r="G9" i="10"/>
  <c r="F9" i="10"/>
  <c r="E9" i="10"/>
  <c r="D9" i="10"/>
  <c r="C9" i="10"/>
  <c r="B9" i="10"/>
  <c r="V8" i="10"/>
  <c r="U8" i="10"/>
  <c r="T8" i="10"/>
  <c r="S8" i="10"/>
  <c r="R8" i="10"/>
  <c r="Q8" i="10"/>
  <c r="P8" i="10"/>
  <c r="O8" i="10"/>
  <c r="N8" i="10"/>
  <c r="M8" i="10"/>
  <c r="L8" i="10"/>
  <c r="K8" i="10"/>
  <c r="J8" i="10"/>
  <c r="I8" i="10"/>
  <c r="H8" i="10"/>
  <c r="G8" i="10"/>
  <c r="F8" i="10"/>
  <c r="E8" i="10"/>
  <c r="D8" i="10"/>
  <c r="C8" i="10"/>
  <c r="B8" i="10"/>
  <c r="V7" i="10"/>
  <c r="U7" i="10"/>
  <c r="T7" i="10"/>
  <c r="S7" i="10"/>
  <c r="R7" i="10"/>
  <c r="Q7" i="10"/>
  <c r="P7" i="10"/>
  <c r="O7" i="10"/>
  <c r="N7" i="10"/>
  <c r="M7" i="10"/>
  <c r="L7" i="10"/>
  <c r="K7" i="10"/>
  <c r="J7" i="10"/>
  <c r="I7" i="10"/>
  <c r="H7" i="10"/>
  <c r="G7" i="10"/>
  <c r="F7" i="10"/>
  <c r="E7" i="10"/>
  <c r="D7" i="10"/>
  <c r="C7" i="10"/>
  <c r="B7" i="10"/>
  <c r="V6" i="10"/>
  <c r="U6" i="10"/>
  <c r="T6" i="10"/>
  <c r="S6" i="10"/>
  <c r="R6" i="10"/>
  <c r="Q6" i="10"/>
  <c r="P6" i="10"/>
  <c r="O6" i="10"/>
  <c r="N6" i="10"/>
  <c r="M6" i="10"/>
  <c r="L6" i="10"/>
  <c r="K6" i="10"/>
  <c r="J6" i="10"/>
  <c r="I6" i="10"/>
  <c r="H6" i="10"/>
  <c r="G6" i="10"/>
  <c r="F6" i="10"/>
  <c r="E6" i="10"/>
  <c r="D6" i="10"/>
  <c r="C6" i="10"/>
  <c r="B6" i="10"/>
  <c r="V5" i="10"/>
  <c r="U5" i="10"/>
  <c r="T5" i="10"/>
  <c r="S5" i="10"/>
  <c r="R5" i="10"/>
  <c r="Q5" i="10"/>
  <c r="P5" i="10"/>
  <c r="O5" i="10"/>
  <c r="N5" i="10"/>
  <c r="M5" i="10"/>
  <c r="L5" i="10"/>
  <c r="K5" i="10"/>
  <c r="J5" i="10"/>
  <c r="I5" i="10"/>
  <c r="H5" i="10"/>
  <c r="G5" i="10"/>
  <c r="F5" i="10"/>
  <c r="E5" i="10"/>
  <c r="D5" i="10"/>
  <c r="C5" i="10"/>
  <c r="B5" i="10"/>
  <c r="V4" i="10"/>
  <c r="U4" i="10"/>
  <c r="T4" i="10"/>
  <c r="S4" i="10"/>
  <c r="R4" i="10"/>
  <c r="Q4" i="10"/>
  <c r="P4" i="10"/>
  <c r="O4" i="10"/>
  <c r="N4" i="10"/>
  <c r="M4" i="10"/>
  <c r="L4" i="10"/>
  <c r="K4" i="10"/>
  <c r="J4" i="10"/>
  <c r="I4" i="10"/>
  <c r="H4" i="10"/>
  <c r="G4" i="10"/>
  <c r="F4" i="10"/>
  <c r="E4" i="10"/>
  <c r="D4" i="10"/>
  <c r="C4" i="10"/>
  <c r="B4" i="10"/>
  <c r="V3" i="10"/>
  <c r="U3" i="10"/>
  <c r="T3" i="10"/>
  <c r="S3" i="10"/>
  <c r="R3" i="10"/>
  <c r="Q3" i="10"/>
  <c r="P3" i="10"/>
  <c r="O3" i="10"/>
  <c r="N3" i="10"/>
  <c r="M3" i="10"/>
  <c r="L3" i="10"/>
  <c r="K3" i="10"/>
  <c r="J3" i="10"/>
  <c r="I3" i="10"/>
  <c r="H3" i="10"/>
  <c r="G3" i="10"/>
  <c r="F3" i="10"/>
  <c r="E3" i="10"/>
  <c r="D3" i="10"/>
  <c r="C3" i="10"/>
  <c r="B3" i="10"/>
  <c r="V2" i="10"/>
  <c r="U2" i="10" l="1"/>
  <c r="T2" i="10"/>
  <c r="S2" i="10"/>
  <c r="R2" i="10"/>
  <c r="Q2" i="10"/>
  <c r="P2" i="10"/>
  <c r="O2" i="10"/>
  <c r="N2" i="10"/>
  <c r="K2" i="10"/>
  <c r="M2" i="10"/>
  <c r="L2" i="10"/>
  <c r="J2" i="10"/>
  <c r="G2" i="10"/>
  <c r="H2" i="10"/>
  <c r="I2" i="10"/>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C3" i="12"/>
  <c r="C2" i="12"/>
  <c r="A2" i="11"/>
  <c r="A2" i="12" l="1"/>
  <c r="D2" i="12"/>
  <c r="A4" i="12"/>
  <c r="B4" i="12"/>
  <c r="A5" i="12"/>
  <c r="B5" i="12"/>
  <c r="A13" i="12"/>
  <c r="B13" i="12"/>
  <c r="A21" i="12"/>
  <c r="B21" i="12"/>
  <c r="A29" i="12"/>
  <c r="A6" i="12"/>
  <c r="B6" i="12"/>
  <c r="A14" i="12"/>
  <c r="B14" i="12"/>
  <c r="A22" i="12"/>
  <c r="B22" i="12"/>
  <c r="A30" i="12"/>
  <c r="B20" i="12"/>
  <c r="A7" i="12"/>
  <c r="B7" i="12"/>
  <c r="A15" i="12"/>
  <c r="B15" i="12"/>
  <c r="A23" i="12"/>
  <c r="B23" i="12"/>
  <c r="A31" i="12"/>
  <c r="B12" i="12"/>
  <c r="A8" i="12"/>
  <c r="B8" i="12"/>
  <c r="B16" i="12"/>
  <c r="A32" i="12"/>
  <c r="A28" i="12"/>
  <c r="A9" i="12"/>
  <c r="B9" i="12"/>
  <c r="A25" i="12"/>
  <c r="A10" i="12"/>
  <c r="A18" i="12"/>
  <c r="B18" i="12"/>
  <c r="A26" i="12"/>
  <c r="A3" i="12"/>
  <c r="B3" i="12"/>
  <c r="A11" i="12"/>
  <c r="B11" i="12"/>
  <c r="A19" i="12"/>
  <c r="A27" i="12"/>
  <c r="A17" i="12"/>
  <c r="B17" i="12"/>
  <c r="A16" i="12"/>
  <c r="A33" i="12"/>
  <c r="A12" i="12"/>
  <c r="A24" i="12"/>
  <c r="A20" i="12"/>
  <c r="A33" i="10" l="1"/>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F2" i="10"/>
  <c r="E2" i="10"/>
  <c r="D2" i="10"/>
  <c r="C2" i="10"/>
  <c r="B2" i="10"/>
  <c r="A2" i="10" s="1"/>
  <c r="B16" i="7"/>
  <c r="B15" i="7"/>
  <c r="B14" i="7"/>
  <c r="B13" i="7"/>
  <c r="CF84" i="1" l="1"/>
  <c r="O478" i="3" l="1"/>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O402" i="3"/>
  <c r="O401" i="3"/>
  <c r="O400" i="3"/>
  <c r="O399" i="3"/>
  <c r="O398" i="3"/>
  <c r="O397" i="3"/>
  <c r="O396" i="3"/>
  <c r="O395" i="3"/>
  <c r="O394" i="3"/>
  <c r="O393" i="3"/>
  <c r="O392" i="3"/>
  <c r="O391" i="3"/>
  <c r="O390" i="3"/>
  <c r="O389" i="3"/>
  <c r="O388" i="3"/>
  <c r="O387" i="3"/>
  <c r="O386" i="3"/>
  <c r="O385" i="3"/>
  <c r="O384" i="3"/>
  <c r="O383" i="3"/>
  <c r="O382" i="3"/>
  <c r="O381" i="3"/>
  <c r="O380" i="3"/>
  <c r="O379" i="3"/>
  <c r="O378" i="3"/>
  <c r="O377" i="3"/>
  <c r="O376" i="3"/>
  <c r="O375" i="3"/>
  <c r="O374" i="3"/>
  <c r="O373" i="3"/>
  <c r="O372" i="3"/>
  <c r="O371" i="3"/>
  <c r="O370" i="3"/>
  <c r="O369" i="3"/>
  <c r="O368" i="3"/>
  <c r="O367" i="3"/>
  <c r="O366" i="3"/>
  <c r="O365" i="3"/>
  <c r="O364" i="3"/>
  <c r="O363" i="3"/>
  <c r="O362" i="3"/>
  <c r="O361" i="3"/>
  <c r="O360" i="3"/>
  <c r="O359" i="3"/>
  <c r="O358" i="3"/>
  <c r="O357" i="3"/>
  <c r="O356" i="3"/>
  <c r="O355" i="3"/>
  <c r="O354" i="3"/>
  <c r="O353" i="3"/>
  <c r="O352" i="3"/>
  <c r="O351" i="3"/>
  <c r="O350" i="3"/>
  <c r="O349" i="3"/>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O4" i="3"/>
  <c r="O3" i="3"/>
  <c r="O2" i="3"/>
  <c r="Q447" i="3" l="1"/>
  <c r="Q446" i="3"/>
  <c r="Q445" i="3"/>
  <c r="Q444" i="3"/>
  <c r="Q443" i="3"/>
  <c r="Q442" i="3"/>
  <c r="Q441" i="3"/>
  <c r="Q440" i="3"/>
  <c r="Q439" i="3"/>
  <c r="Q438" i="3"/>
  <c r="Q437" i="3"/>
  <c r="Q436" i="3"/>
  <c r="Q435" i="3"/>
  <c r="Q434" i="3"/>
  <c r="Q433" i="3"/>
  <c r="Q432" i="3"/>
  <c r="Q431" i="3"/>
  <c r="Q430" i="3"/>
  <c r="Q429" i="3"/>
  <c r="Q428" i="3"/>
  <c r="Q427" i="3"/>
  <c r="Q426" i="3"/>
  <c r="Q425" i="3"/>
  <c r="Q424" i="3"/>
  <c r="Q423" i="3"/>
  <c r="Q422" i="3"/>
  <c r="Q421" i="3"/>
  <c r="Q420" i="3"/>
  <c r="Q419" i="3"/>
  <c r="Q418" i="3"/>
  <c r="Q417" i="3"/>
  <c r="Q416" i="3"/>
  <c r="Q415" i="3"/>
  <c r="Q414" i="3"/>
  <c r="Q413" i="3"/>
  <c r="Q412" i="3"/>
  <c r="Q411" i="3"/>
  <c r="Q410" i="3"/>
  <c r="Q409" i="3"/>
  <c r="Q408" i="3"/>
  <c r="Q407" i="3"/>
  <c r="Q406" i="3"/>
  <c r="Q405" i="3"/>
  <c r="Q404" i="3"/>
  <c r="Q403" i="3"/>
  <c r="Q402" i="3"/>
  <c r="Q401" i="3"/>
  <c r="Q400" i="3"/>
  <c r="Q399" i="3"/>
  <c r="Q398" i="3"/>
  <c r="Q397" i="3"/>
  <c r="Q396" i="3"/>
  <c r="Q395" i="3"/>
  <c r="Q394" i="3"/>
  <c r="Q393" i="3"/>
  <c r="Q392" i="3"/>
  <c r="Q391" i="3"/>
  <c r="Q390" i="3"/>
  <c r="Q389" i="3"/>
  <c r="Q388" i="3"/>
  <c r="Q387" i="3"/>
  <c r="Q386" i="3"/>
  <c r="Q385" i="3"/>
  <c r="Q384" i="3"/>
  <c r="Q383" i="3"/>
  <c r="Q382" i="3"/>
  <c r="Q381" i="3"/>
  <c r="Q380" i="3"/>
  <c r="Q379" i="3"/>
  <c r="Q378" i="3"/>
  <c r="Q377" i="3"/>
  <c r="Q376" i="3"/>
  <c r="Q375" i="3"/>
  <c r="Q374" i="3"/>
  <c r="Q373" i="3"/>
  <c r="Q372" i="3"/>
  <c r="Q371" i="3"/>
  <c r="Q370" i="3"/>
  <c r="Q369" i="3"/>
  <c r="Q368" i="3"/>
  <c r="Q367" i="3"/>
  <c r="Q366" i="3"/>
  <c r="Q365" i="3"/>
  <c r="Q364" i="3"/>
  <c r="Q363" i="3"/>
  <c r="Q362" i="3"/>
  <c r="Q361" i="3"/>
  <c r="Q360" i="3"/>
  <c r="Q359" i="3"/>
  <c r="Q358" i="3"/>
  <c r="Q357" i="3"/>
  <c r="Q356" i="3"/>
  <c r="Q355" i="3"/>
  <c r="Q354" i="3"/>
  <c r="Q353" i="3"/>
  <c r="Q352" i="3"/>
  <c r="Q351" i="3"/>
  <c r="Q350" i="3"/>
  <c r="Q349" i="3"/>
  <c r="Q348" i="3"/>
  <c r="Q347" i="3"/>
  <c r="Q346" i="3"/>
  <c r="Q345" i="3"/>
  <c r="Q344" i="3"/>
  <c r="Q343" i="3"/>
  <c r="Q342" i="3"/>
  <c r="Q341" i="3"/>
  <c r="Q340" i="3"/>
  <c r="Q339" i="3"/>
  <c r="Q338" i="3"/>
  <c r="Q337" i="3"/>
  <c r="Q336" i="3"/>
  <c r="Q335" i="3"/>
  <c r="Q334" i="3"/>
  <c r="Q333" i="3"/>
  <c r="Q332" i="3"/>
  <c r="Q331" i="3"/>
  <c r="Q330" i="3"/>
  <c r="Q329" i="3"/>
  <c r="Q328" i="3"/>
  <c r="Q327" i="3"/>
  <c r="Q326" i="3"/>
  <c r="Q325" i="3"/>
  <c r="Q324" i="3"/>
  <c r="Q323" i="3"/>
  <c r="Q322" i="3"/>
  <c r="Q321" i="3"/>
  <c r="Q320" i="3"/>
  <c r="Q319" i="3"/>
  <c r="Q318" i="3"/>
  <c r="Q317" i="3"/>
  <c r="Q316" i="3"/>
  <c r="Q315" i="3"/>
  <c r="Q314" i="3"/>
  <c r="Q313" i="3"/>
  <c r="Q312" i="3"/>
  <c r="Q311" i="3"/>
  <c r="Q310" i="3"/>
  <c r="Q309" i="3"/>
  <c r="Q308" i="3"/>
  <c r="Q307" i="3"/>
  <c r="Q306" i="3"/>
  <c r="Q305" i="3"/>
  <c r="Q304" i="3"/>
  <c r="Q303" i="3"/>
  <c r="Q302" i="3"/>
  <c r="Q301" i="3"/>
  <c r="Q300" i="3"/>
  <c r="Q299" i="3"/>
  <c r="Q298" i="3"/>
  <c r="Q297" i="3"/>
  <c r="Q296" i="3"/>
  <c r="Q295" i="3"/>
  <c r="Q294" i="3"/>
  <c r="Q293" i="3"/>
  <c r="Q292" i="3"/>
  <c r="Q291" i="3"/>
  <c r="Q290" i="3"/>
  <c r="Q289" i="3"/>
  <c r="Q288" i="3"/>
  <c r="Q287" i="3"/>
  <c r="Q286" i="3"/>
  <c r="Q285" i="3"/>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Q4" i="3"/>
  <c r="Q3" i="3"/>
  <c r="Q2" i="3"/>
  <c r="Y27" i="10" l="1"/>
  <c r="Z27" i="10"/>
  <c r="Y16" i="10"/>
  <c r="Z16" i="10"/>
  <c r="Y28" i="10"/>
  <c r="Z28" i="10"/>
  <c r="Y25" i="10"/>
  <c r="Z25" i="10"/>
  <c r="Y8" i="10"/>
  <c r="Z8" i="10"/>
  <c r="Y9" i="10"/>
  <c r="Z9" i="10"/>
  <c r="Y21" i="10"/>
  <c r="Z21" i="10"/>
  <c r="Y12" i="10"/>
  <c r="Z12" i="10"/>
  <c r="Y22" i="10"/>
  <c r="Z22" i="10"/>
  <c r="Y23" i="10"/>
  <c r="Z23" i="10"/>
  <c r="Y31" i="10"/>
  <c r="Z31" i="10"/>
  <c r="Y26" i="10"/>
  <c r="Z26" i="10"/>
  <c r="Y18" i="10"/>
  <c r="Z18" i="10"/>
  <c r="Y20" i="10"/>
  <c r="Z20" i="10"/>
  <c r="Y11" i="10"/>
  <c r="Z11" i="10"/>
  <c r="Y29" i="10"/>
  <c r="Z29" i="10"/>
  <c r="Y30" i="10"/>
  <c r="Z30" i="10"/>
  <c r="Y13" i="10"/>
  <c r="Z13" i="10"/>
  <c r="Y24" i="10"/>
  <c r="Z24" i="10"/>
  <c r="Y32" i="10"/>
  <c r="Z32" i="10"/>
  <c r="Y7" i="10"/>
  <c r="Z7" i="10"/>
  <c r="Y6" i="10"/>
  <c r="Z6" i="10"/>
  <c r="Y5" i="10"/>
  <c r="Z5" i="10"/>
  <c r="Y3" i="10"/>
  <c r="Y10" i="10"/>
  <c r="Z10" i="10"/>
  <c r="CF83" i="1"/>
  <c r="W33" i="10" s="1"/>
  <c r="CF82" i="1"/>
  <c r="W32" i="10" s="1"/>
  <c r="CF81" i="1"/>
  <c r="W31" i="10" s="1"/>
  <c r="CF80" i="1"/>
  <c r="W30" i="10" s="1"/>
  <c r="CF79" i="1"/>
  <c r="W29" i="10" s="1"/>
  <c r="CF78" i="1"/>
  <c r="W28" i="10" s="1"/>
  <c r="CF77" i="1"/>
  <c r="W27" i="10" s="1"/>
  <c r="CF76" i="1"/>
  <c r="W26" i="10" s="1"/>
  <c r="CF75" i="1"/>
  <c r="W25" i="10" s="1"/>
  <c r="CF74" i="1"/>
  <c r="W24" i="10" s="1"/>
  <c r="CF73" i="1"/>
  <c r="W23" i="10" s="1"/>
  <c r="CF72" i="1"/>
  <c r="W22" i="10" s="1"/>
  <c r="CF71" i="1"/>
  <c r="W21" i="10" s="1"/>
  <c r="CF70" i="1"/>
  <c r="W20" i="10" s="1"/>
  <c r="CF68" i="1"/>
  <c r="W18" i="10" s="1"/>
  <c r="CF67" i="1"/>
  <c r="W17" i="10" s="1"/>
  <c r="CF66" i="1"/>
  <c r="W16" i="10" s="1"/>
  <c r="CF64" i="1"/>
  <c r="W14" i="10" s="1"/>
  <c r="CF63" i="1"/>
  <c r="W13" i="10" s="1"/>
  <c r="CF62" i="1"/>
  <c r="W12" i="10" s="1"/>
  <c r="CF61" i="1"/>
  <c r="W11" i="10" s="1"/>
  <c r="CF60" i="1"/>
  <c r="W10" i="10" s="1"/>
  <c r="CF59" i="1"/>
  <c r="W9" i="10" s="1"/>
  <c r="CF58" i="1"/>
  <c r="W8" i="10" s="1"/>
  <c r="CF57" i="1"/>
  <c r="W7" i="10" s="1"/>
  <c r="CF56" i="1"/>
  <c r="W6" i="10" s="1"/>
  <c r="CF55" i="1"/>
  <c r="W5" i="10" s="1"/>
  <c r="CF54" i="1"/>
  <c r="W4" i="10" s="1"/>
  <c r="CF53" i="1"/>
  <c r="W3" i="10" s="1"/>
  <c r="CX83" i="1" l="1"/>
  <c r="CX82" i="1"/>
  <c r="CX81" i="1"/>
  <c r="CX80" i="1"/>
  <c r="CX79" i="1"/>
  <c r="CX78" i="1"/>
  <c r="CX77" i="1"/>
  <c r="CX76" i="1"/>
  <c r="CX75" i="1"/>
  <c r="CX74" i="1"/>
  <c r="CX73" i="1"/>
  <c r="CX72" i="1"/>
  <c r="CX71" i="1"/>
  <c r="CX70" i="1"/>
  <c r="CX69" i="1"/>
  <c r="CX68" i="1"/>
  <c r="CX67" i="1"/>
  <c r="CX66" i="1"/>
  <c r="CX65" i="1"/>
  <c r="CX64" i="1"/>
  <c r="CX63" i="1"/>
  <c r="CX62" i="1"/>
  <c r="CX61" i="1"/>
  <c r="CX60" i="1"/>
  <c r="CX59" i="1"/>
  <c r="CX58" i="1"/>
  <c r="CX57" i="1"/>
  <c r="CX56" i="1"/>
  <c r="CX55" i="1"/>
  <c r="CX54" i="1"/>
  <c r="CX53" i="1"/>
  <c r="CX52" i="1"/>
  <c r="CV83" i="1"/>
  <c r="CT83" i="1"/>
  <c r="CR83" i="1"/>
  <c r="CV82" i="1"/>
  <c r="CT82" i="1"/>
  <c r="CR82" i="1"/>
  <c r="CV81" i="1"/>
  <c r="CW81" i="1" s="1"/>
  <c r="CT81" i="1"/>
  <c r="CR81" i="1"/>
  <c r="CV80" i="1"/>
  <c r="CT80" i="1"/>
  <c r="CR80" i="1"/>
  <c r="CV79" i="1"/>
  <c r="CW79" i="1" s="1"/>
  <c r="CT79" i="1"/>
  <c r="CR79" i="1"/>
  <c r="CV78" i="1"/>
  <c r="CT78" i="1"/>
  <c r="CU78" i="1" s="1"/>
  <c r="CR78" i="1"/>
  <c r="CV77" i="1"/>
  <c r="CT77" i="1"/>
  <c r="CR77" i="1"/>
  <c r="CV76" i="1"/>
  <c r="CT76" i="1"/>
  <c r="CR76" i="1"/>
  <c r="CV75" i="1"/>
  <c r="CW75" i="1" s="1"/>
  <c r="CT75" i="1"/>
  <c r="CR75" i="1"/>
  <c r="CV74" i="1"/>
  <c r="CT74" i="1"/>
  <c r="CU74" i="1" s="1"/>
  <c r="CR74" i="1"/>
  <c r="CV73" i="1"/>
  <c r="CW73" i="1" s="1"/>
  <c r="CT73" i="1"/>
  <c r="CU73" i="1" s="1"/>
  <c r="CR73" i="1"/>
  <c r="CS73" i="1" s="1"/>
  <c r="CV72" i="1"/>
  <c r="CT72" i="1"/>
  <c r="CR72" i="1"/>
  <c r="CV71" i="1"/>
  <c r="CW71" i="1" s="1"/>
  <c r="CT71" i="1"/>
  <c r="CR71" i="1"/>
  <c r="CV70" i="1"/>
  <c r="CT70" i="1"/>
  <c r="CU70" i="1" s="1"/>
  <c r="CR70" i="1"/>
  <c r="CV69" i="1"/>
  <c r="CT69" i="1"/>
  <c r="CR69" i="1"/>
  <c r="CV68" i="1"/>
  <c r="CT68" i="1"/>
  <c r="CR68" i="1"/>
  <c r="CV67" i="1"/>
  <c r="CT67" i="1"/>
  <c r="CR67" i="1"/>
  <c r="CV66" i="1"/>
  <c r="CT66" i="1"/>
  <c r="CU66" i="1" s="1"/>
  <c r="CR66" i="1"/>
  <c r="CV65" i="1"/>
  <c r="CT65" i="1"/>
  <c r="CR65" i="1"/>
  <c r="CV64" i="1"/>
  <c r="CT64" i="1"/>
  <c r="CR64" i="1"/>
  <c r="CV63" i="1"/>
  <c r="CW63" i="1" s="1"/>
  <c r="CT63" i="1"/>
  <c r="CR63" i="1"/>
  <c r="CV62" i="1"/>
  <c r="CT62" i="1"/>
  <c r="CU62" i="1" s="1"/>
  <c r="CR62" i="1"/>
  <c r="CV61" i="1"/>
  <c r="CT61" i="1"/>
  <c r="CR61" i="1"/>
  <c r="CV60" i="1"/>
  <c r="CT60" i="1"/>
  <c r="CR60" i="1"/>
  <c r="CV59" i="1"/>
  <c r="CW59" i="1" s="1"/>
  <c r="CT59" i="1"/>
  <c r="CR59" i="1"/>
  <c r="CV58" i="1"/>
  <c r="CT58" i="1"/>
  <c r="CU58" i="1" s="1"/>
  <c r="CR58" i="1"/>
  <c r="CV57" i="1"/>
  <c r="CW57" i="1" s="1"/>
  <c r="CT57" i="1"/>
  <c r="CU57" i="1" s="1"/>
  <c r="CR57" i="1"/>
  <c r="CS57" i="1" s="1"/>
  <c r="CV56" i="1"/>
  <c r="CT56" i="1"/>
  <c r="CR56" i="1"/>
  <c r="CV55" i="1"/>
  <c r="CW55" i="1" s="1"/>
  <c r="CT55" i="1"/>
  <c r="CR55" i="1"/>
  <c r="CV54" i="1"/>
  <c r="CT54" i="1"/>
  <c r="CR54" i="1"/>
  <c r="CV53" i="1"/>
  <c r="CT53" i="1"/>
  <c r="CR53" i="1"/>
  <c r="CS77" i="1" l="1"/>
  <c r="CS61" i="1"/>
  <c r="CW61" i="1"/>
  <c r="CU54" i="1"/>
  <c r="CW65" i="1"/>
  <c r="CU65" i="1"/>
  <c r="CS65" i="1"/>
  <c r="CW76" i="1"/>
  <c r="CU61" i="1"/>
  <c r="CS53" i="1"/>
  <c r="CU53" i="1"/>
  <c r="CW53" i="1"/>
  <c r="CW77" i="1"/>
  <c r="CU69" i="1"/>
  <c r="CW69" i="1"/>
  <c r="CS69" i="1"/>
  <c r="CW67" i="1"/>
  <c r="CW83" i="1"/>
  <c r="CU55" i="1"/>
  <c r="CU59" i="1"/>
  <c r="CU63" i="1"/>
  <c r="CU67" i="1"/>
  <c r="CU71" i="1"/>
  <c r="CU77" i="1"/>
  <c r="CU81" i="1"/>
  <c r="CU75" i="1"/>
  <c r="CU79" i="1"/>
  <c r="CW82" i="1"/>
  <c r="CU82" i="1"/>
  <c r="CW54" i="1"/>
  <c r="CW58" i="1"/>
  <c r="CW62" i="1"/>
  <c r="CW66" i="1"/>
  <c r="CW70" i="1"/>
  <c r="CW74" i="1"/>
  <c r="CW78" i="1"/>
  <c r="CS54" i="1"/>
  <c r="CY54" i="1" s="1"/>
  <c r="Y4" i="10" s="1"/>
  <c r="CS55" i="1"/>
  <c r="CS58" i="1"/>
  <c r="CS59" i="1"/>
  <c r="CS62" i="1"/>
  <c r="CS63" i="1"/>
  <c r="CS66" i="1"/>
  <c r="CS67" i="1"/>
  <c r="CS70" i="1"/>
  <c r="CS71" i="1"/>
  <c r="CS74" i="1"/>
  <c r="CS75" i="1"/>
  <c r="CS78" i="1"/>
  <c r="CS79" i="1"/>
  <c r="CS81" i="1"/>
  <c r="CU56" i="1"/>
  <c r="CS68" i="1"/>
  <c r="CW60" i="1"/>
  <c r="CU72" i="1"/>
  <c r="CW56" i="1"/>
  <c r="CS64" i="1"/>
  <c r="CU68" i="1"/>
  <c r="CW72" i="1"/>
  <c r="CS80" i="1"/>
  <c r="CS60" i="1"/>
  <c r="CU64" i="1"/>
  <c r="CW68" i="1"/>
  <c r="CS76" i="1"/>
  <c r="CU80" i="1"/>
  <c r="CS56" i="1"/>
  <c r="CU60" i="1"/>
  <c r="CW64" i="1"/>
  <c r="CS72" i="1"/>
  <c r="CU76" i="1"/>
  <c r="CW80" i="1"/>
  <c r="CU83" i="1"/>
  <c r="CS83" i="1"/>
  <c r="CS82" i="1"/>
  <c r="Y15" i="10" l="1"/>
  <c r="Y14" i="10"/>
  <c r="Y19" i="10"/>
  <c r="Y17" i="10"/>
  <c r="Y33" i="10"/>
  <c r="CV52" i="1"/>
  <c r="P2" i="3" l="1"/>
  <c r="DI83" i="1" l="1"/>
  <c r="DI82" i="1"/>
  <c r="DI81" i="1"/>
  <c r="DI80" i="1"/>
  <c r="DI79" i="1"/>
  <c r="DI78" i="1"/>
  <c r="DI77" i="1"/>
  <c r="DI76" i="1"/>
  <c r="DI75" i="1"/>
  <c r="DI74" i="1"/>
  <c r="DI73" i="1"/>
  <c r="DI72" i="1"/>
  <c r="DI71" i="1"/>
  <c r="DI70" i="1"/>
  <c r="DI69" i="1"/>
  <c r="DI68" i="1"/>
  <c r="DI67" i="1"/>
  <c r="DI66" i="1"/>
  <c r="DI65" i="1"/>
  <c r="DI64" i="1"/>
  <c r="DI63" i="1"/>
  <c r="DI62" i="1"/>
  <c r="DI61" i="1"/>
  <c r="DI60" i="1"/>
  <c r="DI59" i="1"/>
  <c r="DI58" i="1"/>
  <c r="DI57" i="1"/>
  <c r="DI56" i="1"/>
  <c r="DI55" i="1"/>
  <c r="DI54" i="1"/>
  <c r="DI53" i="1"/>
  <c r="DI52" i="1"/>
  <c r="BD56" i="1"/>
  <c r="BD55" i="1"/>
  <c r="BD54" i="1"/>
  <c r="BD53" i="1"/>
  <c r="BD52" i="1"/>
  <c r="C49" i="1" s="1"/>
  <c r="A4" i="4"/>
  <c r="R27" i="1" l="1"/>
  <c r="C92" i="1" s="1"/>
  <c r="A2" i="4"/>
  <c r="A1" i="4"/>
  <c r="DH83" i="1"/>
  <c r="DH82" i="1"/>
  <c r="DH81" i="1"/>
  <c r="DH80" i="1"/>
  <c r="DH79" i="1"/>
  <c r="DH78" i="1"/>
  <c r="DH77" i="1"/>
  <c r="DH76" i="1"/>
  <c r="DH75" i="1"/>
  <c r="DH74" i="1"/>
  <c r="DH73" i="1"/>
  <c r="DH72" i="1"/>
  <c r="DH71" i="1"/>
  <c r="DH68" i="1"/>
  <c r="DH67" i="1"/>
  <c r="DH66" i="1"/>
  <c r="DH65" i="1"/>
  <c r="DH64" i="1"/>
  <c r="DH63" i="1"/>
  <c r="DH61" i="1"/>
  <c r="DH60" i="1"/>
  <c r="DH59" i="1"/>
  <c r="DH58" i="1"/>
  <c r="DH57" i="1"/>
  <c r="DH56" i="1"/>
  <c r="DH55" i="1"/>
  <c r="DH54" i="1"/>
  <c r="DH53" i="1"/>
  <c r="P447" i="3"/>
  <c r="P446" i="3"/>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8" i="3"/>
  <c r="P417" i="3"/>
  <c r="P416" i="3"/>
  <c r="P415" i="3"/>
  <c r="P414" i="3"/>
  <c r="P413" i="3"/>
  <c r="P412" i="3"/>
  <c r="P411" i="3"/>
  <c r="P410" i="3"/>
  <c r="P409" i="3"/>
  <c r="P408" i="3"/>
  <c r="P407" i="3"/>
  <c r="P406" i="3"/>
  <c r="P405" i="3"/>
  <c r="P404" i="3"/>
  <c r="P403" i="3"/>
  <c r="P402" i="3"/>
  <c r="P401" i="3"/>
  <c r="P400" i="3"/>
  <c r="P399" i="3"/>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DH70" i="1"/>
  <c r="DH69" i="1"/>
  <c r="DH62"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C95" i="1"/>
  <c r="BE83" i="1"/>
  <c r="BE82" i="1"/>
  <c r="CJ82" i="1" s="1"/>
  <c r="CK82" i="1" s="1"/>
  <c r="X32" i="10" s="1"/>
  <c r="BE81" i="1"/>
  <c r="CJ81" i="1" s="1"/>
  <c r="CK81" i="1" s="1"/>
  <c r="X31" i="10" s="1"/>
  <c r="BE80" i="1"/>
  <c r="BE79" i="1"/>
  <c r="CJ79" i="1" s="1"/>
  <c r="CK79" i="1" s="1"/>
  <c r="X29" i="10" s="1"/>
  <c r="BE78" i="1"/>
  <c r="CJ78" i="1" s="1"/>
  <c r="CK78" i="1" s="1"/>
  <c r="X28" i="10" s="1"/>
  <c r="BE77" i="1"/>
  <c r="CJ77" i="1" s="1"/>
  <c r="CK77" i="1" s="1"/>
  <c r="X27" i="10" s="1"/>
  <c r="BE76" i="1"/>
  <c r="CJ76" i="1" s="1"/>
  <c r="CK76" i="1" s="1"/>
  <c r="X26" i="10" s="1"/>
  <c r="BE75" i="1"/>
  <c r="BE74" i="1"/>
  <c r="CJ74" i="1" s="1"/>
  <c r="CK74" i="1" s="1"/>
  <c r="X24" i="10" s="1"/>
  <c r="BE73" i="1"/>
  <c r="BE72" i="1"/>
  <c r="CJ72" i="1" s="1"/>
  <c r="CK72" i="1" s="1"/>
  <c r="X22" i="10" s="1"/>
  <c r="BE71" i="1"/>
  <c r="CJ71" i="1" s="1"/>
  <c r="CK71" i="1" s="1"/>
  <c r="X21" i="10" s="1"/>
  <c r="BE70" i="1"/>
  <c r="BE69" i="1"/>
  <c r="BE68" i="1"/>
  <c r="CJ68" i="1" s="1"/>
  <c r="CK68" i="1" s="1"/>
  <c r="X18" i="10" s="1"/>
  <c r="BE67" i="1"/>
  <c r="BE66" i="1"/>
  <c r="BE65" i="1"/>
  <c r="CJ65" i="1" s="1"/>
  <c r="BE64" i="1"/>
  <c r="CJ64" i="1" s="1"/>
  <c r="BE63" i="1"/>
  <c r="CJ63" i="1" s="1"/>
  <c r="CK63" i="1" s="1"/>
  <c r="X13" i="10" s="1"/>
  <c r="BE62" i="1"/>
  <c r="CJ62" i="1" s="1"/>
  <c r="CK62" i="1" s="1"/>
  <c r="X12" i="10" s="1"/>
  <c r="BE61" i="1"/>
  <c r="CJ61" i="1" s="1"/>
  <c r="CK61" i="1" s="1"/>
  <c r="X11" i="10" s="1"/>
  <c r="BE60" i="1"/>
  <c r="CJ60" i="1" s="1"/>
  <c r="CK60" i="1" s="1"/>
  <c r="X10" i="10" s="1"/>
  <c r="BE59" i="1"/>
  <c r="CJ59" i="1" s="1"/>
  <c r="CK59" i="1" s="1"/>
  <c r="X9" i="10" s="1"/>
  <c r="BE58" i="1"/>
  <c r="BE57" i="1"/>
  <c r="CJ57" i="1" s="1"/>
  <c r="CK57" i="1" s="1"/>
  <c r="X7" i="10" s="1"/>
  <c r="BE56" i="1"/>
  <c r="CJ56" i="1" s="1"/>
  <c r="CK56" i="1" s="1"/>
  <c r="X6" i="10" s="1"/>
  <c r="BE55" i="1"/>
  <c r="CJ55" i="1" s="1"/>
  <c r="CK55" i="1" s="1"/>
  <c r="X5" i="10" s="1"/>
  <c r="BE54" i="1"/>
  <c r="CJ54" i="1" s="1"/>
  <c r="BE53" i="1"/>
  <c r="AB3" i="10" s="1"/>
  <c r="BE52" i="1"/>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N37" i="1"/>
  <c r="N35" i="1"/>
  <c r="R33" i="1"/>
  <c r="N33" i="1"/>
  <c r="CF65" i="1" s="1"/>
  <c r="W15" i="10" s="1"/>
  <c r="N31" i="1"/>
  <c r="N29" i="1"/>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P4" i="3"/>
  <c r="P3" i="3"/>
  <c r="B12" i="7"/>
  <c r="B11" i="7"/>
  <c r="B10" i="7"/>
  <c r="B9" i="7"/>
  <c r="B8" i="7"/>
  <c r="B7" i="7"/>
  <c r="B6" i="7"/>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38" i="4"/>
  <c r="B33" i="12" s="1"/>
  <c r="A37" i="4"/>
  <c r="B32" i="12" s="1"/>
  <c r="A36" i="4"/>
  <c r="B31" i="12" s="1"/>
  <c r="A35" i="4"/>
  <c r="B30" i="12" s="1"/>
  <c r="A34" i="4"/>
  <c r="B29" i="12" s="1"/>
  <c r="A33" i="4"/>
  <c r="B28" i="12" s="1"/>
  <c r="A32" i="4"/>
  <c r="B27" i="12" s="1"/>
  <c r="A31" i="4"/>
  <c r="B26" i="12" s="1"/>
  <c r="A30" i="4"/>
  <c r="B25" i="12" s="1"/>
  <c r="A29" i="4"/>
  <c r="B24" i="12" s="1"/>
  <c r="A28" i="4"/>
  <c r="A27" i="4"/>
  <c r="A26" i="4"/>
  <c r="A25" i="4"/>
  <c r="A24" i="4"/>
  <c r="B19" i="12" s="1"/>
  <c r="A23" i="4"/>
  <c r="A22" i="4"/>
  <c r="A21" i="4"/>
  <c r="A20" i="4"/>
  <c r="A19" i="4"/>
  <c r="A18" i="4"/>
  <c r="A17" i="4"/>
  <c r="A16" i="4"/>
  <c r="A15" i="4"/>
  <c r="B10" i="12" s="1"/>
  <c r="A14" i="4"/>
  <c r="A13" i="4"/>
  <c r="A12" i="4"/>
  <c r="A11" i="4"/>
  <c r="A10" i="4"/>
  <c r="A9" i="4"/>
  <c r="A8" i="4"/>
  <c r="A7" i="4"/>
  <c r="B2" i="12" s="1"/>
  <c r="CJ52" i="1" l="1"/>
  <c r="AC2" i="10" s="1"/>
  <c r="AB2" i="10"/>
  <c r="CK54" i="1"/>
  <c r="X4" i="10" s="1"/>
  <c r="Z4" i="10"/>
  <c r="BR42" i="1"/>
  <c r="CK65" i="1"/>
  <c r="X15" i="10" s="1"/>
  <c r="Z15" i="10"/>
  <c r="CK64" i="1"/>
  <c r="X14" i="10" s="1"/>
  <c r="Z14" i="10"/>
  <c r="CF52" i="1"/>
  <c r="W2" i="10" s="1"/>
  <c r="CF69" i="1"/>
  <c r="W19" i="10" s="1"/>
  <c r="DG82" i="1"/>
  <c r="AW84" i="1"/>
  <c r="CF48" i="1"/>
  <c r="B2" i="11"/>
  <c r="C84" i="1"/>
  <c r="DJ83" i="1" s="1"/>
  <c r="DC83" i="1" s="1"/>
  <c r="DG64" i="1"/>
  <c r="DG78" i="1"/>
  <c r="DG57" i="1"/>
  <c r="DG72" i="1"/>
  <c r="DG54" i="1"/>
  <c r="DG65" i="1"/>
  <c r="DG79" i="1"/>
  <c r="DG62" i="1"/>
  <c r="DG59" i="1"/>
  <c r="DG77" i="1"/>
  <c r="DG68" i="1"/>
  <c r="DG74" i="1"/>
  <c r="DG73" i="1"/>
  <c r="DG61" i="1"/>
  <c r="DG56" i="1"/>
  <c r="DG71" i="1"/>
  <c r="DG76" i="1"/>
  <c r="DG60" i="1"/>
  <c r="CJ73" i="1"/>
  <c r="CK73" i="1" s="1"/>
  <c r="X23" i="10" s="1"/>
  <c r="CW52" i="1"/>
  <c r="DG52" i="1"/>
  <c r="CJ66" i="1"/>
  <c r="CK66" i="1" s="1"/>
  <c r="X16" i="10" s="1"/>
  <c r="DG66" i="1"/>
  <c r="CJ69" i="1"/>
  <c r="DG69" i="1"/>
  <c r="DG55" i="1"/>
  <c r="DG81" i="1"/>
  <c r="DG80" i="1"/>
  <c r="CJ80" i="1"/>
  <c r="CK80" i="1" s="1"/>
  <c r="X30" i="10" s="1"/>
  <c r="DG83" i="1"/>
  <c r="CJ83" i="1"/>
  <c r="DG63" i="1"/>
  <c r="DG58" i="1"/>
  <c r="CJ58" i="1"/>
  <c r="CK58" i="1" s="1"/>
  <c r="X8" i="10" s="1"/>
  <c r="DG67" i="1"/>
  <c r="CJ67" i="1"/>
  <c r="CJ70" i="1"/>
  <c r="CK70" i="1" s="1"/>
  <c r="X20" i="10" s="1"/>
  <c r="DG70" i="1"/>
  <c r="CJ53" i="1"/>
  <c r="AC3" i="10" s="1"/>
  <c r="DG53" i="1"/>
  <c r="CJ75" i="1"/>
  <c r="CK75" i="1" s="1"/>
  <c r="X25" i="10" s="1"/>
  <c r="DG75" i="1"/>
  <c r="CK52" i="1" l="1"/>
  <c r="X2" i="10" s="1"/>
  <c r="Z33" i="10"/>
  <c r="CF47" i="1"/>
  <c r="DG84" i="1"/>
  <c r="C94" i="1" s="1"/>
  <c r="CK53" i="1"/>
  <c r="X3" i="10" s="1"/>
  <c r="Z3" i="10"/>
  <c r="CK69" i="1"/>
  <c r="X19" i="10" s="1"/>
  <c r="Z19" i="10"/>
  <c r="C42" i="1"/>
  <c r="CK67" i="1"/>
  <c r="X17" i="10" s="1"/>
  <c r="Z17" i="10"/>
  <c r="CK83" i="1"/>
  <c r="X33" i="10" s="1"/>
  <c r="AM91" i="1"/>
  <c r="DH52" i="1" l="1"/>
  <c r="CF46" i="1" s="1"/>
  <c r="C93" i="1" s="1"/>
  <c r="C2" i="11" l="1"/>
  <c r="CT52" i="1" l="1"/>
  <c r="CU52" i="1" s="1"/>
  <c r="CR52" i="1" l="1"/>
  <c r="CS52" i="1" s="1"/>
  <c r="CY52" i="1" s="1"/>
  <c r="DC52" i="1" s="1"/>
  <c r="DC84" i="1" s="1"/>
  <c r="Y2" i="10" l="1"/>
  <c r="Z2" i="10" l="1"/>
  <c r="E2" i="11"/>
</calcChain>
</file>

<file path=xl/sharedStrings.xml><?xml version="1.0" encoding="utf-8"?>
<sst xmlns="http://schemas.openxmlformats.org/spreadsheetml/2006/main" count="8245" uniqueCount="4915">
  <si>
    <t>Gegevens van de beherende school</t>
  </si>
  <si>
    <t>naam</t>
  </si>
  <si>
    <t>straat en nummer</t>
  </si>
  <si>
    <t>postnummer en gemeente</t>
  </si>
  <si>
    <t xml:space="preserve">                                </t>
  </si>
  <si>
    <t>e-mailadres</t>
  </si>
  <si>
    <t>telefoonnummer</t>
  </si>
  <si>
    <t>ritnummer</t>
  </si>
  <si>
    <t>opmerkingen</t>
  </si>
  <si>
    <t>Gegevens van de busbegeleiding in het zonaal leerlingenvervoer</t>
  </si>
  <si>
    <t>instellingsnummer</t>
  </si>
  <si>
    <t>02-262.03.20</t>
  </si>
  <si>
    <t>02-460.43.62</t>
  </si>
  <si>
    <t>03-666.60.24</t>
  </si>
  <si>
    <t>03-888.40.16</t>
  </si>
  <si>
    <t>03-776.50.18</t>
  </si>
  <si>
    <t>011-67.25.55</t>
  </si>
  <si>
    <t>011-42.66.64</t>
  </si>
  <si>
    <t>089-50.00.50</t>
  </si>
  <si>
    <t>089-76.02.77</t>
  </si>
  <si>
    <t>011-55.02.00</t>
  </si>
  <si>
    <t>058-51.15.15</t>
  </si>
  <si>
    <t>directie@mpi-westhoek.be</t>
  </si>
  <si>
    <t>050-39.06.23</t>
  </si>
  <si>
    <t>mpi.dekaproenen@telenet.be</t>
  </si>
  <si>
    <t>050-79.91.91</t>
  </si>
  <si>
    <t>059-50.74.90</t>
  </si>
  <si>
    <t>directeur@devloedlijn.be</t>
  </si>
  <si>
    <t>056-22.66.86</t>
  </si>
  <si>
    <t>056-51.29.44</t>
  </si>
  <si>
    <t>051-22.63.19</t>
  </si>
  <si>
    <t>09-253.99.56</t>
  </si>
  <si>
    <t>053-80.07.77</t>
  </si>
  <si>
    <t>054-41.25.41</t>
  </si>
  <si>
    <t>02-426.61.23</t>
  </si>
  <si>
    <t>02-428.17.97</t>
  </si>
  <si>
    <t>02-360.32.01</t>
  </si>
  <si>
    <t>02-381.09.28</t>
  </si>
  <si>
    <t>053-64.66.50</t>
  </si>
  <si>
    <t>02-251.33.57</t>
  </si>
  <si>
    <t>info.k4@kov.be</t>
  </si>
  <si>
    <t>02-255.47.93</t>
  </si>
  <si>
    <t>directie.oase@sovilvoorde.be</t>
  </si>
  <si>
    <t>03-244.94.94</t>
  </si>
  <si>
    <t>03-292.21.10</t>
  </si>
  <si>
    <t>03-242.01.40</t>
  </si>
  <si>
    <t>03-250.16.40</t>
  </si>
  <si>
    <t>burchtseweel.basis@leerexpert.be</t>
  </si>
  <si>
    <t>03-311.78.93</t>
  </si>
  <si>
    <t>03-633.25.70</t>
  </si>
  <si>
    <t>bubao@olo.be</t>
  </si>
  <si>
    <t>03-383.11.43</t>
  </si>
  <si>
    <t>014-61.26.50</t>
  </si>
  <si>
    <t>014-56.64.20</t>
  </si>
  <si>
    <t>sbs.saio@geel.be</t>
  </si>
  <si>
    <t>03-480.28.58</t>
  </si>
  <si>
    <t>directie@bubaoderegenboog.be</t>
  </si>
  <si>
    <t>03-460.11.51</t>
  </si>
  <si>
    <t>info@ritmica.be</t>
  </si>
  <si>
    <t>015-30.75.99</t>
  </si>
  <si>
    <t>info@schoolterelst.be</t>
  </si>
  <si>
    <t>03-897.95.85</t>
  </si>
  <si>
    <t>03-828.97.76</t>
  </si>
  <si>
    <t>015-20.37.95</t>
  </si>
  <si>
    <t>015-21.99.30</t>
  </si>
  <si>
    <t>016-24.11.10</t>
  </si>
  <si>
    <t>016-29.01.81</t>
  </si>
  <si>
    <t>damiaan.ovaere@teb.ksleuven.be</t>
  </si>
  <si>
    <t>016-85.21.70</t>
  </si>
  <si>
    <t>02-686.00.40</t>
  </si>
  <si>
    <t>016-53.37.98</t>
  </si>
  <si>
    <t>013-33.38.86</t>
  </si>
  <si>
    <t>016-81.86.46</t>
  </si>
  <si>
    <t>liesbeth.costermans@vlaamsbrabant.be</t>
  </si>
  <si>
    <t>011-78.12.29</t>
  </si>
  <si>
    <t>011-22.98.93</t>
  </si>
  <si>
    <t>school@deberk.be</t>
  </si>
  <si>
    <t>011-22.25.93</t>
  </si>
  <si>
    <t>011-57.12.84</t>
  </si>
  <si>
    <t>011-52.57.17</t>
  </si>
  <si>
    <t>info@buidtelberg.be</t>
  </si>
  <si>
    <t>011-64.35.00</t>
  </si>
  <si>
    <t>089-36.31.04</t>
  </si>
  <si>
    <t>info@sima-genk.be</t>
  </si>
  <si>
    <t>011-35.01.50</t>
  </si>
  <si>
    <t>089-76.12.08</t>
  </si>
  <si>
    <t>089-56.69.85</t>
  </si>
  <si>
    <t>089-46.34.14</t>
  </si>
  <si>
    <t>012-23.57.01</t>
  </si>
  <si>
    <t>089-51.53.20</t>
  </si>
  <si>
    <t>klavertje3@klavertje3.net</t>
  </si>
  <si>
    <t>011-68.74.40</t>
  </si>
  <si>
    <t>011-54.03.25</t>
  </si>
  <si>
    <t>info@eymardschool.be</t>
  </si>
  <si>
    <t>013-55.25.55</t>
  </si>
  <si>
    <t>050-47.19.84</t>
  </si>
  <si>
    <t>050-33.21.86</t>
  </si>
  <si>
    <t>administratie@ganzenveer.be</t>
  </si>
  <si>
    <t>050-23.15.12</t>
  </si>
  <si>
    <t>blo@sint-rembert.be</t>
  </si>
  <si>
    <t>051-50.55.58</t>
  </si>
  <si>
    <t>051-50.13.75</t>
  </si>
  <si>
    <t>050-54.84.35</t>
  </si>
  <si>
    <t>051-58.05.10</t>
  </si>
  <si>
    <t>regenboogkoekelare@telenet.be</t>
  </si>
  <si>
    <t>050-41.83.40</t>
  </si>
  <si>
    <t>050-51.10.20</t>
  </si>
  <si>
    <t>059-80.28.80</t>
  </si>
  <si>
    <t>058-31.30.02</t>
  </si>
  <si>
    <t>brugje@kustenpolder.be</t>
  </si>
  <si>
    <t>056-21.58.37</t>
  </si>
  <si>
    <t>school@bemok.be</t>
  </si>
  <si>
    <t>056-24.57.84</t>
  </si>
  <si>
    <t>056-51.31.91</t>
  </si>
  <si>
    <t>administratie@buloblijdhove.be</t>
  </si>
  <si>
    <t>051-30.63.08</t>
  </si>
  <si>
    <t>056-71.68.40</t>
  </si>
  <si>
    <t>051-20.33.12</t>
  </si>
  <si>
    <t>051-23.06.15</t>
  </si>
  <si>
    <t>051-40.15.90</t>
  </si>
  <si>
    <t>directie@blo-devlinder.be</t>
  </si>
  <si>
    <t>057-20.40.74</t>
  </si>
  <si>
    <t>09-268.26.50</t>
  </si>
  <si>
    <t>052-44.88.32</t>
  </si>
  <si>
    <t>09-366.32.49</t>
  </si>
  <si>
    <t>directie@demeiroos.be</t>
  </si>
  <si>
    <t>052-21.52.13</t>
  </si>
  <si>
    <t>052-39.99.90</t>
  </si>
  <si>
    <t>buggenhout@blijdorp.be</t>
  </si>
  <si>
    <t>052-39.70.29</t>
  </si>
  <si>
    <t>054-33.70.26</t>
  </si>
  <si>
    <t>09-386.38.65</t>
  </si>
  <si>
    <t>directie@vibloleieland.be</t>
  </si>
  <si>
    <t>03-482.00.62</t>
  </si>
  <si>
    <t>09-377.32.82</t>
  </si>
  <si>
    <t>011-25.53.16</t>
  </si>
  <si>
    <t>columbiastraat@leerexpert.be</t>
  </si>
  <si>
    <t>info@mijnoogappel.be</t>
  </si>
  <si>
    <t>directie@deveerboot.be</t>
  </si>
  <si>
    <t>03-680.12.50</t>
  </si>
  <si>
    <t>014-85.00.52</t>
  </si>
  <si>
    <t>03-776.46.65</t>
  </si>
  <si>
    <t>089-35.90.25</t>
  </si>
  <si>
    <t>050-38.86.60</t>
  </si>
  <si>
    <t>059-70.34.68</t>
  </si>
  <si>
    <t>056-22.59.20</t>
  </si>
  <si>
    <t>051-22.74.11</t>
  </si>
  <si>
    <t>09-253.13.57</t>
  </si>
  <si>
    <t>053-78.89.59</t>
  </si>
  <si>
    <t>02-512.14.75</t>
  </si>
  <si>
    <t>02-735.40.85</t>
  </si>
  <si>
    <t>buso.woluwe@kiwoluwe.be</t>
  </si>
  <si>
    <t>02-363.09.85</t>
  </si>
  <si>
    <t>052-35.65.64</t>
  </si>
  <si>
    <t>info@mai.vko.be</t>
  </si>
  <si>
    <t>052-35.71.16</t>
  </si>
  <si>
    <t>info@schoolhuis.be</t>
  </si>
  <si>
    <t>03-248.53.54</t>
  </si>
  <si>
    <t>info@sintjozefov4.be</t>
  </si>
  <si>
    <t>03-328.05.70</t>
  </si>
  <si>
    <t>03-658.65.56</t>
  </si>
  <si>
    <t>03-217.03.50</t>
  </si>
  <si>
    <t>014-31.87.42</t>
  </si>
  <si>
    <t>03-480.23.11</t>
  </si>
  <si>
    <t>015-41.48.70</t>
  </si>
  <si>
    <t>015-20.27.61</t>
  </si>
  <si>
    <t>014-53.81.81</t>
  </si>
  <si>
    <t>016-76.75.21</t>
  </si>
  <si>
    <t>Buso - KIDS</t>
  </si>
  <si>
    <t>buso@kids.be</t>
  </si>
  <si>
    <t>011-52.03.60</t>
  </si>
  <si>
    <t>info@elisa.be</t>
  </si>
  <si>
    <t>089-38.03.49</t>
  </si>
  <si>
    <t>089-79.08.76</t>
  </si>
  <si>
    <t>089-56.69.86</t>
  </si>
  <si>
    <t>info@busoterengelen.be</t>
  </si>
  <si>
    <t>089-56.49.83</t>
  </si>
  <si>
    <t>012-26.03.70</t>
  </si>
  <si>
    <t>011-79.93.30</t>
  </si>
  <si>
    <t>013-53.06.30</t>
  </si>
  <si>
    <t>011-42.13.88</t>
  </si>
  <si>
    <t>050-38.07.03</t>
  </si>
  <si>
    <t>buso@ravelijn.be</t>
  </si>
  <si>
    <t>050-35.57.00</t>
  </si>
  <si>
    <t>info@haverlo.be</t>
  </si>
  <si>
    <t>059-31.99.30</t>
  </si>
  <si>
    <t>buso@terstrepe.be</t>
  </si>
  <si>
    <t>058-53.20.80</t>
  </si>
  <si>
    <t>056-60.01.35</t>
  </si>
  <si>
    <t>051-26.43.26</t>
  </si>
  <si>
    <t>buso.st.idesbald@fracarita.org</t>
  </si>
  <si>
    <t>051-20.58.86</t>
  </si>
  <si>
    <t>057-34.65.51</t>
  </si>
  <si>
    <t>057-33.49.69</t>
  </si>
  <si>
    <t>09-223.98.71</t>
  </si>
  <si>
    <t>09-222.86.23</t>
  </si>
  <si>
    <t>09-240.13.73</t>
  </si>
  <si>
    <t>09-348.37.96</t>
  </si>
  <si>
    <t>dir@buso.broeders.be</t>
  </si>
  <si>
    <t>09-272.53.00</t>
  </si>
  <si>
    <t>buso@sintlodewijk.be</t>
  </si>
  <si>
    <t>09-210.01.50</t>
  </si>
  <si>
    <t>052-40.94.40</t>
  </si>
  <si>
    <t>09-360.58.43</t>
  </si>
  <si>
    <t>055-30.19.99</t>
  </si>
  <si>
    <t>school@wagenschot.be</t>
  </si>
  <si>
    <t>09-371.98.66</t>
  </si>
  <si>
    <t>buso@tendries.be</t>
  </si>
  <si>
    <t>09-370.72.15</t>
  </si>
  <si>
    <t>011-78.92.90</t>
  </si>
  <si>
    <t>Buso De Regenboog</t>
  </si>
  <si>
    <t>011-68.09.47</t>
  </si>
  <si>
    <t>056-23.07.80</t>
  </si>
  <si>
    <t>09-384.17.55</t>
  </si>
  <si>
    <t>info@egmontenhoorn.be</t>
  </si>
  <si>
    <t>Antwerpen</t>
  </si>
  <si>
    <t>Brussel</t>
  </si>
  <si>
    <t>Hoboken</t>
  </si>
  <si>
    <t>Houthalen</t>
  </si>
  <si>
    <t>Alsemberg</t>
  </si>
  <si>
    <t>Molenstede</t>
  </si>
  <si>
    <t>Halle</t>
  </si>
  <si>
    <t>Heverlee</t>
  </si>
  <si>
    <t>Lovenjoel</t>
  </si>
  <si>
    <t>Sint-Jans-Molenbeek</t>
  </si>
  <si>
    <t>Aalst</t>
  </si>
  <si>
    <t>Beveren</t>
  </si>
  <si>
    <t>Eke</t>
  </si>
  <si>
    <t>Gentbrugge</t>
  </si>
  <si>
    <t>Landegem</t>
  </si>
  <si>
    <t>Sint-Kruis</t>
  </si>
  <si>
    <t>Westende</t>
  </si>
  <si>
    <t>Oostduinkerke</t>
  </si>
  <si>
    <t>Tielt</t>
  </si>
  <si>
    <t>Zeebrugge</t>
  </si>
  <si>
    <t>Oedelem</t>
  </si>
  <si>
    <t>postnummer</t>
  </si>
  <si>
    <t>014-51.13.39</t>
  </si>
  <si>
    <t>014-26.30.58</t>
  </si>
  <si>
    <t>directie@bs-willemtell.com</t>
  </si>
  <si>
    <t>014-58.60.46</t>
  </si>
  <si>
    <t>015-51.26.44</t>
  </si>
  <si>
    <t>directie@bs-klimop.be</t>
  </si>
  <si>
    <t>016-53.16.98</t>
  </si>
  <si>
    <t>011-48.57.84</t>
  </si>
  <si>
    <t>013-53.93.23</t>
  </si>
  <si>
    <t>051-72.24.57</t>
  </si>
  <si>
    <t>directie@devalke.be</t>
  </si>
  <si>
    <t>050-20.94.09</t>
  </si>
  <si>
    <t>056-60.10.17</t>
  </si>
  <si>
    <t>Kroonstraat 2_bis</t>
  </si>
  <si>
    <t>09-344.63.74</t>
  </si>
  <si>
    <t>Kerkstraat 153_A</t>
  </si>
  <si>
    <t>03-779.74.38</t>
  </si>
  <si>
    <t>055-45.57.88</t>
  </si>
  <si>
    <t>055-33.45.60</t>
  </si>
  <si>
    <t>09-383.56.14</t>
  </si>
  <si>
    <t>09-372.71.53</t>
  </si>
  <si>
    <t>09-220.18.30</t>
  </si>
  <si>
    <t>016-53.37.32</t>
  </si>
  <si>
    <t>Gemeentelijke Basisschool</t>
  </si>
  <si>
    <t>016-73.33.41</t>
  </si>
  <si>
    <t>secretariaat@gbboutersem.be</t>
  </si>
  <si>
    <t>011-32.33.68</t>
  </si>
  <si>
    <t>gbs.diepenbeek@skynet.be</t>
  </si>
  <si>
    <t>011-48.65.74</t>
  </si>
  <si>
    <t>directie@vbs-kers-en-pit.be</t>
  </si>
  <si>
    <t>051-55.50.62</t>
  </si>
  <si>
    <t>059-30.29.41</t>
  </si>
  <si>
    <t>058-23.35.34</t>
  </si>
  <si>
    <t>052-35.41.95</t>
  </si>
  <si>
    <t>03-775.45.32</t>
  </si>
  <si>
    <t>050-40.41.68</t>
  </si>
  <si>
    <t>Sint-Kristoffelstraat 125_B</t>
  </si>
  <si>
    <t>056-35.28.90</t>
  </si>
  <si>
    <t>050-23.13.65</t>
  </si>
  <si>
    <t>051-51.92.51</t>
  </si>
  <si>
    <t>050-63.17.70</t>
  </si>
  <si>
    <t>Doelstraat 36_A1</t>
  </si>
  <si>
    <t>014-63.10.65</t>
  </si>
  <si>
    <t>09-344.98.69</t>
  </si>
  <si>
    <t>016-73.34.29</t>
  </si>
  <si>
    <t>Aanvraag van een subsidie voor busbegeleiding in het zonaal leerlingenvervoer</t>
  </si>
  <si>
    <t>Sint-Michiels</t>
  </si>
  <si>
    <t>03-217.03.13</t>
  </si>
  <si>
    <t>directie@bulokk.be</t>
  </si>
  <si>
    <t>warandeschool@ksdiest.be</t>
  </si>
  <si>
    <t>050-31.69.60</t>
  </si>
  <si>
    <t>directie@noordveld.be</t>
  </si>
  <si>
    <t>058-53.20.83</t>
  </si>
  <si>
    <t>056-41.77.23</t>
  </si>
  <si>
    <t>els.roelstraete@dewaterlelieschool.be</t>
  </si>
  <si>
    <t>016-56.74.15</t>
  </si>
  <si>
    <t>directeur@debrug-aarschot.be</t>
  </si>
  <si>
    <t>donboscoaalst.buso@telenet.be</t>
  </si>
  <si>
    <t>GO! SBSO Nautica</t>
  </si>
  <si>
    <t>directie@wonderwijsbrugge.be</t>
  </si>
  <si>
    <t>050-80.00.79</t>
  </si>
  <si>
    <t>directie@desprongkortrijk.be</t>
  </si>
  <si>
    <t>Agentschap voor Onderwijsdiensten (AGODI)</t>
  </si>
  <si>
    <t>Afdeling Secundair Onderwijs - Scholen en leerlingen</t>
  </si>
  <si>
    <t>RSZ-
plichtig</t>
  </si>
  <si>
    <t>statuut begeleider</t>
  </si>
  <si>
    <t>voor - en achternaam van de begeleider</t>
  </si>
  <si>
    <t>weekschema</t>
  </si>
  <si>
    <t>bruto-uurloon busbegeleiders met een arbeidsovereenkomst</t>
  </si>
  <si>
    <t>uurloon
RSZ-plichtige</t>
  </si>
  <si>
    <t>uurloon niet
RSZ-plichtige</t>
  </si>
  <si>
    <t>bruto-
uurloon</t>
  </si>
  <si>
    <t>aantal
gewerkte
kalender-
dagen</t>
  </si>
  <si>
    <t>Gemeenschapsonderwijs</t>
  </si>
  <si>
    <t>schooljaar 2018-2019</t>
  </si>
  <si>
    <t>Hechtel</t>
  </si>
  <si>
    <t>schooljaar 2011-2012</t>
  </si>
  <si>
    <t>schooljaar 2012-2013</t>
  </si>
  <si>
    <t>schooljaar 2013-2014</t>
  </si>
  <si>
    <t>schooljaar 2014-2015</t>
  </si>
  <si>
    <t>schooljaar 2015-2016</t>
  </si>
  <si>
    <t>schooljaar 2016-2017</t>
  </si>
  <si>
    <t>schooljaar 2017-2018</t>
  </si>
  <si>
    <t>schooljaar 2019-2020</t>
  </si>
  <si>
    <t>schooljaar 2020-2021</t>
  </si>
  <si>
    <t>schooljaar 2021-2022</t>
  </si>
  <si>
    <t>schooljaar 2022-2023</t>
  </si>
  <si>
    <t>schooljaar 2023-2024</t>
  </si>
  <si>
    <t>loon rsz-plichtige</t>
  </si>
  <si>
    <t>loon niet rsz-plichtige</t>
  </si>
  <si>
    <t>aantal als vrij en RSZ</t>
  </si>
  <si>
    <t>aantal als GO/ off. en RSZ</t>
  </si>
  <si>
    <t>aantal gewerkte dagen per week</t>
  </si>
  <si>
    <t>aantal herleid naar aantal werkdagen als vrij en RSZ</t>
  </si>
  <si>
    <t>aantal herleid naar aantal werkdagen als GO! /off. en RSZ</t>
  </si>
  <si>
    <t>korte_naam_instell</t>
  </si>
  <si>
    <t>telefoonnr</t>
  </si>
  <si>
    <t>e_mail</t>
  </si>
  <si>
    <t>ko_im_net_code</t>
  </si>
  <si>
    <t>GO! BS 't Klavertje</t>
  </si>
  <si>
    <t>directie@bsklavertje.be</t>
  </si>
  <si>
    <t>GO! BS Willem Tell</t>
  </si>
  <si>
    <t>GO! BS De Luchtballon</t>
  </si>
  <si>
    <t>GO! BS De Cocon</t>
  </si>
  <si>
    <t>directie@bs-decocon.be</t>
  </si>
  <si>
    <t>GO! Next BS Herx</t>
  </si>
  <si>
    <t>directie@basisschoolherx.be</t>
  </si>
  <si>
    <t>directie@demolenberg.be</t>
  </si>
  <si>
    <t>GO! BS De Wereldbrug</t>
  </si>
  <si>
    <t>directie@dewereldbrug.eu</t>
  </si>
  <si>
    <t>directie@wilgenduin.be</t>
  </si>
  <si>
    <t>info@bsbo.groenlaar.be</t>
  </si>
  <si>
    <t>info@mpikompas.be</t>
  </si>
  <si>
    <t>GO! BSBO Woudlucht</t>
  </si>
  <si>
    <t>016-38.06.66</t>
  </si>
  <si>
    <t>GO! Next BSBO Heideland</t>
  </si>
  <si>
    <t>directie@bsboheideland.be</t>
  </si>
  <si>
    <t>directie@mpihelix.be</t>
  </si>
  <si>
    <t>directie@mpigodebevertjes.be</t>
  </si>
  <si>
    <t>info@mpipottelberg.be</t>
  </si>
  <si>
    <t>dir.mpideoase@scholengroep.gent</t>
  </si>
  <si>
    <t>info@mpi-hetvindingrijk.be</t>
  </si>
  <si>
    <t>info@de-drempel.be</t>
  </si>
  <si>
    <t>Vrij gesubsidieerd onderwijs</t>
  </si>
  <si>
    <t>Officieel gesubsidieerd onderwijs</t>
  </si>
  <si>
    <t>VBS Centrale Vrije School</t>
  </si>
  <si>
    <t>VBS St-Lutgardis</t>
  </si>
  <si>
    <t>VBSBO SPES</t>
  </si>
  <si>
    <t>Anderlecht</t>
  </si>
  <si>
    <t>VLSBO Sint-Jozefschool</t>
  </si>
  <si>
    <t>buitengewone.jozef@telenet.be</t>
  </si>
  <si>
    <t>Sint-Agatha-Berchem</t>
  </si>
  <si>
    <t>02-430.67.00</t>
  </si>
  <si>
    <t>Sint-Lambrechts-Woluwe</t>
  </si>
  <si>
    <t>02-761.29.17</t>
  </si>
  <si>
    <t>VLSBO Don Bosco</t>
  </si>
  <si>
    <t>VLSBO Sint-Victor</t>
  </si>
  <si>
    <t>info@svbulo.be</t>
  </si>
  <si>
    <t>VLSBO Levenslust</t>
  </si>
  <si>
    <t>02-309.28.82</t>
  </si>
  <si>
    <t>VBSBO Sint-Franciscus</t>
  </si>
  <si>
    <t>VLSBO Klavertje Vier</t>
  </si>
  <si>
    <t>GLSBO Oase</t>
  </si>
  <si>
    <t>GBSBO MOZA-IK</t>
  </si>
  <si>
    <t>basisonderwijs@koca.be</t>
  </si>
  <si>
    <t>GBSBO De Leerexpert (25551)</t>
  </si>
  <si>
    <t>VBSBO De Mostheuvel</t>
  </si>
  <si>
    <t>VBSBO Triolo</t>
  </si>
  <si>
    <t>VBSBO Dennenhof</t>
  </si>
  <si>
    <t>directie@openluchtschooldennenhof.be</t>
  </si>
  <si>
    <t>SBSBO SAIO</t>
  </si>
  <si>
    <t>VBSBO De Regenboog</t>
  </si>
  <si>
    <t>VLSBO Ritmica</t>
  </si>
  <si>
    <t>VBSBO Berkenboom Mozaïek</t>
  </si>
  <si>
    <t>VLSBO Klim-Op</t>
  </si>
  <si>
    <t>klim-op@cksa.be</t>
  </si>
  <si>
    <t>GO! BSBO Den Anker</t>
  </si>
  <si>
    <t>directie@denankerblo.be</t>
  </si>
  <si>
    <t>VLSBO De Vlinder</t>
  </si>
  <si>
    <t>directie@bubaodevlinder.be</t>
  </si>
  <si>
    <t>VBSBO Windekind</t>
  </si>
  <si>
    <t>VBSBO Ter Bank</t>
  </si>
  <si>
    <t>VBSBO Ten Desselaer</t>
  </si>
  <si>
    <t>directie@tendesselaer.be</t>
  </si>
  <si>
    <t>VBSBO Centrum Ganspoel</t>
  </si>
  <si>
    <t>VBSBO Damiaanschool</t>
  </si>
  <si>
    <t>VBSBO De Bremberg</t>
  </si>
  <si>
    <t>PBSBO De Sterretjes</t>
  </si>
  <si>
    <t>VLSBO De Oogappel Sint-Leonardus</t>
  </si>
  <si>
    <t>VBSBO De Berk</t>
  </si>
  <si>
    <t>VBSBO KIDS</t>
  </si>
  <si>
    <t>VLSBO De Linde</t>
  </si>
  <si>
    <t>VBSBO Buidtelberg</t>
  </si>
  <si>
    <t>VBSBO Speciale Basisschool Pallieter</t>
  </si>
  <si>
    <t>VBSBO Sint-Martinusschool</t>
  </si>
  <si>
    <t>VBSBO Sint-Gerardus</t>
  </si>
  <si>
    <t>liesbet.ruison@sintgerardus.be</t>
  </si>
  <si>
    <t>VLSBO Mozaïek-Plus</t>
  </si>
  <si>
    <t>directie@mozaiekplus.be</t>
  </si>
  <si>
    <t>VBSBO De Wikke</t>
  </si>
  <si>
    <t>info@dewikkemaaseik.be</t>
  </si>
  <si>
    <t>VLSBO De Boemerang</t>
  </si>
  <si>
    <t>directie.deboemerang@dekubus-bree.be</t>
  </si>
  <si>
    <t>VLSBO Klimopschool</t>
  </si>
  <si>
    <t>directie@klimoptongeren.be</t>
  </si>
  <si>
    <t>VBSBO Klavertje 3</t>
  </si>
  <si>
    <t>VBSBO Eymardschool</t>
  </si>
  <si>
    <t>VLSBO De Olm</t>
  </si>
  <si>
    <t>directie@blo-hds.be</t>
  </si>
  <si>
    <t>VBSBO Spermalie</t>
  </si>
  <si>
    <t>VLSBO De Torretjes</t>
  </si>
  <si>
    <t>VBSBO Heuvelzicht</t>
  </si>
  <si>
    <t>VBSBO Het Noordveld</t>
  </si>
  <si>
    <t>VBSBO De Berkjes</t>
  </si>
  <si>
    <t>VBSBO Ter Dreve Type 2</t>
  </si>
  <si>
    <t>VLSBO De Rietzang</t>
  </si>
  <si>
    <t>VBSBO Zonnehart</t>
  </si>
  <si>
    <t>directie@zonnehart.be</t>
  </si>
  <si>
    <t>VLSBO Regenboog</t>
  </si>
  <si>
    <t>VLSBO De Schuit</t>
  </si>
  <si>
    <t>VLSBO De Vuurtoren</t>
  </si>
  <si>
    <t>directie.devuurtoren@sgsaeftinghe.be</t>
  </si>
  <si>
    <t>VBSBO Heilig Hartschool</t>
  </si>
  <si>
    <t>VLSBO 't Brugje</t>
  </si>
  <si>
    <t>Vrije Basisschool BuO</t>
  </si>
  <si>
    <t>VBSBO De Kindervriend</t>
  </si>
  <si>
    <t>GBSBO De Klim-Op</t>
  </si>
  <si>
    <t>056-28.54.00</t>
  </si>
  <si>
    <t>VLSBO Blijdhove</t>
  </si>
  <si>
    <t>VBSBO De Waterlelie</t>
  </si>
  <si>
    <t>GBSBO De Kim</t>
  </si>
  <si>
    <t>051-30.36.13</t>
  </si>
  <si>
    <t>VBSBO Sint-Idesbald</t>
  </si>
  <si>
    <t>VBSBO Arkorum 13 - De Hagewinde</t>
  </si>
  <si>
    <t>directie.dehagewinde@arkorum.be</t>
  </si>
  <si>
    <t>VBSBO Dominiek Savio</t>
  </si>
  <si>
    <t>annabel.deneckere@dominiek-savio.be</t>
  </si>
  <si>
    <t>VBSBO Het Vlot</t>
  </si>
  <si>
    <t>VBSBO Sint-Lievenspoort</t>
  </si>
  <si>
    <t>bubao@sintlievenspoort.be</t>
  </si>
  <si>
    <t>VLSBO De Zonnewijzer</t>
  </si>
  <si>
    <t>directie.dezonnewijzer@kaozele.be</t>
  </si>
  <si>
    <t>VLSBO De Meiroos</t>
  </si>
  <si>
    <t>hetlaar@romerocollege.be</t>
  </si>
  <si>
    <t>VBSBO Blijdorp</t>
  </si>
  <si>
    <t>Vrije Lagere School BuO</t>
  </si>
  <si>
    <t>GO! SBSO Zonnebos</t>
  </si>
  <si>
    <t>GO! SBSO De 3master</t>
  </si>
  <si>
    <t>secundair.onderwijs@de3master.be</t>
  </si>
  <si>
    <t>GO! SBSO Baken</t>
  </si>
  <si>
    <t>info@sbsobaken.be</t>
  </si>
  <si>
    <t>GO! Next SBSO De Dageraad</t>
  </si>
  <si>
    <t>011-34.34.47</t>
  </si>
  <si>
    <t>GO! SBSO De Varens</t>
  </si>
  <si>
    <t>info@devarens.be</t>
  </si>
  <si>
    <t>GO! SBSO Aan Zee</t>
  </si>
  <si>
    <t>GO! SBSO Sterrebos</t>
  </si>
  <si>
    <t>marijke.eeckhout@scholengroep.gent</t>
  </si>
  <si>
    <t>GO! SBSO t Vurstjen</t>
  </si>
  <si>
    <t>GO! IBSO De Horizon</t>
  </si>
  <si>
    <t>info@ibsodehorizon.be</t>
  </si>
  <si>
    <t>Buso Zaveldal</t>
  </si>
  <si>
    <t>Buso Cardijnschool</t>
  </si>
  <si>
    <t>administratie@cardijnschool.be</t>
  </si>
  <si>
    <t>Koninklijk Instituut Woluwe - Buso</t>
  </si>
  <si>
    <t>Buso Don Bosco</t>
  </si>
  <si>
    <t>Buso Maria Assumpta</t>
  </si>
  <si>
    <t>Buso Katrinahof</t>
  </si>
  <si>
    <t>buso@katrinahofscholen.be</t>
  </si>
  <si>
    <t>Buso Sint-Jozefinstituut</t>
  </si>
  <si>
    <t>03-432.02.20</t>
  </si>
  <si>
    <t>Buso t Lommert</t>
  </si>
  <si>
    <t>mail@lommert.be</t>
  </si>
  <si>
    <t>Buso Kristus-Koning</t>
  </si>
  <si>
    <t>De Leerexpert Dullingen</t>
  </si>
  <si>
    <t>Gemeentelijke Buso Galbergen</t>
  </si>
  <si>
    <t>Buso Oosterlo</t>
  </si>
  <si>
    <t>GO! Busleyden Ath. De Beemden</t>
  </si>
  <si>
    <t>Buso Sint-Janshof</t>
  </si>
  <si>
    <t>Buso Mevrouw Govaerts instituut</t>
  </si>
  <si>
    <t>Tongelsbos BuSO</t>
  </si>
  <si>
    <t>Stedelijke Buso De Brug</t>
  </si>
  <si>
    <t>Buso Mariadal</t>
  </si>
  <si>
    <t>Buso Sint-Elisabeth (OV2 &amp; OV4)</t>
  </si>
  <si>
    <t>Buso Sint-Jozef</t>
  </si>
  <si>
    <t>Provinciale BuSO De Wissel</t>
  </si>
  <si>
    <t>sandra.simons@limburg.be</t>
  </si>
  <si>
    <t>STEBO Dilsen</t>
  </si>
  <si>
    <t>stebo@dilsen-stokkem.be</t>
  </si>
  <si>
    <t>Buso De Garve</t>
  </si>
  <si>
    <t>089-50.28.22</t>
  </si>
  <si>
    <t>Buso Ter Engelen</t>
  </si>
  <si>
    <t>Buso Sint-Jansberg</t>
  </si>
  <si>
    <t>info@buso-sintjansberg.be</t>
  </si>
  <si>
    <t>GO! SBSO Sibbo</t>
  </si>
  <si>
    <t>Provinciale Buso PROVIL ION</t>
  </si>
  <si>
    <t>Secundaire scholen St-Ferdinand OV3</t>
  </si>
  <si>
    <t>Buso Sint-Barbara</t>
  </si>
  <si>
    <t>info@vibosintbarbara.be</t>
  </si>
  <si>
    <t>Buso Huize Tordale</t>
  </si>
  <si>
    <t>Buso Ravelijn</t>
  </si>
  <si>
    <t>Buso Haverlo</t>
  </si>
  <si>
    <t>Buso Ter Strepe</t>
  </si>
  <si>
    <t>Buso Sint-Idesbald</t>
  </si>
  <si>
    <t>Buso Onze Jeugd</t>
  </si>
  <si>
    <t>directie.onzejeugd@sint-michiel.be</t>
  </si>
  <si>
    <t>Buso De Ast</t>
  </si>
  <si>
    <t>Buso De Pinker</t>
  </si>
  <si>
    <t>info@depinker.be</t>
  </si>
  <si>
    <t>IVIO Binnenhof</t>
  </si>
  <si>
    <t>Stedelijke Buso Bert Carlier</t>
  </si>
  <si>
    <t>Buso Broederschool Lokeren</t>
  </si>
  <si>
    <t>Buso Sint-Lodewijk</t>
  </si>
  <si>
    <t>Buso Sint-Gregorius</t>
  </si>
  <si>
    <t>Buso Levensvreugde</t>
  </si>
  <si>
    <t>Buso Sint-Franciscusschool</t>
  </si>
  <si>
    <t>BuSO Bernardusscholen 7</t>
  </si>
  <si>
    <t>Buso Ten Dries</t>
  </si>
  <si>
    <t>Buso De Triangel</t>
  </si>
  <si>
    <t>evelyn.quintyn@dvcdetriangel.be</t>
  </si>
  <si>
    <t>GO! atheneum Zwinstede</t>
  </si>
  <si>
    <t>directeurka@demakz.be</t>
  </si>
  <si>
    <t>GO! SBSO Zonnegroen</t>
  </si>
  <si>
    <t>GO! Next LSBO de Schakelschool</t>
  </si>
  <si>
    <t>directeur@schakelschool.be</t>
  </si>
  <si>
    <t>03-334.44.70</t>
  </si>
  <si>
    <t>VLSBO School met de Bijbel Mijn Oogappel</t>
  </si>
  <si>
    <t>directieov2-3@vibo-dering.be</t>
  </si>
  <si>
    <t>09-386.03.58</t>
  </si>
  <si>
    <t>info@go-nautica.be</t>
  </si>
  <si>
    <t>VLSBO Wonderwijs Brugge</t>
  </si>
  <si>
    <t>secretariaat@godenotelaar.be</t>
  </si>
  <si>
    <t>GO! SBSO De Passer</t>
  </si>
  <si>
    <t>VTI Zeebrugge</t>
  </si>
  <si>
    <t>050-55.96.10</t>
  </si>
  <si>
    <t>VLSBO De Sprong</t>
  </si>
  <si>
    <t>Neen</t>
  </si>
  <si>
    <t>voltijds
(5 dagen VM én NM)</t>
  </si>
  <si>
    <t>aantal gepresteerde uren en minuten 
per week</t>
  </si>
  <si>
    <t>60 delig naar 100 delig</t>
  </si>
  <si>
    <r>
      <rPr>
        <b/>
        <sz val="10"/>
        <rFont val="Calibri"/>
        <family val="2"/>
      </rPr>
      <t>T</t>
    </r>
    <r>
      <rPr>
        <sz val="10"/>
        <rFont val="Calibri"/>
        <family val="2"/>
      </rPr>
      <t xml:space="preserve"> 02 553 88 34</t>
    </r>
  </si>
  <si>
    <t>GO!</t>
  </si>
  <si>
    <t>vrij en officieel</t>
  </si>
  <si>
    <t>Ja</t>
  </si>
  <si>
    <t>AV069</t>
  </si>
  <si>
    <t>periode van tewerkstelling</t>
  </si>
  <si>
    <t>Postcode</t>
  </si>
  <si>
    <t>Plaatsnaam</t>
  </si>
  <si>
    <t>Uurloon wijkwerkers</t>
  </si>
  <si>
    <t>Deelgemeente</t>
  </si>
  <si>
    <t>Provincie</t>
  </si>
  <si>
    <t>HALLE</t>
  </si>
  <si>
    <t>Vlaams-Brabant</t>
  </si>
  <si>
    <t>Buizingen</t>
  </si>
  <si>
    <t>Lembeek</t>
  </si>
  <si>
    <t>Herfelingen</t>
  </si>
  <si>
    <t>HERNE</t>
  </si>
  <si>
    <t>Sint-Pieters-Kapelle</t>
  </si>
  <si>
    <t>BEVER</t>
  </si>
  <si>
    <t>HOEILAART</t>
  </si>
  <si>
    <t>GALMAARDEN</t>
  </si>
  <si>
    <t>Tollembeek</t>
  </si>
  <si>
    <t>Vollezele</t>
  </si>
  <si>
    <t>Oudenaken</t>
  </si>
  <si>
    <t>Sint-Laureins-Berchem</t>
  </si>
  <si>
    <t>SINT-PIETERS-LEEUW</t>
  </si>
  <si>
    <t>Ruisbroek</t>
  </si>
  <si>
    <t>Vlezenbeek</t>
  </si>
  <si>
    <t>DROGENBOS</t>
  </si>
  <si>
    <t>LINKEBEEK</t>
  </si>
  <si>
    <t>SINT-GENESIUS-RODE</t>
  </si>
  <si>
    <t>BEERSEL</t>
  </si>
  <si>
    <t>Lot</t>
  </si>
  <si>
    <t>Dworp</t>
  </si>
  <si>
    <t>Huizingen</t>
  </si>
  <si>
    <t>Bogaarden</t>
  </si>
  <si>
    <t>Heikruis</t>
  </si>
  <si>
    <t>PEPINGEN</t>
  </si>
  <si>
    <t>Elingen</t>
  </si>
  <si>
    <t>Beert</t>
  </si>
  <si>
    <t>Bellingen</t>
  </si>
  <si>
    <t>DILBEEK</t>
  </si>
  <si>
    <t>Sint-Martens-Bodegem</t>
  </si>
  <si>
    <t>Sint-Ulriks-Kapelle</t>
  </si>
  <si>
    <t>Itterbeek</t>
  </si>
  <si>
    <t>Groot-Bijgaarden</t>
  </si>
  <si>
    <t>Schepdaal</t>
  </si>
  <si>
    <t>ASSE</t>
  </si>
  <si>
    <t>Bekkerzeel</t>
  </si>
  <si>
    <t>Kobbegem</t>
  </si>
  <si>
    <t>Mollem</t>
  </si>
  <si>
    <t>Relegem</t>
  </si>
  <si>
    <t>Zellik</t>
  </si>
  <si>
    <t>TERNAT</t>
  </si>
  <si>
    <t>Wambeek</t>
  </si>
  <si>
    <t>Sint-Katherina-Lombeek</t>
  </si>
  <si>
    <t>Mazenzele</t>
  </si>
  <si>
    <t>OPWIJK</t>
  </si>
  <si>
    <t>Gaasbeek</t>
  </si>
  <si>
    <t>LENNIK</t>
  </si>
  <si>
    <t>Sint-Kwintens-Lennik</t>
  </si>
  <si>
    <t>Sint-Martens-Lennik</t>
  </si>
  <si>
    <t>GOOIK</t>
  </si>
  <si>
    <t>Kester</t>
  </si>
  <si>
    <t>Leerbeek</t>
  </si>
  <si>
    <t>Oetingen</t>
  </si>
  <si>
    <t>Onze-Lieve-Vrouw-Lombeek</t>
  </si>
  <si>
    <t>Pamel</t>
  </si>
  <si>
    <t>ROOSDAAL</t>
  </si>
  <si>
    <t>Strijtem</t>
  </si>
  <si>
    <t>Borchtlombeek</t>
  </si>
  <si>
    <t>LIEDEKERKE</t>
  </si>
  <si>
    <t>WEMMEL</t>
  </si>
  <si>
    <t>Brussegem</t>
  </si>
  <si>
    <t>Hamme</t>
  </si>
  <si>
    <t>MERCHTEM</t>
  </si>
  <si>
    <t>AFFLIGEM</t>
  </si>
  <si>
    <t>Essene</t>
  </si>
  <si>
    <t>Hekelgem</t>
  </si>
  <si>
    <t>Teralfene</t>
  </si>
  <si>
    <t>Peutie</t>
  </si>
  <si>
    <t>VILVOORDE</t>
  </si>
  <si>
    <t>Melsbroek</t>
  </si>
  <si>
    <t>Perk</t>
  </si>
  <si>
    <t>STEENOKKERZEEL</t>
  </si>
  <si>
    <t>MACHELEN</t>
  </si>
  <si>
    <t>Diegem</t>
  </si>
  <si>
    <t>LONDERZEEL</t>
  </si>
  <si>
    <t>Malderen</t>
  </si>
  <si>
    <t>Steenhuffel</t>
  </si>
  <si>
    <t>GRIMBERGEN</t>
  </si>
  <si>
    <t>Humbeek</t>
  </si>
  <si>
    <t>Beigem</t>
  </si>
  <si>
    <t>Strombeek-Bever</t>
  </si>
  <si>
    <t>MEISE</t>
  </si>
  <si>
    <t>Wolvertem</t>
  </si>
  <si>
    <t>KAPELLE-OP-DEN-BOS</t>
  </si>
  <si>
    <t>Nieuwenrode</t>
  </si>
  <si>
    <t>Ramsdonk</t>
  </si>
  <si>
    <t>Berg</t>
  </si>
  <si>
    <t>Buken</t>
  </si>
  <si>
    <t>KAMPENHOUT</t>
  </si>
  <si>
    <t>Nederokkerzeel</t>
  </si>
  <si>
    <t>Nossegem</t>
  </si>
  <si>
    <t>ZAVENTEM</t>
  </si>
  <si>
    <t>Sint-Stevens-Woluwe</t>
  </si>
  <si>
    <t>Sterrebeek</t>
  </si>
  <si>
    <t>KRAAINEM</t>
  </si>
  <si>
    <t>WEZEMBEEK-OPPEM</t>
  </si>
  <si>
    <t>Eppegem</t>
  </si>
  <si>
    <t>ZEMST</t>
  </si>
  <si>
    <t>Hofstade</t>
  </si>
  <si>
    <t>Elewijt</t>
  </si>
  <si>
    <t>Weerde</t>
  </si>
  <si>
    <t>ANTWERPEN</t>
  </si>
  <si>
    <t>Berendrecht</t>
  </si>
  <si>
    <t>Lillo</t>
  </si>
  <si>
    <t>Zandvliet</t>
  </si>
  <si>
    <t>Burcht</t>
  </si>
  <si>
    <t>ZWIJNDRECHT</t>
  </si>
  <si>
    <t>Deurne</t>
  </si>
  <si>
    <t>WIJNEGEM</t>
  </si>
  <si>
    <t>Borgerhout</t>
  </si>
  <si>
    <t>BORSBEEK</t>
  </si>
  <si>
    <t>WOMMELGEM</t>
  </si>
  <si>
    <t>Merksem</t>
  </si>
  <si>
    <t>Ekeren</t>
  </si>
  <si>
    <t>HERENTALS</t>
  </si>
  <si>
    <t>Morkhoven</t>
  </si>
  <si>
    <t>Noorderwijk</t>
  </si>
  <si>
    <t>Hallaar</t>
  </si>
  <si>
    <t>HEIST-OP-DEN-BERG</t>
  </si>
  <si>
    <t>Booischot</t>
  </si>
  <si>
    <t>Itegem</t>
  </si>
  <si>
    <t>Wiekevorst</t>
  </si>
  <si>
    <t>Schriek</t>
  </si>
  <si>
    <t>HERSELT</t>
  </si>
  <si>
    <t>Ramsel</t>
  </si>
  <si>
    <t>Houtvenne</t>
  </si>
  <si>
    <t>HULSHOUT</t>
  </si>
  <si>
    <t>Westmeerbeek</t>
  </si>
  <si>
    <t>Massenhoven</t>
  </si>
  <si>
    <t>Viersel</t>
  </si>
  <si>
    <t>ZANDHOVEN</t>
  </si>
  <si>
    <t>Pulderbos</t>
  </si>
  <si>
    <t>Pulle</t>
  </si>
  <si>
    <t>OLEN</t>
  </si>
  <si>
    <t>Oevel</t>
  </si>
  <si>
    <t>Tongerlo</t>
  </si>
  <si>
    <t>WESTERLO</t>
  </si>
  <si>
    <t>Zoerle-Parwijs</t>
  </si>
  <si>
    <t>HERENTHOUT</t>
  </si>
  <si>
    <t>Gierle</t>
  </si>
  <si>
    <t>LILLE</t>
  </si>
  <si>
    <t>Poederlee</t>
  </si>
  <si>
    <t>Wechelderzande</t>
  </si>
  <si>
    <t>GROBBENDONK</t>
  </si>
  <si>
    <t>Bouwel</t>
  </si>
  <si>
    <t>VORSELAAR</t>
  </si>
  <si>
    <t>TURNHOUT</t>
  </si>
  <si>
    <t>RIJKEVORSEL</t>
  </si>
  <si>
    <t>HOOGSTRATEN</t>
  </si>
  <si>
    <t>Meer</t>
  </si>
  <si>
    <t>Minderhout</t>
  </si>
  <si>
    <t>Wortel</t>
  </si>
  <si>
    <t>Meerle</t>
  </si>
  <si>
    <t>MERKSPLAS</t>
  </si>
  <si>
    <t>BEERSE</t>
  </si>
  <si>
    <t>Vlimmeren</t>
  </si>
  <si>
    <t>VOSSELAAR</t>
  </si>
  <si>
    <t>OUD-TURNHOUT</t>
  </si>
  <si>
    <t>ARENDONK</t>
  </si>
  <si>
    <t>RAVELS</t>
  </si>
  <si>
    <t>Weelde</t>
  </si>
  <si>
    <t>Poppel</t>
  </si>
  <si>
    <t>BAARLE-HERTOG</t>
  </si>
  <si>
    <t>MALLE</t>
  </si>
  <si>
    <t>Oostmalle</t>
  </si>
  <si>
    <t>Westmalle</t>
  </si>
  <si>
    <t>MOL</t>
  </si>
  <si>
    <t>Eindhout</t>
  </si>
  <si>
    <t>LAAKDAL</t>
  </si>
  <si>
    <t>Vorst</t>
  </si>
  <si>
    <t>Varendonk</t>
  </si>
  <si>
    <t>Veerle</t>
  </si>
  <si>
    <t>GEEL</t>
  </si>
  <si>
    <t>MEERHOUT</t>
  </si>
  <si>
    <t>KASTERLEE</t>
  </si>
  <si>
    <t>Lichtaart</t>
  </si>
  <si>
    <t>Tielen</t>
  </si>
  <si>
    <t>RETIE</t>
  </si>
  <si>
    <t>DESSEL</t>
  </si>
  <si>
    <t>BALEN</t>
  </si>
  <si>
    <t>Olmen</t>
  </si>
  <si>
    <t>Koningshooikt</t>
  </si>
  <si>
    <t>LIER</t>
  </si>
  <si>
    <t>Broechem</t>
  </si>
  <si>
    <t>Emblem</t>
  </si>
  <si>
    <t>Oelegem</t>
  </si>
  <si>
    <t>RANST</t>
  </si>
  <si>
    <t>BOECHOUT</t>
  </si>
  <si>
    <t>Vremde</t>
  </si>
  <si>
    <t>HOVE</t>
  </si>
  <si>
    <t>LINT</t>
  </si>
  <si>
    <t>KONTICH</t>
  </si>
  <si>
    <t>Waarloos</t>
  </si>
  <si>
    <t>Bevel</t>
  </si>
  <si>
    <t>Kessel</t>
  </si>
  <si>
    <t>NIJLEN</t>
  </si>
  <si>
    <t>DUFFEL</t>
  </si>
  <si>
    <t>Beerzel</t>
  </si>
  <si>
    <t>PUTTE</t>
  </si>
  <si>
    <t>BERLAAR</t>
  </si>
  <si>
    <t>Gestel</t>
  </si>
  <si>
    <t>Berchem</t>
  </si>
  <si>
    <t>Wilrijk</t>
  </si>
  <si>
    <t>HEMIKSEM</t>
  </si>
  <si>
    <t>SCHELLE</t>
  </si>
  <si>
    <t>AARTSELAAR</t>
  </si>
  <si>
    <t>MORTSEL</t>
  </si>
  <si>
    <t>EDEGEM</t>
  </si>
  <si>
    <t>MECHELEN</t>
  </si>
  <si>
    <t>Walem</t>
  </si>
  <si>
    <t>Heffen</t>
  </si>
  <si>
    <t>Hombeek</t>
  </si>
  <si>
    <t>Leest</t>
  </si>
  <si>
    <t>Muizen</t>
  </si>
  <si>
    <t>BONHEIDEN</t>
  </si>
  <si>
    <t>Rijmenam</t>
  </si>
  <si>
    <t>Blaasveld</t>
  </si>
  <si>
    <t>Heindonk</t>
  </si>
  <si>
    <t>Tisselt</t>
  </si>
  <si>
    <t>WILLEBROEK</t>
  </si>
  <si>
    <t>Reet</t>
  </si>
  <si>
    <t>RUMST</t>
  </si>
  <si>
    <t>Terhagen</t>
  </si>
  <si>
    <t>NIEL</t>
  </si>
  <si>
    <t>BOOM</t>
  </si>
  <si>
    <t>SINT-KATELIJNE-WAVER</t>
  </si>
  <si>
    <t>Onze-Lieve-Vrouw-Waver</t>
  </si>
  <si>
    <t>Breendonk</t>
  </si>
  <si>
    <t>Liezele</t>
  </si>
  <si>
    <t>BORNEM</t>
  </si>
  <si>
    <t>Hingene</t>
  </si>
  <si>
    <t>Mariekerke</t>
  </si>
  <si>
    <t>Weert</t>
  </si>
  <si>
    <t>Lippelo</t>
  </si>
  <si>
    <t>Oppuurs</t>
  </si>
  <si>
    <t>SCHOTEN</t>
  </si>
  <si>
    <t>ESSEN</t>
  </si>
  <si>
    <t>KALMTHOUT</t>
  </si>
  <si>
    <t>BRASSCHAAT</t>
  </si>
  <si>
    <t>Hoevenen</t>
  </si>
  <si>
    <t>STABROEK</t>
  </si>
  <si>
    <t>KAPELLEN</t>
  </si>
  <si>
    <t>BRECHT</t>
  </si>
  <si>
    <t>Sint-Job-In-'T-Goor</t>
  </si>
  <si>
    <t>Sint-Lenaarts</t>
  </si>
  <si>
    <t>'S Gravenwezel</t>
  </si>
  <si>
    <t>SCHILDE</t>
  </si>
  <si>
    <t>ZOERSEL</t>
  </si>
  <si>
    <t>Loenhout</t>
  </si>
  <si>
    <t>WUUSTWEZEL</t>
  </si>
  <si>
    <t>LEUVEN</t>
  </si>
  <si>
    <t>Kessel Lo</t>
  </si>
  <si>
    <t>Wilsele</t>
  </si>
  <si>
    <t>Wijgmaal</t>
  </si>
  <si>
    <t>HERENT</t>
  </si>
  <si>
    <t>Veltem-Beisem</t>
  </si>
  <si>
    <t>Winksele</t>
  </si>
  <si>
    <t>HULDENBERG</t>
  </si>
  <si>
    <t>Loonbeek</t>
  </si>
  <si>
    <t>Neerijse</t>
  </si>
  <si>
    <t>Ottenburg</t>
  </si>
  <si>
    <t>Sint-Agatha-Rode</t>
  </si>
  <si>
    <t>OUD-HEVERLEE</t>
  </si>
  <si>
    <t>Sint-Joris-Weert</t>
  </si>
  <si>
    <t>Blanden</t>
  </si>
  <si>
    <t>Haasrode</t>
  </si>
  <si>
    <t>Vaalbeek</t>
  </si>
  <si>
    <t>BERTEM</t>
  </si>
  <si>
    <t>Korbeek-Dijle</t>
  </si>
  <si>
    <t>Leefdaal</t>
  </si>
  <si>
    <t>KORTENBERG</t>
  </si>
  <si>
    <t>Erps-Kwerps</t>
  </si>
  <si>
    <t>Everberg</t>
  </si>
  <si>
    <t>Meerbeek</t>
  </si>
  <si>
    <t>Duisburg</t>
  </si>
  <si>
    <t>TERVUREN</t>
  </si>
  <si>
    <t>Vossem</t>
  </si>
  <si>
    <t>OVERIJSE</t>
  </si>
  <si>
    <t>ROTSELAAR</t>
  </si>
  <si>
    <t>Wezemaal</t>
  </si>
  <si>
    <t>Werchter</t>
  </si>
  <si>
    <t>TREMELO</t>
  </si>
  <si>
    <t>Baal</t>
  </si>
  <si>
    <t>BEGIJNENDIJK</t>
  </si>
  <si>
    <t>Betekom</t>
  </si>
  <si>
    <t>KEERBERGEN</t>
  </si>
  <si>
    <t>HAACHT</t>
  </si>
  <si>
    <t>Tildonk</t>
  </si>
  <si>
    <t>Wespelaar</t>
  </si>
  <si>
    <t>BOORTMEERBEEK</t>
  </si>
  <si>
    <t>Hever</t>
  </si>
  <si>
    <t>AARSCHOT</t>
  </si>
  <si>
    <t>Gelrode</t>
  </si>
  <si>
    <t>Langdorp</t>
  </si>
  <si>
    <t>Rillaar</t>
  </si>
  <si>
    <t>Linden</t>
  </si>
  <si>
    <t>LUBBEEK</t>
  </si>
  <si>
    <t>Binkom</t>
  </si>
  <si>
    <t>Pellenberg</t>
  </si>
  <si>
    <t>HOLSBEEK</t>
  </si>
  <si>
    <t>Kortrijk-Dutsel</t>
  </si>
  <si>
    <t>Sint-Pieters-Rode</t>
  </si>
  <si>
    <t>Nieuwrode</t>
  </si>
  <si>
    <t>Scherpenheuvel</t>
  </si>
  <si>
    <t>SCHERPENHEUVEL-ZICHEM</t>
  </si>
  <si>
    <t>Averbode</t>
  </si>
  <si>
    <t>Zichem</t>
  </si>
  <si>
    <t>Messelbroek</t>
  </si>
  <si>
    <t>Testelt</t>
  </si>
  <si>
    <t>DIEST</t>
  </si>
  <si>
    <t>Schaffen</t>
  </si>
  <si>
    <t>Webbekom</t>
  </si>
  <si>
    <t>Kaggevinne</t>
  </si>
  <si>
    <t>Bost</t>
  </si>
  <si>
    <t>Goetsenhoven</t>
  </si>
  <si>
    <t>Hakendover</t>
  </si>
  <si>
    <t>Kumtich</t>
  </si>
  <si>
    <t>Oorbeek</t>
  </si>
  <si>
    <t>Oplinter</t>
  </si>
  <si>
    <t>Sint-Margriete-Houtem</t>
  </si>
  <si>
    <t>TIENEN</t>
  </si>
  <si>
    <t>Vissenaken</t>
  </si>
  <si>
    <t>HOEGAARDEN</t>
  </si>
  <si>
    <t>Meldert</t>
  </si>
  <si>
    <t>Outgaarden</t>
  </si>
  <si>
    <t>Drieslinter</t>
  </si>
  <si>
    <t>LINTER</t>
  </si>
  <si>
    <t>Melkwezer</t>
  </si>
  <si>
    <t>Neerhespen</t>
  </si>
  <si>
    <t>Neerlinter</t>
  </si>
  <si>
    <t>Orsmaal-Gussenhoven</t>
  </si>
  <si>
    <t>Overhespen</t>
  </si>
  <si>
    <t>Wommersom</t>
  </si>
  <si>
    <t>BIERBEEK</t>
  </si>
  <si>
    <t>Korbeek-Lo</t>
  </si>
  <si>
    <t>Opvelp</t>
  </si>
  <si>
    <t>BOUTERSEM</t>
  </si>
  <si>
    <t>Kerkom</t>
  </si>
  <si>
    <t>Neervelp</t>
  </si>
  <si>
    <t>Roosbeek</t>
  </si>
  <si>
    <t>Vertrijk</t>
  </si>
  <si>
    <t>Willebringen</t>
  </si>
  <si>
    <t>Bunsbeek</t>
  </si>
  <si>
    <t>Kapellen</t>
  </si>
  <si>
    <t>Attenrode</t>
  </si>
  <si>
    <t>Houwaart</t>
  </si>
  <si>
    <t>Sint-Joris-Winge</t>
  </si>
  <si>
    <t>TIELT-WINGE</t>
  </si>
  <si>
    <t>Meensel-Kiezegem</t>
  </si>
  <si>
    <t>Eliksem</t>
  </si>
  <si>
    <t>Ezemaal</t>
  </si>
  <si>
    <t>Laar</t>
  </si>
  <si>
    <t>LANDEN</t>
  </si>
  <si>
    <t>Neerwinden</t>
  </si>
  <si>
    <t>Overwinden</t>
  </si>
  <si>
    <t>Rumsdorp</t>
  </si>
  <si>
    <t>Wange</t>
  </si>
  <si>
    <t>Waasmont</t>
  </si>
  <si>
    <t>Walsbets</t>
  </si>
  <si>
    <t>Walshoutem</t>
  </si>
  <si>
    <t>Wezeren</t>
  </si>
  <si>
    <t>Attenhoven</t>
  </si>
  <si>
    <t>Neerlanden</t>
  </si>
  <si>
    <t>Budingen</t>
  </si>
  <si>
    <t>Dormaal</t>
  </si>
  <si>
    <t>Halle-Booienhoven</t>
  </si>
  <si>
    <t>Helen-Bos</t>
  </si>
  <si>
    <t>ZOUTLEEUW</t>
  </si>
  <si>
    <t>GEETBETS</t>
  </si>
  <si>
    <t>Grazen</t>
  </si>
  <si>
    <t>Rummen</t>
  </si>
  <si>
    <t>Assent</t>
  </si>
  <si>
    <t>BEKKEVOORT</t>
  </si>
  <si>
    <t>Molenbeek-Wersbeek</t>
  </si>
  <si>
    <t>KORTENAKEN</t>
  </si>
  <si>
    <t>Ransberg</t>
  </si>
  <si>
    <t>Hoeleden</t>
  </si>
  <si>
    <t>Kersbeek-Miskom</t>
  </si>
  <si>
    <t>Waanrode</t>
  </si>
  <si>
    <t>HASSELT</t>
  </si>
  <si>
    <t>Limburg</t>
  </si>
  <si>
    <t>Sint-Lambrechts-Herk</t>
  </si>
  <si>
    <t>Wimmertingen</t>
  </si>
  <si>
    <t>Kermt</t>
  </si>
  <si>
    <t>Spalbeek</t>
  </si>
  <si>
    <t>Kuringen</t>
  </si>
  <si>
    <t>Stokrooie</t>
  </si>
  <si>
    <t>Stevoort</t>
  </si>
  <si>
    <t>ZONHOVEN</t>
  </si>
  <si>
    <t>Helchteren</t>
  </si>
  <si>
    <t>HOUTHALEN-HELCHTEREN</t>
  </si>
  <si>
    <t>Berbroek</t>
  </si>
  <si>
    <t>Donk</t>
  </si>
  <si>
    <t>HERK-DE-STAD</t>
  </si>
  <si>
    <t>Schulen</t>
  </si>
  <si>
    <t>HALEN</t>
  </si>
  <si>
    <t>Loksbergen</t>
  </si>
  <si>
    <t>Zelem</t>
  </si>
  <si>
    <t>Heusden</t>
  </si>
  <si>
    <t>HEUSDEN-ZOLDER</t>
  </si>
  <si>
    <t>Zolder</t>
  </si>
  <si>
    <t>Linkhout</t>
  </si>
  <si>
    <t>LUMMEN</t>
  </si>
  <si>
    <t>ALKEN</t>
  </si>
  <si>
    <t>BERINGEN</t>
  </si>
  <si>
    <t>Beverlo</t>
  </si>
  <si>
    <t>Koersel</t>
  </si>
  <si>
    <t>Paal</t>
  </si>
  <si>
    <t>DIEPENBEEK</t>
  </si>
  <si>
    <t>GENK</t>
  </si>
  <si>
    <t>Gellik</t>
  </si>
  <si>
    <t>LANAKEN</t>
  </si>
  <si>
    <t>Neerharen</t>
  </si>
  <si>
    <t>Veldwezelt</t>
  </si>
  <si>
    <t>Rekem</t>
  </si>
  <si>
    <t>Eisden</t>
  </si>
  <si>
    <t>Leut</t>
  </si>
  <si>
    <t>MAASMECHELEN</t>
  </si>
  <si>
    <t>Mechelen-Aan-De-Maas</t>
  </si>
  <si>
    <t>Meeswijk</t>
  </si>
  <si>
    <t>Opgrimbie</t>
  </si>
  <si>
    <t>Vucht</t>
  </si>
  <si>
    <t>Boorsem</t>
  </si>
  <si>
    <t>Uikhoven</t>
  </si>
  <si>
    <t>Kessenich</t>
  </si>
  <si>
    <t>KINROOI</t>
  </si>
  <si>
    <t>Molenbeersel</t>
  </si>
  <si>
    <t>Ophoven</t>
  </si>
  <si>
    <t>Dilsen</t>
  </si>
  <si>
    <t>DILSEN-STOKKEM</t>
  </si>
  <si>
    <t>Elen</t>
  </si>
  <si>
    <t>Lanklaar</t>
  </si>
  <si>
    <t>Rotem</t>
  </si>
  <si>
    <t>Stokkem</t>
  </si>
  <si>
    <t>AS</t>
  </si>
  <si>
    <t>Niel-Bij-As</t>
  </si>
  <si>
    <t>Ellikom</t>
  </si>
  <si>
    <t>Gruitrode</t>
  </si>
  <si>
    <t>Meeuwen</t>
  </si>
  <si>
    <t>Neerglabbeek</t>
  </si>
  <si>
    <t>Wijshagen</t>
  </si>
  <si>
    <t>MAASEIK</t>
  </si>
  <si>
    <t>Neeroeteren</t>
  </si>
  <si>
    <t>Opoeteren</t>
  </si>
  <si>
    <t>ZUTENDAAL</t>
  </si>
  <si>
    <t>'S Herenelderen</t>
  </si>
  <si>
    <t>Diets-Heur</t>
  </si>
  <si>
    <t>Haren</t>
  </si>
  <si>
    <t>Henis</t>
  </si>
  <si>
    <t>Kolmont</t>
  </si>
  <si>
    <t>Koninksem</t>
  </si>
  <si>
    <t>Lauw</t>
  </si>
  <si>
    <t>Mal</t>
  </si>
  <si>
    <t>Neerrepen</t>
  </si>
  <si>
    <t>Nerem</t>
  </si>
  <si>
    <t>Overrepen</t>
  </si>
  <si>
    <t>Piringen</t>
  </si>
  <si>
    <t>Riksingen</t>
  </si>
  <si>
    <t>Rutten</t>
  </si>
  <si>
    <t>Sluizen</t>
  </si>
  <si>
    <t>TONGEREN</t>
  </si>
  <si>
    <t>Vreren</t>
  </si>
  <si>
    <t>Widooie</t>
  </si>
  <si>
    <t>HERSTAPPE</t>
  </si>
  <si>
    <t>KORTESSEM</t>
  </si>
  <si>
    <t>Vliermaalroot</t>
  </si>
  <si>
    <t>Wintershoven</t>
  </si>
  <si>
    <t>Guigoven</t>
  </si>
  <si>
    <t>Vliermaal</t>
  </si>
  <si>
    <t>HOESELT</t>
  </si>
  <si>
    <t>Romershoven</t>
  </si>
  <si>
    <t>Sint-Huibrechts-Hern</t>
  </si>
  <si>
    <t>Werm</t>
  </si>
  <si>
    <t>Schalkhoven</t>
  </si>
  <si>
    <t>Beverst</t>
  </si>
  <si>
    <t>BILZEN</t>
  </si>
  <si>
    <t>Eigenbilzen</t>
  </si>
  <si>
    <t>Grote-Spouwen</t>
  </si>
  <si>
    <t>Hees</t>
  </si>
  <si>
    <t>Kleine-Spouwen</t>
  </si>
  <si>
    <t>Mopertingen</t>
  </si>
  <si>
    <t>Munsterbilzen</t>
  </si>
  <si>
    <t>Rijkhoven</t>
  </si>
  <si>
    <t>Rosmeer</t>
  </si>
  <si>
    <t>Waltwilder</t>
  </si>
  <si>
    <t>Martenslinde</t>
  </si>
  <si>
    <t>Hoelbeek</t>
  </si>
  <si>
    <t>Genoelselderen</t>
  </si>
  <si>
    <t>Herderen</t>
  </si>
  <si>
    <t>Kanne</t>
  </si>
  <si>
    <t>Membruggen</t>
  </si>
  <si>
    <t>Millen</t>
  </si>
  <si>
    <t>RIEMST</t>
  </si>
  <si>
    <t>Val-Meer</t>
  </si>
  <si>
    <t>Vlijtingen</t>
  </si>
  <si>
    <t>Vroenhoven</t>
  </si>
  <si>
    <t>Zichen-Zussen-Bolder</t>
  </si>
  <si>
    <t>Moelingen</t>
  </si>
  <si>
    <t>Sint-Martens-Voeren</t>
  </si>
  <si>
    <t>VOEREN</t>
  </si>
  <si>
    <t>Remersdaal</t>
  </si>
  <si>
    <t>Sint-Pieters-Voeren</t>
  </si>
  <si>
    <t>Teuven</t>
  </si>
  <si>
    <t>S Gravenvoeren</t>
  </si>
  <si>
    <t>Brustem</t>
  </si>
  <si>
    <t>Engelmanshoven</t>
  </si>
  <si>
    <t>Gelinden</t>
  </si>
  <si>
    <t>Groot-Gelmen</t>
  </si>
  <si>
    <t>Halmaal</t>
  </si>
  <si>
    <t>Kerkom-Bij-Sint-Truiden</t>
  </si>
  <si>
    <t>Ordingen</t>
  </si>
  <si>
    <t>SINT-TRUIDEN</t>
  </si>
  <si>
    <t>Zepperen</t>
  </si>
  <si>
    <t>Duras</t>
  </si>
  <si>
    <t>Gorsem</t>
  </si>
  <si>
    <t>Runkelen</t>
  </si>
  <si>
    <t>Wilderen</t>
  </si>
  <si>
    <t>Velm</t>
  </si>
  <si>
    <t>Berlingen</t>
  </si>
  <si>
    <t>WELLEN</t>
  </si>
  <si>
    <t>Herten</t>
  </si>
  <si>
    <t>Ulbeek</t>
  </si>
  <si>
    <t>Bommershoven</t>
  </si>
  <si>
    <t>BORGLOON</t>
  </si>
  <si>
    <t>Broekom</t>
  </si>
  <si>
    <t>Gors-Opleeuw</t>
  </si>
  <si>
    <t>Gotem</t>
  </si>
  <si>
    <t>Groot-Loon</t>
  </si>
  <si>
    <t>Hendrieken</t>
  </si>
  <si>
    <t>Hoepertingen</t>
  </si>
  <si>
    <t>Jesseren</t>
  </si>
  <si>
    <t>Kerniel</t>
  </si>
  <si>
    <t>Kuttekoven</t>
  </si>
  <si>
    <t>Rijkel</t>
  </si>
  <si>
    <t>Voort</t>
  </si>
  <si>
    <t>Binderveld</t>
  </si>
  <si>
    <t>Kozen</t>
  </si>
  <si>
    <t>NIEUWERKERKEN</t>
  </si>
  <si>
    <t>Wijer</t>
  </si>
  <si>
    <t>Batsheers</t>
  </si>
  <si>
    <t>Bovelingen</t>
  </si>
  <si>
    <t>Gutshoven</t>
  </si>
  <si>
    <t>HEERS</t>
  </si>
  <si>
    <t>Heks</t>
  </si>
  <si>
    <t>Horpmaal</t>
  </si>
  <si>
    <t>Klein-Gelmen</t>
  </si>
  <si>
    <t>Mechelen-Bovelingen</t>
  </si>
  <si>
    <t>Mettekoven</t>
  </si>
  <si>
    <t>Opheers</t>
  </si>
  <si>
    <t>Rukkelingen-Loon</t>
  </si>
  <si>
    <t>Vechmaal</t>
  </si>
  <si>
    <t>Veulen</t>
  </si>
  <si>
    <t>Boekhout</t>
  </si>
  <si>
    <t>GINGELOM</t>
  </si>
  <si>
    <t>Jeuk</t>
  </si>
  <si>
    <t>Kortijs</t>
  </si>
  <si>
    <t>Montenaken</t>
  </si>
  <si>
    <t>Niel-Bij-Sint-Truiden</t>
  </si>
  <si>
    <t>Vorsen</t>
  </si>
  <si>
    <t>Borlo</t>
  </si>
  <si>
    <t>Buvingen</t>
  </si>
  <si>
    <t>Mielen-Boven-Aalst</t>
  </si>
  <si>
    <t>Sint-Huibrechts-Lille</t>
  </si>
  <si>
    <t>LOMMEL</t>
  </si>
  <si>
    <t>Achel</t>
  </si>
  <si>
    <t>Hamont</t>
  </si>
  <si>
    <t>HAMONT-ACHEL</t>
  </si>
  <si>
    <t>HECHTEL-EKSEL</t>
  </si>
  <si>
    <t>Eksel</t>
  </si>
  <si>
    <t>HAM</t>
  </si>
  <si>
    <t>Kwaadmechelen</t>
  </si>
  <si>
    <t>Oostham</t>
  </si>
  <si>
    <t>BOCHOLT</t>
  </si>
  <si>
    <t>Kaulille</t>
  </si>
  <si>
    <t>Reppel</t>
  </si>
  <si>
    <t>Beek</t>
  </si>
  <si>
    <t>BREE</t>
  </si>
  <si>
    <t>Gerdingen</t>
  </si>
  <si>
    <t>Opitter</t>
  </si>
  <si>
    <t>LEOPOLDSBURG</t>
  </si>
  <si>
    <t>Heppen</t>
  </si>
  <si>
    <t>TESSENDERLO</t>
  </si>
  <si>
    <t>Grote-Brogel</t>
  </si>
  <si>
    <t>Kleine-Brogel</t>
  </si>
  <si>
    <t>PEER</t>
  </si>
  <si>
    <t>Wijchmaal</t>
  </si>
  <si>
    <t>BRUGGE</t>
  </si>
  <si>
    <t>West-Vlaanderen</t>
  </si>
  <si>
    <t>Koolkerke</t>
  </si>
  <si>
    <t>Hertsberge</t>
  </si>
  <si>
    <t>OOSTKAMP</t>
  </si>
  <si>
    <t>Ruddervoorde</t>
  </si>
  <si>
    <t>Waardamme</t>
  </si>
  <si>
    <t>Sint-Andries</t>
  </si>
  <si>
    <t>Loppem</t>
  </si>
  <si>
    <t>Veldegem</t>
  </si>
  <si>
    <t>ZEDELGEM</t>
  </si>
  <si>
    <t>Aartrijke</t>
  </si>
  <si>
    <t>Knokke</t>
  </si>
  <si>
    <t>KNOKKE-HEIST</t>
  </si>
  <si>
    <t>Westkapelle</t>
  </si>
  <si>
    <t>Heist-Aan-Zee</t>
  </si>
  <si>
    <t>Ramskapelle</t>
  </si>
  <si>
    <t>Assebroek</t>
  </si>
  <si>
    <t>DAMME</t>
  </si>
  <si>
    <t>Hoeke</t>
  </si>
  <si>
    <t>Lapscheure</t>
  </si>
  <si>
    <t>Moerkerke</t>
  </si>
  <si>
    <t>Oostkerke</t>
  </si>
  <si>
    <t>Sijsele</t>
  </si>
  <si>
    <t>BLANKENBERGE</t>
  </si>
  <si>
    <t>Uitkerke</t>
  </si>
  <si>
    <t>Houtave</t>
  </si>
  <si>
    <t>Meetkerke</t>
  </si>
  <si>
    <t>Nieuwmunster</t>
  </si>
  <si>
    <t>ZUIENKERKE</t>
  </si>
  <si>
    <t>Dudzele</t>
  </si>
  <si>
    <t>Lissewege</t>
  </si>
  <si>
    <t>OOSTENDE</t>
  </si>
  <si>
    <t>Stene</t>
  </si>
  <si>
    <t>Zandvoorde</t>
  </si>
  <si>
    <t>DE HAAN</t>
  </si>
  <si>
    <t>Klemskerke</t>
  </si>
  <si>
    <t>Wenduine</t>
  </si>
  <si>
    <t>Vlissegem</t>
  </si>
  <si>
    <t>MIDDELKERKE</t>
  </si>
  <si>
    <t>Wilskerke</t>
  </si>
  <si>
    <t>Leffinge</t>
  </si>
  <si>
    <t>Mannekensvere</t>
  </si>
  <si>
    <t>Schore</t>
  </si>
  <si>
    <t>Slijpe</t>
  </si>
  <si>
    <t>Lombardsijde</t>
  </si>
  <si>
    <t>BREDENE</t>
  </si>
  <si>
    <t>Ettelgem</t>
  </si>
  <si>
    <t>OUDENBURG</t>
  </si>
  <si>
    <t>Roksem</t>
  </si>
  <si>
    <t>Westkerke</t>
  </si>
  <si>
    <t>GISTEL</t>
  </si>
  <si>
    <t>Moere</t>
  </si>
  <si>
    <t>Snaaskerke</t>
  </si>
  <si>
    <t>Zevekote</t>
  </si>
  <si>
    <t>Bekegem</t>
  </si>
  <si>
    <t>Eernegem</t>
  </si>
  <si>
    <t>ICHTEGEM</t>
  </si>
  <si>
    <t>JABBEKE</t>
  </si>
  <si>
    <t>Snellegem</t>
  </si>
  <si>
    <t>Stalhille</t>
  </si>
  <si>
    <t>Varsenare</t>
  </si>
  <si>
    <t>Zerkegem</t>
  </si>
  <si>
    <t>KORTRIJK</t>
  </si>
  <si>
    <t>Bissegem</t>
  </si>
  <si>
    <t>Heule</t>
  </si>
  <si>
    <t>Bellegem</t>
  </si>
  <si>
    <t>Kooigem</t>
  </si>
  <si>
    <t>Marke</t>
  </si>
  <si>
    <t>Rollegem</t>
  </si>
  <si>
    <t>Aalbeke</t>
  </si>
  <si>
    <t>KUURNE</t>
  </si>
  <si>
    <t>HARELBEKE</t>
  </si>
  <si>
    <t>Bavikhove</t>
  </si>
  <si>
    <t>Hulste</t>
  </si>
  <si>
    <t>DEERLIJK</t>
  </si>
  <si>
    <t>ZWEVEGEM</t>
  </si>
  <si>
    <t>Heestert</t>
  </si>
  <si>
    <t>Moen</t>
  </si>
  <si>
    <t>Otegem</t>
  </si>
  <si>
    <t>Sint-Denijs</t>
  </si>
  <si>
    <t>Gullegem</t>
  </si>
  <si>
    <t>Moorsele</t>
  </si>
  <si>
    <t>WEVELGEM</t>
  </si>
  <si>
    <t>ANZEGEM</t>
  </si>
  <si>
    <t>Gijzelbrechtegem</t>
  </si>
  <si>
    <t>Ingooigem</t>
  </si>
  <si>
    <t>Vichte</t>
  </si>
  <si>
    <t>Kaster</t>
  </si>
  <si>
    <t>Tiegem</t>
  </si>
  <si>
    <t>AVELGEM</t>
  </si>
  <si>
    <t>Kerkhove</t>
  </si>
  <si>
    <t>Waarmaarde</t>
  </si>
  <si>
    <t>Outrijve</t>
  </si>
  <si>
    <t>Bossuit</t>
  </si>
  <si>
    <t>Helkijn</t>
  </si>
  <si>
    <t>Spiere</t>
  </si>
  <si>
    <t>SPIERE-HELKIJN</t>
  </si>
  <si>
    <t>Beerst</t>
  </si>
  <si>
    <t>DIKSMUIDE</t>
  </si>
  <si>
    <t>Driekapellen</t>
  </si>
  <si>
    <t>Esen</t>
  </si>
  <si>
    <t>Kaaskerke</t>
  </si>
  <si>
    <t>Keiem</t>
  </si>
  <si>
    <t>Lampernisse</t>
  </si>
  <si>
    <t>Leke</t>
  </si>
  <si>
    <t>Nieuwkapelle</t>
  </si>
  <si>
    <t>Oudekapelle</t>
  </si>
  <si>
    <t>Pervijze</t>
  </si>
  <si>
    <t>Sint-Jacobs-Kapelle</t>
  </si>
  <si>
    <t>Stuivekenskerke</t>
  </si>
  <si>
    <t>Vladslo</t>
  </si>
  <si>
    <t>Woumen</t>
  </si>
  <si>
    <t>Handzame</t>
  </si>
  <si>
    <t>KORTEMARK</t>
  </si>
  <si>
    <t>Werken</t>
  </si>
  <si>
    <t>Zarren</t>
  </si>
  <si>
    <t>NIEUWPOORT</t>
  </si>
  <si>
    <t>Sint-Joris</t>
  </si>
  <si>
    <t>Avekapelle</t>
  </si>
  <si>
    <t>Booitshoeke</t>
  </si>
  <si>
    <t>Bulskamp</t>
  </si>
  <si>
    <t>De Moeren</t>
  </si>
  <si>
    <t>Eggewaartskapelle</t>
  </si>
  <si>
    <t>Houtem</t>
  </si>
  <si>
    <t>Steenkerke</t>
  </si>
  <si>
    <t>VEURNE</t>
  </si>
  <si>
    <t>Vinkem</t>
  </si>
  <si>
    <t>Wulveringem</t>
  </si>
  <si>
    <t>Zoutenaaie</t>
  </si>
  <si>
    <t>Oostvleteren</t>
  </si>
  <si>
    <t>VLETEREN</t>
  </si>
  <si>
    <t>Westvleteren</t>
  </si>
  <si>
    <t>Woesten</t>
  </si>
  <si>
    <t>Lo</t>
  </si>
  <si>
    <t>LO-RENINGE</t>
  </si>
  <si>
    <t>Noordschote</t>
  </si>
  <si>
    <t>Pollinkhove</t>
  </si>
  <si>
    <t>Reninge</t>
  </si>
  <si>
    <t>HOUTHULST</t>
  </si>
  <si>
    <t>Klerken</t>
  </si>
  <si>
    <t>Merkem</t>
  </si>
  <si>
    <t>Adinkerke</t>
  </si>
  <si>
    <t>DE PANNE</t>
  </si>
  <si>
    <t>KOKSIJDE</t>
  </si>
  <si>
    <t>Wulpen</t>
  </si>
  <si>
    <t>Bovekerke</t>
  </si>
  <si>
    <t>KOEKELARE</t>
  </si>
  <si>
    <t>Zande</t>
  </si>
  <si>
    <t>ALVERINGEM</t>
  </si>
  <si>
    <t>Hoogstade</t>
  </si>
  <si>
    <t>Oeren</t>
  </si>
  <si>
    <t>Sint-Rijkers</t>
  </si>
  <si>
    <t>Beveren-Aan-De-Ijzer</t>
  </si>
  <si>
    <t>Gijverinkhove</t>
  </si>
  <si>
    <t>Izenberge</t>
  </si>
  <si>
    <t>Leisele</t>
  </si>
  <si>
    <t>Stavele</t>
  </si>
  <si>
    <t>Aarsele</t>
  </si>
  <si>
    <t>Kanegem</t>
  </si>
  <si>
    <t>Schuiferskapelle</t>
  </si>
  <si>
    <t>TIELT</t>
  </si>
  <si>
    <t>Ooigem</t>
  </si>
  <si>
    <t>Sint-Baafs-Vijve</t>
  </si>
  <si>
    <t>WIELSBEKE</t>
  </si>
  <si>
    <t>DENTERGEM</t>
  </si>
  <si>
    <t>Markegem</t>
  </si>
  <si>
    <t>Oeselgem</t>
  </si>
  <si>
    <t>Wakken</t>
  </si>
  <si>
    <t>BEERNEM</t>
  </si>
  <si>
    <t>Egem</t>
  </si>
  <si>
    <t>PITTEM</t>
  </si>
  <si>
    <t>WINGENE</t>
  </si>
  <si>
    <t>Zwevezele</t>
  </si>
  <si>
    <t>RUISELEDE</t>
  </si>
  <si>
    <t>MEULEBEKE</t>
  </si>
  <si>
    <t>INGELMUNSTER</t>
  </si>
  <si>
    <t>OOSTROZEBEKE</t>
  </si>
  <si>
    <t>WAREGEM</t>
  </si>
  <si>
    <t>Desselgem</t>
  </si>
  <si>
    <t>Sint-Eloois-Vijve</t>
  </si>
  <si>
    <t>Oekene</t>
  </si>
  <si>
    <t>ROESELARE</t>
  </si>
  <si>
    <t>Rumbeke</t>
  </si>
  <si>
    <t>LICHTERVELDE</t>
  </si>
  <si>
    <t>TORHOUT</t>
  </si>
  <si>
    <t>Gits</t>
  </si>
  <si>
    <t>HOOGLEDE</t>
  </si>
  <si>
    <t>Oostnieuwkerke</t>
  </si>
  <si>
    <t>STADEN</t>
  </si>
  <si>
    <t>Westrozebeke</t>
  </si>
  <si>
    <t>ARDOOIE</t>
  </si>
  <si>
    <t>Koolskamp</t>
  </si>
  <si>
    <t>LENDELEDE</t>
  </si>
  <si>
    <t>Emelgem</t>
  </si>
  <si>
    <t>IZEGEM</t>
  </si>
  <si>
    <t>Kachtem</t>
  </si>
  <si>
    <t>LEDEGEM</t>
  </si>
  <si>
    <t>Rollegem-Kapelle</t>
  </si>
  <si>
    <t>Sint-Eloois-Winkel</t>
  </si>
  <si>
    <t>Dadizele</t>
  </si>
  <si>
    <t>MOORSLEDE</t>
  </si>
  <si>
    <t>Brielen</t>
  </si>
  <si>
    <t>Dikkebus</t>
  </si>
  <si>
    <t>IEPER</t>
  </si>
  <si>
    <t>Sint-Jan</t>
  </si>
  <si>
    <t>Hollebeke</t>
  </si>
  <si>
    <t>Voormezele</t>
  </si>
  <si>
    <t>Zillebeke</t>
  </si>
  <si>
    <t>Boezinge</t>
  </si>
  <si>
    <t>Zuidschote</t>
  </si>
  <si>
    <t>Elverdinge</t>
  </si>
  <si>
    <t>Vlamertinge</t>
  </si>
  <si>
    <t>Bikschote</t>
  </si>
  <si>
    <t>Langemark</t>
  </si>
  <si>
    <t>LANGEMARK-POELKAPELLE</t>
  </si>
  <si>
    <t>Poelkapelle</t>
  </si>
  <si>
    <t>Lauwe</t>
  </si>
  <si>
    <t>MENEN</t>
  </si>
  <si>
    <t>Rekkem</t>
  </si>
  <si>
    <t>Geluwe</t>
  </si>
  <si>
    <t>WERVIK</t>
  </si>
  <si>
    <t>HEUVELLAND</t>
  </si>
  <si>
    <t>Nieuwkerke</t>
  </si>
  <si>
    <t>Dranouter</t>
  </si>
  <si>
    <t>Wulvergem</t>
  </si>
  <si>
    <t>Wijtschate</t>
  </si>
  <si>
    <t>Westouter</t>
  </si>
  <si>
    <t>Kemmel</t>
  </si>
  <si>
    <t>MESEN</t>
  </si>
  <si>
    <t>Loker</t>
  </si>
  <si>
    <t>POPERINGE</t>
  </si>
  <si>
    <t>Reningelst</t>
  </si>
  <si>
    <t>Krombeke</t>
  </si>
  <si>
    <t>Proven</t>
  </si>
  <si>
    <t>Roesbrugge-Haringe</t>
  </si>
  <si>
    <t>Watou</t>
  </si>
  <si>
    <t>Beselare</t>
  </si>
  <si>
    <t>Geluveld</t>
  </si>
  <si>
    <t>Passendale</t>
  </si>
  <si>
    <t>ZONNEBEKE</t>
  </si>
  <si>
    <t>GENT</t>
  </si>
  <si>
    <t xml:space="preserve">Oost-Vlaanderen </t>
  </si>
  <si>
    <t>Mariakerke</t>
  </si>
  <si>
    <t>Drongen</t>
  </si>
  <si>
    <t>Wondelgem</t>
  </si>
  <si>
    <t>Sint-Amandsberg</t>
  </si>
  <si>
    <t>Oostakker</t>
  </si>
  <si>
    <t>Desteldonk</t>
  </si>
  <si>
    <t>Mendonk</t>
  </si>
  <si>
    <t>Sint-Kruis-Winkel</t>
  </si>
  <si>
    <t>Ledeberg</t>
  </si>
  <si>
    <t>Afsnee</t>
  </si>
  <si>
    <t>Sint-Denijs-Westrem</t>
  </si>
  <si>
    <t>Zwijnaarde</t>
  </si>
  <si>
    <t>ZELZATE</t>
  </si>
  <si>
    <t>DESTELBERGEN</t>
  </si>
  <si>
    <t>Beervelde</t>
  </si>
  <si>
    <t>LOCHRISTI</t>
  </si>
  <si>
    <t>Zaffelare</t>
  </si>
  <si>
    <t>Zeveneken</t>
  </si>
  <si>
    <t>Gontrode</t>
  </si>
  <si>
    <t>MELLE</t>
  </si>
  <si>
    <t>Nieuwkerken-Waas</t>
  </si>
  <si>
    <t>SINT-NIKLAAS</t>
  </si>
  <si>
    <t>Belsele</t>
  </si>
  <si>
    <t>Sinaai-Waas</t>
  </si>
  <si>
    <t>BEVEREN-WAAS</t>
  </si>
  <si>
    <t>Haasdonk</t>
  </si>
  <si>
    <t>Kallo</t>
  </si>
  <si>
    <t>Melsele</t>
  </si>
  <si>
    <t>Vrasene</t>
  </si>
  <si>
    <t>Doel</t>
  </si>
  <si>
    <t>Kieldrecht</t>
  </si>
  <si>
    <t>Verrebroek</t>
  </si>
  <si>
    <t>Elversele</t>
  </si>
  <si>
    <t>Steendorp</t>
  </si>
  <si>
    <t>TEMSE</t>
  </si>
  <si>
    <t>Tielrode</t>
  </si>
  <si>
    <t>Bazel</t>
  </si>
  <si>
    <t>KRUIBEKE</t>
  </si>
  <si>
    <t>Rupelmonde</t>
  </si>
  <si>
    <t>Daknam</t>
  </si>
  <si>
    <t>Eksaarde</t>
  </si>
  <si>
    <t>LOKEREN</t>
  </si>
  <si>
    <t>De Klinge</t>
  </si>
  <si>
    <t>Meerdonk</t>
  </si>
  <si>
    <t>SINT-GILLIS-WAAS</t>
  </si>
  <si>
    <t>Sint-Pauwels</t>
  </si>
  <si>
    <t>MOERBEKE-WAAS</t>
  </si>
  <si>
    <t>WACHTEBEKE</t>
  </si>
  <si>
    <t>Kemzeke</t>
  </si>
  <si>
    <t>STEKENE</t>
  </si>
  <si>
    <t>Appels</t>
  </si>
  <si>
    <t>Baasrode</t>
  </si>
  <si>
    <t>DENDERMONDE</t>
  </si>
  <si>
    <t>Grembergen</t>
  </si>
  <si>
    <t>Mespelare</t>
  </si>
  <si>
    <t>Oudegem</t>
  </si>
  <si>
    <t>Schoonaarde</t>
  </si>
  <si>
    <t>Sint-Gillis-Dendermonde</t>
  </si>
  <si>
    <t>HAMME</t>
  </si>
  <si>
    <t>Moerzeke</t>
  </si>
  <si>
    <t>Massemen</t>
  </si>
  <si>
    <t>Westrem</t>
  </si>
  <si>
    <t>WETTEREN</t>
  </si>
  <si>
    <t>ZELE</t>
  </si>
  <si>
    <t>WAASMUNSTER</t>
  </si>
  <si>
    <t>BUGGENHOUT</t>
  </si>
  <si>
    <t>Opdorp</t>
  </si>
  <si>
    <t>Schellebelle</t>
  </si>
  <si>
    <t>Serskamp</t>
  </si>
  <si>
    <t>WICHELEN</t>
  </si>
  <si>
    <t>Kalken</t>
  </si>
  <si>
    <t>LAARNE</t>
  </si>
  <si>
    <t>Denderbelle</t>
  </si>
  <si>
    <t>LEBBEKE</t>
  </si>
  <si>
    <t>Wieze</t>
  </si>
  <si>
    <t>BERLARE</t>
  </si>
  <si>
    <t>Overmere</t>
  </si>
  <si>
    <t>Uitbergen</t>
  </si>
  <si>
    <t>AALST</t>
  </si>
  <si>
    <t>Gijzegem</t>
  </si>
  <si>
    <t>Baardegem</t>
  </si>
  <si>
    <t>Herdersem</t>
  </si>
  <si>
    <t>Moorsel</t>
  </si>
  <si>
    <t>Erembodegem</t>
  </si>
  <si>
    <t>Nieuwerkerken</t>
  </si>
  <si>
    <t>Impe</t>
  </si>
  <si>
    <t>LEDE</t>
  </si>
  <si>
    <t>Oordegem</t>
  </si>
  <si>
    <t>Smetlede</t>
  </si>
  <si>
    <t>Wanzele</t>
  </si>
  <si>
    <t>Appelterre-Eichem</t>
  </si>
  <si>
    <t>Denderwindeke</t>
  </si>
  <si>
    <t>Lieferinge</t>
  </si>
  <si>
    <t>Nederhasselt</t>
  </si>
  <si>
    <t>NINOVE</t>
  </si>
  <si>
    <t>Okegem</t>
  </si>
  <si>
    <t>Voorde</t>
  </si>
  <si>
    <t>Pollare</t>
  </si>
  <si>
    <t>Meerbeke</t>
  </si>
  <si>
    <t>Neigem</t>
  </si>
  <si>
    <t>Aspelare</t>
  </si>
  <si>
    <t>Outer</t>
  </si>
  <si>
    <t>Aaigem</t>
  </si>
  <si>
    <t>Bambrugge</t>
  </si>
  <si>
    <t>Burst</t>
  </si>
  <si>
    <t>Erondegem</t>
  </si>
  <si>
    <t>Erpe</t>
  </si>
  <si>
    <t>ERPE-MERE</t>
  </si>
  <si>
    <t>Mere</t>
  </si>
  <si>
    <t>Ottergem</t>
  </si>
  <si>
    <t>Vlekkem</t>
  </si>
  <si>
    <t>Denderhoutem</t>
  </si>
  <si>
    <t>HAALTERT</t>
  </si>
  <si>
    <t>Heldergem</t>
  </si>
  <si>
    <t>Kerksken</t>
  </si>
  <si>
    <t>DENDERLEEUW</t>
  </si>
  <si>
    <t>Iddergem</t>
  </si>
  <si>
    <t>Welle</t>
  </si>
  <si>
    <t>GERAARDSBERGEN</t>
  </si>
  <si>
    <t>Goeferdinge</t>
  </si>
  <si>
    <t>Moerbeke</t>
  </si>
  <si>
    <t>Nederboelare</t>
  </si>
  <si>
    <t>Onkerzele</t>
  </si>
  <si>
    <t>Ophasselt</t>
  </si>
  <si>
    <t>Overboelare</t>
  </si>
  <si>
    <t>Viane</t>
  </si>
  <si>
    <t>Zarlardinge</t>
  </si>
  <si>
    <t>Grimminge</t>
  </si>
  <si>
    <t>Idegem</t>
  </si>
  <si>
    <t>Nieuwenhove</t>
  </si>
  <si>
    <t>Schendelbeke</t>
  </si>
  <si>
    <t>Smeerebbe-Vloerzegem</t>
  </si>
  <si>
    <t>Waarbeke</t>
  </si>
  <si>
    <t>Zandbergen</t>
  </si>
  <si>
    <t>Bavegem</t>
  </si>
  <si>
    <t>Oombergen</t>
  </si>
  <si>
    <t>SINT-LIEVENS-HOUTEM</t>
  </si>
  <si>
    <t>Vlierzele</t>
  </si>
  <si>
    <t>Zonnegem</t>
  </si>
  <si>
    <t>Letterhoutem</t>
  </si>
  <si>
    <t>HERZELE</t>
  </si>
  <si>
    <t>Hillegem</t>
  </si>
  <si>
    <t>Sint-Antelinks</t>
  </si>
  <si>
    <t>Sint-Lievens-Esse</t>
  </si>
  <si>
    <t>Steenhuize-Wijnhuize</t>
  </si>
  <si>
    <t>Woubrechtegem</t>
  </si>
  <si>
    <t>Ressegem</t>
  </si>
  <si>
    <t>Borsbeke</t>
  </si>
  <si>
    <t>Deftinge</t>
  </si>
  <si>
    <t>LIERDE</t>
  </si>
  <si>
    <t>Sint-Maria-Lierde</t>
  </si>
  <si>
    <t>Hemelveerdegem</t>
  </si>
  <si>
    <t>Sint-Martens-Lierde</t>
  </si>
  <si>
    <t>RONSE</t>
  </si>
  <si>
    <t>Elene</t>
  </si>
  <si>
    <t>Erwetegem</t>
  </si>
  <si>
    <t>Godveerdegem</t>
  </si>
  <si>
    <t>Grotenberge</t>
  </si>
  <si>
    <t>Leeuwergem</t>
  </si>
  <si>
    <t>Sint-Goriks-Oudenhove</t>
  </si>
  <si>
    <t>Sint-Maria-Oudenhove</t>
  </si>
  <si>
    <t>Strijpen</t>
  </si>
  <si>
    <t>Velzeke-Ruddershove</t>
  </si>
  <si>
    <t>ZOTTEGEM</t>
  </si>
  <si>
    <t>Beerlegem</t>
  </si>
  <si>
    <t>Dikkele</t>
  </si>
  <si>
    <t>Hundelgem</t>
  </si>
  <si>
    <t>Meilegem</t>
  </si>
  <si>
    <t>Munkzwalm</t>
  </si>
  <si>
    <t>Paulatem</t>
  </si>
  <si>
    <t>Roborst</t>
  </si>
  <si>
    <t>Rozebeke</t>
  </si>
  <si>
    <t>Sint-Blasius-Boekel</t>
  </si>
  <si>
    <t>Sint-Denijs-Boekel</t>
  </si>
  <si>
    <t>Sint-Maria-Latem</t>
  </si>
  <si>
    <t>ZWALM</t>
  </si>
  <si>
    <t>Nederzwalm-Hermelgem</t>
  </si>
  <si>
    <t>BRAKEL</t>
  </si>
  <si>
    <t>Elst</t>
  </si>
  <si>
    <t>Everbeek</t>
  </si>
  <si>
    <t>Michelbeke</t>
  </si>
  <si>
    <t>Nederbrakel</t>
  </si>
  <si>
    <t>Opbrakel</t>
  </si>
  <si>
    <t>Zegelsem</t>
  </si>
  <si>
    <t>Parike</t>
  </si>
  <si>
    <t>HOREBEKE</t>
  </si>
  <si>
    <t>Sint-Kornelis-Horebeke</t>
  </si>
  <si>
    <t>Sint-Maria-Horebeke</t>
  </si>
  <si>
    <t>Etikhove</t>
  </si>
  <si>
    <t>Maarke-Kerkem</t>
  </si>
  <si>
    <t>MAARKEDAL</t>
  </si>
  <si>
    <t>Nukerke</t>
  </si>
  <si>
    <t>Schorisse</t>
  </si>
  <si>
    <t>KLUISBERGEN</t>
  </si>
  <si>
    <t>Kwaremont</t>
  </si>
  <si>
    <t>Ruien</t>
  </si>
  <si>
    <t>Zulzeke</t>
  </si>
  <si>
    <t>Bevere</t>
  </si>
  <si>
    <t>Edelare</t>
  </si>
  <si>
    <t>Eine</t>
  </si>
  <si>
    <t>Ename</t>
  </si>
  <si>
    <t>Heurne</t>
  </si>
  <si>
    <t>Leupegem</t>
  </si>
  <si>
    <t>Mater</t>
  </si>
  <si>
    <t>Melden</t>
  </si>
  <si>
    <t>Mullem</t>
  </si>
  <si>
    <t>Nederename</t>
  </si>
  <si>
    <t>Ooike</t>
  </si>
  <si>
    <t>OUDENAARDE</t>
  </si>
  <si>
    <t>Volkegem</t>
  </si>
  <si>
    <t>Welden</t>
  </si>
  <si>
    <t>Huise</t>
  </si>
  <si>
    <t>Ouwegem</t>
  </si>
  <si>
    <t>Elsegem</t>
  </si>
  <si>
    <t>Moregem</t>
  </si>
  <si>
    <t>Petegem-Aan-De-Schelde</t>
  </si>
  <si>
    <t>Wortegem</t>
  </si>
  <si>
    <t>WORTEGEM-PETEGEM</t>
  </si>
  <si>
    <t>Astene</t>
  </si>
  <si>
    <t>Bachte-Maria-Leerne</t>
  </si>
  <si>
    <t>DEINZE</t>
  </si>
  <si>
    <t>Gottem</t>
  </si>
  <si>
    <t>Grammene</t>
  </si>
  <si>
    <t>Meigem</t>
  </si>
  <si>
    <t>Petegem-Aan-De-Leie</t>
  </si>
  <si>
    <t>Sint-Martens-Leerne</t>
  </si>
  <si>
    <t>Vinkt</t>
  </si>
  <si>
    <t>Wontergem</t>
  </si>
  <si>
    <t>Zeveren</t>
  </si>
  <si>
    <t>NAZARETH</t>
  </si>
  <si>
    <t>Bottelare</t>
  </si>
  <si>
    <t>Lemberge</t>
  </si>
  <si>
    <t>Melsen</t>
  </si>
  <si>
    <t>MERELBEKE</t>
  </si>
  <si>
    <t>Munte</t>
  </si>
  <si>
    <t>Schelderode</t>
  </si>
  <si>
    <t>SINT-MARTENS-LATEM</t>
  </si>
  <si>
    <t>Deurle</t>
  </si>
  <si>
    <t>DE PINTE</t>
  </si>
  <si>
    <t>Zevergem</t>
  </si>
  <si>
    <t>Hansbeke</t>
  </si>
  <si>
    <t>Merendree</t>
  </si>
  <si>
    <t>Poesele</t>
  </si>
  <si>
    <t>Vosselare</t>
  </si>
  <si>
    <t>Balegem</t>
  </si>
  <si>
    <t>Gijzenzele</t>
  </si>
  <si>
    <t>Landskouter</t>
  </si>
  <si>
    <t>Moortsele</t>
  </si>
  <si>
    <t>OOSTERZELE</t>
  </si>
  <si>
    <t>Scheldewindeke</t>
  </si>
  <si>
    <t>Machelen</t>
  </si>
  <si>
    <t>Olsene</t>
  </si>
  <si>
    <t>ZULTE</t>
  </si>
  <si>
    <t>AALTER</t>
  </si>
  <si>
    <t>Lotenhulle</t>
  </si>
  <si>
    <t>Poeke</t>
  </si>
  <si>
    <t>Asper</t>
  </si>
  <si>
    <t>Baaigem</t>
  </si>
  <si>
    <t>Dikkelvenne</t>
  </si>
  <si>
    <t>GAVERE</t>
  </si>
  <si>
    <t>Semmerzake</t>
  </si>
  <si>
    <t>Vurste</t>
  </si>
  <si>
    <t>EEKLO</t>
  </si>
  <si>
    <t>Ursel</t>
  </si>
  <si>
    <t>Ertvelde</t>
  </si>
  <si>
    <t>EVERGEM</t>
  </si>
  <si>
    <t>Kluizen</t>
  </si>
  <si>
    <t>Sleidinge</t>
  </si>
  <si>
    <t>ASSENEDE</t>
  </si>
  <si>
    <t>Boekhoute</t>
  </si>
  <si>
    <t>Bassevelde</t>
  </si>
  <si>
    <t>Oosteeklo</t>
  </si>
  <si>
    <t>KAPRIJKE</t>
  </si>
  <si>
    <t>Lembeke</t>
  </si>
  <si>
    <t>SINT-LAUREINS</t>
  </si>
  <si>
    <t>Sint-Margriete</t>
  </si>
  <si>
    <t>Sint-Jan-In-Eremo</t>
  </si>
  <si>
    <t>Waterland-Oudeman</t>
  </si>
  <si>
    <t>Watervliet</t>
  </si>
  <si>
    <t>MALDEGEM</t>
  </si>
  <si>
    <t>Adegem</t>
  </si>
  <si>
    <t>Middelburg</t>
  </si>
  <si>
    <t>min.</t>
  </si>
  <si>
    <t>De ingevulde gegevens kunnen door een verificateur gecontroleerd worden. Hij kan daarvoor de nodige bewijsstukken, zoals arbeidsovereenkomsten en draaiboeken, opvragen.</t>
  </si>
  <si>
    <t>niet-RSZ-
plichtig</t>
  </si>
  <si>
    <t>m
O</t>
  </si>
  <si>
    <t>m
A</t>
  </si>
  <si>
    <t>d
O</t>
  </si>
  <si>
    <t>d
A</t>
  </si>
  <si>
    <t>w
O</t>
  </si>
  <si>
    <t>w
A</t>
  </si>
  <si>
    <t>v
O</t>
  </si>
  <si>
    <t>v
A</t>
  </si>
  <si>
    <t>netto-
subsidie
in euro</t>
  </si>
  <si>
    <t xml:space="preserve">Als u het instellingsnummer van de beherende school invult, verschijnen de andere gegevens van deze vraag automatisch. Foutieve of ontbrekende gegevens verbetert u manueel of vult u aan op een afgedrukte versie van dit formulier. </t>
  </si>
  <si>
    <t>startdatum contract</t>
  </si>
  <si>
    <t>einddatum contract</t>
  </si>
  <si>
    <t>fout- melding  gepresteerde tijd</t>
  </si>
  <si>
    <r>
      <rPr>
        <b/>
        <sz val="10"/>
        <rFont val="Calibri"/>
        <family val="2"/>
      </rPr>
      <t>T</t>
    </r>
    <r>
      <rPr>
        <sz val="10"/>
        <rFont val="Calibri"/>
        <family val="2"/>
      </rPr>
      <t xml:space="preserve"> 02 553 99 80</t>
    </r>
  </si>
  <si>
    <t>Brussels Hoofdstedelijk Gewest</t>
  </si>
  <si>
    <t>Neder-Over-Heembeek</t>
  </si>
  <si>
    <t>Buso Berkenbeek</t>
  </si>
  <si>
    <t>03-669.67.73</t>
  </si>
  <si>
    <t>secundaireschool@berkenbeek.be</t>
  </si>
  <si>
    <t>VBSBO De Sprankel</t>
  </si>
  <si>
    <t>Nekkerspoelstraat 358_A</t>
  </si>
  <si>
    <t>015-20.25.38</t>
  </si>
  <si>
    <t>directie@buodesprankel.be</t>
  </si>
  <si>
    <t>050-35.34.38</t>
  </si>
  <si>
    <t>Buso Heuvelzicht</t>
  </si>
  <si>
    <t>GO! SBSO Zeelyceum</t>
  </si>
  <si>
    <t>059-23.40.85</t>
  </si>
  <si>
    <t>Secundair Onderwijs Dominiek Savio(Buso)</t>
  </si>
  <si>
    <t>Buso De Ster</t>
  </si>
  <si>
    <t>051-42.75.10</t>
  </si>
  <si>
    <t>09-222.15.84</t>
  </si>
  <si>
    <t>Buso De Karwij</t>
  </si>
  <si>
    <t>09-348.67.86</t>
  </si>
  <si>
    <t>info@de-karwij.be</t>
  </si>
  <si>
    <t>Buso Capelderij</t>
  </si>
  <si>
    <t>052-33.68.60</t>
  </si>
  <si>
    <t>buso@capelderij.be</t>
  </si>
  <si>
    <t>Buso Emmaüs</t>
  </si>
  <si>
    <t>09-386.60.08</t>
  </si>
  <si>
    <t>Buso Blijdorp</t>
  </si>
  <si>
    <t>Buso Secundaire School Spermalie</t>
  </si>
  <si>
    <t>050-47.19.85</t>
  </si>
  <si>
    <t>Buso De Ark</t>
  </si>
  <si>
    <t>03-542.39.98</t>
  </si>
  <si>
    <t>GBSBO Sancta Maria</t>
  </si>
  <si>
    <t>056-71.26.89</t>
  </si>
  <si>
    <t>VLSBO Lamdeni</t>
  </si>
  <si>
    <t>03-218.43.43</t>
  </si>
  <si>
    <t>GBSBO De Schrieken</t>
  </si>
  <si>
    <t>014-61.05.49</t>
  </si>
  <si>
    <t>Buso VIBO Het Kasteelpark</t>
  </si>
  <si>
    <t>directie@hetkasteelpark.be</t>
  </si>
  <si>
    <t>BuSO De Tjalk</t>
  </si>
  <si>
    <t>03-541.32.80</t>
  </si>
  <si>
    <t>VBSBO KBO Kameleon/Cocon</t>
  </si>
  <si>
    <t>Doorn 17_BI</t>
  </si>
  <si>
    <t>055-60.04.48</t>
  </si>
  <si>
    <t>greet.weyme@kbonet.be</t>
  </si>
  <si>
    <t>Buso Spermalie Secundaire School</t>
  </si>
  <si>
    <t>BuSO Bernardusscholen 8</t>
  </si>
  <si>
    <t>VLSBO Berkenbeek 1/8</t>
  </si>
  <si>
    <t>Nieuwmoerse Steenweg 113_B</t>
  </si>
  <si>
    <t>03-669.68.19</t>
  </si>
  <si>
    <t>christel.loots@berkenbeek.be</t>
  </si>
  <si>
    <t>03-280.49.07</t>
  </si>
  <si>
    <t>016-34.39.62</t>
  </si>
  <si>
    <t>ziekenhuisschool@uzleuven.be</t>
  </si>
  <si>
    <t>09-332.24.05</t>
  </si>
  <si>
    <t>BuSO Don Bosco Groenveld plus</t>
  </si>
  <si>
    <t>016-23.16.35</t>
  </si>
  <si>
    <t>BuSO Sint-Elisabeth (OV1 &amp; OV3)</t>
  </si>
  <si>
    <t>BuSO KOCA Secundair Onderwijs(t9OV1&amp;OV4)</t>
  </si>
  <si>
    <t>03-240.01.33</t>
  </si>
  <si>
    <t>secundaironderwijs@koca.be</t>
  </si>
  <si>
    <t>Secundaire scholen St-Ferdinand OV4</t>
  </si>
  <si>
    <t>Spermalie Secundair Onderwijs</t>
  </si>
  <si>
    <t>02-520.05.72</t>
  </si>
  <si>
    <t>03-680.12.60</t>
  </si>
  <si>
    <t>014-85.00.62</t>
  </si>
  <si>
    <t>basisonderwijs@de3master.be</t>
  </si>
  <si>
    <t>011-37.92.11</t>
  </si>
  <si>
    <t>info@mpi-dedageraad.be</t>
  </si>
  <si>
    <t>09-348.53.58</t>
  </si>
  <si>
    <t>053-72.96.42</t>
  </si>
  <si>
    <t>directeur@bsbodehorizon.be</t>
  </si>
  <si>
    <t>055-31.39.64</t>
  </si>
  <si>
    <t>mpigo.oudenaarde@telenet.be</t>
  </si>
  <si>
    <t>02-739.43.02</t>
  </si>
  <si>
    <t>VLSBO Sint-Franciscus</t>
  </si>
  <si>
    <t>02-582.54.58</t>
  </si>
  <si>
    <t>VBSBO Inkendaal</t>
  </si>
  <si>
    <t>VBSBO Katrinahof</t>
  </si>
  <si>
    <t>03-257.11.06</t>
  </si>
  <si>
    <t>bubao@katrinahofscholen.be</t>
  </si>
  <si>
    <t>03-230.24.44</t>
  </si>
  <si>
    <t>parcivalschool@parcivalschool.be</t>
  </si>
  <si>
    <t>VLSBO KOCA Basisonderwijs</t>
  </si>
  <si>
    <t>ziekenhuisschool.basis@leerexpert.be</t>
  </si>
  <si>
    <t>GBSBO De Leerexpert (25502)</t>
  </si>
  <si>
    <t>03-242.01.30</t>
  </si>
  <si>
    <t>GLSBO De Leerexpert (25528)</t>
  </si>
  <si>
    <t>03-242.01.20</t>
  </si>
  <si>
    <t>augustleyweg14@leerexpert.be</t>
  </si>
  <si>
    <t>VBSBO Het Sas</t>
  </si>
  <si>
    <t>03-541.32.64</t>
  </si>
  <si>
    <t>het.sas@cksa.be</t>
  </si>
  <si>
    <t>03-541.16.88</t>
  </si>
  <si>
    <t>GLSBO De Leerexpert (25569)</t>
  </si>
  <si>
    <t>03-291.18.20</t>
  </si>
  <si>
    <t>jozefvanpoppelstraat@leerexpert.be</t>
  </si>
  <si>
    <t>VBSBO Sint-Rafaël</t>
  </si>
  <si>
    <t>03-637.51.31</t>
  </si>
  <si>
    <t>st.raf@telenet.be</t>
  </si>
  <si>
    <t>03-217.26.30</t>
  </si>
  <si>
    <t>VBSBO Berkenbeek 2/A</t>
  </si>
  <si>
    <t>erwin.v.nispen@berkenbeek.be</t>
  </si>
  <si>
    <t>GBSBO De Leerexpert (25643)</t>
  </si>
  <si>
    <t>03-298.28.80</t>
  </si>
  <si>
    <t>schotensesteenweg256@leerexpert.be</t>
  </si>
  <si>
    <t>03-466.06.29</t>
  </si>
  <si>
    <t>014-42.69.45</t>
  </si>
  <si>
    <t>directieblo@vibo-dering.be</t>
  </si>
  <si>
    <t>directiebklo@vibo-debrem.be</t>
  </si>
  <si>
    <t>GLSBO SAIGO STERRENBOS</t>
  </si>
  <si>
    <t>014-31.36.96</t>
  </si>
  <si>
    <t>014-86.11.41</t>
  </si>
  <si>
    <t>secretariaat.blo@bkoblo-oosterlo.be</t>
  </si>
  <si>
    <t>03-230.97.86</t>
  </si>
  <si>
    <t>VLSBO Berkenboom Jonatan</t>
  </si>
  <si>
    <t>03-776.75.21</t>
  </si>
  <si>
    <t>directie@jonatan.be</t>
  </si>
  <si>
    <t>VBSBO Instituut Mevrouw Govaerts</t>
  </si>
  <si>
    <t>015-24.07.24</t>
  </si>
  <si>
    <t>VLSBO Tongelsbos</t>
  </si>
  <si>
    <t>014-53.81.82</t>
  </si>
  <si>
    <t>GBSBO Elzenhof</t>
  </si>
  <si>
    <t>016-56.76.17</t>
  </si>
  <si>
    <t>schoolelzenhof@telenet.be</t>
  </si>
  <si>
    <t>VLSBO SLO Mariadal</t>
  </si>
  <si>
    <t>016-76.54.97</t>
  </si>
  <si>
    <t>directie@slomariadal.be</t>
  </si>
  <si>
    <t>VBSBO St.Elisabethschool voor BuBaO</t>
  </si>
  <si>
    <t>011-34.08.00</t>
  </si>
  <si>
    <t>info@st-elisabethschool.be</t>
  </si>
  <si>
    <t>GLSBO 't Schakeltje</t>
  </si>
  <si>
    <t>089-79.08.72</t>
  </si>
  <si>
    <t>012-23.70.23</t>
  </si>
  <si>
    <t>VLSBO De Blinker</t>
  </si>
  <si>
    <t>013-53.06.10</t>
  </si>
  <si>
    <t>VBSBO De Brug</t>
  </si>
  <si>
    <t>011-42.63.28</t>
  </si>
  <si>
    <t>directie@debrugberingen.be</t>
  </si>
  <si>
    <t>VBSBO Het Anker</t>
  </si>
  <si>
    <t>050-39.09.35</t>
  </si>
  <si>
    <t>059-23.43.36</t>
  </si>
  <si>
    <t>VLSBO Zonneburcht</t>
  </si>
  <si>
    <t>056-60.05.50</t>
  </si>
  <si>
    <t>directie.zonneburcht@ko-dewegwijzer.be</t>
  </si>
  <si>
    <t>VLSBO De Klimrank</t>
  </si>
  <si>
    <t>057-33.91.95</t>
  </si>
  <si>
    <t>klimrank@kbrp.be</t>
  </si>
  <si>
    <t>VBSBO OCNIEUWEVAART</t>
  </si>
  <si>
    <t>09-226.70.70</t>
  </si>
  <si>
    <t>VBSBO Rozemarijn</t>
  </si>
  <si>
    <t>09-282.09.34</t>
  </si>
  <si>
    <t>09-255.92.20</t>
  </si>
  <si>
    <t>VLSBO Macarius</t>
  </si>
  <si>
    <t>09-228.45.90</t>
  </si>
  <si>
    <t>VLSBO Korenbloem</t>
  </si>
  <si>
    <t>09-269.92.70</t>
  </si>
  <si>
    <t>09-245.57.46</t>
  </si>
  <si>
    <t>09-251.02.75</t>
  </si>
  <si>
    <t>SBSBO De Zonnepoort</t>
  </si>
  <si>
    <t>09-323.52.20</t>
  </si>
  <si>
    <t>zonnepoort.dir@onderwijs.gent.be</t>
  </si>
  <si>
    <t>Bevelandstraat 22_24</t>
  </si>
  <si>
    <t>09-233.36.58</t>
  </si>
  <si>
    <t>VBSBO De Vinderij 2</t>
  </si>
  <si>
    <t>09-337.52.70</t>
  </si>
  <si>
    <t>VBSBO De Vinderij 1</t>
  </si>
  <si>
    <t>lies.christiaens@devinderij.be</t>
  </si>
  <si>
    <t>VBSBO Sint Lodewijk</t>
  </si>
  <si>
    <t>09-272.52.44</t>
  </si>
  <si>
    <t>bubao@sintlodewijk.be</t>
  </si>
  <si>
    <t>09-210.01.60</t>
  </si>
  <si>
    <t>053-39.66.99</t>
  </si>
  <si>
    <t>VBSBO De Mozaïek</t>
  </si>
  <si>
    <t>054-41.83.50</t>
  </si>
  <si>
    <t>dirbubao@sint-jozefsinstituut.be</t>
  </si>
  <si>
    <t>09-360.29.21</t>
  </si>
  <si>
    <t>info@bernadetteschool.be</t>
  </si>
  <si>
    <t>VLSBO De Horizon</t>
  </si>
  <si>
    <t>055-31.52.00</t>
  </si>
  <si>
    <t>VBSBO Levensblij</t>
  </si>
  <si>
    <t>055-31.37.38</t>
  </si>
  <si>
    <t>VBSBO Ter Leie</t>
  </si>
  <si>
    <t>09-386.55.80</t>
  </si>
  <si>
    <t>VBSBO Ten Dries</t>
  </si>
  <si>
    <t>09-371.67.12</t>
  </si>
  <si>
    <t>bubao@tendries.be</t>
  </si>
  <si>
    <t>VBSBO De Triangel</t>
  </si>
  <si>
    <t>09-370.72.16</t>
  </si>
  <si>
    <t>nancy.deroo@dvcdetriangel.be</t>
  </si>
  <si>
    <t>GO! SBSO Groenlaar</t>
  </si>
  <si>
    <t>03-888.38.64</t>
  </si>
  <si>
    <t>directeur@sbso.groenlaar.be</t>
  </si>
  <si>
    <t>GO! SBSO Helix</t>
  </si>
  <si>
    <t>011-55.02.10</t>
  </si>
  <si>
    <t>info@sbsohelix.be</t>
  </si>
  <si>
    <t>Buso Kasterlinden</t>
  </si>
  <si>
    <t>Buso Sint-Franciscus</t>
  </si>
  <si>
    <t>053-64.66.40</t>
  </si>
  <si>
    <t>info.buso@sintfranciscus.be</t>
  </si>
  <si>
    <t>Stedelijke Buso De Vest</t>
  </si>
  <si>
    <t>02-251.27.03</t>
  </si>
  <si>
    <t>directie.devest@sovilvoorde.be</t>
  </si>
  <si>
    <t>Buso - Parcival-Steinerschool</t>
  </si>
  <si>
    <t>BuSO KOCA Secundair Onderwijs(OV1t7&amp;OV3)</t>
  </si>
  <si>
    <t>Buso De Markgrave</t>
  </si>
  <si>
    <t>03-237.71.82</t>
  </si>
  <si>
    <t>03-235.40.00</t>
  </si>
  <si>
    <t>De Leerexpert</t>
  </si>
  <si>
    <t>03-201.67.60</t>
  </si>
  <si>
    <t>03-292.31.40</t>
  </si>
  <si>
    <t>schoolstraat@leerexpert.be</t>
  </si>
  <si>
    <t>burchtseweel.secundair@leerexpert.be</t>
  </si>
  <si>
    <t>Buso VIBO De Brem</t>
  </si>
  <si>
    <t>Pulderbos Secundair Onderwijs (BuSO)</t>
  </si>
  <si>
    <t>03-466.06.30</t>
  </si>
  <si>
    <t>Buso Sint-Jan Berchmansinstituut</t>
  </si>
  <si>
    <t>03-897.96.70</t>
  </si>
  <si>
    <t>buso@sjabi.be</t>
  </si>
  <si>
    <t>03-780.53.61</t>
  </si>
  <si>
    <t>Buso Windekind</t>
  </si>
  <si>
    <t>buso.directie@windekindleuven.be</t>
  </si>
  <si>
    <t>Buso Ter Bank</t>
  </si>
  <si>
    <t>Buso De Bremberg</t>
  </si>
  <si>
    <t>Buso Sint-Gerardus</t>
  </si>
  <si>
    <t>buso@sintgerardus.be</t>
  </si>
  <si>
    <t>Buso Sint-Rafael</t>
  </si>
  <si>
    <t>09-292.40.89</t>
  </si>
  <si>
    <t>i.dehondt@sintrafael.be</t>
  </si>
  <si>
    <t>parking-
wachter of niet</t>
  </si>
  <si>
    <t>Vul de gevraagde gegevens in voor elke rit die de school in beheer heeft. Volg de aanwijzingen die verschijnen als u op een vakje in de onderstaande tabel klikt. Als u bij een of meer ritten opmerkingen hebt, noteert u die in het tabblad 'Opmerkingen'.</t>
  </si>
  <si>
    <t>bij- klusser</t>
  </si>
  <si>
    <t>gemiddelde dagelijkse werkduur in minuten</t>
  </si>
  <si>
    <r>
      <rPr>
        <b/>
        <i/>
        <sz val="10"/>
        <rFont val="Calibri"/>
        <family val="2"/>
      </rPr>
      <t>Opgelet:</t>
    </r>
    <r>
      <rPr>
        <i/>
        <sz val="10"/>
        <rFont val="Calibri"/>
        <family val="2"/>
      </rPr>
      <t xml:space="preserve"> per rit kan maximaal één voltijdse begeleider (= 5 dagen per week een ochtend- en avondrit) worden gesubsidieerd:</t>
    </r>
  </si>
  <si>
    <r>
      <t xml:space="preserve">gemiddelde
dagelijkse
werkduur </t>
    </r>
    <r>
      <rPr>
        <sz val="8"/>
        <color indexed="10"/>
        <rFont val="Calibri"/>
        <family val="2"/>
      </rPr>
      <t>honderddelig stelsel</t>
    </r>
  </si>
  <si>
    <t>aantal als wijkwerker of bijklusser</t>
  </si>
  <si>
    <t>aantal herleid naar aantal werkdagen als wijkwerker of bijklusser</t>
  </si>
  <si>
    <t>els.lenaerts@gogeel.be</t>
  </si>
  <si>
    <t>GO! BS Klim Op</t>
  </si>
  <si>
    <t>GO! BS De Bilter Heers</t>
  </si>
  <si>
    <t>GO! BS De Molenberg</t>
  </si>
  <si>
    <t>GO! BSBO Klim Op</t>
  </si>
  <si>
    <t>GBS Middelkerke 2</t>
  </si>
  <si>
    <t>Kasterlinden BUBAO</t>
  </si>
  <si>
    <t>augustleyweg4@leerexpert.be</t>
  </si>
  <si>
    <t>VLSBO Het Veer</t>
  </si>
  <si>
    <t>VBSBO Kristus Koning</t>
  </si>
  <si>
    <t>directie.saigosterrenbos@gemeentemol.be</t>
  </si>
  <si>
    <t>sintrafael@sgkei.be</t>
  </si>
  <si>
    <t>katrien.strauven@ganspoel.be</t>
  </si>
  <si>
    <t>info@blo.tongelsbos.be</t>
  </si>
  <si>
    <t>noella.schildermans@pallieterschool.be</t>
  </si>
  <si>
    <t>administratie@zonnestraal-tongeren.be</t>
  </si>
  <si>
    <t>buo@heuvelzicht.be</t>
  </si>
  <si>
    <t>VBSBO Klimop</t>
  </si>
  <si>
    <t>Torhoutse Steenweg 513_B</t>
  </si>
  <si>
    <t>directie@kimsam.net</t>
  </si>
  <si>
    <t>VLSBO Styrka Lager Onderwijs</t>
  </si>
  <si>
    <t>ziekenhuisschool.bao.directeur@onderwijs.gent.be</t>
  </si>
  <si>
    <t>octopus.dir@onderwijs.gent.be</t>
  </si>
  <si>
    <t>kompas.dir@onderwijs.gent.be</t>
  </si>
  <si>
    <t>directeur@zonnerooslevensvreugde.be</t>
  </si>
  <si>
    <t>nathalie.kellens@kbonet.be</t>
  </si>
  <si>
    <t>secretariaat@busodedageraad.be</t>
  </si>
  <si>
    <t>GO! athena-campus Ter Bruyninge BuSO</t>
  </si>
  <si>
    <t>info@athena-terbruyninge.be</t>
  </si>
  <si>
    <t>sbso@campussterrebos.be</t>
  </si>
  <si>
    <t>Nieuwmoerse Steenweg 113_C</t>
  </si>
  <si>
    <t>014-86.11.47</t>
  </si>
  <si>
    <t>info@buso-oosterlo.be</t>
  </si>
  <si>
    <t>Buso VTS 3 - OV 3</t>
  </si>
  <si>
    <t>ov3@vts3.be</t>
  </si>
  <si>
    <t>info@BAdebeemden.be</t>
  </si>
  <si>
    <t>Nekkerspoelstraat 358_B</t>
  </si>
  <si>
    <t>info@buso.tongelsbos.be</t>
  </si>
  <si>
    <t>info@degarve.be</t>
  </si>
  <si>
    <t>info@zeelyceum.be</t>
  </si>
  <si>
    <t>Buso Styrka Sec. Ond. @ Waterkant</t>
  </si>
  <si>
    <t>Buso Styrka Sec. Ond.</t>
  </si>
  <si>
    <t>directeur@busolevensvreugde.be</t>
  </si>
  <si>
    <t>BuSO Hasp-O 7</t>
  </si>
  <si>
    <t>GO! LSBO De Balderschool</t>
  </si>
  <si>
    <t>Beekstraat 113_B</t>
  </si>
  <si>
    <t>GO! SBSO De Branding</t>
  </si>
  <si>
    <t>ziekenhuisschool De Radar</t>
  </si>
  <si>
    <t>BuSO Ganspoel</t>
  </si>
  <si>
    <t>buso.ganspoel@kiwoluwe.be</t>
  </si>
  <si>
    <t>BuSO VTS 3 OV4A</t>
  </si>
  <si>
    <t>ov4@vts3.be</t>
  </si>
  <si>
    <t>GO! SBSO Element</t>
  </si>
  <si>
    <t>050-711887</t>
  </si>
  <si>
    <t>directeur@element.be</t>
  </si>
  <si>
    <t>BuSO VTS 3 OV4B</t>
  </si>
  <si>
    <t>u.</t>
  </si>
  <si>
    <t>Laken</t>
  </si>
  <si>
    <t>PUURS (Puurs-Sint-Amands)</t>
  </si>
  <si>
    <t>SINT-AMANDS (Puurs-Sint-Amands)</t>
  </si>
  <si>
    <t>GLABBEEK-ZUURBEMDE</t>
  </si>
  <si>
    <t>OPGLABBEEK (Oudsbergen)</t>
  </si>
  <si>
    <t>MEEUWEN-GRUITRODE (Oudsbergen)</t>
  </si>
  <si>
    <t>OVERPELT (Pelt)</t>
  </si>
  <si>
    <t>NEERPELT (Pelt)</t>
  </si>
  <si>
    <t>ZINGEM (Kruisem)</t>
  </si>
  <si>
    <t>KRUISHOUTEM (Kruisem)</t>
  </si>
  <si>
    <t>Nokere (Kruisem)</t>
  </si>
  <si>
    <t>Wannegem-Lede (Kruisem)</t>
  </si>
  <si>
    <t>NEVELE (Deinze)</t>
  </si>
  <si>
    <t>Bellem (Aalter)</t>
  </si>
  <si>
    <t>KNESSELARE (Aalter)</t>
  </si>
  <si>
    <t>LOVENDEGEM (Lievegem)</t>
  </si>
  <si>
    <t>Vinderhoute (Lievegem)</t>
  </si>
  <si>
    <t>ZOMERGEM (Lievegem)</t>
  </si>
  <si>
    <t>Oostwinkel (Lievegem)</t>
  </si>
  <si>
    <t>Ronsele (Lievegem)</t>
  </si>
  <si>
    <t>WAARSCHOOT (Lievegem)</t>
  </si>
  <si>
    <t>wijk-
werker/
PWA</t>
  </si>
  <si>
    <t>Hoe en aan wie bezorgt u dit formulier?</t>
  </si>
  <si>
    <t>U kunt het formulier in Mijn Onderwijs opladen door de volgende stappen te doorlopen:</t>
  </si>
  <si>
    <t>-</t>
  </si>
  <si>
    <t>info.mpi@campusheemschool.be</t>
  </si>
  <si>
    <t>stefanie@futurascholen.be</t>
  </si>
  <si>
    <t>conny.wallyn@campussterrebos.be</t>
  </si>
  <si>
    <t>directeur.t9@bsbodebrug.be</t>
  </si>
  <si>
    <t>directie@spesbubao.be</t>
  </si>
  <si>
    <t>secretariaat@kasterlinden-vgc.be</t>
  </si>
  <si>
    <t>bubao@kiwoluwe.broedersvanliefde.be</t>
  </si>
  <si>
    <t>koen.bellemans@inkendaal.be</t>
  </si>
  <si>
    <t>directie@bulohetveer.be</t>
  </si>
  <si>
    <t>Miksebaan 264_B</t>
  </si>
  <si>
    <t>bo@revapulderbos.be</t>
  </si>
  <si>
    <t>schooldemerode.info@ankerwijs.be</t>
  </si>
  <si>
    <t>VBSBO Sint-Rafael</t>
  </si>
  <si>
    <t>013-31.13.26</t>
  </si>
  <si>
    <t>directie@bubaodeoogappel.be</t>
  </si>
  <si>
    <t>secretariaat@berchmansschool.be</t>
  </si>
  <si>
    <t>deblinker@ferdinand.broedersvanliefde.be</t>
  </si>
  <si>
    <t>013-66.27.36</t>
  </si>
  <si>
    <t>karen.ollevier@klimopdiksmuide.be</t>
  </si>
  <si>
    <t>schooldeberkjes@de-kade.be</t>
  </si>
  <si>
    <t>Vrije Basisschool BuO BEMOK</t>
  </si>
  <si>
    <t>lynn.moyaert@prizma.be</t>
  </si>
  <si>
    <t>directie@dezon-blo.be</t>
  </si>
  <si>
    <t>school@rozemarijn.org</t>
  </si>
  <si>
    <t>info@ivio-salvator.be</t>
  </si>
  <si>
    <t>school@school-balans.be</t>
  </si>
  <si>
    <t>SBSBO Ziekenhuisschool Stad Gent</t>
  </si>
  <si>
    <t>SLSBO De Octopus</t>
  </si>
  <si>
    <t>SBSBO Sassepoort - Spoor 9</t>
  </si>
  <si>
    <t>sassepoort.directeur@onderwijs.gent.be</t>
  </si>
  <si>
    <t>an.decoster@devinderij.be</t>
  </si>
  <si>
    <t>contact@donboscobuloaalst.be</t>
  </si>
  <si>
    <t>VBSBO Óscar Romerocollege Het Laar</t>
  </si>
  <si>
    <t>PLSBO Kiempunt campus Buggenhout</t>
  </si>
  <si>
    <t>VLSBO Hartencollege Buitengewoon LO</t>
  </si>
  <si>
    <t>info.bulo@hartencollege.be</t>
  </si>
  <si>
    <t>info.buso@campusheemschool.be</t>
  </si>
  <si>
    <t>machteld.aerts@zonnebos.eu</t>
  </si>
  <si>
    <t>02-478.03.33</t>
  </si>
  <si>
    <t>info@donboscobuso.be</t>
  </si>
  <si>
    <t>De Leerexpert Schotensestnwg 252</t>
  </si>
  <si>
    <t>info@busokristuskoning.be</t>
  </si>
  <si>
    <t>so@revapulderbos.be</t>
  </si>
  <si>
    <t>Sint-Paulusschool campus VTI/VIBSO</t>
  </si>
  <si>
    <t>info.campusvti-vibso@sintpaulus.eu</t>
  </si>
  <si>
    <t>pieter.stock@dominiek-savio.be</t>
  </si>
  <si>
    <t>directie@ivio-binnenhof.be</t>
  </si>
  <si>
    <t>info@sintgregorius.be</t>
  </si>
  <si>
    <t>info@zonnegroen.be</t>
  </si>
  <si>
    <t>info.zuid@hasp-o.be</t>
  </si>
  <si>
    <t>directie@balderschool.be</t>
  </si>
  <si>
    <t>RHIZO 7 BuSO De Lage Kouter</t>
  </si>
  <si>
    <t>lage@kouterkortrijk.be</t>
  </si>
  <si>
    <t>PLSBO Kiempunt campus Eeklo</t>
  </si>
  <si>
    <t>elien.heynssens@kiempunteeklo.be</t>
  </si>
  <si>
    <t>GO! BuSO Egmont &amp; Hoorn OV1</t>
  </si>
  <si>
    <t>PBSBO Kiempunt campus Assenede</t>
  </si>
  <si>
    <t>ziekenhuisschool@onderwijs.gent.be</t>
  </si>
  <si>
    <t>016-80.79.50</t>
  </si>
  <si>
    <t>info@deradar.be</t>
  </si>
  <si>
    <t>Buso Het Kompas</t>
  </si>
  <si>
    <t>bart.janssens@busokristuskoning.be</t>
  </si>
  <si>
    <t>GO! BuSO Egmont &amp; Hoorn OV4</t>
  </si>
  <si>
    <t>09-3841755</t>
  </si>
  <si>
    <t>Prov. Buso Richtpunt campus Buggenhout</t>
  </si>
  <si>
    <t>IVIO Binnenhof 2</t>
  </si>
  <si>
    <t>sarah.verslijcke@ivio-binnenhof.be</t>
  </si>
  <si>
    <t>Sec. Ond. Dominiek Savio (OV1 &amp; OV2)</t>
  </si>
  <si>
    <t>051-23.07.15</t>
  </si>
  <si>
    <t>RHIZO 8 BuSO De Hoge Kouter</t>
  </si>
  <si>
    <t>056-24.38.60</t>
  </si>
  <si>
    <t>VKSBO KOCA</t>
  </si>
  <si>
    <t/>
  </si>
  <si>
    <r>
      <rPr>
        <b/>
        <i/>
        <sz val="10"/>
        <rFont val="Calibri"/>
        <family val="2"/>
      </rPr>
      <t>Waarvoor dient dit formulier?</t>
    </r>
    <r>
      <rPr>
        <i/>
        <sz val="10"/>
        <rFont val="Calibri"/>
        <family val="2"/>
      </rPr>
      <t xml:space="preserve">
Met dit formulier vraagt de beherende school uiterlijk op 31 december van het lopende schooljaar een subsidie aan voor busbegeleiding in het zonaal leerlingenvervoer. </t>
    </r>
  </si>
  <si>
    <t>Foutmeldingen</t>
  </si>
  <si>
    <t>Als het formulier nog onlogische of onvolledige vermeldingen bevat, vindt u daarvan hieronder een korte samenvatting.</t>
  </si>
  <si>
    <r>
      <t>Dien het formulier pas in als er geen foutmeldingen meer worden getoond</t>
    </r>
    <r>
      <rPr>
        <i/>
        <sz val="10"/>
        <rFont val="Calibri"/>
        <family val="2"/>
        <scheme val="minor"/>
      </rPr>
      <t>.</t>
    </r>
  </si>
  <si>
    <r>
      <rPr>
        <b/>
        <i/>
        <sz val="10"/>
        <rFont val="Calibri"/>
        <family val="2"/>
      </rPr>
      <t>Waarom vult u dit formulier in Excel in?</t>
    </r>
    <r>
      <rPr>
        <i/>
        <sz val="10"/>
        <rFont val="Calibri"/>
        <family val="2"/>
      </rPr>
      <t xml:space="preserve">
U hoeft alleen de grijze vakjes in te vullen. De overige controles en berekeningen worden automatisch uitgevoerd op basis van de gegevens die u invult.</t>
    </r>
  </si>
  <si>
    <r>
      <t xml:space="preserve">Wie vult dit formulier in?
</t>
    </r>
    <r>
      <rPr>
        <i/>
        <sz val="10"/>
        <rFont val="Calibri"/>
        <family val="2"/>
      </rPr>
      <t>De gemandateerde van het schoolbestuur vult dit formulier in en bezorgt het aan AGODI.</t>
    </r>
  </si>
  <si>
    <t>Log in op Mijn Onderwijs en ga naar het tabblad 'Documenten'.</t>
  </si>
  <si>
    <t>Selecteer de instelling waarvoor u een document wilt doorsturen.</t>
  </si>
  <si>
    <t>Selecteer het schooljaar waarop de gegevens betrekking hebben. Standaard staat dit op het lopende schooljaar. Wijzig het schooljaar als dat nodig is.</t>
  </si>
  <si>
    <t>Klik in hetzelfde scherm op de knop '+Bijlage toevoegen' en selecteer het opgeslagen bestand. Daarna wordt de naam van het toegevoegde bestand onder de knop '+Bijlage toevoegen' weergegeven.</t>
  </si>
  <si>
    <t>Klik op de knop 'Stuur document(en) door' om het bestand aan de afdeling Secundair Onderwijs te bezorgen. Daarna verschijnt in het scherm 'Document versturen' een blauwe balk met de vermelding 'Uw document(en) zijn succesvol verstuurd'.</t>
  </si>
  <si>
    <t>Als het document is opgeladen, vindt u het terug onder het tabblad 'Documenten' bij 'Verstuurd door instelling'.</t>
  </si>
  <si>
    <t>Adres</t>
  </si>
  <si>
    <t>info@debilter.be</t>
  </si>
  <si>
    <t>GO! BS De Valke</t>
  </si>
  <si>
    <t>info@deglimlach.be</t>
  </si>
  <si>
    <t>ann.pepermans@talentensprong.be</t>
  </si>
  <si>
    <t>bs.ertvelde@sgr23.be</t>
  </si>
  <si>
    <t>info@omerwattez.be</t>
  </si>
  <si>
    <t>vanessa.truyen@dekeimolen.be</t>
  </si>
  <si>
    <t>02-342.03.03.</t>
  </si>
  <si>
    <t>bsbomikado@scholengroep14.be</t>
  </si>
  <si>
    <t>VBS De Klimboom</t>
  </si>
  <si>
    <t>directie@vbsdeklimboom.be</t>
  </si>
  <si>
    <t>directie.stluwe@bewonderwijs.be</t>
  </si>
  <si>
    <t>02-531.56.30</t>
  </si>
  <si>
    <t>kristy.van.den.eeckhout@sintfranciscus.be</t>
  </si>
  <si>
    <t>directie@moza-ik.be</t>
  </si>
  <si>
    <t>school@demostheuvel.be</t>
  </si>
  <si>
    <t>VBSBO School de Merode</t>
  </si>
  <si>
    <t>directie@bubaodewissel.be</t>
  </si>
  <si>
    <t>directie@berkmoz.be</t>
  </si>
  <si>
    <t>VBSBO Ziekenhuisschool UZ Leuven</t>
  </si>
  <si>
    <t>directie.blo@img-heist.be</t>
  </si>
  <si>
    <t>directie@bubaodebremberg.net</t>
  </si>
  <si>
    <t>nele.beckers@kids.be</t>
  </si>
  <si>
    <t>jeroen.naesen@de-kade.be</t>
  </si>
  <si>
    <t>SBSBO De Ganzenveer</t>
  </si>
  <si>
    <t>050-39.01.24</t>
  </si>
  <si>
    <t>directie.rietzang@bewonderwijs.be</t>
  </si>
  <si>
    <t>directie.h2o@bewonderwijs.be</t>
  </si>
  <si>
    <t>emily.baert@basisschoolaanzee.be</t>
  </si>
  <si>
    <t>GBSBO De Zon</t>
  </si>
  <si>
    <t>VBSBO Salvator</t>
  </si>
  <si>
    <t>lageronderwijs@styrka.broedersvanliefde.be</t>
  </si>
  <si>
    <t>info@kiempuntbuggenhout.net</t>
  </si>
  <si>
    <t>GO! SBSO Campus Heemschool</t>
  </si>
  <si>
    <t>ann.van.riet@busoaanzee.be</t>
  </si>
  <si>
    <t>02 430 67 00</t>
  </si>
  <si>
    <t>info@sjikerkstraat.be</t>
  </si>
  <si>
    <t>De Leerexpert_Burchtse Weel</t>
  </si>
  <si>
    <t>schotensesteenweg252@leerexpert.be</t>
  </si>
  <si>
    <t>info@busoderegenboog.com</t>
  </si>
  <si>
    <t>info@sint-janshof.be</t>
  </si>
  <si>
    <t>info.ov3@img-heist.be</t>
  </si>
  <si>
    <t>secretariaat@busodebremberg.com</t>
  </si>
  <si>
    <t>011-35.01.42</t>
  </si>
  <si>
    <t>info@sibbo.be</t>
  </si>
  <si>
    <t>info@provilion.be</t>
  </si>
  <si>
    <t>dester@molenland.be</t>
  </si>
  <si>
    <t>ibc.dir@onderwijs.gent.be</t>
  </si>
  <si>
    <t>053-38.28.28</t>
  </si>
  <si>
    <t>frank.pieters@bernardusscholen.be</t>
  </si>
  <si>
    <t>krista.verniest@op-weg.net</t>
  </si>
  <si>
    <t>buso-spermalie@de-kade.be</t>
  </si>
  <si>
    <t>VBS De Droomgaard</t>
  </si>
  <si>
    <t>directie@vbsdedroomgaard.be</t>
  </si>
  <si>
    <t>sabine.claeys@kiempuntassenede.be</t>
  </si>
  <si>
    <t>Ziekenhuisschool UZ Leuven SO</t>
  </si>
  <si>
    <t>GO! BS De Notelaar</t>
  </si>
  <si>
    <t>helene.melle@dbgroenveld.be</t>
  </si>
  <si>
    <t>joke.knockaert@vtizeebrugge.be</t>
  </si>
  <si>
    <t>mark.crombeen@ferdinand.broedersvanliefde.be</t>
  </si>
  <si>
    <t>059-29.54.45</t>
  </si>
  <si>
    <t>02-735 40 85</t>
  </si>
  <si>
    <t>info@richtpuntbuggenhout.net</t>
  </si>
  <si>
    <t>hoge@kouterkortrijk.be</t>
  </si>
  <si>
    <t>GO! athena OV4</t>
  </si>
  <si>
    <t>056 22 59 20</t>
  </si>
  <si>
    <t>Berkenbeek SO 2 (buso)</t>
  </si>
  <si>
    <r>
      <rPr>
        <b/>
        <i/>
        <sz val="10"/>
        <rFont val="Calibri"/>
        <family val="2"/>
      </rPr>
      <t>Op welk rekeningnummer wordt de subsidie voor busbegeleiding betaald?</t>
    </r>
    <r>
      <rPr>
        <i/>
        <sz val="10"/>
        <rFont val="Calibri"/>
        <family val="2"/>
      </rPr>
      <t xml:space="preserve">
De subsidie wordt uitbetaald op het rekeningnummer dat de voorzitter of de gevolmachtigde van het schoolbestuur heeft doorgegeven aan AGODI. Op dat rekeningnummer worden ook de werkingstoelagen gestort. In de betalingsmededeling kunt u de subsidie herkennen aan de afkorting 'Subbus'. Ook het instellingsnummer van de betrokken beherende school wordt vermeld.</t>
    </r>
  </si>
  <si>
    <t>Kies 'Document versturen' en vul de verplichte velden in:</t>
  </si>
  <si>
    <t>GO! BS De Glimlach</t>
  </si>
  <si>
    <t>GO! BS De Keimolen</t>
  </si>
  <si>
    <t>andy.depetter@go-campuslennik.be</t>
  </si>
  <si>
    <t>GO! BSBO De Eekhoorn</t>
  </si>
  <si>
    <t>caroline.zimmer@go-inclusiecampuswemmel.be</t>
  </si>
  <si>
    <t>secretariaat@bubao-woudlucht.be</t>
  </si>
  <si>
    <t>directie@debloesem.be</t>
  </si>
  <si>
    <t>directie.basis@groeicampus.be</t>
  </si>
  <si>
    <t>GO! Futura BSBO</t>
  </si>
  <si>
    <t>VBS 't Poldernest</t>
  </si>
  <si>
    <t>info@vbspervijze.be</t>
  </si>
  <si>
    <t>patricia.hauweele@onderwijs.middelkerke.be</t>
  </si>
  <si>
    <t>VBSBO KI Woluwe</t>
  </si>
  <si>
    <t>info@klimop.woluwe1200.be</t>
  </si>
  <si>
    <t>sofie@bubao.be</t>
  </si>
  <si>
    <t>Gemeentelijke Basisschool voor BuO</t>
  </si>
  <si>
    <t>VBSBO Ter Elst</t>
  </si>
  <si>
    <t>VBSBuO De Wissel</t>
  </si>
  <si>
    <t>03-201.88.70.</t>
  </si>
  <si>
    <t>bubao.directie@windekindleuven.be</t>
  </si>
  <si>
    <t>VBSBO BuO KSD Warandeschool</t>
  </si>
  <si>
    <t>robin.swennen@dilsen-stokkem.be</t>
  </si>
  <si>
    <t>VBSBO Sint-Jan Berchmansschool</t>
  </si>
  <si>
    <t>erika.tinlot@kabot.be</t>
  </si>
  <si>
    <t>bubao-hetanker@de-kade.be</t>
  </si>
  <si>
    <t>joke.boydens@atotzee.be</t>
  </si>
  <si>
    <t>directie@bo-kindervriend.be</t>
  </si>
  <si>
    <t>VBSBO Prizma-De Zonnebloem</t>
  </si>
  <si>
    <t>marie.boullart@sint-idesbald.broedersvanliefde.be</t>
  </si>
  <si>
    <t>franky.doosterlinck@oc-nieuwevaart.be</t>
  </si>
  <si>
    <t>SLSBO Het Kompas</t>
  </si>
  <si>
    <t>09-323.58.10.</t>
  </si>
  <si>
    <t>VBSBO Sint-Gregorius</t>
  </si>
  <si>
    <t>nadine.vandesompel@greg.broedersvanliefde.be</t>
  </si>
  <si>
    <t>VBS BuO De Zonneroos</t>
  </si>
  <si>
    <t>053-38.28.20</t>
  </si>
  <si>
    <t>VBSBO Bernadetteschool</t>
  </si>
  <si>
    <t>directie@bo-terleie.be</t>
  </si>
  <si>
    <t>GO! SBSO Campus Impuls</t>
  </si>
  <si>
    <t>09 251 23 02</t>
  </si>
  <si>
    <t>info@buso-evergem.be</t>
  </si>
  <si>
    <t>secundairescholen@ferdinand.broedersvanliefde.be</t>
  </si>
  <si>
    <t>Inspirant aan zee BuSO</t>
  </si>
  <si>
    <t>kika.carpentier@waterkant.be</t>
  </si>
  <si>
    <t>buso@sint-jozef.org</t>
  </si>
  <si>
    <t>directie@sfsvelzeke.be</t>
  </si>
  <si>
    <t>GO! SBSO Wagenschot</t>
  </si>
  <si>
    <t>09-280.89.77</t>
  </si>
  <si>
    <t>GO! atheneum Diksmuide</t>
  </si>
  <si>
    <t>dir.atheneumdiksmuide@inspirascholen.be</t>
  </si>
  <si>
    <t>0491 72 23 62</t>
  </si>
  <si>
    <t>anke.dereuse@blijdorp.be</t>
  </si>
  <si>
    <t>Gentsesteenweg 82_84</t>
  </si>
  <si>
    <t>directeur@lamdeni.be</t>
  </si>
  <si>
    <t>050-47.19.60</t>
  </si>
  <si>
    <t>ZIEKENHUISSCHOOL STAD GENT</t>
  </si>
  <si>
    <t>onthaal@de-passer.be</t>
  </si>
  <si>
    <t>Penta Connect</t>
  </si>
  <si>
    <t>051 46 70 41</t>
  </si>
  <si>
    <t>info@athena-OV4.be</t>
  </si>
  <si>
    <t>GO! BSBO 't Vestje</t>
  </si>
  <si>
    <t>03-480.65.85</t>
  </si>
  <si>
    <t>GO! SBSO Atelier B</t>
  </si>
  <si>
    <t>050-17.01.70</t>
  </si>
  <si>
    <t>IVIO Binnenhof 3 (BuSO)</t>
  </si>
  <si>
    <t>09 223 98 71</t>
  </si>
  <si>
    <t>schooljaar 2024-2025</t>
  </si>
  <si>
    <t>schooljaar 2025-2026</t>
  </si>
  <si>
    <t>schooljaar 2026-2027</t>
  </si>
  <si>
    <t>schooljaar 2027-2028</t>
  </si>
  <si>
    <t>voor-en achternaam van de begeleider</t>
  </si>
  <si>
    <t>RSZ-plichtig</t>
  </si>
  <si>
    <t>aantal gewerkte kalenderdagen</t>
  </si>
  <si>
    <t>netto-subsidie in euro</t>
  </si>
  <si>
    <t>instelling</t>
  </si>
  <si>
    <t>naam en adres instelling</t>
  </si>
  <si>
    <t>schooljaar</t>
  </si>
  <si>
    <t>formulier bevat nog foutmeldingen</t>
  </si>
  <si>
    <r>
      <t>Dit formulier wordt automatisch ingelezen. Het kan alleen</t>
    </r>
    <r>
      <rPr>
        <b/>
        <i/>
        <u/>
        <sz val="10"/>
        <color rgb="FFFF0000"/>
        <rFont val="Calibri"/>
        <family val="2"/>
        <scheme val="minor"/>
      </rPr>
      <t>als Excelbestand</t>
    </r>
    <r>
      <rPr>
        <b/>
        <i/>
        <sz val="10"/>
        <color rgb="FFFF0000"/>
        <rFont val="Calibri"/>
        <family val="2"/>
        <scheme val="minor"/>
      </rPr>
      <t>worden verwerkt.</t>
    </r>
    <r>
      <rPr>
        <b/>
        <i/>
        <u/>
        <sz val="10"/>
        <color rgb="FFFF0000"/>
        <rFont val="Calibri"/>
        <family val="2"/>
        <scheme val="minor"/>
      </rPr>
      <t>Als u de subsidieaanvraag in een ander formaat, bijvoorbeeld pdf-bestand, bezorgt, wordt ze niet aanvaard</t>
    </r>
    <r>
      <rPr>
        <b/>
        <i/>
        <sz val="10"/>
        <color rgb="FFFF0000"/>
        <rFont val="Calibri"/>
        <family val="2"/>
        <scheme val="minor"/>
      </rPr>
      <t>.</t>
    </r>
  </si>
  <si>
    <t>parkingwachter of niet</t>
  </si>
  <si>
    <t>elke week of om de week</t>
  </si>
  <si>
    <t>aantal gepresteerde uren en minuten per week</t>
  </si>
  <si>
    <r>
      <t xml:space="preserve">Selecteer het type formulier dat u wilt doorsturen. (Dit formulier is </t>
    </r>
    <r>
      <rPr>
        <b/>
        <i/>
        <sz val="10"/>
        <rFont val="Calibri"/>
        <family val="2"/>
        <scheme val="minor"/>
      </rPr>
      <t>TOEL 1 - Aanvraag van een subsidie busbegeleiding in het zonaal leerlingenvervoer.</t>
    </r>
    <r>
      <rPr>
        <i/>
        <sz val="10"/>
        <rFont val="Calibri"/>
        <family val="2"/>
        <scheme val="minor"/>
      </rPr>
      <t>)</t>
    </r>
  </si>
  <si>
    <t>voltijds (5 dagen VM én NM)</t>
  </si>
  <si>
    <t>bruto-
 uurloon</t>
  </si>
  <si>
    <t>wijkwerker/
PWA</t>
  </si>
  <si>
    <t>niet-
RSZ-plichtig</t>
  </si>
  <si>
    <t>totale subsidie schooljaar</t>
  </si>
  <si>
    <r>
      <t>- als er daadwerkelijk één begeleider werkt op een rit, vult u één rij in;
- als verschillende begeleiders deeltijds werken op een rit, vult u</t>
    </r>
    <r>
      <rPr>
        <i/>
        <u/>
        <sz val="10"/>
        <rFont val="Calibri"/>
        <family val="2"/>
      </rPr>
      <t>voor elke</t>
    </r>
    <r>
      <rPr>
        <i/>
        <sz val="10"/>
        <rFont val="Calibri"/>
        <family val="2"/>
      </rPr>
      <t xml:space="preserve">begeleider één rij in. </t>
    </r>
  </si>
  <si>
    <t>elke week
of 
om de week</t>
  </si>
  <si>
    <r>
      <t>Bezorg ons dit formulier</t>
    </r>
    <r>
      <rPr>
        <i/>
        <u/>
        <sz val="10"/>
        <rFont val="Calibri"/>
        <family val="2"/>
        <scheme val="minor"/>
      </rPr>
      <t>uiterlijk op 31 december van het lopende schooljaar</t>
    </r>
    <r>
      <rPr>
        <i/>
        <sz val="10"/>
        <rFont val="Calibri"/>
        <family val="2"/>
        <scheme val="minor"/>
      </rPr>
      <t>als</t>
    </r>
    <r>
      <rPr>
        <i/>
        <u/>
        <sz val="10"/>
        <color rgb="FFFF0000"/>
        <rFont val="Calibri"/>
        <family val="2"/>
        <scheme val="minor"/>
      </rPr>
      <t>Excelbestand</t>
    </r>
    <r>
      <rPr>
        <i/>
        <sz val="10"/>
        <rFont val="Calibri"/>
        <family val="2"/>
        <scheme val="minor"/>
      </rPr>
      <t xml:space="preserve">via Mijn Onderwijs.
</t>
    </r>
    <r>
      <rPr>
        <b/>
        <i/>
        <sz val="10"/>
        <rFont val="Calibri"/>
        <family val="2"/>
        <scheme val="minor"/>
      </rPr>
      <t>Opgelet: om het Excelbestand te versturen, hebt u toegang nodig tot het thema 'Omkadering en toelagen vertrouwelijk' in Mijn Onderwijs</t>
    </r>
    <r>
      <rPr>
        <i/>
        <sz val="10"/>
        <rFont val="Calibri"/>
        <family val="2"/>
        <scheme val="minor"/>
      </rPr>
      <t xml:space="preserve">. U kunt die rechten nakijken in Mijn Onderwijs onder het tabblad 'Mijn profiel' bij 'Mijn thema's'. </t>
    </r>
  </si>
  <si>
    <t>Koning Albert II-laan 15 bus 138</t>
  </si>
  <si>
    <t>1210 BRUSSEL</t>
  </si>
  <si>
    <t>Waar vindt u de meest recente versie van dit formulier?</t>
  </si>
  <si>
    <r>
      <rPr>
        <i/>
        <sz val="10"/>
        <rFont val="Calibri"/>
        <family val="2"/>
      </rPr>
      <t>De meest recente versie van dit formulier vindt u als bijlage bij</t>
    </r>
    <r>
      <rPr>
        <i/>
        <u/>
        <sz val="10"/>
        <color indexed="12"/>
        <rFont val="Calibri"/>
        <family val="2"/>
      </rPr>
      <t>omzendbrief NO/2008/02</t>
    </r>
    <r>
      <rPr>
        <i/>
        <sz val="10"/>
        <rFont val="Calibri"/>
        <family val="2"/>
      </rPr>
      <t>van 23 mei 2008 over zonaal leerlingenvervoer.</t>
    </r>
  </si>
  <si>
    <t>////////////////////////////////////////////////////////////////////////////////////////////////////////////////////////////////////////////////////////////////////////////////////////////////////////////////////////////////////////////////////////////////////////////////////////////////////////////////////////////////////////////////////////////////////////////////////////////////////////////////////</t>
  </si>
  <si>
    <t>2023-2024</t>
  </si>
  <si>
    <t>schooljaar 2028-2029</t>
  </si>
  <si>
    <t>schooljaar 2029-2030</t>
  </si>
  <si>
    <t>schooljaar 2030-2031</t>
  </si>
  <si>
    <t>vul het schooljaar in =&gt;</t>
  </si>
  <si>
    <t>2025-2026</t>
  </si>
  <si>
    <t>eerste dag van het schooljaar =&gt;</t>
  </si>
  <si>
    <t>laatste dag van het schooljaar =&gt;</t>
  </si>
  <si>
    <t>2024-2025</t>
  </si>
  <si>
    <t>2026-2027</t>
  </si>
  <si>
    <t>2027-2028</t>
  </si>
  <si>
    <t>2028-2029</t>
  </si>
  <si>
    <t>2029-2030</t>
  </si>
  <si>
    <t>(wordt automatisch ingevuld op basis van de waarde in cel B22)</t>
  </si>
  <si>
    <t>Ritnummer</t>
  </si>
  <si>
    <t>1/ANT/001</t>
  </si>
  <si>
    <t>1/ANT/002</t>
  </si>
  <si>
    <t>1/ANT/003</t>
  </si>
  <si>
    <t>1/ANT/004</t>
  </si>
  <si>
    <t>1/ANT/005</t>
  </si>
  <si>
    <t>1/ANT/006</t>
  </si>
  <si>
    <t>1/ANT/007</t>
  </si>
  <si>
    <t>1/ANT/008</t>
  </si>
  <si>
    <t>1/ANT/009</t>
  </si>
  <si>
    <t>1/ANT/010</t>
  </si>
  <si>
    <t>1/ANT/011</t>
  </si>
  <si>
    <t>1/ANT/012</t>
  </si>
  <si>
    <t>1/ANT/013</t>
  </si>
  <si>
    <t>1/ANT/014</t>
  </si>
  <si>
    <t>1/ANT/016</t>
  </si>
  <si>
    <t>1/ANT/017</t>
  </si>
  <si>
    <t>1/ANT/018</t>
  </si>
  <si>
    <t>1/ANT/019</t>
  </si>
  <si>
    <t>1/ANT/020</t>
  </si>
  <si>
    <t>1/ANT/021</t>
  </si>
  <si>
    <t>1/ANT/022</t>
  </si>
  <si>
    <t>1/ANT/023</t>
  </si>
  <si>
    <t>1/ANT/024</t>
  </si>
  <si>
    <t>1/ANT/025</t>
  </si>
  <si>
    <t>1/ANT/026</t>
  </si>
  <si>
    <t>1/ANT/027</t>
  </si>
  <si>
    <t>1/ANT/028</t>
  </si>
  <si>
    <t>1/ANT/029</t>
  </si>
  <si>
    <t>1/ANT/030</t>
  </si>
  <si>
    <t>1/ANT/031</t>
  </si>
  <si>
    <t>1/ANT/032</t>
  </si>
  <si>
    <t>1/ANT/033</t>
  </si>
  <si>
    <t>1/ANT/034</t>
  </si>
  <si>
    <t>1/ANT/035</t>
  </si>
  <si>
    <t>1/ANT/036</t>
  </si>
  <si>
    <t>1/ANT/037</t>
  </si>
  <si>
    <t>1/ANT/038</t>
  </si>
  <si>
    <t>1/ANT/039</t>
  </si>
  <si>
    <t>1/ANT/040</t>
  </si>
  <si>
    <t>1/ANT/041</t>
  </si>
  <si>
    <t>1/ANT/042</t>
  </si>
  <si>
    <t>1/ANT/043</t>
  </si>
  <si>
    <t>1/ANT/044</t>
  </si>
  <si>
    <t>1/ANT/045</t>
  </si>
  <si>
    <t>1/ANT/046</t>
  </si>
  <si>
    <t>1/ANT/047</t>
  </si>
  <si>
    <t>1/ANT/048</t>
  </si>
  <si>
    <t>1/ANT/049</t>
  </si>
  <si>
    <t>1/ANT/050</t>
  </si>
  <si>
    <t>1/ANT/051</t>
  </si>
  <si>
    <t>1/ANT/052</t>
  </si>
  <si>
    <t>1/ANT/053</t>
  </si>
  <si>
    <t>1/ANT/054</t>
  </si>
  <si>
    <t>1/ANT/055</t>
  </si>
  <si>
    <t>1/ANT/056</t>
  </si>
  <si>
    <t>1/ANT/057</t>
  </si>
  <si>
    <t>1/ANT/058</t>
  </si>
  <si>
    <t>1/ANT/059</t>
  </si>
  <si>
    <t>1/ANT/060</t>
  </si>
  <si>
    <t>1/ANT/061</t>
  </si>
  <si>
    <t>1/ANT/062</t>
  </si>
  <si>
    <t>1/ANT/063</t>
  </si>
  <si>
    <t>1/ANT/064</t>
  </si>
  <si>
    <t>1/ANT/065</t>
  </si>
  <si>
    <t>1/ANT/066</t>
  </si>
  <si>
    <t>1/ANT/067</t>
  </si>
  <si>
    <t>1/ANT/068</t>
  </si>
  <si>
    <t>1/ANT/069</t>
  </si>
  <si>
    <t>1/ANT/072</t>
  </si>
  <si>
    <t>1/ANT/102</t>
  </si>
  <si>
    <t>1/ANT/103</t>
  </si>
  <si>
    <t>1/ANT/104</t>
  </si>
  <si>
    <t>1/ANT/105</t>
  </si>
  <si>
    <t>1/ANT/106</t>
  </si>
  <si>
    <t>1/ANT/107</t>
  </si>
  <si>
    <t>1/ANT/108</t>
  </si>
  <si>
    <t>1/ANT/109</t>
  </si>
  <si>
    <t>1/ANT/110</t>
  </si>
  <si>
    <t>1/ANT/111</t>
  </si>
  <si>
    <t>1/ANT/112</t>
  </si>
  <si>
    <t>1/ANT/114</t>
  </si>
  <si>
    <t>1/ANT/115</t>
  </si>
  <si>
    <t>1/ANT/116</t>
  </si>
  <si>
    <t>1/ANT/117</t>
  </si>
  <si>
    <t>1/ANT/118</t>
  </si>
  <si>
    <t>1/ANT/119</t>
  </si>
  <si>
    <t>1/ANT/120</t>
  </si>
  <si>
    <t>1/ANT/121</t>
  </si>
  <si>
    <t>1/ANT/122</t>
  </si>
  <si>
    <t>1/ANT/123</t>
  </si>
  <si>
    <t>1/ANT/124</t>
  </si>
  <si>
    <t>1/ANT/125</t>
  </si>
  <si>
    <t>1/ANT/126</t>
  </si>
  <si>
    <t>1/ANT/127</t>
  </si>
  <si>
    <t>1/ANT/128</t>
  </si>
  <si>
    <t>1/ANT/129</t>
  </si>
  <si>
    <t>1/ANT/130</t>
  </si>
  <si>
    <t>1/ANT/131</t>
  </si>
  <si>
    <t>1/ANT/132</t>
  </si>
  <si>
    <t>1/ANT/133</t>
  </si>
  <si>
    <t>1/ANT/134</t>
  </si>
  <si>
    <t>1/ANT/135</t>
  </si>
  <si>
    <t>1/ANT/136</t>
  </si>
  <si>
    <t>1/ANT/137</t>
  </si>
  <si>
    <t>1/ANT/141</t>
  </si>
  <si>
    <t>1/ANT/142</t>
  </si>
  <si>
    <t>1/ANT/143</t>
  </si>
  <si>
    <t>1/ANT/144</t>
  </si>
  <si>
    <t>1/ANT/145</t>
  </si>
  <si>
    <t>1/ANT/146</t>
  </si>
  <si>
    <t>1/ANT/147</t>
  </si>
  <si>
    <t>1/ANT/148</t>
  </si>
  <si>
    <t>1/ANT/201</t>
  </si>
  <si>
    <t>1/ANT/202</t>
  </si>
  <si>
    <t>1/ANT/203</t>
  </si>
  <si>
    <t>1/ANT/204</t>
  </si>
  <si>
    <t>1/ANT/205</t>
  </si>
  <si>
    <t>1/ANT/206</t>
  </si>
  <si>
    <t>1/ANT/207</t>
  </si>
  <si>
    <t>1/ANT/208</t>
  </si>
  <si>
    <t>1/ANT/209</t>
  </si>
  <si>
    <t>1/ANT/210</t>
  </si>
  <si>
    <t>1/ANT/211</t>
  </si>
  <si>
    <t>1/ANT/212</t>
  </si>
  <si>
    <t>1/ANT/213</t>
  </si>
  <si>
    <t>1/ANT/214</t>
  </si>
  <si>
    <t>1/ANT/215</t>
  </si>
  <si>
    <t>1/ANT/216</t>
  </si>
  <si>
    <t>1/ANT/217</t>
  </si>
  <si>
    <t>1/ANT/218</t>
  </si>
  <si>
    <t>1/ANT/219</t>
  </si>
  <si>
    <t>1/ANT/221</t>
  </si>
  <si>
    <t>1/ANT/222</t>
  </si>
  <si>
    <t>1/ANT/223</t>
  </si>
  <si>
    <t>1/ANT/224</t>
  </si>
  <si>
    <t>1/ANT/225</t>
  </si>
  <si>
    <t>1/ANT/226</t>
  </si>
  <si>
    <t>1/ANT/227</t>
  </si>
  <si>
    <t>1/ANT/228</t>
  </si>
  <si>
    <t>1/ANT/229</t>
  </si>
  <si>
    <t>1/ANT/230</t>
  </si>
  <si>
    <t>1/ANT/231</t>
  </si>
  <si>
    <t>1/ANT/232</t>
  </si>
  <si>
    <t>1/ANT/301</t>
  </si>
  <si>
    <t>1/ANT/302</t>
  </si>
  <si>
    <t>1/ANT/401</t>
  </si>
  <si>
    <t>1/ANT/402</t>
  </si>
  <si>
    <t>1/ANT/403</t>
  </si>
  <si>
    <t>1/ANT/404</t>
  </si>
  <si>
    <t>1/ANT/405</t>
  </si>
  <si>
    <t>1/ANT/406</t>
  </si>
  <si>
    <t>1/ANT/407</t>
  </si>
  <si>
    <t>1/ANT/501</t>
  </si>
  <si>
    <t>1/ANT/605</t>
  </si>
  <si>
    <t>1/ANT/608</t>
  </si>
  <si>
    <t>1/ANT/611</t>
  </si>
  <si>
    <t>1/ANT/617</t>
  </si>
  <si>
    <t>1/BEE/001</t>
  </si>
  <si>
    <t>1/BEE/002</t>
  </si>
  <si>
    <t>1/BEE/003</t>
  </si>
  <si>
    <t>1/BEE/004</t>
  </si>
  <si>
    <t>1/BEE/005</t>
  </si>
  <si>
    <t>1/BEE/006</t>
  </si>
  <si>
    <t>1/BEE/007</t>
  </si>
  <si>
    <t>1/BEE/008</t>
  </si>
  <si>
    <t>1/BEE/009</t>
  </si>
  <si>
    <t>1/BEE/010</t>
  </si>
  <si>
    <t>1/BEE/011</t>
  </si>
  <si>
    <t>1/BEE/012</t>
  </si>
  <si>
    <t>1/BER/001</t>
  </si>
  <si>
    <t>1/BER/002</t>
  </si>
  <si>
    <t>1/BER/003</t>
  </si>
  <si>
    <t>1/BER/004</t>
  </si>
  <si>
    <t>1/BER/005</t>
  </si>
  <si>
    <t>1/BER/006</t>
  </si>
  <si>
    <t>1/BER/007</t>
  </si>
  <si>
    <t>1/BER/008</t>
  </si>
  <si>
    <t>1/BER/009</t>
  </si>
  <si>
    <t>1/BER/010</t>
  </si>
  <si>
    <t>1/BON/001</t>
  </si>
  <si>
    <t>1/BRA/001</t>
  </si>
  <si>
    <t>1/BRA/002</t>
  </si>
  <si>
    <t>1/BRA/003</t>
  </si>
  <si>
    <t>1/BRA/004</t>
  </si>
  <si>
    <t>1/BRA/005</t>
  </si>
  <si>
    <t>1/BRA/007</t>
  </si>
  <si>
    <t>1/BRA/008</t>
  </si>
  <si>
    <t>1/BRE/001</t>
  </si>
  <si>
    <t>1/BRE/002</t>
  </si>
  <si>
    <t>1/BRE/003</t>
  </si>
  <si>
    <t>1/BRE/004</t>
  </si>
  <si>
    <t>1/BRE/005</t>
  </si>
  <si>
    <t>1/BRE/006</t>
  </si>
  <si>
    <t>1/BRE/008</t>
  </si>
  <si>
    <t>1/BRE/009</t>
  </si>
  <si>
    <t>1/BRE/010</t>
  </si>
  <si>
    <t>1/BRE/012</t>
  </si>
  <si>
    <t>1/BRE/013</t>
  </si>
  <si>
    <t>1/BRE/014</t>
  </si>
  <si>
    <t>1/BRE/015</t>
  </si>
  <si>
    <t>1/BRE/016</t>
  </si>
  <si>
    <t>1/BRE/017</t>
  </si>
  <si>
    <t>1/BRE/018</t>
  </si>
  <si>
    <t>1/BRE/019</t>
  </si>
  <si>
    <t>1/BRE/020</t>
  </si>
  <si>
    <t>1/BRE/021</t>
  </si>
  <si>
    <t>1/BRE/022</t>
  </si>
  <si>
    <t>1/BRE/023</t>
  </si>
  <si>
    <t>1/BRE/024</t>
  </si>
  <si>
    <t>1/BRE/025</t>
  </si>
  <si>
    <t>1/BRE/026</t>
  </si>
  <si>
    <t>1/BRE/027</t>
  </si>
  <si>
    <t>1/BRE/028</t>
  </si>
  <si>
    <t>1/BRE/029</t>
  </si>
  <si>
    <t>1/DUF/001</t>
  </si>
  <si>
    <t>1/DUF/002</t>
  </si>
  <si>
    <t>1/DUF/003</t>
  </si>
  <si>
    <t>1/DUF/004</t>
  </si>
  <si>
    <t>1/DUF/005</t>
  </si>
  <si>
    <t>1/DUF/006</t>
  </si>
  <si>
    <t>1/DUF/008</t>
  </si>
  <si>
    <t>1/DUF/009</t>
  </si>
  <si>
    <t>1/GEE/001</t>
  </si>
  <si>
    <t>1/GEE/002</t>
  </si>
  <si>
    <t>1/GEE/003</t>
  </si>
  <si>
    <t>1/GEE/004</t>
  </si>
  <si>
    <t>1/GEE/005</t>
  </si>
  <si>
    <t>1/GEE/006</t>
  </si>
  <si>
    <t>1/GEE/007</t>
  </si>
  <si>
    <t>1/GEE/008</t>
  </si>
  <si>
    <t>1/GEE/009</t>
  </si>
  <si>
    <t>1/GEE/010</t>
  </si>
  <si>
    <t>1/GEE/011</t>
  </si>
  <si>
    <t>1/GEE/012</t>
  </si>
  <si>
    <t>1/GEE/013</t>
  </si>
  <si>
    <t>1/GEE/014</t>
  </si>
  <si>
    <t>1/GEE/015</t>
  </si>
  <si>
    <t>1/GEE/016</t>
  </si>
  <si>
    <t>1/GEE/017</t>
  </si>
  <si>
    <t>1/GEE/018</t>
  </si>
  <si>
    <t>1/GEE/019</t>
  </si>
  <si>
    <t>1/GEE/020</t>
  </si>
  <si>
    <t>1/GEE/021</t>
  </si>
  <si>
    <t>1/GEE/023</t>
  </si>
  <si>
    <t>1/GEE/024</t>
  </si>
  <si>
    <t>1/GEE/025</t>
  </si>
  <si>
    <t>1/GEE/026</t>
  </si>
  <si>
    <t>1/GEE/028</t>
  </si>
  <si>
    <t>1/GEE/029</t>
  </si>
  <si>
    <t>1/GEE/030</t>
  </si>
  <si>
    <t>1/GEE/031</t>
  </si>
  <si>
    <t>1/HEB/001</t>
  </si>
  <si>
    <t>1/HEB/002</t>
  </si>
  <si>
    <t>1/HEB/003</t>
  </si>
  <si>
    <t>1/HEB/004</t>
  </si>
  <si>
    <t>1/HEB/005</t>
  </si>
  <si>
    <t>1/HEB/006</t>
  </si>
  <si>
    <t>1/HEB/007</t>
  </si>
  <si>
    <t>1/HEB/008</t>
  </si>
  <si>
    <t>1/HEB/009</t>
  </si>
  <si>
    <t>1/HEB/010</t>
  </si>
  <si>
    <t>1/HEB/011</t>
  </si>
  <si>
    <t>1/HEB/012</t>
  </si>
  <si>
    <t>1/HEB/013</t>
  </si>
  <si>
    <t>1/HEB/014</t>
  </si>
  <si>
    <t>1/HEB/015</t>
  </si>
  <si>
    <t>1/HER/001</t>
  </si>
  <si>
    <t>1/HOV/001</t>
  </si>
  <si>
    <t>1/HOV/002</t>
  </si>
  <si>
    <t>1/HOV/003</t>
  </si>
  <si>
    <t>1/HOV/004</t>
  </si>
  <si>
    <t>1/HOV/005</t>
  </si>
  <si>
    <t>1/HOV/006</t>
  </si>
  <si>
    <t>1/HOV/007</t>
  </si>
  <si>
    <t>1/KAL/001</t>
  </si>
  <si>
    <t>1/KAL/002</t>
  </si>
  <si>
    <t>1/KAL/004</t>
  </si>
  <si>
    <t>1/KAL/005</t>
  </si>
  <si>
    <t>1/KAL/006</t>
  </si>
  <si>
    <t>1/KAL/007</t>
  </si>
  <si>
    <t>1/KAL/008</t>
  </si>
  <si>
    <t>1/KAL/009</t>
  </si>
  <si>
    <t>1/KAL/010</t>
  </si>
  <si>
    <t>1/KAL/011</t>
  </si>
  <si>
    <t>1/KAL/012</t>
  </si>
  <si>
    <t>1/KAL/013</t>
  </si>
  <si>
    <t>1/KAS/001</t>
  </si>
  <si>
    <t>1/KAS/002</t>
  </si>
  <si>
    <t>1/KAS/003</t>
  </si>
  <si>
    <t>1/KAS/004</t>
  </si>
  <si>
    <t>1/KAS/005</t>
  </si>
  <si>
    <t>1/KAS/006</t>
  </si>
  <si>
    <t>1/KAS/007</t>
  </si>
  <si>
    <t>1/KAS/008</t>
  </si>
  <si>
    <t>1/KAS/009</t>
  </si>
  <si>
    <t>1/KAS/010</t>
  </si>
  <si>
    <t>1/KAS/011</t>
  </si>
  <si>
    <t>1/KAS/012</t>
  </si>
  <si>
    <t>1/KAS/013</t>
  </si>
  <si>
    <t>1/KAS/014</t>
  </si>
  <si>
    <t>1/KAS/015</t>
  </si>
  <si>
    <t>1/KAS/016</t>
  </si>
  <si>
    <t>1/KAS/017</t>
  </si>
  <si>
    <t>1/KAS/018</t>
  </si>
  <si>
    <t>1/KAS/019</t>
  </si>
  <si>
    <t>1/KAS/020</t>
  </si>
  <si>
    <t>1/KAS/021</t>
  </si>
  <si>
    <t>1/KAS/022</t>
  </si>
  <si>
    <t>1/KAS/023</t>
  </si>
  <si>
    <t>1/KAS/024</t>
  </si>
  <si>
    <t>1/KAS/025</t>
  </si>
  <si>
    <t>1/KAS/026</t>
  </si>
  <si>
    <t>1/KAS/027</t>
  </si>
  <si>
    <t>1/KAS/028</t>
  </si>
  <si>
    <t>1/KAS/029</t>
  </si>
  <si>
    <t>1/KAS/030</t>
  </si>
  <si>
    <t>1/KAS/031</t>
  </si>
  <si>
    <t>1/KAS/032</t>
  </si>
  <si>
    <t>1/KAS/033</t>
  </si>
  <si>
    <t>1/KAS/034</t>
  </si>
  <si>
    <t>1/KAS/035</t>
  </si>
  <si>
    <t>1/KAS/036</t>
  </si>
  <si>
    <t>1/KAS/037</t>
  </si>
  <si>
    <t>1/KAS/038</t>
  </si>
  <si>
    <t>1/KAS/039</t>
  </si>
  <si>
    <t>1/KAS/040</t>
  </si>
  <si>
    <t>1/KAS/041</t>
  </si>
  <si>
    <t>1/KAS/042</t>
  </si>
  <si>
    <t>1/KAS/043</t>
  </si>
  <si>
    <t>1/KAS/044</t>
  </si>
  <si>
    <t>1/KAS/045</t>
  </si>
  <si>
    <t>1/KAS/046</t>
  </si>
  <si>
    <t>1/KAS/047</t>
  </si>
  <si>
    <t>1/KAS/048</t>
  </si>
  <si>
    <t>1/KAS/049</t>
  </si>
  <si>
    <t>1/KAS/050</t>
  </si>
  <si>
    <t>1/KAS/051</t>
  </si>
  <si>
    <t>1/KAS/052</t>
  </si>
  <si>
    <t>1/KAS/053</t>
  </si>
  <si>
    <t>1/KAS/060</t>
  </si>
  <si>
    <t>1/KAS/061</t>
  </si>
  <si>
    <t>1/KAS/062</t>
  </si>
  <si>
    <t>1/KAS/064</t>
  </si>
  <si>
    <t>1/KAS/065</t>
  </si>
  <si>
    <t>1/KAS/066</t>
  </si>
  <si>
    <t>1/LIE/001</t>
  </si>
  <si>
    <t>1/LIE/002</t>
  </si>
  <si>
    <t>1/LIE/003</t>
  </si>
  <si>
    <t>1/LIE/004</t>
  </si>
  <si>
    <t>1/LIE/005</t>
  </si>
  <si>
    <t>1/LIE/006</t>
  </si>
  <si>
    <t>1/LIE/007</t>
  </si>
  <si>
    <t>1/LIE/008</t>
  </si>
  <si>
    <t>1/LIE/010</t>
  </si>
  <si>
    <t>1/LIE/011</t>
  </si>
  <si>
    <t>1/MAL/001</t>
  </si>
  <si>
    <t>1/MAL/002</t>
  </si>
  <si>
    <t>1/MAL/003</t>
  </si>
  <si>
    <t>1/MAL/004</t>
  </si>
  <si>
    <t>1/MAL/005</t>
  </si>
  <si>
    <t>1/MEC/001</t>
  </si>
  <si>
    <t>1/MEC/002</t>
  </si>
  <si>
    <t>1/MEC/003</t>
  </si>
  <si>
    <t>1/MEC/004</t>
  </si>
  <si>
    <t>1/MEC/005</t>
  </si>
  <si>
    <t>1/MEC/006</t>
  </si>
  <si>
    <t>1/MEC/007</t>
  </si>
  <si>
    <t>1/MEC/008</t>
  </si>
  <si>
    <t>1/MEC/009</t>
  </si>
  <si>
    <t>1/MEC/010</t>
  </si>
  <si>
    <t>1/MEC/011</t>
  </si>
  <si>
    <t>1/MEC/012</t>
  </si>
  <si>
    <t>1/MEC/101</t>
  </si>
  <si>
    <t>1/MEC/102</t>
  </si>
  <si>
    <t>1/MEC/103</t>
  </si>
  <si>
    <t>1/MEC/104</t>
  </si>
  <si>
    <t>1/MEC/105</t>
  </si>
  <si>
    <t>1/MEC/106</t>
  </si>
  <si>
    <t>1/MEC/107</t>
  </si>
  <si>
    <t>1/MEC/108</t>
  </si>
  <si>
    <t>1/MEC/109</t>
  </si>
  <si>
    <t>1/MEC/110</t>
  </si>
  <si>
    <t>1/MEC/111</t>
  </si>
  <si>
    <t>1/MEC/112</t>
  </si>
  <si>
    <t>1/MEC/113</t>
  </si>
  <si>
    <t>1/MEC/114</t>
  </si>
  <si>
    <t>1/MOL/001</t>
  </si>
  <si>
    <t>1/MOL/002</t>
  </si>
  <si>
    <t>1/MOL/003</t>
  </si>
  <si>
    <t>1/MOL/004</t>
  </si>
  <si>
    <t>1/MOL/005</t>
  </si>
  <si>
    <t>1/MOL/006</t>
  </si>
  <si>
    <t>1/OLE/001</t>
  </si>
  <si>
    <t>1/OLE/002</t>
  </si>
  <si>
    <t>1/PUU/002</t>
  </si>
  <si>
    <t>1/PUU/003</t>
  </si>
  <si>
    <t>1/PUU/004</t>
  </si>
  <si>
    <t>1/PUU/005</t>
  </si>
  <si>
    <t>1/PUU/006</t>
  </si>
  <si>
    <t>1/PUU/007</t>
  </si>
  <si>
    <t>1/PUU/008</t>
  </si>
  <si>
    <t>1/PUU/011</t>
  </si>
  <si>
    <t>1/RUM/001</t>
  </si>
  <si>
    <t>1/RUM/002</t>
  </si>
  <si>
    <t>1/RUM/003</t>
  </si>
  <si>
    <t>1/RUM/004</t>
  </si>
  <si>
    <t>1/RUM/005</t>
  </si>
  <si>
    <t>1/RUM/006</t>
  </si>
  <si>
    <t>1/RUM/007</t>
  </si>
  <si>
    <t>1/RUM/008</t>
  </si>
  <si>
    <t>1/RUM/009</t>
  </si>
  <si>
    <t>1/RUM/010</t>
  </si>
  <si>
    <t>1/RUM/011</t>
  </si>
  <si>
    <t>1/RUM/013</t>
  </si>
  <si>
    <t>1/RUM/014</t>
  </si>
  <si>
    <t>1/RUM/015</t>
  </si>
  <si>
    <t>1/RUM/016</t>
  </si>
  <si>
    <t>1/RUM/017</t>
  </si>
  <si>
    <t>1/RUM/018</t>
  </si>
  <si>
    <t>1/RUM/019</t>
  </si>
  <si>
    <t>1/RUM/020</t>
  </si>
  <si>
    <t>1/RUM/021</t>
  </si>
  <si>
    <t>1/RUM/022</t>
  </si>
  <si>
    <t>1/RUM/023</t>
  </si>
  <si>
    <t>1/RUM/024</t>
  </si>
  <si>
    <t>1/RUM/025</t>
  </si>
  <si>
    <t>1/RUM/026</t>
  </si>
  <si>
    <t>1/RUM/027</t>
  </si>
  <si>
    <t>1/RUM/028</t>
  </si>
  <si>
    <t>1/RUM/029</t>
  </si>
  <si>
    <t>1/RUM/030</t>
  </si>
  <si>
    <t>1/RUM/031</t>
  </si>
  <si>
    <t>1/RUM/032</t>
  </si>
  <si>
    <t>1/RUM/033</t>
  </si>
  <si>
    <t>1/RUM/034</t>
  </si>
  <si>
    <t>1/RUM/036</t>
  </si>
  <si>
    <t>1/RUM/037</t>
  </si>
  <si>
    <t>1/RUM/039</t>
  </si>
  <si>
    <t>1/RUM/042</t>
  </si>
  <si>
    <t>1/SCH/001</t>
  </si>
  <si>
    <t>1/SCH/002</t>
  </si>
  <si>
    <t>1/SCH/003</t>
  </si>
  <si>
    <t>1/SCH/005</t>
  </si>
  <si>
    <t>1/SLD/001</t>
  </si>
  <si>
    <t>1/SLD/002</t>
  </si>
  <si>
    <t>1/SLD/003</t>
  </si>
  <si>
    <t>1/SLD/004</t>
  </si>
  <si>
    <t>1/SLD/005</t>
  </si>
  <si>
    <t>1/SLD/006</t>
  </si>
  <si>
    <t>1/SLD/007</t>
  </si>
  <si>
    <t>1/SLD/008</t>
  </si>
  <si>
    <t>1/SLD/101</t>
  </si>
  <si>
    <t>1/SLD/102</t>
  </si>
  <si>
    <t>1/SLD/103</t>
  </si>
  <si>
    <t>1/SLD/104</t>
  </si>
  <si>
    <t>1/SLD/105</t>
  </si>
  <si>
    <t>1/SLD/107</t>
  </si>
  <si>
    <t>1/SLD/108</t>
  </si>
  <si>
    <t>1/SLD/109</t>
  </si>
  <si>
    <t>1/SLD/110</t>
  </si>
  <si>
    <t>1/SLD/111</t>
  </si>
  <si>
    <t>1/SLD/112</t>
  </si>
  <si>
    <t>1/SLD/113</t>
  </si>
  <si>
    <t>1/SLD/114</t>
  </si>
  <si>
    <t>1/SLD/115</t>
  </si>
  <si>
    <t>1/SLD/116</t>
  </si>
  <si>
    <t>1/SLD/117</t>
  </si>
  <si>
    <t>1/SLD/118</t>
  </si>
  <si>
    <t>1/SLD/119</t>
  </si>
  <si>
    <t>1/SLD/120</t>
  </si>
  <si>
    <t>1/SLD/121</t>
  </si>
  <si>
    <t>1/SLD/122</t>
  </si>
  <si>
    <t>1/SLD/123</t>
  </si>
  <si>
    <t>1/SLD/124</t>
  </si>
  <si>
    <t>1/SLD/125</t>
  </si>
  <si>
    <t>1/SLD/126</t>
  </si>
  <si>
    <t>1/SLD/128</t>
  </si>
  <si>
    <t>1/SLD/201</t>
  </si>
  <si>
    <t>1/SLD/202</t>
  </si>
  <si>
    <t>1/SLD/203</t>
  </si>
  <si>
    <t>1/SLD/204</t>
  </si>
  <si>
    <t>1/SLD/205</t>
  </si>
  <si>
    <t>1/SLD/206</t>
  </si>
  <si>
    <t>1/SLD/207</t>
  </si>
  <si>
    <t>1/TUR/001</t>
  </si>
  <si>
    <t>1/TUR/003</t>
  </si>
  <si>
    <t>1/TUR/004</t>
  </si>
  <si>
    <t>1/TUR/005</t>
  </si>
  <si>
    <t>1/TUR/006</t>
  </si>
  <si>
    <t>1/TUR/007</t>
  </si>
  <si>
    <t>1/TUR/009</t>
  </si>
  <si>
    <t>1/TUR/010</t>
  </si>
  <si>
    <t>1/TUR/011</t>
  </si>
  <si>
    <t>1/TUR/012</t>
  </si>
  <si>
    <t>1/TUR/013</t>
  </si>
  <si>
    <t>1/TUR/014</t>
  </si>
  <si>
    <t>1/TUR/015</t>
  </si>
  <si>
    <t>1/TUR/016</t>
  </si>
  <si>
    <t>1/TUR/017</t>
  </si>
  <si>
    <t>1/TUR/018</t>
  </si>
  <si>
    <t>1/TUR/019</t>
  </si>
  <si>
    <t>1/TUR/020</t>
  </si>
  <si>
    <t>1/TUR/022</t>
  </si>
  <si>
    <t>1/TUR/101</t>
  </si>
  <si>
    <t>1/TUR/102</t>
  </si>
  <si>
    <t>1/TUR/103</t>
  </si>
  <si>
    <t>1/TUR/104</t>
  </si>
  <si>
    <t>1/TUR/105</t>
  </si>
  <si>
    <t>1/TUR/106</t>
  </si>
  <si>
    <t>1/TUR/107</t>
  </si>
  <si>
    <t>1/TUR/108</t>
  </si>
  <si>
    <t>1/TUR/109</t>
  </si>
  <si>
    <t>1/TUR/110</t>
  </si>
  <si>
    <t>1/WES/001</t>
  </si>
  <si>
    <t>1/WES/002</t>
  </si>
  <si>
    <t>1/WES/003</t>
  </si>
  <si>
    <t>1/WES/004</t>
  </si>
  <si>
    <t>1/WES/005</t>
  </si>
  <si>
    <t>1/WES/006</t>
  </si>
  <si>
    <t>1/WES/007</t>
  </si>
  <si>
    <t>1/WES/008</t>
  </si>
  <si>
    <t>1/WES/009</t>
  </si>
  <si>
    <t>1/WES/010</t>
  </si>
  <si>
    <t>1/WUU/001</t>
  </si>
  <si>
    <t>1/WUU/002</t>
  </si>
  <si>
    <t>1/WUU/003</t>
  </si>
  <si>
    <t>1/WUU/004</t>
  </si>
  <si>
    <t>1/WUU/005</t>
  </si>
  <si>
    <t>1/WUU/006</t>
  </si>
  <si>
    <t>1/WUU/007</t>
  </si>
  <si>
    <t>1/WUU/008</t>
  </si>
  <si>
    <t>1/WUU/009</t>
  </si>
  <si>
    <t>1/WUU/010</t>
  </si>
  <si>
    <t>1/WUU/011</t>
  </si>
  <si>
    <t>1/WUU/012</t>
  </si>
  <si>
    <t>1/WUU/013</t>
  </si>
  <si>
    <t>1/WUU/014</t>
  </si>
  <si>
    <t>1/WUU/015</t>
  </si>
  <si>
    <t>2/AAL/001</t>
  </si>
  <si>
    <t>2/AAL/002</t>
  </si>
  <si>
    <t>2/AAL/003</t>
  </si>
  <si>
    <t>2/AAL/004</t>
  </si>
  <si>
    <t>2/AAL/005</t>
  </si>
  <si>
    <t>2/AAL/006</t>
  </si>
  <si>
    <t>2/AAL/007</t>
  </si>
  <si>
    <t>2/AAL/008</t>
  </si>
  <si>
    <t>2/AAL/009</t>
  </si>
  <si>
    <t>2/AAL/010</t>
  </si>
  <si>
    <t>2/AAL/011</t>
  </si>
  <si>
    <t>2/AAL/012</t>
  </si>
  <si>
    <t>2/AAL/013</t>
  </si>
  <si>
    <t>2/AAL/014</t>
  </si>
  <si>
    <t>2/AAL/015</t>
  </si>
  <si>
    <t>2/AAL/016</t>
  </si>
  <si>
    <t>2/AAL/017</t>
  </si>
  <si>
    <t>2/AAL/018</t>
  </si>
  <si>
    <t>2/AAL/019</t>
  </si>
  <si>
    <t>2/AAL/020</t>
  </si>
  <si>
    <t>2/AAL/021</t>
  </si>
  <si>
    <t>2/AAL/022</t>
  </si>
  <si>
    <t>2/AAL/023</t>
  </si>
  <si>
    <t>2/AAL/024</t>
  </si>
  <si>
    <t>2/AAL/025</t>
  </si>
  <si>
    <t>2/AAL/026</t>
  </si>
  <si>
    <t>2/AAL/027</t>
  </si>
  <si>
    <t>2/AAL/028</t>
  </si>
  <si>
    <t>2/AAL/029</t>
  </si>
  <si>
    <t>2/AAL/030</t>
  </si>
  <si>
    <t>2/AAL/031</t>
  </si>
  <si>
    <t>2/AAL/032</t>
  </si>
  <si>
    <t>2/AAL/033</t>
  </si>
  <si>
    <t>2/AAL/034</t>
  </si>
  <si>
    <t>2/AAL/035</t>
  </si>
  <si>
    <t>2/AAL/036</t>
  </si>
  <si>
    <t>2/AAL/037</t>
  </si>
  <si>
    <t>2/AAL/038</t>
  </si>
  <si>
    <t>2/AAL/039</t>
  </si>
  <si>
    <t>2/AAL/040</t>
  </si>
  <si>
    <t>2/AAL/041</t>
  </si>
  <si>
    <t>2/AAL/042</t>
  </si>
  <si>
    <t>2/AAL/043</t>
  </si>
  <si>
    <t>2/BEV/001</t>
  </si>
  <si>
    <t>2/BEV/002</t>
  </si>
  <si>
    <t>2/BEV/003</t>
  </si>
  <si>
    <t>2/BEV/004</t>
  </si>
  <si>
    <t>2/BUG/101</t>
  </si>
  <si>
    <t>2/BUG/102</t>
  </si>
  <si>
    <t>2/BUG/103</t>
  </si>
  <si>
    <t>2/BUG/104</t>
  </si>
  <si>
    <t>2/BUG/105</t>
  </si>
  <si>
    <t>2/BUG/106</t>
  </si>
  <si>
    <t>2/BUG/107</t>
  </si>
  <si>
    <t>2/BUG/108</t>
  </si>
  <si>
    <t>2/BUG/109</t>
  </si>
  <si>
    <t>2/BUG/110</t>
  </si>
  <si>
    <t>2/BUG/111</t>
  </si>
  <si>
    <t>2/BUG/112</t>
  </si>
  <si>
    <t>2/BUG/113</t>
  </si>
  <si>
    <t>2/BUG/114</t>
  </si>
  <si>
    <t>2/BUG/115</t>
  </si>
  <si>
    <t>2/BUG/116</t>
  </si>
  <si>
    <t>2/BUG/117</t>
  </si>
  <si>
    <t>2/BUG/118</t>
  </si>
  <si>
    <t>2/BUG/119</t>
  </si>
  <si>
    <t>2/BUG/120</t>
  </si>
  <si>
    <t>2/BUG/121</t>
  </si>
  <si>
    <t>2/BUG/122</t>
  </si>
  <si>
    <t>2/BUG/123</t>
  </si>
  <si>
    <t>2/BUG/125</t>
  </si>
  <si>
    <t>2/BUG/126</t>
  </si>
  <si>
    <t>2/BUG/127</t>
  </si>
  <si>
    <t>2/BUG/128</t>
  </si>
  <si>
    <t>2/BUG/129</t>
  </si>
  <si>
    <t>2/BUG/130</t>
  </si>
  <si>
    <t>2/BUG/131</t>
  </si>
  <si>
    <t>2/BUG/134</t>
  </si>
  <si>
    <t>2/BUG/135</t>
  </si>
  <si>
    <t>2/BUG/136</t>
  </si>
  <si>
    <t>2/BUG/137</t>
  </si>
  <si>
    <t>2/DEI/101</t>
  </si>
  <si>
    <t>2/DEI/102</t>
  </si>
  <si>
    <t>2/DEI/103</t>
  </si>
  <si>
    <t>2/DEI/105</t>
  </si>
  <si>
    <t>2/DEI/106</t>
  </si>
  <si>
    <t>2/DEI/107</t>
  </si>
  <si>
    <t>2/DEI/108</t>
  </si>
  <si>
    <t>2/DEI/109</t>
  </si>
  <si>
    <t>2/DEI/110</t>
  </si>
  <si>
    <t>2/DEI/111</t>
  </si>
  <si>
    <t>2/DEI/112</t>
  </si>
  <si>
    <t>2/DEI/113</t>
  </si>
  <si>
    <t>2/DEI/114</t>
  </si>
  <si>
    <t>2/DEI/115</t>
  </si>
  <si>
    <t>2/DEI/116</t>
  </si>
  <si>
    <t>2/DEI/117</t>
  </si>
  <si>
    <t>2/DEI/119</t>
  </si>
  <si>
    <t>2/DEI/121</t>
  </si>
  <si>
    <t>2/DEI/122</t>
  </si>
  <si>
    <t>2/DEI/125</t>
  </si>
  <si>
    <t>2/DEN/001</t>
  </si>
  <si>
    <t>2/DEN/002</t>
  </si>
  <si>
    <t>2/DEN/003</t>
  </si>
  <si>
    <t>2/DEN/004</t>
  </si>
  <si>
    <t>2/DEN/005</t>
  </si>
  <si>
    <t>2/DEN/006</t>
  </si>
  <si>
    <t>2/EEK/001</t>
  </si>
  <si>
    <t>2/EEK/002</t>
  </si>
  <si>
    <t>2/EEK/003</t>
  </si>
  <si>
    <t>2/EEK/004</t>
  </si>
  <si>
    <t>2/EEK/005</t>
  </si>
  <si>
    <t>2/EEK/006</t>
  </si>
  <si>
    <t>2/EEK/007</t>
  </si>
  <si>
    <t>2/EEK/008</t>
  </si>
  <si>
    <t>2/EEK/009</t>
  </si>
  <si>
    <t>2/EEK/010</t>
  </si>
  <si>
    <t>2/EKE/001</t>
  </si>
  <si>
    <t>2/EKE/002</t>
  </si>
  <si>
    <t>2/EKE/003</t>
  </si>
  <si>
    <t>2/EKE/004</t>
  </si>
  <si>
    <t>2/EVE/007</t>
  </si>
  <si>
    <t>2/GAV/001</t>
  </si>
  <si>
    <t>2/GAV/002</t>
  </si>
  <si>
    <t>2/GAV/003</t>
  </si>
  <si>
    <t>2/GAV/004</t>
  </si>
  <si>
    <t>2/GAV/005</t>
  </si>
  <si>
    <t>2/GAV/006</t>
  </si>
  <si>
    <t>2/GAV/008</t>
  </si>
  <si>
    <t>2/GAV/009</t>
  </si>
  <si>
    <t>2/GAV/010</t>
  </si>
  <si>
    <t>2/GAV/011</t>
  </si>
  <si>
    <t>2/GEN/001</t>
  </si>
  <si>
    <t>2/GEN/002</t>
  </si>
  <si>
    <t>2/GEN/003</t>
  </si>
  <si>
    <t>2/GEN/004</t>
  </si>
  <si>
    <t>2/GEN/005</t>
  </si>
  <si>
    <t>2/GEN/006</t>
  </si>
  <si>
    <t>2/GEN/007</t>
  </si>
  <si>
    <t>2/GEN/008</t>
  </si>
  <si>
    <t>2/GEN/009</t>
  </si>
  <si>
    <t>2/GEN/010</t>
  </si>
  <si>
    <t>2/GEN/011</t>
  </si>
  <si>
    <t>2/GEN/012</t>
  </si>
  <si>
    <t>2/GEN/013</t>
  </si>
  <si>
    <t>2/GEN/014</t>
  </si>
  <si>
    <t>2/GEN/015</t>
  </si>
  <si>
    <t>2/GEN/016</t>
  </si>
  <si>
    <t>2/GEN/017</t>
  </si>
  <si>
    <t>2/GEN/018</t>
  </si>
  <si>
    <t>2/GEN/019</t>
  </si>
  <si>
    <t>2/GEN/020</t>
  </si>
  <si>
    <t>2/GEN/021</t>
  </si>
  <si>
    <t>2/GEN/022</t>
  </si>
  <si>
    <t>2/GEN/024</t>
  </si>
  <si>
    <t>2/GEN/025</t>
  </si>
  <si>
    <t>2/GEN/026</t>
  </si>
  <si>
    <t>2/GEN/027</t>
  </si>
  <si>
    <t>2/GEN/028</t>
  </si>
  <si>
    <t>2/GEN/029</t>
  </si>
  <si>
    <t>2/GEN/030</t>
  </si>
  <si>
    <t>2/GEN/031</t>
  </si>
  <si>
    <t>2/GEN/032</t>
  </si>
  <si>
    <t>2/GEN/033</t>
  </si>
  <si>
    <t>2/GEN/034</t>
  </si>
  <si>
    <t>2/GEN/035</t>
  </si>
  <si>
    <t>2/GEN/036</t>
  </si>
  <si>
    <t>2/GEN/037</t>
  </si>
  <si>
    <t>2/GEN/038</t>
  </si>
  <si>
    <t>2/GEN/039</t>
  </si>
  <si>
    <t>2/GEN/040</t>
  </si>
  <si>
    <t>2/GEN/041</t>
  </si>
  <si>
    <t>2/GEN/042</t>
  </si>
  <si>
    <t>2/GEN/043</t>
  </si>
  <si>
    <t>2/GEN/044</t>
  </si>
  <si>
    <t>2/GEN/045</t>
  </si>
  <si>
    <t>2/GEN/046</t>
  </si>
  <si>
    <t>2/GEN/047</t>
  </si>
  <si>
    <t>2/GEN/048</t>
  </si>
  <si>
    <t>2/GEN/051</t>
  </si>
  <si>
    <t>2/GEN/053</t>
  </si>
  <si>
    <t>2/GEN/054</t>
  </si>
  <si>
    <t>2/GEN/055</t>
  </si>
  <si>
    <t>2/GEN/057</t>
  </si>
  <si>
    <t>2/GEN/058</t>
  </si>
  <si>
    <t>2/GEN/059</t>
  </si>
  <si>
    <t>2/GEN/060</t>
  </si>
  <si>
    <t>2/GEN/101</t>
  </si>
  <si>
    <t>2/GEN/102</t>
  </si>
  <si>
    <t>2/GEN/103</t>
  </si>
  <si>
    <t>2/GEN/104</t>
  </si>
  <si>
    <t>2/GEN/105</t>
  </si>
  <si>
    <t>2/GEN/106</t>
  </si>
  <si>
    <t>2/GEN/108</t>
  </si>
  <si>
    <t>2/GEN/109</t>
  </si>
  <si>
    <t>2/GEN/110</t>
  </si>
  <si>
    <t>2/GEN/111</t>
  </si>
  <si>
    <t>2/GEN/112</t>
  </si>
  <si>
    <t>2/GEN/113</t>
  </si>
  <si>
    <t>2/GEN/114</t>
  </si>
  <si>
    <t>2/GEN/115</t>
  </si>
  <si>
    <t>2/GEN/116</t>
  </si>
  <si>
    <t>2/GEN/117</t>
  </si>
  <si>
    <t>2/GEN/118</t>
  </si>
  <si>
    <t>2/GEN/119</t>
  </si>
  <si>
    <t>2/GEN/121</t>
  </si>
  <si>
    <t>2/GEN/122</t>
  </si>
  <si>
    <t>2/GEN/123</t>
  </si>
  <si>
    <t>2/GEN/124</t>
  </si>
  <si>
    <t>2/GEN/126</t>
  </si>
  <si>
    <t>2/GEN/127</t>
  </si>
  <si>
    <t>2/GEN/128</t>
  </si>
  <si>
    <t>2/GEN/129</t>
  </si>
  <si>
    <t>2/GEN/130</t>
  </si>
  <si>
    <t>2/GEN/131</t>
  </si>
  <si>
    <t>2/GEN/132</t>
  </si>
  <si>
    <t>2/GEN/201</t>
  </si>
  <si>
    <t>2/GEN/202</t>
  </si>
  <si>
    <t>2/GEN/203</t>
  </si>
  <si>
    <t>2/GEN/204</t>
  </si>
  <si>
    <t>2/GEN/205</t>
  </si>
  <si>
    <t>2/GEN/206</t>
  </si>
  <si>
    <t>2/GEN/208</t>
  </si>
  <si>
    <t>2/GEN/209</t>
  </si>
  <si>
    <t>2/GEN/210</t>
  </si>
  <si>
    <t>2/GEN/211</t>
  </si>
  <si>
    <t>2/GEN/212</t>
  </si>
  <si>
    <t>2/GEN/213</t>
  </si>
  <si>
    <t>2/GEN/214</t>
  </si>
  <si>
    <t>2/GEN/215</t>
  </si>
  <si>
    <t>2/GEN/216</t>
  </si>
  <si>
    <t>2/GEN/301</t>
  </si>
  <si>
    <t>2/GEN/302</t>
  </si>
  <si>
    <t>2/GEN/303</t>
  </si>
  <si>
    <t>2/GEN/304</t>
  </si>
  <si>
    <t>2/GEN/305</t>
  </si>
  <si>
    <t>2/GEN/306</t>
  </si>
  <si>
    <t>2/GEN/307</t>
  </si>
  <si>
    <t>2/GEN/308</t>
  </si>
  <si>
    <t>2/GEN/309</t>
  </si>
  <si>
    <t>2/GEN/310</t>
  </si>
  <si>
    <t>2/GEN/311</t>
  </si>
  <si>
    <t>2/GEN/312</t>
  </si>
  <si>
    <t>2/GEN/313</t>
  </si>
  <si>
    <t>2/GEN/314</t>
  </si>
  <si>
    <t>2/GEN/315</t>
  </si>
  <si>
    <t>2/GEN/316</t>
  </si>
  <si>
    <t>2/GEN/317</t>
  </si>
  <si>
    <t>2/GEN/318</t>
  </si>
  <si>
    <t>2/GEN/319</t>
  </si>
  <si>
    <t>2/GEN/320</t>
  </si>
  <si>
    <t>2/GEN/321</t>
  </si>
  <si>
    <t>2/GEN/323</t>
  </si>
  <si>
    <t>2/GEN/324</t>
  </si>
  <si>
    <t>2/GEN/325</t>
  </si>
  <si>
    <t>2/GEN/326</t>
  </si>
  <si>
    <t>2/GEN/327</t>
  </si>
  <si>
    <t>2/GEN/328</t>
  </si>
  <si>
    <t>2/GEN/329</t>
  </si>
  <si>
    <t>2/GEN/330</t>
  </si>
  <si>
    <t>2/GEN/331</t>
  </si>
  <si>
    <t>2/GEN/333</t>
  </si>
  <si>
    <t>2/GEN/334</t>
  </si>
  <si>
    <t>2/GEN/336</t>
  </si>
  <si>
    <t>2/GEN/401</t>
  </si>
  <si>
    <t>2/GEN/402</t>
  </si>
  <si>
    <t>2/GEN/403</t>
  </si>
  <si>
    <t>2/GEN/404</t>
  </si>
  <si>
    <t>2/GEN/405</t>
  </si>
  <si>
    <t>2/GEN/406</t>
  </si>
  <si>
    <t>2/GEN/407</t>
  </si>
  <si>
    <t>2/GEN/408</t>
  </si>
  <si>
    <t>2/GEN/409</t>
  </si>
  <si>
    <t>2/GEN/410</t>
  </si>
  <si>
    <t>2/GEN/411</t>
  </si>
  <si>
    <t>2/GEN/412</t>
  </si>
  <si>
    <t>2/GEN/413</t>
  </si>
  <si>
    <t>2/GEN/414</t>
  </si>
  <si>
    <t>2/GEN/415</t>
  </si>
  <si>
    <t>2/GEN/417</t>
  </si>
  <si>
    <t>2/GEN/420</t>
  </si>
  <si>
    <t>2/GEN/421</t>
  </si>
  <si>
    <t>2/GEN/422</t>
  </si>
  <si>
    <t>2/GEN/423</t>
  </si>
  <si>
    <t>2/GEN/424</t>
  </si>
  <si>
    <t>2/GEN/425</t>
  </si>
  <si>
    <t>2/GEN/426</t>
  </si>
  <si>
    <t>2/GEN/427</t>
  </si>
  <si>
    <t>2/GEN/428</t>
  </si>
  <si>
    <t>2/GEN/429</t>
  </si>
  <si>
    <t>2/GEN/430</t>
  </si>
  <si>
    <t>2/GEN/431</t>
  </si>
  <si>
    <t>2/GEN/432</t>
  </si>
  <si>
    <t>2/GEN/433</t>
  </si>
  <si>
    <t>2/GEN/434</t>
  </si>
  <si>
    <t>2/GEN/435</t>
  </si>
  <si>
    <t>2/GEN/436</t>
  </si>
  <si>
    <t>2/GEN/437</t>
  </si>
  <si>
    <t>2/GEN/438</t>
  </si>
  <si>
    <t>2/GEN/439</t>
  </si>
  <si>
    <t>2/GEN/440</t>
  </si>
  <si>
    <t>2/GEN/444</t>
  </si>
  <si>
    <t>2/GEN/445</t>
  </si>
  <si>
    <t>2/GEN/448</t>
  </si>
  <si>
    <t>2/GEN/451</t>
  </si>
  <si>
    <t>2/GEN/452</t>
  </si>
  <si>
    <t>2/GEN/453</t>
  </si>
  <si>
    <t>2/GEN/454</t>
  </si>
  <si>
    <t>2/GEN/455</t>
  </si>
  <si>
    <t>2/GEN/456</t>
  </si>
  <si>
    <t>2/GEN/457</t>
  </si>
  <si>
    <t>2/GEN/458</t>
  </si>
  <si>
    <t>2/GEN/460</t>
  </si>
  <si>
    <t>2/GEN/461</t>
  </si>
  <si>
    <t>2/GEN/462</t>
  </si>
  <si>
    <t>2/GEN/463</t>
  </si>
  <si>
    <t>2/GEN/464</t>
  </si>
  <si>
    <t>2/GEN/465</t>
  </si>
  <si>
    <t>2/GEN/466</t>
  </si>
  <si>
    <t>2/GEN/467</t>
  </si>
  <si>
    <t>2/GEN/468</t>
  </si>
  <si>
    <t>2/GEN/469</t>
  </si>
  <si>
    <t>2/GEN/470</t>
  </si>
  <si>
    <t>2/GEN/471</t>
  </si>
  <si>
    <t>2/GEN/472</t>
  </si>
  <si>
    <t>2/GEN/473</t>
  </si>
  <si>
    <t>2/GEN/474</t>
  </si>
  <si>
    <t>2/GEN/475</t>
  </si>
  <si>
    <t>2/GEN/476</t>
  </si>
  <si>
    <t>2/GEN/477</t>
  </si>
  <si>
    <t>2/GEN/478</t>
  </si>
  <si>
    <t>2/GEN/479</t>
  </si>
  <si>
    <t>2/GEN/480</t>
  </si>
  <si>
    <t>2/GEN/482</t>
  </si>
  <si>
    <t>2/GEN/483</t>
  </si>
  <si>
    <t>2/GEN/484</t>
  </si>
  <si>
    <t>2/GEN/485</t>
  </si>
  <si>
    <t>2/GEN/487</t>
  </si>
  <si>
    <t>2/GER/001</t>
  </si>
  <si>
    <t>2/GER/002</t>
  </si>
  <si>
    <t>2/GER/003</t>
  </si>
  <si>
    <t>2/GER/004</t>
  </si>
  <si>
    <t>2/GER/005</t>
  </si>
  <si>
    <t>2/GER/006</t>
  </si>
  <si>
    <t>2/GER/007</t>
  </si>
  <si>
    <t>2/GER/008</t>
  </si>
  <si>
    <t>2/KRU/004</t>
  </si>
  <si>
    <t>2/LAN/001</t>
  </si>
  <si>
    <t>2/LAN/002</t>
  </si>
  <si>
    <t>2/LAN/003</t>
  </si>
  <si>
    <t>2/LAN/004</t>
  </si>
  <si>
    <t>2/LAN/005</t>
  </si>
  <si>
    <t>2/LAN/006</t>
  </si>
  <si>
    <t>2/LAN/007</t>
  </si>
  <si>
    <t>2/LAN/008</t>
  </si>
  <si>
    <t>2/LAN/009</t>
  </si>
  <si>
    <t>2/LAN/010</t>
  </si>
  <si>
    <t>2/LAN/011</t>
  </si>
  <si>
    <t>2/LAN/012</t>
  </si>
  <si>
    <t>2/LAN/013</t>
  </si>
  <si>
    <t>2/LAN/016</t>
  </si>
  <si>
    <t>2/LAN/020</t>
  </si>
  <si>
    <t>2/LAN/021</t>
  </si>
  <si>
    <t>2/LOK/001</t>
  </si>
  <si>
    <t>2/LOK/002</t>
  </si>
  <si>
    <t>2/LOK/003</t>
  </si>
  <si>
    <t>2/LOK/004</t>
  </si>
  <si>
    <t>2/LOK/005</t>
  </si>
  <si>
    <t>2/LOK/006</t>
  </si>
  <si>
    <t>2/LOK/007</t>
  </si>
  <si>
    <t>2/LOK/008</t>
  </si>
  <si>
    <t>2/LOK/009</t>
  </si>
  <si>
    <t>2/LOK/010</t>
  </si>
  <si>
    <t>2/LOK/011</t>
  </si>
  <si>
    <t>2/LOK/012</t>
  </si>
  <si>
    <t>2/LOK/013</t>
  </si>
  <si>
    <t>2/LOK/014</t>
  </si>
  <si>
    <t>2/LOK/015</t>
  </si>
  <si>
    <t>2/LOK/016</t>
  </si>
  <si>
    <t>2/LOK/017</t>
  </si>
  <si>
    <t>2/LOK/018</t>
  </si>
  <si>
    <t>2/LOK/019</t>
  </si>
  <si>
    <t>2/LOK/020</t>
  </si>
  <si>
    <t>2/LOK/021</t>
  </si>
  <si>
    <t>2/LOK/022</t>
  </si>
  <si>
    <t>2/LOK/023</t>
  </si>
  <si>
    <t>2/LOK/024</t>
  </si>
  <si>
    <t>2/LOK/025</t>
  </si>
  <si>
    <t>2/LOK/026</t>
  </si>
  <si>
    <t>2/LOK/027</t>
  </si>
  <si>
    <t>2/LOK/028</t>
  </si>
  <si>
    <t>2/LOK/029</t>
  </si>
  <si>
    <t>2/LOK/030</t>
  </si>
  <si>
    <t>2/MAA/002</t>
  </si>
  <si>
    <t>2/NIN/001</t>
  </si>
  <si>
    <t>2/NIN/002</t>
  </si>
  <si>
    <t>2/NIN/003</t>
  </si>
  <si>
    <t>2/NIN/004</t>
  </si>
  <si>
    <t>2/NIN/005</t>
  </si>
  <si>
    <t>2/NIN/006</t>
  </si>
  <si>
    <t>2/NIN/007</t>
  </si>
  <si>
    <t>2/OUD/007</t>
  </si>
  <si>
    <t>2/OUD/101</t>
  </si>
  <si>
    <t>2/OUD/102</t>
  </si>
  <si>
    <t>2/OUD/103</t>
  </si>
  <si>
    <t>2/OUD/104</t>
  </si>
  <si>
    <t>2/OUD/105</t>
  </si>
  <si>
    <t>2/OUD/106</t>
  </si>
  <si>
    <t>2/OUD/107</t>
  </si>
  <si>
    <t>2/OUD/108</t>
  </si>
  <si>
    <t>2/OUD/110</t>
  </si>
  <si>
    <t>2/OUD/111</t>
  </si>
  <si>
    <t>2/OUD/112</t>
  </si>
  <si>
    <t>2/OUD/113</t>
  </si>
  <si>
    <t>2/OUD/114</t>
  </si>
  <si>
    <t>2/OUD/115</t>
  </si>
  <si>
    <t>2/OUD/116</t>
  </si>
  <si>
    <t>2/OUD/117</t>
  </si>
  <si>
    <t>2/OUD/118</t>
  </si>
  <si>
    <t>2/OUD/119</t>
  </si>
  <si>
    <t>2/OUD/120</t>
  </si>
  <si>
    <t>2/OUD/121</t>
  </si>
  <si>
    <t>2/OUD/122</t>
  </si>
  <si>
    <t>2/OUD/123</t>
  </si>
  <si>
    <t>2/RON/001</t>
  </si>
  <si>
    <t>2/STE/004</t>
  </si>
  <si>
    <t>2/STN/001</t>
  </si>
  <si>
    <t>2/STN/002</t>
  </si>
  <si>
    <t>2/STN/003</t>
  </si>
  <si>
    <t>2/STN/004</t>
  </si>
  <si>
    <t>2/STN/005</t>
  </si>
  <si>
    <t>2/STN/006</t>
  </si>
  <si>
    <t>2/STN/007</t>
  </si>
  <si>
    <t>2/STN/008</t>
  </si>
  <si>
    <t>2/STN/009</t>
  </si>
  <si>
    <t>2/STN/010</t>
  </si>
  <si>
    <t>2/STN/011</t>
  </si>
  <si>
    <t>2/STN/012</t>
  </si>
  <si>
    <t>2/STN/013</t>
  </si>
  <si>
    <t>2/STN/014</t>
  </si>
  <si>
    <t>2/STN/015</t>
  </si>
  <si>
    <t>2/STN/016</t>
  </si>
  <si>
    <t>2/STN/017</t>
  </si>
  <si>
    <t>2/STN/018</t>
  </si>
  <si>
    <t>2/STN/019</t>
  </si>
  <si>
    <t>2/STN/020</t>
  </si>
  <si>
    <t>2/STN/021</t>
  </si>
  <si>
    <t>2/STN/022</t>
  </si>
  <si>
    <t>2/WET/001</t>
  </si>
  <si>
    <t>2/WET/002</t>
  </si>
  <si>
    <t>2/WET/003</t>
  </si>
  <si>
    <t>2/WET/004</t>
  </si>
  <si>
    <t>2/ZEL/001</t>
  </si>
  <si>
    <t>2/ZEL/002</t>
  </si>
  <si>
    <t>2/ZEL/003</t>
  </si>
  <si>
    <t>2/ZEL/004</t>
  </si>
  <si>
    <t>2/ZEL/005</t>
  </si>
  <si>
    <t>2/ZEZ/001</t>
  </si>
  <si>
    <t>2/ZEZ/002</t>
  </si>
  <si>
    <t>2/ZEZ/003</t>
  </si>
  <si>
    <t>2/ZEZ/004</t>
  </si>
  <si>
    <t>2/ZEZ/005</t>
  </si>
  <si>
    <t>2/ZEZ/006</t>
  </si>
  <si>
    <t>2/ZEZ/007</t>
  </si>
  <si>
    <t>2/ZEZ/008</t>
  </si>
  <si>
    <t>2/ZOM/004</t>
  </si>
  <si>
    <t>2/ZOT/001</t>
  </si>
  <si>
    <t>2/ZOT/002</t>
  </si>
  <si>
    <t>2/ZOT/003</t>
  </si>
  <si>
    <t>2/ZOT/004</t>
  </si>
  <si>
    <t>2/ZOT/005</t>
  </si>
  <si>
    <t>2/ZOT/006</t>
  </si>
  <si>
    <t>2/ZOT/007</t>
  </si>
  <si>
    <t>3/AAR/001</t>
  </si>
  <si>
    <t>3/AAR/002</t>
  </si>
  <si>
    <t>3/AAR/003</t>
  </si>
  <si>
    <t>3/AAR/004</t>
  </si>
  <si>
    <t>3/AAR/005</t>
  </si>
  <si>
    <t>3/AAR/006</t>
  </si>
  <si>
    <t>3/AAR/007</t>
  </si>
  <si>
    <t>3/AAR/008</t>
  </si>
  <si>
    <t>3/AAR/009</t>
  </si>
  <si>
    <t>3/AAR/010</t>
  </si>
  <si>
    <t>3/AAR/011</t>
  </si>
  <si>
    <t>3/AAR/012</t>
  </si>
  <si>
    <t>3/AAR/013</t>
  </si>
  <si>
    <t>3/AAR/015</t>
  </si>
  <si>
    <t>3/AAR/017</t>
  </si>
  <si>
    <t>3/ALS/001</t>
  </si>
  <si>
    <t>3/ALS/002</t>
  </si>
  <si>
    <t>3/ALS/003</t>
  </si>
  <si>
    <t>3/ALS/004</t>
  </si>
  <si>
    <t>3/BOU/002</t>
  </si>
  <si>
    <t>3/BOU/003</t>
  </si>
  <si>
    <t>3/BRU/002</t>
  </si>
  <si>
    <t>3/DMS/001</t>
  </si>
  <si>
    <t>3/DMS/002</t>
  </si>
  <si>
    <t>3/DMS/003</t>
  </si>
  <si>
    <t>3/DMS/004</t>
  </si>
  <si>
    <t>3/DMS/005</t>
  </si>
  <si>
    <t>3/DMS/006</t>
  </si>
  <si>
    <t>3/DMS/007</t>
  </si>
  <si>
    <t>3/DMS/008</t>
  </si>
  <si>
    <t>3/DMS/009</t>
  </si>
  <si>
    <t>3/DMS/010</t>
  </si>
  <si>
    <t>3/DMS/011</t>
  </si>
  <si>
    <t>3/DMS/012</t>
  </si>
  <si>
    <t>3/DMS/013</t>
  </si>
  <si>
    <t>3/DMS/014</t>
  </si>
  <si>
    <t>3/DMS/015</t>
  </si>
  <si>
    <t>3/DMS/016</t>
  </si>
  <si>
    <t>3/HAL/001</t>
  </si>
  <si>
    <t>3/HAL/002</t>
  </si>
  <si>
    <t>3/HAL/003</t>
  </si>
  <si>
    <t>3/HAL/004</t>
  </si>
  <si>
    <t>3/HAL/005</t>
  </si>
  <si>
    <t>3/HAL/006</t>
  </si>
  <si>
    <t>3/HSW/001</t>
  </si>
  <si>
    <t>3/HSW/002</t>
  </si>
  <si>
    <t>3/HSW/003</t>
  </si>
  <si>
    <t>3/HSW/004</t>
  </si>
  <si>
    <t>3/HSW/006</t>
  </si>
  <si>
    <t>3/HSW/007</t>
  </si>
  <si>
    <t>3/HSW/009</t>
  </si>
  <si>
    <t>3/HSW/010</t>
  </si>
  <si>
    <t>3/HSW/011</t>
  </si>
  <si>
    <t>3/HSW/012</t>
  </si>
  <si>
    <t>3/HSW/014</t>
  </si>
  <si>
    <t>3/HSW/015</t>
  </si>
  <si>
    <t>3/HSW/016</t>
  </si>
  <si>
    <t>3/HSW/017</t>
  </si>
  <si>
    <t>3/HSW/018</t>
  </si>
  <si>
    <t>3/HSW/019</t>
  </si>
  <si>
    <t>3/HSW/020</t>
  </si>
  <si>
    <t>3/HSW/021</t>
  </si>
  <si>
    <t>3/HSW/022</t>
  </si>
  <si>
    <t>3/HSW/023</t>
  </si>
  <si>
    <t>3/HSW/024</t>
  </si>
  <si>
    <t>3/HSW/025</t>
  </si>
  <si>
    <t>3/HSW/026</t>
  </si>
  <si>
    <t>3/HSW/027</t>
  </si>
  <si>
    <t>3/HSW/028</t>
  </si>
  <si>
    <t>3/HSW/029</t>
  </si>
  <si>
    <t>3/HSW/030</t>
  </si>
  <si>
    <t>3/HSW/031</t>
  </si>
  <si>
    <t>3/HSW/032</t>
  </si>
  <si>
    <t>3/HSW/033</t>
  </si>
  <si>
    <t>3/HSW/035</t>
  </si>
  <si>
    <t>3/HSW/036</t>
  </si>
  <si>
    <t>3/HSW/038</t>
  </si>
  <si>
    <t>3/HSW/039</t>
  </si>
  <si>
    <t>3/HSW/040</t>
  </si>
  <si>
    <t>3/HSW/041</t>
  </si>
  <si>
    <t>3/HSW/042</t>
  </si>
  <si>
    <t>3/HSW/044</t>
  </si>
  <si>
    <t>3/HSW/045</t>
  </si>
  <si>
    <t>3/HSW/046</t>
  </si>
  <si>
    <t>3/HSW/047</t>
  </si>
  <si>
    <t>3/LAK/001</t>
  </si>
  <si>
    <t>3/LAK/002</t>
  </si>
  <si>
    <t>3/LAK/003</t>
  </si>
  <si>
    <t>3/LAK/004</t>
  </si>
  <si>
    <t>3/LAK/005</t>
  </si>
  <si>
    <t>3/LAK/006</t>
  </si>
  <si>
    <t>3/LAK/007</t>
  </si>
  <si>
    <t>3/LAK/008</t>
  </si>
  <si>
    <t>3/LAK/009</t>
  </si>
  <si>
    <t>3/LAK/010</t>
  </si>
  <si>
    <t>3/LAK/011</t>
  </si>
  <si>
    <t>3/LAK/012</t>
  </si>
  <si>
    <t>3/LAK/013</t>
  </si>
  <si>
    <t>3/LAK/014</t>
  </si>
  <si>
    <t>3/LAK/015</t>
  </si>
  <si>
    <t>3/LAK/016</t>
  </si>
  <si>
    <t>3/LAK/017</t>
  </si>
  <si>
    <t>3/LAK/020</t>
  </si>
  <si>
    <t>3/LAK/022</t>
  </si>
  <si>
    <t>3/LAK/023</t>
  </si>
  <si>
    <t>3/LEN/005</t>
  </si>
  <si>
    <t>3/LEN/007</t>
  </si>
  <si>
    <t>3/LEN/008</t>
  </si>
  <si>
    <t>3/LEN/009</t>
  </si>
  <si>
    <t>3/LEN/010</t>
  </si>
  <si>
    <t>3/LEN/011</t>
  </si>
  <si>
    <t>3/LEN/012</t>
  </si>
  <si>
    <t>3/LEN/015</t>
  </si>
  <si>
    <t>3/LEN/017</t>
  </si>
  <si>
    <t>3/LEN/019</t>
  </si>
  <si>
    <t>3/LEN/020</t>
  </si>
  <si>
    <t>3/LEN/021</t>
  </si>
  <si>
    <t>3/LEN/022</t>
  </si>
  <si>
    <t>3/LEN/023</t>
  </si>
  <si>
    <t>3/LEN/024</t>
  </si>
  <si>
    <t>3/LEN/025</t>
  </si>
  <si>
    <t>3/LEU/001</t>
  </si>
  <si>
    <t>3/LEU/002</t>
  </si>
  <si>
    <t>3/LEU/003</t>
  </si>
  <si>
    <t>3/LEU/004</t>
  </si>
  <si>
    <t>3/LEU/005</t>
  </si>
  <si>
    <t>3/LEU/006</t>
  </si>
  <si>
    <t>3/LEU/007</t>
  </si>
  <si>
    <t>3/LEU/008</t>
  </si>
  <si>
    <t>3/LEU/009</t>
  </si>
  <si>
    <t>3/LEU/010</t>
  </si>
  <si>
    <t>3/LEU/011</t>
  </si>
  <si>
    <t>3/LEU/012</t>
  </si>
  <si>
    <t>3/LEU/013</t>
  </si>
  <si>
    <t>3/LEU/014</t>
  </si>
  <si>
    <t>3/LEU/015</t>
  </si>
  <si>
    <t>3/LEU/016</t>
  </si>
  <si>
    <t>3/LEU/017</t>
  </si>
  <si>
    <t>3/LEU/018</t>
  </si>
  <si>
    <t>3/LEU/019</t>
  </si>
  <si>
    <t>3/LEU/020</t>
  </si>
  <si>
    <t>3/LEU/021</t>
  </si>
  <si>
    <t>3/LEU/022</t>
  </si>
  <si>
    <t>3/LEU/023</t>
  </si>
  <si>
    <t>3/LEU/024</t>
  </si>
  <si>
    <t>3/LEU/025</t>
  </si>
  <si>
    <t>3/LEU/026</t>
  </si>
  <si>
    <t>3/LEU/027</t>
  </si>
  <si>
    <t>3/LEU/028</t>
  </si>
  <si>
    <t>3/LEU/029</t>
  </si>
  <si>
    <t>3/LEU/030</t>
  </si>
  <si>
    <t>3/LEU/031</t>
  </si>
  <si>
    <t>3/LEU/032</t>
  </si>
  <si>
    <t>3/LEU/033</t>
  </si>
  <si>
    <t>3/LEU/034</t>
  </si>
  <si>
    <t>3/LEU/035</t>
  </si>
  <si>
    <t>3/LEU/036</t>
  </si>
  <si>
    <t>3/LEU/037</t>
  </si>
  <si>
    <t>3/LEU/038</t>
  </si>
  <si>
    <t>3/LEU/039</t>
  </si>
  <si>
    <t>3/LEU/040</t>
  </si>
  <si>
    <t>3/LEU/041</t>
  </si>
  <si>
    <t>3/LEU/042</t>
  </si>
  <si>
    <t>3/LEU/043</t>
  </si>
  <si>
    <t>3/LEU/044</t>
  </si>
  <si>
    <t>3/LOV/001</t>
  </si>
  <si>
    <t>3/LOV/002</t>
  </si>
  <si>
    <t>3/LOV/003</t>
  </si>
  <si>
    <t>3/LOV/004</t>
  </si>
  <si>
    <t>3/LOV/005</t>
  </si>
  <si>
    <t>3/LOV/006</t>
  </si>
  <si>
    <t>3/LOV/007</t>
  </si>
  <si>
    <t>3/LOV/008</t>
  </si>
  <si>
    <t>3/LOV/010</t>
  </si>
  <si>
    <t>3/NHW/001</t>
  </si>
  <si>
    <t>3/NHW/002</t>
  </si>
  <si>
    <t>3/NHW/003</t>
  </si>
  <si>
    <t>3/NHW/004</t>
  </si>
  <si>
    <t>3/NHW/005</t>
  </si>
  <si>
    <t>3/NHW/006</t>
  </si>
  <si>
    <t>3/NHW/007</t>
  </si>
  <si>
    <t>3/NHW/008</t>
  </si>
  <si>
    <t>3/NHW/009</t>
  </si>
  <si>
    <t>3/NHW/010</t>
  </si>
  <si>
    <t>3/NHW/011</t>
  </si>
  <si>
    <t>3/NHW/012</t>
  </si>
  <si>
    <t>3/NHW/013</t>
  </si>
  <si>
    <t>3/NHW/014</t>
  </si>
  <si>
    <t>3/NHW/015</t>
  </si>
  <si>
    <t>3/NHW/016</t>
  </si>
  <si>
    <t>3/NHW/017</t>
  </si>
  <si>
    <t>3/NHW/018</t>
  </si>
  <si>
    <t>3/NHW/020</t>
  </si>
  <si>
    <t>3/NHW/021</t>
  </si>
  <si>
    <t>3/NHW/022</t>
  </si>
  <si>
    <t>3/NHW/023</t>
  </si>
  <si>
    <t>3/NHW/024</t>
  </si>
  <si>
    <t>3/NHW/025</t>
  </si>
  <si>
    <t>3/NHW/026</t>
  </si>
  <si>
    <t>3/NHW/027</t>
  </si>
  <si>
    <t>3/NHW/029</t>
  </si>
  <si>
    <t>3/NHW/030</t>
  </si>
  <si>
    <t>3/NHW/032</t>
  </si>
  <si>
    <t>3/NHW/034</t>
  </si>
  <si>
    <t>3/NHW/036</t>
  </si>
  <si>
    <t>3/NHW/037</t>
  </si>
  <si>
    <t>3/OPW/001</t>
  </si>
  <si>
    <t>3/OPW/002</t>
  </si>
  <si>
    <t>3/OPW/003</t>
  </si>
  <si>
    <t>3/OPW/004</t>
  </si>
  <si>
    <t>3/OPW/005</t>
  </si>
  <si>
    <t>3/OPW/006</t>
  </si>
  <si>
    <t>3/OPW/007</t>
  </si>
  <si>
    <t>3/OPW/008</t>
  </si>
  <si>
    <t>3/OPW/009</t>
  </si>
  <si>
    <t>3/OPW/010</t>
  </si>
  <si>
    <t>3/OPW/011</t>
  </si>
  <si>
    <t>3/OPW/012</t>
  </si>
  <si>
    <t>3/OPW/013</t>
  </si>
  <si>
    <t>3/OPW/014</t>
  </si>
  <si>
    <t>3/OPW/018</t>
  </si>
  <si>
    <t>3/OPW/019</t>
  </si>
  <si>
    <t>3/OPW/021</t>
  </si>
  <si>
    <t>3/OPW/022</t>
  </si>
  <si>
    <t>3/OPW/023</t>
  </si>
  <si>
    <t>3/ROO/001</t>
  </si>
  <si>
    <t>3/ROO/002</t>
  </si>
  <si>
    <t>3/ROO/003</t>
  </si>
  <si>
    <t>3/ROO/004</t>
  </si>
  <si>
    <t>3/ROO/005</t>
  </si>
  <si>
    <t>3/ROO/006</t>
  </si>
  <si>
    <t>3/ROO/007</t>
  </si>
  <si>
    <t>3/ROO/008</t>
  </si>
  <si>
    <t>3/ROO/009</t>
  </si>
  <si>
    <t>3/ROO/010</t>
  </si>
  <si>
    <t>3/ROO/011</t>
  </si>
  <si>
    <t>3/ROO/012</t>
  </si>
  <si>
    <t>3/ROO/013</t>
  </si>
  <si>
    <t>3/ROO/014</t>
  </si>
  <si>
    <t>3/ROO/015</t>
  </si>
  <si>
    <t>3/ROO/016</t>
  </si>
  <si>
    <t>3/ROO/017</t>
  </si>
  <si>
    <t>3/ROO/018</t>
  </si>
  <si>
    <t>3/ROO/019</t>
  </si>
  <si>
    <t>3/ROO/020</t>
  </si>
  <si>
    <t>3/ROO/021</t>
  </si>
  <si>
    <t>3/ROO/022</t>
  </si>
  <si>
    <t>3/ROO/023</t>
  </si>
  <si>
    <t>3/ROO/024</t>
  </si>
  <si>
    <t>3/ROO/025</t>
  </si>
  <si>
    <t>3/ROO/026</t>
  </si>
  <si>
    <t>3/ROO/027</t>
  </si>
  <si>
    <t>3/ROO/028</t>
  </si>
  <si>
    <t>3/ROO/029</t>
  </si>
  <si>
    <t>3/ROO/030</t>
  </si>
  <si>
    <t>3/ROO/031</t>
  </si>
  <si>
    <t>3/ROO/032</t>
  </si>
  <si>
    <t>3/ROO/033</t>
  </si>
  <si>
    <t>3/ROO/034</t>
  </si>
  <si>
    <t>3/ROO/035</t>
  </si>
  <si>
    <t>3/ROO/036</t>
  </si>
  <si>
    <t>3/ROO/037</t>
  </si>
  <si>
    <t>3/ROO/038</t>
  </si>
  <si>
    <t>3/ROO/039</t>
  </si>
  <si>
    <t>3/RTR/001</t>
  </si>
  <si>
    <t>3/RTR/002</t>
  </si>
  <si>
    <t>3/RTR/003</t>
  </si>
  <si>
    <t>3/RTR/004</t>
  </si>
  <si>
    <t>3/RTR/005</t>
  </si>
  <si>
    <t>3/RTR/006</t>
  </si>
  <si>
    <t>3/RTR/007</t>
  </si>
  <si>
    <t>3/RTR/008</t>
  </si>
  <si>
    <t>3/RTR/009</t>
  </si>
  <si>
    <t>3/RTR/010</t>
  </si>
  <si>
    <t>3/RTR/011</t>
  </si>
  <si>
    <t>3/RTR/012</t>
  </si>
  <si>
    <t>3/SAB/001</t>
  </si>
  <si>
    <t>3/SAB/002</t>
  </si>
  <si>
    <t>3/SAB/003</t>
  </si>
  <si>
    <t>3/SAB/004</t>
  </si>
  <si>
    <t>3/SAB/005</t>
  </si>
  <si>
    <t>3/SAB/006</t>
  </si>
  <si>
    <t>3/SAB/007</t>
  </si>
  <si>
    <t>3/SAB/008</t>
  </si>
  <si>
    <t>3/SAB/009</t>
  </si>
  <si>
    <t>3/SAB/010</t>
  </si>
  <si>
    <t>3/SAB/011</t>
  </si>
  <si>
    <t>3/SAB/012</t>
  </si>
  <si>
    <t>3/SAB/013</t>
  </si>
  <si>
    <t>3/SAB/014</t>
  </si>
  <si>
    <t>3/SAB/015</t>
  </si>
  <si>
    <t>3/SAB/016</t>
  </si>
  <si>
    <t>3/SAB/017</t>
  </si>
  <si>
    <t>3/SAB/018</t>
  </si>
  <si>
    <t>3/SAB/019</t>
  </si>
  <si>
    <t>3/SAB/021</t>
  </si>
  <si>
    <t>3/SAB/023</t>
  </si>
  <si>
    <t>3/SAB/025</t>
  </si>
  <si>
    <t>3/SAB/026</t>
  </si>
  <si>
    <t>3/SAB/027</t>
  </si>
  <si>
    <t>3/SAB/028</t>
  </si>
  <si>
    <t>3/SAB/029</t>
  </si>
  <si>
    <t>3/SAB/031</t>
  </si>
  <si>
    <t>3/SJM/001</t>
  </si>
  <si>
    <t>3/SJM/002</t>
  </si>
  <si>
    <t>3/SJM/003</t>
  </si>
  <si>
    <t>3/SJM/004</t>
  </si>
  <si>
    <t>3/SJM/005</t>
  </si>
  <si>
    <t>3/THG/001</t>
  </si>
  <si>
    <t>3/THG/002</t>
  </si>
  <si>
    <t>3/THG/003</t>
  </si>
  <si>
    <t>3/THG/004</t>
  </si>
  <si>
    <t>3/THG/005</t>
  </si>
  <si>
    <t>3/THG/006</t>
  </si>
  <si>
    <t>3/THG/007</t>
  </si>
  <si>
    <t>3/THG/008</t>
  </si>
  <si>
    <t>3/THG/009</t>
  </si>
  <si>
    <t>3/THG/010</t>
  </si>
  <si>
    <t>3/THG/011</t>
  </si>
  <si>
    <t>3/THG/012</t>
  </si>
  <si>
    <t>3/VIL/001</t>
  </si>
  <si>
    <t>3/VIL/002</t>
  </si>
  <si>
    <t>3/VIL/003</t>
  </si>
  <si>
    <t>3/VIL/004</t>
  </si>
  <si>
    <t>3/VIL/005</t>
  </si>
  <si>
    <t>3/VIL/007</t>
  </si>
  <si>
    <t>3/VIL/008</t>
  </si>
  <si>
    <t>3/VIL/009</t>
  </si>
  <si>
    <t>3/VIL/011</t>
  </si>
  <si>
    <t>4/BER/001</t>
  </si>
  <si>
    <t>4/BER/002</t>
  </si>
  <si>
    <t>4/BER/003</t>
  </si>
  <si>
    <t>4/BER/004</t>
  </si>
  <si>
    <t>4/BER/005</t>
  </si>
  <si>
    <t>4/BER/006</t>
  </si>
  <si>
    <t>4/BER/007</t>
  </si>
  <si>
    <t>4/BER/008</t>
  </si>
  <si>
    <t>4/BER/009</t>
  </si>
  <si>
    <t>4/BER/010</t>
  </si>
  <si>
    <t>4/BER/011</t>
  </si>
  <si>
    <t>4/BER/012</t>
  </si>
  <si>
    <t>4/BER/013</t>
  </si>
  <si>
    <t>4/BER/014</t>
  </si>
  <si>
    <t>4/BER/015</t>
  </si>
  <si>
    <t>4/BER/016</t>
  </si>
  <si>
    <t>4/BER/017</t>
  </si>
  <si>
    <t>4/BER/018</t>
  </si>
  <si>
    <t>4/BER/019</t>
  </si>
  <si>
    <t>4/BER/020</t>
  </si>
  <si>
    <t>4/BER/022</t>
  </si>
  <si>
    <t>4/BER/023</t>
  </si>
  <si>
    <t>4/BER/024</t>
  </si>
  <si>
    <t>4/BIL/001</t>
  </si>
  <si>
    <t>4/BIL/002</t>
  </si>
  <si>
    <t>4/BIL/003</t>
  </si>
  <si>
    <t>4/BIL/004</t>
  </si>
  <si>
    <t>4/BIL/005</t>
  </si>
  <si>
    <t>4/BIL/006</t>
  </si>
  <si>
    <t>4/BIL/007</t>
  </si>
  <si>
    <t>4/BIL/008</t>
  </si>
  <si>
    <t>4/BRE/001</t>
  </si>
  <si>
    <t>4/BRE/002</t>
  </si>
  <si>
    <t>4/BRE/003</t>
  </si>
  <si>
    <t>4/BRE/004</t>
  </si>
  <si>
    <t>4/DIE/001</t>
  </si>
  <si>
    <t>4/DIE/002</t>
  </si>
  <si>
    <t>4/DIE/003</t>
  </si>
  <si>
    <t>4/DIE/004</t>
  </si>
  <si>
    <t>4/DIE/005</t>
  </si>
  <si>
    <t>4/DIE/006</t>
  </si>
  <si>
    <t>4/DIE/007</t>
  </si>
  <si>
    <t>4/DIE/008</t>
  </si>
  <si>
    <t>4/DIE/009</t>
  </si>
  <si>
    <t>4/DIE/010</t>
  </si>
  <si>
    <t>4/DIE/011</t>
  </si>
  <si>
    <t>4/DIE/012</t>
  </si>
  <si>
    <t>4/DIE/013</t>
  </si>
  <si>
    <t>4/DIE/014</t>
  </si>
  <si>
    <t>4/DIE/015</t>
  </si>
  <si>
    <t>4/DIE/016</t>
  </si>
  <si>
    <t>4/DIE/017</t>
  </si>
  <si>
    <t>4/DIE/018</t>
  </si>
  <si>
    <t>4/DIE/019</t>
  </si>
  <si>
    <t>4/DIE/020</t>
  </si>
  <si>
    <t>4/DIE/021</t>
  </si>
  <si>
    <t>4/DIE/022</t>
  </si>
  <si>
    <t>4/DIE/023</t>
  </si>
  <si>
    <t>4/DIE/024</t>
  </si>
  <si>
    <t>4/DIL/002</t>
  </si>
  <si>
    <t>4/DIL/003</t>
  </si>
  <si>
    <t>4/DIL/004</t>
  </si>
  <si>
    <t>4/DIL/005</t>
  </si>
  <si>
    <t>4/DIL/006</t>
  </si>
  <si>
    <t>4/DIL/007</t>
  </si>
  <si>
    <t>4/DIL/012</t>
  </si>
  <si>
    <t>4/DIL/013</t>
  </si>
  <si>
    <t>4/DIL/014</t>
  </si>
  <si>
    <t>4/DIL/015</t>
  </si>
  <si>
    <t>4/DIL/016</t>
  </si>
  <si>
    <t>4/DIL/017</t>
  </si>
  <si>
    <t>4/GEN/001</t>
  </si>
  <si>
    <t>4/GEN/002</t>
  </si>
  <si>
    <t>4/GEN/003</t>
  </si>
  <si>
    <t>4/GEN/004</t>
  </si>
  <si>
    <t>4/GEN/005</t>
  </si>
  <si>
    <t>4/GEN/006</t>
  </si>
  <si>
    <t>4/GEN/007</t>
  </si>
  <si>
    <t>4/GEN/008</t>
  </si>
  <si>
    <t>4/GEN/009</t>
  </si>
  <si>
    <t>4/GEN/010</t>
  </si>
  <si>
    <t>4/GEN/011</t>
  </si>
  <si>
    <t>4/GEN/012</t>
  </si>
  <si>
    <t>4/GEN/013</t>
  </si>
  <si>
    <t>4/GEN/014</t>
  </si>
  <si>
    <t>4/GEN/015</t>
  </si>
  <si>
    <t>4/GEN/016</t>
  </si>
  <si>
    <t>4/GEN/017</t>
  </si>
  <si>
    <t>4/GEN/018</t>
  </si>
  <si>
    <t>4/GEN/019</t>
  </si>
  <si>
    <t>4/GEN/020</t>
  </si>
  <si>
    <t>4/GEN/021</t>
  </si>
  <si>
    <t>4/GEN/022</t>
  </si>
  <si>
    <t>4/GEN/023</t>
  </si>
  <si>
    <t>4/GEN/026</t>
  </si>
  <si>
    <t>4/GEN/027</t>
  </si>
  <si>
    <t>4/GEN/028</t>
  </si>
  <si>
    <t>4/GEN/029</t>
  </si>
  <si>
    <t>4/GEN/030</t>
  </si>
  <si>
    <t>4/GEN/031</t>
  </si>
  <si>
    <t>4/GEN/032</t>
  </si>
  <si>
    <t>4/GEN/033</t>
  </si>
  <si>
    <t>4/GEN/034</t>
  </si>
  <si>
    <t>4/GEN/035</t>
  </si>
  <si>
    <t>4/GEN/036</t>
  </si>
  <si>
    <t>4/GEN/037</t>
  </si>
  <si>
    <t>4/GEN/038</t>
  </si>
  <si>
    <t>4/GEN/039</t>
  </si>
  <si>
    <t>4/GEN/041</t>
  </si>
  <si>
    <t>4/GEN/042</t>
  </si>
  <si>
    <t>4/GEN/043</t>
  </si>
  <si>
    <t>4/GEN/044</t>
  </si>
  <si>
    <t>4/GEN/045</t>
  </si>
  <si>
    <t>4/HAS/001</t>
  </si>
  <si>
    <t>4/HAS/002</t>
  </si>
  <si>
    <t>4/HAS/003</t>
  </si>
  <si>
    <t>4/HAS/004</t>
  </si>
  <si>
    <t>4/HAS/005</t>
  </si>
  <si>
    <t>4/HAS/006</t>
  </si>
  <si>
    <t>4/HAS/007</t>
  </si>
  <si>
    <t>4/HAS/009</t>
  </si>
  <si>
    <t>4/HAS/010</t>
  </si>
  <si>
    <t>4/HAS/011</t>
  </si>
  <si>
    <t>4/HAS/012</t>
  </si>
  <si>
    <t>4/HAS/013</t>
  </si>
  <si>
    <t>4/HAS/014</t>
  </si>
  <si>
    <t>4/HAS/015</t>
  </si>
  <si>
    <t>4/HAS/016</t>
  </si>
  <si>
    <t>4/HAS/017</t>
  </si>
  <si>
    <t>4/HAS/018</t>
  </si>
  <si>
    <t>4/HAS/019</t>
  </si>
  <si>
    <t>4/HAS/020</t>
  </si>
  <si>
    <t>4/HAS/021</t>
  </si>
  <si>
    <t>4/HAS/022</t>
  </si>
  <si>
    <t>4/HAS/023</t>
  </si>
  <si>
    <t>4/HAS/024</t>
  </si>
  <si>
    <t>4/HAS/025</t>
  </si>
  <si>
    <t>4/HAS/026</t>
  </si>
  <si>
    <t>4/HAS/027</t>
  </si>
  <si>
    <t>4/HAS/028</t>
  </si>
  <si>
    <t>4/HAS/029</t>
  </si>
  <si>
    <t>4/HAS/030</t>
  </si>
  <si>
    <t>4/HAS/031</t>
  </si>
  <si>
    <t>4/HAS/032</t>
  </si>
  <si>
    <t>4/HAS/033</t>
  </si>
  <si>
    <t>4/HAS/035</t>
  </si>
  <si>
    <t>4/HAS/036</t>
  </si>
  <si>
    <t>4/HAS/037</t>
  </si>
  <si>
    <t>4/HAS/039</t>
  </si>
  <si>
    <t>4/HAS/040</t>
  </si>
  <si>
    <t>4/HAS/041</t>
  </si>
  <si>
    <t>4/HAS/042</t>
  </si>
  <si>
    <t>4/HAS/043</t>
  </si>
  <si>
    <t>4/HAS/044</t>
  </si>
  <si>
    <t>4/HAS/045</t>
  </si>
  <si>
    <t>4/HAS/046</t>
  </si>
  <si>
    <t>4/HEE/001</t>
  </si>
  <si>
    <t>4/HEE/002</t>
  </si>
  <si>
    <t>4/HEL/001</t>
  </si>
  <si>
    <t>4/HEL/002</t>
  </si>
  <si>
    <t>4/HEL/003</t>
  </si>
  <si>
    <t>4/HEL/005</t>
  </si>
  <si>
    <t>4/HEL/006</t>
  </si>
  <si>
    <t>4/HEL/007</t>
  </si>
  <si>
    <t>4/HEL/008</t>
  </si>
  <si>
    <t>4/HEL/009</t>
  </si>
  <si>
    <t>4/HEL/010</t>
  </si>
  <si>
    <t>4/HEL/011</t>
  </si>
  <si>
    <t>4/HEL/012</t>
  </si>
  <si>
    <t>4/HEL/013</t>
  </si>
  <si>
    <t>4/HEL/014</t>
  </si>
  <si>
    <t>4/HEL/015</t>
  </si>
  <si>
    <t>4/HEL/016</t>
  </si>
  <si>
    <t>4/HEL/017</t>
  </si>
  <si>
    <t>4/HEL/018</t>
  </si>
  <si>
    <t>4/HEL/019</t>
  </si>
  <si>
    <t>4/HEL/020</t>
  </si>
  <si>
    <t>4/HEL/022</t>
  </si>
  <si>
    <t>4/HEL/023</t>
  </si>
  <si>
    <t>4/HEL/024</t>
  </si>
  <si>
    <t>4/HEL/025</t>
  </si>
  <si>
    <t>4/HEL/026</t>
  </si>
  <si>
    <t>4/HEL/027</t>
  </si>
  <si>
    <t>4/HEL/028</t>
  </si>
  <si>
    <t>4/HEL/029</t>
  </si>
  <si>
    <t>4/HEL/030</t>
  </si>
  <si>
    <t>4/HEL/031</t>
  </si>
  <si>
    <t>4/HEU/001</t>
  </si>
  <si>
    <t>4/HEU/002</t>
  </si>
  <si>
    <t>4/HEU/003</t>
  </si>
  <si>
    <t>4/HEU/005</t>
  </si>
  <si>
    <t>4/HEU/006</t>
  </si>
  <si>
    <t>4/HEU/011</t>
  </si>
  <si>
    <t>4/HEU/012</t>
  </si>
  <si>
    <t>4/HEU/013</t>
  </si>
  <si>
    <t>4/HOU/001</t>
  </si>
  <si>
    <t>4/HOU/002</t>
  </si>
  <si>
    <t>4/HOU/003</t>
  </si>
  <si>
    <t>4/HOU/004</t>
  </si>
  <si>
    <t>4/HOU/005</t>
  </si>
  <si>
    <t>4/KOR/001</t>
  </si>
  <si>
    <t>4/KOR/002</t>
  </si>
  <si>
    <t>4/KOR/003</t>
  </si>
  <si>
    <t>4/KOR/004</t>
  </si>
  <si>
    <t>4/KOR/005</t>
  </si>
  <si>
    <t>4/KOR/006</t>
  </si>
  <si>
    <t>4/KOR/007</t>
  </si>
  <si>
    <t>4/KOR/008</t>
  </si>
  <si>
    <t>4/KOR/009</t>
  </si>
  <si>
    <t>4/KOR/010</t>
  </si>
  <si>
    <t>4/KOR/011</t>
  </si>
  <si>
    <t>4/KOR/012</t>
  </si>
  <si>
    <t>4/KOR/013</t>
  </si>
  <si>
    <t>4/KOR/014</t>
  </si>
  <si>
    <t>4/KOR/015</t>
  </si>
  <si>
    <t>4/KOR/017</t>
  </si>
  <si>
    <t>4/KOR/018</t>
  </si>
  <si>
    <t>4/KOR/019</t>
  </si>
  <si>
    <t>4/KOR/020</t>
  </si>
  <si>
    <t>4/KOR/021</t>
  </si>
  <si>
    <t>4/KOR/023</t>
  </si>
  <si>
    <t>4/KOR/025</t>
  </si>
  <si>
    <t>4/KOR/026</t>
  </si>
  <si>
    <t>4/KOR/028</t>
  </si>
  <si>
    <t>4/KOR/029</t>
  </si>
  <si>
    <t>4/KOR/030</t>
  </si>
  <si>
    <t>4/KOR/032</t>
  </si>
  <si>
    <t>4/KOR/034</t>
  </si>
  <si>
    <t>4/KOR/036</t>
  </si>
  <si>
    <t>4/KOR/037</t>
  </si>
  <si>
    <t>4/KOR/038</t>
  </si>
  <si>
    <t>4/KOR/039</t>
  </si>
  <si>
    <t>4/LOM/001</t>
  </si>
  <si>
    <t>4/LOM/002</t>
  </si>
  <si>
    <t>4/LOM/003</t>
  </si>
  <si>
    <t>4/LOM/004</t>
  </si>
  <si>
    <t>4/LOM/005</t>
  </si>
  <si>
    <t>4/LOM/006</t>
  </si>
  <si>
    <t>4/LOM/007</t>
  </si>
  <si>
    <t>4/LOM/008</t>
  </si>
  <si>
    <t>4/LOM/009</t>
  </si>
  <si>
    <t>4/LOM/010</t>
  </si>
  <si>
    <t>4/LOM/011</t>
  </si>
  <si>
    <t>4/LOM/012</t>
  </si>
  <si>
    <t>4/LOM/013</t>
  </si>
  <si>
    <t>4/LOM/014</t>
  </si>
  <si>
    <t>4/LOM/015</t>
  </si>
  <si>
    <t>4/LOM/016</t>
  </si>
  <si>
    <t>4/LOM/018</t>
  </si>
  <si>
    <t>4/LOM/019</t>
  </si>
  <si>
    <t>4/LOM/020</t>
  </si>
  <si>
    <t>4/LOM/021</t>
  </si>
  <si>
    <t>4/LOM/022</t>
  </si>
  <si>
    <t>4/LOM/023</t>
  </si>
  <si>
    <t>4/LOM/024</t>
  </si>
  <si>
    <t>4/LOM/026</t>
  </si>
  <si>
    <t>4/MAA/001</t>
  </si>
  <si>
    <t>4/MAA/002</t>
  </si>
  <si>
    <t>4/MAA/003</t>
  </si>
  <si>
    <t>4/MAA/004</t>
  </si>
  <si>
    <t>4/MAA/005</t>
  </si>
  <si>
    <t>4/MAA/006</t>
  </si>
  <si>
    <t>4/MAA/007</t>
  </si>
  <si>
    <t>4/MAA/009</t>
  </si>
  <si>
    <t>4/MAA/010</t>
  </si>
  <si>
    <t>4/MAA/011</t>
  </si>
  <si>
    <t>4/MAA/012</t>
  </si>
  <si>
    <t>4/MAA/013</t>
  </si>
  <si>
    <t>4/MAM/001</t>
  </si>
  <si>
    <t>4/MAM/002</t>
  </si>
  <si>
    <t>4/MAM/003</t>
  </si>
  <si>
    <t>4/MAM/004</t>
  </si>
  <si>
    <t>4/MAM/005</t>
  </si>
  <si>
    <t>4/MAM/006</t>
  </si>
  <si>
    <t>4/MAM/007</t>
  </si>
  <si>
    <t>4/MAM/008</t>
  </si>
  <si>
    <t>4/MAM/009</t>
  </si>
  <si>
    <t>4/OVE/001</t>
  </si>
  <si>
    <t>4/OVE/002</t>
  </si>
  <si>
    <t>4/OVE/003</t>
  </si>
  <si>
    <t>4/OVE/004</t>
  </si>
  <si>
    <t>4/OVE/005</t>
  </si>
  <si>
    <t>4/OVE/006</t>
  </si>
  <si>
    <t>4/OVE/007</t>
  </si>
  <si>
    <t>4/OVE/011</t>
  </si>
  <si>
    <t>4/OVE/012</t>
  </si>
  <si>
    <t>4/PEE/001</t>
  </si>
  <si>
    <t>4/PEE/002</t>
  </si>
  <si>
    <t>4/PEE/003</t>
  </si>
  <si>
    <t>4/PEE/004</t>
  </si>
  <si>
    <t>4/PEE/005</t>
  </si>
  <si>
    <t>4/PEE/006</t>
  </si>
  <si>
    <t>4/PEE/007</t>
  </si>
  <si>
    <t>4/PEE/008</t>
  </si>
  <si>
    <t>4/PEE/009</t>
  </si>
  <si>
    <t>4/PEE/010</t>
  </si>
  <si>
    <t>4/PEE/011</t>
  </si>
  <si>
    <t>4/PEE/012</t>
  </si>
  <si>
    <t>4/PEE/013</t>
  </si>
  <si>
    <t>4/PEE/014</t>
  </si>
  <si>
    <t>4/PEE/015</t>
  </si>
  <si>
    <t>4/PEE/016</t>
  </si>
  <si>
    <t>4/PEE/017</t>
  </si>
  <si>
    <t>4/PEE/018</t>
  </si>
  <si>
    <t>4/PEE/019</t>
  </si>
  <si>
    <t>4/PEE/020</t>
  </si>
  <si>
    <t>4/PEE/021</t>
  </si>
  <si>
    <t>4/PEE/022</t>
  </si>
  <si>
    <t>4/PEE/023</t>
  </si>
  <si>
    <t>4/PEE/024</t>
  </si>
  <si>
    <t>4/PEE/025</t>
  </si>
  <si>
    <t>4/PEE/026</t>
  </si>
  <si>
    <t>4/PEE/027</t>
  </si>
  <si>
    <t>4/PEE/028</t>
  </si>
  <si>
    <t>4/PEE/029</t>
  </si>
  <si>
    <t>4/PEE/030</t>
  </si>
  <si>
    <t>4/PEE/031</t>
  </si>
  <si>
    <t>4/PEE/032</t>
  </si>
  <si>
    <t>4/PEE/033</t>
  </si>
  <si>
    <t>4/PEE/034</t>
  </si>
  <si>
    <t>4/PEE/035</t>
  </si>
  <si>
    <t>4/STZ/001</t>
  </si>
  <si>
    <t>4/STZ/002</t>
  </si>
  <si>
    <t>4/STZ/003</t>
  </si>
  <si>
    <t>4/STZ/004</t>
  </si>
  <si>
    <t>4/STZ/005</t>
  </si>
  <si>
    <t>4/STZ/006</t>
  </si>
  <si>
    <t>4/STZ/007</t>
  </si>
  <si>
    <t>4/STZ/008</t>
  </si>
  <si>
    <t>4/STZ/009</t>
  </si>
  <si>
    <t>4/STZ/010</t>
  </si>
  <si>
    <t>4/STZ/011</t>
  </si>
  <si>
    <t>4/STZ/012</t>
  </si>
  <si>
    <t>4/STZ/013</t>
  </si>
  <si>
    <t>4/STZ/014</t>
  </si>
  <si>
    <t>4/STZ/015</t>
  </si>
  <si>
    <t>4/STZ/016</t>
  </si>
  <si>
    <t>4/STZ/017</t>
  </si>
  <si>
    <t>4/STZ/018</t>
  </si>
  <si>
    <t>4/STZ/019</t>
  </si>
  <si>
    <t>4/STZ/020</t>
  </si>
  <si>
    <t>4/STZ/021</t>
  </si>
  <si>
    <t>4/STZ/022</t>
  </si>
  <si>
    <t>4/STZ/024</t>
  </si>
  <si>
    <t>4/TES/001</t>
  </si>
  <si>
    <t>4/TES/002</t>
  </si>
  <si>
    <t>4/TES/003</t>
  </si>
  <si>
    <t>4/TES/004</t>
  </si>
  <si>
    <t>4/TES/005</t>
  </si>
  <si>
    <t>4/TON/001</t>
  </si>
  <si>
    <t>4/TON/002</t>
  </si>
  <si>
    <t>4/TON/003</t>
  </si>
  <si>
    <t>4/TON/004</t>
  </si>
  <si>
    <t>4/TON/005</t>
  </si>
  <si>
    <t>4/TON/006</t>
  </si>
  <si>
    <t>4/TON/007</t>
  </si>
  <si>
    <t>4/TON/008</t>
  </si>
  <si>
    <t>4/TON/009</t>
  </si>
  <si>
    <t>4/TON/010</t>
  </si>
  <si>
    <t>4/TON/011</t>
  </si>
  <si>
    <t>4/TON/012</t>
  </si>
  <si>
    <t>4/TON/013</t>
  </si>
  <si>
    <t>4/TON/014</t>
  </si>
  <si>
    <t>4/TON/015</t>
  </si>
  <si>
    <t>5/BDK/014</t>
  </si>
  <si>
    <t>5/BDK/015</t>
  </si>
  <si>
    <t>5/BDK/016</t>
  </si>
  <si>
    <t>5/BDK/017</t>
  </si>
  <si>
    <t>5/BDZ/001</t>
  </si>
  <si>
    <t>5/BDZ/002</t>
  </si>
  <si>
    <t>5/BDZ/003</t>
  </si>
  <si>
    <t>5/BDZ/004</t>
  </si>
  <si>
    <t>5/BDZ/005</t>
  </si>
  <si>
    <t>5/BRU/001</t>
  </si>
  <si>
    <t>5/BRU/002</t>
  </si>
  <si>
    <t>5/BRU/003</t>
  </si>
  <si>
    <t>5/BRU/004</t>
  </si>
  <si>
    <t>5/BRU/005</t>
  </si>
  <si>
    <t>5/BRU/006</t>
  </si>
  <si>
    <t>5/BRU/007</t>
  </si>
  <si>
    <t>5/BRU/008</t>
  </si>
  <si>
    <t>5/BRU/009</t>
  </si>
  <si>
    <t>5/BRU/010</t>
  </si>
  <si>
    <t>5/BRU/011</t>
  </si>
  <si>
    <t>5/BRU/012</t>
  </si>
  <si>
    <t>5/BRU/013</t>
  </si>
  <si>
    <t>5/BRU/014</t>
  </si>
  <si>
    <t>5/BRU/015</t>
  </si>
  <si>
    <t>5/BRU/016</t>
  </si>
  <si>
    <t>5/BRU/017</t>
  </si>
  <si>
    <t>5/BRU/019</t>
  </si>
  <si>
    <t>5/BRU/020</t>
  </si>
  <si>
    <t>5/BRU/021</t>
  </si>
  <si>
    <t>5/BRU/022</t>
  </si>
  <si>
    <t>5/BRU/023</t>
  </si>
  <si>
    <t>5/BRU/024</t>
  </si>
  <si>
    <t>5/BRU/025</t>
  </si>
  <si>
    <t>5/BRU/026</t>
  </si>
  <si>
    <t>5/BRU/027</t>
  </si>
  <si>
    <t>5/BRU/028</t>
  </si>
  <si>
    <t>5/BRU/029</t>
  </si>
  <si>
    <t>5/BRU/030</t>
  </si>
  <si>
    <t>5/BRU/031</t>
  </si>
  <si>
    <t>5/BRU/032</t>
  </si>
  <si>
    <t>5/BRU/033</t>
  </si>
  <si>
    <t>5/BRU/034</t>
  </si>
  <si>
    <t>5/BRU/035</t>
  </si>
  <si>
    <t>5/BRU/036</t>
  </si>
  <si>
    <t>5/BRU/037</t>
  </si>
  <si>
    <t>5/BRU/038</t>
  </si>
  <si>
    <t>5/BRU/039</t>
  </si>
  <si>
    <t>5/BRU/040</t>
  </si>
  <si>
    <t>5/BRU/041</t>
  </si>
  <si>
    <t>5/BRU/042</t>
  </si>
  <si>
    <t>5/BRU/043</t>
  </si>
  <si>
    <t>5/BRU/044</t>
  </si>
  <si>
    <t>5/BRU/045</t>
  </si>
  <si>
    <t>5/BRU/046</t>
  </si>
  <si>
    <t>5/BRU/047</t>
  </si>
  <si>
    <t>5/BRU/048</t>
  </si>
  <si>
    <t>5/BRU/049</t>
  </si>
  <si>
    <t>5/BRU/050</t>
  </si>
  <si>
    <t>5/BRU/051</t>
  </si>
  <si>
    <t>5/BRU/052</t>
  </si>
  <si>
    <t>5/BRU/053</t>
  </si>
  <si>
    <t>5/BRU/054</t>
  </si>
  <si>
    <t>5/BRU/055</t>
  </si>
  <si>
    <t>5/BRU/056</t>
  </si>
  <si>
    <t>5/BRU/057</t>
  </si>
  <si>
    <t>5/BRU/058</t>
  </si>
  <si>
    <t>5/BRU/059</t>
  </si>
  <si>
    <t>5/BRU/060</t>
  </si>
  <si>
    <t>5/BRU/061</t>
  </si>
  <si>
    <t>5/BRU/062</t>
  </si>
  <si>
    <t>5/BRU/064</t>
  </si>
  <si>
    <t>5/BRU/065</t>
  </si>
  <si>
    <t>5/BRU/066</t>
  </si>
  <si>
    <t>5/BRU/067</t>
  </si>
  <si>
    <t>5/BRU/068</t>
  </si>
  <si>
    <t>5/BRU/070</t>
  </si>
  <si>
    <t>5/BRU/071</t>
  </si>
  <si>
    <t>5/BRU/072</t>
  </si>
  <si>
    <t>5/BRU/073</t>
  </si>
  <si>
    <t>5/BRU/074</t>
  </si>
  <si>
    <t>5/BRU/076</t>
  </si>
  <si>
    <t>5/BRU/077</t>
  </si>
  <si>
    <t>5/BRU/078</t>
  </si>
  <si>
    <t>5/BRU/080</t>
  </si>
  <si>
    <t>5/BRU/081</t>
  </si>
  <si>
    <t>5/BRU/082</t>
  </si>
  <si>
    <t>5/BRU/083</t>
  </si>
  <si>
    <t>5/BRU/084</t>
  </si>
  <si>
    <t>5/BRU/085</t>
  </si>
  <si>
    <t>5/BRU/086</t>
  </si>
  <si>
    <t>5/BRU/087</t>
  </si>
  <si>
    <t>5/BRU/088</t>
  </si>
  <si>
    <t>5/BRU/098</t>
  </si>
  <si>
    <t>5/DEE/001</t>
  </si>
  <si>
    <t>5/DEE/002</t>
  </si>
  <si>
    <t>5/DEE/003</t>
  </si>
  <si>
    <t>5/DEE/004</t>
  </si>
  <si>
    <t>5/DEE/005</t>
  </si>
  <si>
    <t>5/DEE/006</t>
  </si>
  <si>
    <t>5/DEE/007</t>
  </si>
  <si>
    <t>5/DEE/008</t>
  </si>
  <si>
    <t>5/DEE/009</t>
  </si>
  <si>
    <t>5/DEE/010</t>
  </si>
  <si>
    <t>5/DEE/011</t>
  </si>
  <si>
    <t>5/DEE/012</t>
  </si>
  <si>
    <t>5/DIK/001</t>
  </si>
  <si>
    <t>5/DIK/002</t>
  </si>
  <si>
    <t>5/DIK/007</t>
  </si>
  <si>
    <t>5/DIK/008</t>
  </si>
  <si>
    <t>5/DIK/012</t>
  </si>
  <si>
    <t>5/DIK/015</t>
  </si>
  <si>
    <t>5/DIK/016</t>
  </si>
  <si>
    <t>5/DIK/017</t>
  </si>
  <si>
    <t>5/DIK/018</t>
  </si>
  <si>
    <t>5/HGL/001</t>
  </si>
  <si>
    <t>5/HGL/002</t>
  </si>
  <si>
    <t>5/HGL/003</t>
  </si>
  <si>
    <t>5/HGL/004</t>
  </si>
  <si>
    <t>5/HGL/005</t>
  </si>
  <si>
    <t>5/HGL/006</t>
  </si>
  <si>
    <t>5/HGL/007</t>
  </si>
  <si>
    <t>5/HGL/008</t>
  </si>
  <si>
    <t>5/HGL/009</t>
  </si>
  <si>
    <t>5/HGL/010</t>
  </si>
  <si>
    <t>5/HGL/011</t>
  </si>
  <si>
    <t>5/HGL/012</t>
  </si>
  <si>
    <t>5/HGL/013</t>
  </si>
  <si>
    <t>5/HGL/014</t>
  </si>
  <si>
    <t>5/HGL/015</t>
  </si>
  <si>
    <t>5/HGL/016</t>
  </si>
  <si>
    <t>5/HGL/017</t>
  </si>
  <si>
    <t>5/HGL/018</t>
  </si>
  <si>
    <t>5/HGL/019</t>
  </si>
  <si>
    <t>5/HGL/020</t>
  </si>
  <si>
    <t>5/HGL/021</t>
  </si>
  <si>
    <t>5/HGL/022</t>
  </si>
  <si>
    <t>5/HGL/023</t>
  </si>
  <si>
    <t>5/HGL/024</t>
  </si>
  <si>
    <t>5/HGL/025</t>
  </si>
  <si>
    <t>5/HGL/028</t>
  </si>
  <si>
    <t>5/HGL/031</t>
  </si>
  <si>
    <t>5/HGL/032</t>
  </si>
  <si>
    <t>5/HGL/035</t>
  </si>
  <si>
    <t>5/HGL/043</t>
  </si>
  <si>
    <t>5/IEP/001</t>
  </si>
  <si>
    <t>5/IEP/002</t>
  </si>
  <si>
    <t>5/IEP/003</t>
  </si>
  <si>
    <t>5/IEP/004</t>
  </si>
  <si>
    <t>5/IEP/005</t>
  </si>
  <si>
    <t>5/IEP/006</t>
  </si>
  <si>
    <t>5/IEP/007</t>
  </si>
  <si>
    <t>5/IEP/008</t>
  </si>
  <si>
    <t>5/IEP/009</t>
  </si>
  <si>
    <t>5/ING/001</t>
  </si>
  <si>
    <t>5/ING/002</t>
  </si>
  <si>
    <t>5/ING/003</t>
  </si>
  <si>
    <t>5/ING/004</t>
  </si>
  <si>
    <t>5/IZE/001</t>
  </si>
  <si>
    <t>5/IZE/002</t>
  </si>
  <si>
    <t>5/IZE/003</t>
  </si>
  <si>
    <t>5/IZE/004</t>
  </si>
  <si>
    <t>5/KLK/001</t>
  </si>
  <si>
    <t>5/KLK/002</t>
  </si>
  <si>
    <t>5/KLK/003</t>
  </si>
  <si>
    <t>5/KLK/004</t>
  </si>
  <si>
    <t>5/KLK/005</t>
  </si>
  <si>
    <t>5/KLK/006</t>
  </si>
  <si>
    <t>5/KOE/001</t>
  </si>
  <si>
    <t>5/KOE/002</t>
  </si>
  <si>
    <t>5/KOE/003</t>
  </si>
  <si>
    <t>5/KOE/004</t>
  </si>
  <si>
    <t>5/KOE/005</t>
  </si>
  <si>
    <t>5/KOK/003</t>
  </si>
  <si>
    <t>5/KOK/004</t>
  </si>
  <si>
    <t>5/KOK/005</t>
  </si>
  <si>
    <t>5/KOK/006</t>
  </si>
  <si>
    <t>5/KOK/007</t>
  </si>
  <si>
    <t>5/KOK/008</t>
  </si>
  <si>
    <t>5/KOK/009</t>
  </si>
  <si>
    <t>5/KOK/010</t>
  </si>
  <si>
    <t>5/KOK/011</t>
  </si>
  <si>
    <t>5/KOK/012</t>
  </si>
  <si>
    <t>5/KOK/013</t>
  </si>
  <si>
    <t>5/KOK/014</t>
  </si>
  <si>
    <t>5/KOK/015</t>
  </si>
  <si>
    <t>5/KOK/016</t>
  </si>
  <si>
    <t>5/KOK/017</t>
  </si>
  <si>
    <t>5/KOK/018</t>
  </si>
  <si>
    <t>5/KOR/001</t>
  </si>
  <si>
    <t>5/KOR/002</t>
  </si>
  <si>
    <t>5/KOR/003</t>
  </si>
  <si>
    <t>5/KOR/004</t>
  </si>
  <si>
    <t>5/KOR/005</t>
  </si>
  <si>
    <t>5/KOR/006</t>
  </si>
  <si>
    <t>5/KOR/007</t>
  </si>
  <si>
    <t>5/KOR/008</t>
  </si>
  <si>
    <t>5/KOR/009</t>
  </si>
  <si>
    <t>5/KOR/010</t>
  </si>
  <si>
    <t>5/KOR/011</t>
  </si>
  <si>
    <t>5/KOR/012</t>
  </si>
  <si>
    <t>5/KOR/013</t>
  </si>
  <si>
    <t>5/KOR/014</t>
  </si>
  <si>
    <t>5/KOR/015</t>
  </si>
  <si>
    <t>5/KOR/016</t>
  </si>
  <si>
    <t>5/KOR/017</t>
  </si>
  <si>
    <t>5/KOR/018</t>
  </si>
  <si>
    <t>5/KOR/019</t>
  </si>
  <si>
    <t>5/KOR/020</t>
  </si>
  <si>
    <t>5/KOR/021</t>
  </si>
  <si>
    <t>5/KOR/022</t>
  </si>
  <si>
    <t>5/KOR/023</t>
  </si>
  <si>
    <t>5/KOR/024</t>
  </si>
  <si>
    <t>5/KOR/025</t>
  </si>
  <si>
    <t>5/KOR/026</t>
  </si>
  <si>
    <t>5/KOR/027</t>
  </si>
  <si>
    <t>5/KOR/028</t>
  </si>
  <si>
    <t>5/KOR/029</t>
  </si>
  <si>
    <t>5/KOR/030</t>
  </si>
  <si>
    <t>5/KOR/031</t>
  </si>
  <si>
    <t>5/KOR/032</t>
  </si>
  <si>
    <t>5/KOR/033</t>
  </si>
  <si>
    <t>5/KOR/034</t>
  </si>
  <si>
    <t>5/KOR/035</t>
  </si>
  <si>
    <t>5/KOR/036</t>
  </si>
  <si>
    <t>5/KOR/037</t>
  </si>
  <si>
    <t>5/KOR/038</t>
  </si>
  <si>
    <t>5/KOR/039</t>
  </si>
  <si>
    <t>5/KOR/040</t>
  </si>
  <si>
    <t>5/KOR/041</t>
  </si>
  <si>
    <t>5/KOR/042</t>
  </si>
  <si>
    <t>5/KOR/043</t>
  </si>
  <si>
    <t>5/KOR/044</t>
  </si>
  <si>
    <t>5/KOR/045</t>
  </si>
  <si>
    <t>5/KOR/046</t>
  </si>
  <si>
    <t>5/KOR/047</t>
  </si>
  <si>
    <t>5/KOR/048</t>
  </si>
  <si>
    <t>5/KOR/049</t>
  </si>
  <si>
    <t>5/KOR/052</t>
  </si>
  <si>
    <t>5/KOR/053</t>
  </si>
  <si>
    <t>5/KOR/055</t>
  </si>
  <si>
    <t>5/KOR/057</t>
  </si>
  <si>
    <t>5/KOR/058</t>
  </si>
  <si>
    <t>5/KOR/059</t>
  </si>
  <si>
    <t>5/LIC/001</t>
  </si>
  <si>
    <t>5/MEN/001</t>
  </si>
  <si>
    <t>5/MEN/002</t>
  </si>
  <si>
    <t>5/MEN/003</t>
  </si>
  <si>
    <t>5/MEN/004</t>
  </si>
  <si>
    <t>5/MID/002</t>
  </si>
  <si>
    <t>5/MID/005</t>
  </si>
  <si>
    <t>5/MID/006</t>
  </si>
  <si>
    <t>5/MID/007</t>
  </si>
  <si>
    <t>5/MID/008</t>
  </si>
  <si>
    <t>5/MID/009</t>
  </si>
  <si>
    <t>5/MID/010</t>
  </si>
  <si>
    <t>5/MID/011</t>
  </si>
  <si>
    <t>5/MID/012</t>
  </si>
  <si>
    <t>5/OST/001</t>
  </si>
  <si>
    <t>5/OST/002</t>
  </si>
  <si>
    <t>5/OST/003</t>
  </si>
  <si>
    <t>5/OST/004</t>
  </si>
  <si>
    <t>5/OST/005</t>
  </si>
  <si>
    <t>5/OST/006</t>
  </si>
  <si>
    <t>5/OST/007</t>
  </si>
  <si>
    <t>5/OST/008</t>
  </si>
  <si>
    <t>5/OST/009</t>
  </si>
  <si>
    <t>5/OST/010</t>
  </si>
  <si>
    <t>5/OST/011</t>
  </si>
  <si>
    <t>5/OST/012</t>
  </si>
  <si>
    <t>5/OST/013</t>
  </si>
  <si>
    <t>5/OST/014</t>
  </si>
  <si>
    <t>5/OST/015</t>
  </si>
  <si>
    <t>5/OST/017</t>
  </si>
  <si>
    <t>5/POP/001</t>
  </si>
  <si>
    <t>5/POP/002</t>
  </si>
  <si>
    <t>5/POP/003</t>
  </si>
  <si>
    <t>5/POP/004</t>
  </si>
  <si>
    <t>5/POP/005</t>
  </si>
  <si>
    <t>5/POP/006</t>
  </si>
  <si>
    <t>5/POP/007</t>
  </si>
  <si>
    <t>5/POP/008</t>
  </si>
  <si>
    <t>5/POP/009</t>
  </si>
  <si>
    <t>5/POP/101</t>
  </si>
  <si>
    <t>5/POP/102</t>
  </si>
  <si>
    <t>5/POP/103</t>
  </si>
  <si>
    <t>5/POP/104</t>
  </si>
  <si>
    <t>5/POP/105</t>
  </si>
  <si>
    <t>5/POP/106</t>
  </si>
  <si>
    <t>5/POP/107</t>
  </si>
  <si>
    <t>5/ROE/001</t>
  </si>
  <si>
    <t>5/ROE/002</t>
  </si>
  <si>
    <t>5/ROE/003</t>
  </si>
  <si>
    <t>5/ROE/004</t>
  </si>
  <si>
    <t>5/ROE/005</t>
  </si>
  <si>
    <t>5/ROE/006</t>
  </si>
  <si>
    <t>5/ROE/007</t>
  </si>
  <si>
    <t>5/ROE/008</t>
  </si>
  <si>
    <t>5/ROE/009</t>
  </si>
  <si>
    <t>5/ROE/010</t>
  </si>
  <si>
    <t>5/ROE/011</t>
  </si>
  <si>
    <t>5/ROE/012</t>
  </si>
  <si>
    <t>5/ROE/013</t>
  </si>
  <si>
    <t>5/ROE/014</t>
  </si>
  <si>
    <t>5/ROE/015</t>
  </si>
  <si>
    <t>5/ROE/016</t>
  </si>
  <si>
    <t>5/ROE/017</t>
  </si>
  <si>
    <t>5/ROE/019</t>
  </si>
  <si>
    <t>5/ROE/020</t>
  </si>
  <si>
    <t>5/ROE/021</t>
  </si>
  <si>
    <t>5/ROE/022</t>
  </si>
  <si>
    <t>5/ROE/023</t>
  </si>
  <si>
    <t>5/ROE/024</t>
  </si>
  <si>
    <t>5/ROE/025</t>
  </si>
  <si>
    <t>5/ROE/026</t>
  </si>
  <si>
    <t>5/ROE/027</t>
  </si>
  <si>
    <t>5/ROE/028</t>
  </si>
  <si>
    <t>5/ROE/029</t>
  </si>
  <si>
    <t>5/ROE/030</t>
  </si>
  <si>
    <t>5/ROE/031</t>
  </si>
  <si>
    <t>5/ROE/033</t>
  </si>
  <si>
    <t>5/ROE/034</t>
  </si>
  <si>
    <t>5/ROE/035</t>
  </si>
  <si>
    <t>5/ROE/037</t>
  </si>
  <si>
    <t>5/ROE/038</t>
  </si>
  <si>
    <t>5/ROE/039</t>
  </si>
  <si>
    <t>5/ROE/041</t>
  </si>
  <si>
    <t>5/ROE/042</t>
  </si>
  <si>
    <t>5/ROE/043</t>
  </si>
  <si>
    <t>5/ROE/045</t>
  </si>
  <si>
    <t>5/ROE/101</t>
  </si>
  <si>
    <t>5/ROE/102</t>
  </si>
  <si>
    <t>5/ROE/105</t>
  </si>
  <si>
    <t>5/ROE/106</t>
  </si>
  <si>
    <t>5/TLT/001</t>
  </si>
  <si>
    <t>5/TLT/002</t>
  </si>
  <si>
    <t>5/TLT/003</t>
  </si>
  <si>
    <t>5/TLT/004</t>
  </si>
  <si>
    <t>5/TLT/005</t>
  </si>
  <si>
    <t>5/TLT/006</t>
  </si>
  <si>
    <t>5/TLT/007</t>
  </si>
  <si>
    <t>5/TOR/001</t>
  </si>
  <si>
    <t>5/TOR/002</t>
  </si>
  <si>
    <t>5/TOR/003</t>
  </si>
  <si>
    <t>5/TOR/004</t>
  </si>
  <si>
    <t>5/TOR/005</t>
  </si>
  <si>
    <t>5/TOR/006</t>
  </si>
  <si>
    <t>5/TOR/007</t>
  </si>
  <si>
    <t>5/TOR/008</t>
  </si>
  <si>
    <t>5/TOR/009</t>
  </si>
  <si>
    <t>5/TOR/011</t>
  </si>
  <si>
    <t>5/TOR/012</t>
  </si>
  <si>
    <t>5/VEU/001</t>
  </si>
  <si>
    <t>5/VEU/002</t>
  </si>
  <si>
    <t>5/VEU/003</t>
  </si>
  <si>
    <t>5/WAR/009</t>
  </si>
  <si>
    <t>5/WAR/010</t>
  </si>
  <si>
    <t>5/WAR/011</t>
  </si>
  <si>
    <t>5/WAR/013</t>
  </si>
  <si>
    <t>5/WAR/014</t>
  </si>
  <si>
    <t>5/WAR/015</t>
  </si>
  <si>
    <t>5/WAR/016</t>
  </si>
  <si>
    <t>5/WAR/017</t>
  </si>
  <si>
    <t>5/WAR/018</t>
  </si>
  <si>
    <t>5/WAR/019</t>
  </si>
  <si>
    <t>5/WAR/020</t>
  </si>
  <si>
    <t>5/WAR/021</t>
  </si>
  <si>
    <t>5/WAR/022</t>
  </si>
  <si>
    <t>5/WAR/023</t>
  </si>
  <si>
    <t>5/WAR/024</t>
  </si>
  <si>
    <t>5/WAR/025</t>
  </si>
  <si>
    <t>5/WAR/026</t>
  </si>
  <si>
    <t>5/WER/001</t>
  </si>
  <si>
    <t>5/WER/002</t>
  </si>
  <si>
    <t>5/WER/003</t>
  </si>
  <si>
    <t>5/WER/004</t>
  </si>
  <si>
    <t>5/WER/005</t>
  </si>
  <si>
    <t>5/WER/006</t>
  </si>
  <si>
    <t>5/WER/007</t>
  </si>
  <si>
    <t>5/WER/008</t>
  </si>
  <si>
    <t>5/WER/009</t>
  </si>
  <si>
    <t>5/WER/010</t>
  </si>
  <si>
    <t>5/WER/011</t>
  </si>
  <si>
    <t>5/WEV/001</t>
  </si>
  <si>
    <t>5/WEV/002</t>
  </si>
  <si>
    <t>5/WEV/003</t>
  </si>
  <si>
    <t>5/ZED/002</t>
  </si>
  <si>
    <t>5/ZED/003</t>
  </si>
  <si>
    <t>5/ZED/004</t>
  </si>
  <si>
    <t>5/ZED/005</t>
  </si>
  <si>
    <t>5/ZED/007</t>
  </si>
  <si>
    <t>5/ZWE/001</t>
  </si>
  <si>
    <t>5/ZWE/002</t>
  </si>
  <si>
    <t>5/ZWE/003</t>
  </si>
  <si>
    <t>5/ZWE/004</t>
  </si>
  <si>
    <t>nummer_instelling</t>
  </si>
  <si>
    <t>naam_gemeente</t>
  </si>
  <si>
    <t>Vonckstraat 44</t>
  </si>
  <si>
    <t>Voortkapelseweg 2</t>
  </si>
  <si>
    <t>Lebonstraat 45</t>
  </si>
  <si>
    <t>Veldonkstraat 10</t>
  </si>
  <si>
    <t>Nieuwe Steenweg 20</t>
  </si>
  <si>
    <t>Dokter Vanweddingenlaan 10_1</t>
  </si>
  <si>
    <t>Torhoutstraat 65</t>
  </si>
  <si>
    <t>Sint-Elooistraat 2</t>
  </si>
  <si>
    <t>GO! BS TalentenSprong Waregem</t>
  </si>
  <si>
    <t>Ten Hedestraat 1</t>
  </si>
  <si>
    <t>GO! BS De Regenboog Ertvelde</t>
  </si>
  <si>
    <t>ERTVELDE</t>
  </si>
  <si>
    <t>GO! BS Omer Wattez Schorisse</t>
  </si>
  <si>
    <t>Schoolstraat 2</t>
  </si>
  <si>
    <t>SCHORISSE</t>
  </si>
  <si>
    <t>Aalststraat 180</t>
  </si>
  <si>
    <t>Olsensesteenweg 2</t>
  </si>
  <si>
    <t>KRUISEM</t>
  </si>
  <si>
    <t>GO! BS De Zandloper_Zomergem</t>
  </si>
  <si>
    <t>Zandstraat 25_A</t>
  </si>
  <si>
    <t>LIEVEGEM</t>
  </si>
  <si>
    <t>secretariaat@go-lievegem.be</t>
  </si>
  <si>
    <t>GO! MPI Heemschool_Neder-Over-Heembeek</t>
  </si>
  <si>
    <t>Beizegemstraat 132</t>
  </si>
  <si>
    <t>NEDER-OVER-HEEMBEEK</t>
  </si>
  <si>
    <t>GO! LSBO Lentekind_Lennik</t>
  </si>
  <si>
    <t>Karel Keymolenstraat 35_B</t>
  </si>
  <si>
    <t>Diepestraat 50</t>
  </si>
  <si>
    <t>GO! BSBO Wilgenduin_Kalmthout</t>
  </si>
  <si>
    <t>Vogelenzangstraat 115</t>
  </si>
  <si>
    <t>GO! MPI Zonnebos_'s Gravenwezel</t>
  </si>
  <si>
    <t>Moerstraat 50_1</t>
  </si>
  <si>
    <t>'S GRAVENWEZEL</t>
  </si>
  <si>
    <t>leen.vanham@mpi-zonnebos.be</t>
  </si>
  <si>
    <t>GO! MPI De 3master Basisonderwijs</t>
  </si>
  <si>
    <t>Pater Damiaanstraat 10</t>
  </si>
  <si>
    <t>GO! BSBO Groenlaar_Reet</t>
  </si>
  <si>
    <t>Predikherenhoevestraat 31</t>
  </si>
  <si>
    <t>REET</t>
  </si>
  <si>
    <t>GO! MPI Kompas St-Niklaas</t>
  </si>
  <si>
    <t>Eekhoornstraat 1_</t>
  </si>
  <si>
    <t>Prosperdreef 3</t>
  </si>
  <si>
    <t>HEVERLEE</t>
  </si>
  <si>
    <t>GO! BSBO De Bloesem_St-Truiden</t>
  </si>
  <si>
    <t>Halmaalweg 31</t>
  </si>
  <si>
    <t>Westlaan 191</t>
  </si>
  <si>
    <t>ZOLDER</t>
  </si>
  <si>
    <t>GO! MPI Groeicampus Basis</t>
  </si>
  <si>
    <t>Richter 25</t>
  </si>
  <si>
    <t>GO! BSBO Mikado_Maasmechelen</t>
  </si>
  <si>
    <t>Bosweg 71</t>
  </si>
  <si>
    <t>GO] Next BuBao De Dageraad</t>
  </si>
  <si>
    <t>Tapstraat 12</t>
  </si>
  <si>
    <t>GO! BSBO Helix</t>
  </si>
  <si>
    <t>Speelpleinstraat 75</t>
  </si>
  <si>
    <t>GO! BSBO Westhoek Koksijde</t>
  </si>
  <si>
    <t>Pylyserlaan 132</t>
  </si>
  <si>
    <t>GO! MPI De Kaproenen_St-Michiels</t>
  </si>
  <si>
    <t>Kaproenenhof 32</t>
  </si>
  <si>
    <t>SINT-MICHIELS</t>
  </si>
  <si>
    <t>GO! MPI De Bevertjes_Oedelem</t>
  </si>
  <si>
    <t>Beernemstraat 4</t>
  </si>
  <si>
    <t>OEDELEM</t>
  </si>
  <si>
    <t>GO! BuBaO - De Vloedlijn</t>
  </si>
  <si>
    <t>Maurits Sabbestraat 2</t>
  </si>
  <si>
    <t>GO! MPI Pottelberg_Kortrijk</t>
  </si>
  <si>
    <t>Pottelberg 5</t>
  </si>
  <si>
    <t>Guido Gezellestraat 91</t>
  </si>
  <si>
    <t>GO! MPI Sterrebos_Rumbeke</t>
  </si>
  <si>
    <t>Bornstraat 52</t>
  </si>
  <si>
    <t>RUMBEKE</t>
  </si>
  <si>
    <t>GO! MPI De Oase_Gent</t>
  </si>
  <si>
    <t>Voskenslaan 362</t>
  </si>
  <si>
    <t>GO! MPI Het Vindingrijk Evergem</t>
  </si>
  <si>
    <t>Vurstjen 25</t>
  </si>
  <si>
    <t>Krommestraat 7</t>
  </si>
  <si>
    <t>directie@klimop-lokeren.be</t>
  </si>
  <si>
    <t>GO! BSBO De Horizon_Aalst</t>
  </si>
  <si>
    <t>Molendreef 57</t>
  </si>
  <si>
    <t>GO! BSBO De Brug_Erpe</t>
  </si>
  <si>
    <t>Koebrugstraat 7</t>
  </si>
  <si>
    <t>ERPE</t>
  </si>
  <si>
    <t>GO! BSBO De Drempel_Geraardsbergen</t>
  </si>
  <si>
    <t>Schillebeekstraat 20_A</t>
  </si>
  <si>
    <t>GO! BSBO De Ontdekker</t>
  </si>
  <si>
    <t>Serpentsstraat 63</t>
  </si>
  <si>
    <t>Astridstraat 4</t>
  </si>
  <si>
    <t>Kerkomsesteenweg 45</t>
  </si>
  <si>
    <t>Kloosterstraat 34</t>
  </si>
  <si>
    <t>Ridderstraat 13</t>
  </si>
  <si>
    <t>Nieuwpoortstraat 4</t>
  </si>
  <si>
    <t>PERVIJZE</t>
  </si>
  <si>
    <t>Bonte Pierstraat 22</t>
  </si>
  <si>
    <t>LEFFINGE</t>
  </si>
  <si>
    <t>Westendelaan 344</t>
  </si>
  <si>
    <t>WESTENDE</t>
  </si>
  <si>
    <t>Verheydenstraat 39</t>
  </si>
  <si>
    <t>ANDERLECHT</t>
  </si>
  <si>
    <t>Vandernootstraat 52</t>
  </si>
  <si>
    <t>SINT-JANS-MOLENBEEK</t>
  </si>
  <si>
    <t>Groot-Bijgaardenstraat 434</t>
  </si>
  <si>
    <t>SINT-AGATHA-BERCHEM</t>
  </si>
  <si>
    <t>Georges Henrilaan 278</t>
  </si>
  <si>
    <t>SINT-LAMBRECHTS-WOLUWE</t>
  </si>
  <si>
    <t>GO! LSBO Klim Op</t>
  </si>
  <si>
    <t>Heilige-Familieplein 1</t>
  </si>
  <si>
    <t>Lenniksesteenweg 2</t>
  </si>
  <si>
    <t>directie@donboscohallebulo.be</t>
  </si>
  <si>
    <t>Brusselsesteenweg 20</t>
  </si>
  <si>
    <t>ALSEMBERG</t>
  </si>
  <si>
    <t>Luitenant Jacopsstraat 41</t>
  </si>
  <si>
    <t>info.bulo@sintfranciscus.be</t>
  </si>
  <si>
    <t>Scheestraat 74</t>
  </si>
  <si>
    <t>Inkendaalstraat 1</t>
  </si>
  <si>
    <t>VLEZENBEEK</t>
  </si>
  <si>
    <t>Lostraat 175</t>
  </si>
  <si>
    <t>Guldenschaapstraat 27</t>
  </si>
  <si>
    <t>de Bavaylei 130</t>
  </si>
  <si>
    <t>Heiveld 17</t>
  </si>
  <si>
    <t>Van Schoonbekestraat 32</t>
  </si>
  <si>
    <t>VLSBO Steinerschool Parcival Antwerpen</t>
  </si>
  <si>
    <t>Lamorinièrestraat 75</t>
  </si>
  <si>
    <t>Rudolfstraat 40</t>
  </si>
  <si>
    <t>GLSBO Leerexpert De Novanaut</t>
  </si>
  <si>
    <t>Biekorfstraat 21</t>
  </si>
  <si>
    <t>leerexpert.de.novanaut@stedelijkonderwijs.be</t>
  </si>
  <si>
    <t>GBSBO De Leerexpert Ziekenhuisschool Ant</t>
  </si>
  <si>
    <t>Lindendreef 1</t>
  </si>
  <si>
    <t>Solvynsstraat 75</t>
  </si>
  <si>
    <t>August Leyweg 4</t>
  </si>
  <si>
    <t>GBSBO Leerexpert De IJsduiker</t>
  </si>
  <si>
    <t>August Leyweg 10</t>
  </si>
  <si>
    <t>leerexpert.de.ijsduiker@stedelijkonderwijs.be</t>
  </si>
  <si>
    <t>August Leyweg 14</t>
  </si>
  <si>
    <t>Leo Baekelandstraat 10</t>
  </si>
  <si>
    <t>EKEREN</t>
  </si>
  <si>
    <t>Canadalaan 252</t>
  </si>
  <si>
    <t>Burchtse Weel 102</t>
  </si>
  <si>
    <t>Jozef Van Poppelstraat 6</t>
  </si>
  <si>
    <t>DEURNE</t>
  </si>
  <si>
    <t>Mostheuvellaan 27</t>
  </si>
  <si>
    <t>Bethaniënlei 5</t>
  </si>
  <si>
    <t>SINT-JOB-IN-'T-GOOR</t>
  </si>
  <si>
    <t>Kerklei 44</t>
  </si>
  <si>
    <t>GBSBO Leerexpert Kokoen</t>
  </si>
  <si>
    <t>Dullingen 46</t>
  </si>
  <si>
    <t>leerexpert.kokoen.basis@stedelijkonderwijs.be</t>
  </si>
  <si>
    <t>Schotensesteenweg 256</t>
  </si>
  <si>
    <t>De Rentfort 9</t>
  </si>
  <si>
    <t>VBSBO Pulderbos</t>
  </si>
  <si>
    <t>Reebergenlaan 4</t>
  </si>
  <si>
    <t>PULDERBOS</t>
  </si>
  <si>
    <t>Noord-Brabantlaan 79</t>
  </si>
  <si>
    <t>Schransdriesstraat 47</t>
  </si>
  <si>
    <t>inge.deswert@beerse.be</t>
  </si>
  <si>
    <t>Oude Arendonkse Baan 36</t>
  </si>
  <si>
    <t>014-84.90.00</t>
  </si>
  <si>
    <t>Don Boscostraat 37</t>
  </si>
  <si>
    <t>VBSBO De Ark Oosterlo</t>
  </si>
  <si>
    <t>Eindhoutseweg 25</t>
  </si>
  <si>
    <t>De-Billemontstraat 77</t>
  </si>
  <si>
    <t>Oude Bevelsesteenweg 107</t>
  </si>
  <si>
    <t>KESSEL</t>
  </si>
  <si>
    <t>Wouwstraat 44</t>
  </si>
  <si>
    <t>Zandstraat 30</t>
  </si>
  <si>
    <t>Frans Van Hombeeckplein 17</t>
  </si>
  <si>
    <t>BERCHEM</t>
  </si>
  <si>
    <t>Kleine Amer 20</t>
  </si>
  <si>
    <t>PUURS-SINT-AMANDS</t>
  </si>
  <si>
    <t>Kasteelstraat 6_A</t>
  </si>
  <si>
    <t>Kasteelstraat 6_B</t>
  </si>
  <si>
    <t>Mauroystraat 52</t>
  </si>
  <si>
    <t>HOBOKEN</t>
  </si>
  <si>
    <t>Kallobaan 3</t>
  </si>
  <si>
    <t>Sint-Janstraat 4</t>
  </si>
  <si>
    <t>VBSBO De Vlinder</t>
  </si>
  <si>
    <t>Nekkerspoelstraat 391</t>
  </si>
  <si>
    <t>Schapenstraat 98</t>
  </si>
  <si>
    <t>Herestraat 49</t>
  </si>
  <si>
    <t>Tervuursesteenweg 295</t>
  </si>
  <si>
    <t>Klein Park 4</t>
  </si>
  <si>
    <t>LOVENJOEL</t>
  </si>
  <si>
    <t>Ganspoel 2</t>
  </si>
  <si>
    <t>Kastanjedreef 12</t>
  </si>
  <si>
    <t>Baalsebaan 10</t>
  </si>
  <si>
    <t>directie@damiaanschool.be</t>
  </si>
  <si>
    <t>Oevelse dreef 20</t>
  </si>
  <si>
    <t>Nieuwland 1</t>
  </si>
  <si>
    <t>Rode Kruisstraat 13</t>
  </si>
  <si>
    <t>Groenstraat 16</t>
  </si>
  <si>
    <t>MOLENSTEDE</t>
  </si>
  <si>
    <t>Alexianenweg 30</t>
  </si>
  <si>
    <t>Klein Overlaar 3</t>
  </si>
  <si>
    <t>Sint-Truidensestraat 14</t>
  </si>
  <si>
    <t>Kloosterbeekstraat 3</t>
  </si>
  <si>
    <t>Borggravevijversstraat 9</t>
  </si>
  <si>
    <t>011-26.98.72</t>
  </si>
  <si>
    <t>Galgenbergstraat 45</t>
  </si>
  <si>
    <t>directie@delindeheusden-zolder.be</t>
  </si>
  <si>
    <t>Wildrozenstraat 17</t>
  </si>
  <si>
    <t>Steenovenstraat 20_A</t>
  </si>
  <si>
    <t>Haspershovenstraat 28</t>
  </si>
  <si>
    <t>PELT</t>
  </si>
  <si>
    <t>Emiel Van Dorenlaan 145</t>
  </si>
  <si>
    <t>Sint-Gerardusdreef 1</t>
  </si>
  <si>
    <t>Parklaan 3</t>
  </si>
  <si>
    <t>Borreshoefstraat 10</t>
  </si>
  <si>
    <t>Burgemeester Philipslaan 15</t>
  </si>
  <si>
    <t>Gerdingerpoort 20</t>
  </si>
  <si>
    <t>Kanjelstraat 1_2</t>
  </si>
  <si>
    <t>GO! LSBO De Zonnestraal_Tongeren</t>
  </si>
  <si>
    <t>Hasseltsesteenweg 135</t>
  </si>
  <si>
    <t>Schureveld 9</t>
  </si>
  <si>
    <t>Schepen Dejonghstraat 55</t>
  </si>
  <si>
    <t>Oude Diestersebaan 5</t>
  </si>
  <si>
    <t>Diestsesteenweg 5</t>
  </si>
  <si>
    <t>St.-Ferdinandstraat 1</t>
  </si>
  <si>
    <t>Maasheide 17</t>
  </si>
  <si>
    <t>Stationsstraat 5</t>
  </si>
  <si>
    <t>Oliebaan 2_B</t>
  </si>
  <si>
    <t>Ganzenstraat 15</t>
  </si>
  <si>
    <t>Bruggestraat 23</t>
  </si>
  <si>
    <t>Stokstraat 1_A</t>
  </si>
  <si>
    <t>KLERKEN</t>
  </si>
  <si>
    <t>Pluimstraat 22</t>
  </si>
  <si>
    <t>Noordveldstraat 31</t>
  </si>
  <si>
    <t>SINT-ANDRIES</t>
  </si>
  <si>
    <t>Beisbroekdreef 12</t>
  </si>
  <si>
    <t>Koning Albert I-laan 188</t>
  </si>
  <si>
    <t>directie@bubaoterdreve.be</t>
  </si>
  <si>
    <t>Westendelaan 39</t>
  </si>
  <si>
    <t>Sportlaan 18</t>
  </si>
  <si>
    <t>AARTRIJKE</t>
  </si>
  <si>
    <t>Belhuttebaan 24_A</t>
  </si>
  <si>
    <t>Weststraat 115</t>
  </si>
  <si>
    <t>Heistlaan 26 bus A</t>
  </si>
  <si>
    <t>HEIST-AAN-ZEE</t>
  </si>
  <si>
    <t>Clivialaan 9</t>
  </si>
  <si>
    <t>GO! BSBO Aan Zee De Haan</t>
  </si>
  <si>
    <t>Koninklijke Baan 5</t>
  </si>
  <si>
    <t>VBSBO INSPIRANT aan zee-De Strandloper</t>
  </si>
  <si>
    <t>Albert I Laan 56</t>
  </si>
  <si>
    <t>strandloper@inspirant.be</t>
  </si>
  <si>
    <t>Dan. De Haenelaan 6</t>
  </si>
  <si>
    <t>Walle 115</t>
  </si>
  <si>
    <t>Rollegemkerkstraat 51</t>
  </si>
  <si>
    <t>ROLLEGEM</t>
  </si>
  <si>
    <t>Stedestraat 39</t>
  </si>
  <si>
    <t>lieve.duyck@klimopzwevegem.be</t>
  </si>
  <si>
    <t>Guido Gezellelaan 106</t>
  </si>
  <si>
    <t>Sint-Maartensplein 19</t>
  </si>
  <si>
    <t>MOORSELE</t>
  </si>
  <si>
    <t>Slabbaardstraat-Noord 90</t>
  </si>
  <si>
    <t>Sint-Amandusstraat 28_A</t>
  </si>
  <si>
    <t>Bollewerpstraat 5_A</t>
  </si>
  <si>
    <t>Sint-Jozefsstraat 3</t>
  </si>
  <si>
    <t>De Zilten 52</t>
  </si>
  <si>
    <t>Vikingstraat 37</t>
  </si>
  <si>
    <t>Koolskampstraat 37</t>
  </si>
  <si>
    <t>GITS</t>
  </si>
  <si>
    <t>Oude Pittemstraat 1</t>
  </si>
  <si>
    <t>Sint-Elisabethstraat 6</t>
  </si>
  <si>
    <t>hetvlot@kleinevosieper.be</t>
  </si>
  <si>
    <t>Deken De Bolaan 2</t>
  </si>
  <si>
    <t>Jozef Guislainstraat 47</t>
  </si>
  <si>
    <t>Kloosterstraat 6_D</t>
  </si>
  <si>
    <t>DRONGEN</t>
  </si>
  <si>
    <t>Meerhoutstraat 55</t>
  </si>
  <si>
    <t>OOSTAKKER</t>
  </si>
  <si>
    <t>Karel Lodewijk Dierickxstraat 28</t>
  </si>
  <si>
    <t>Korenbloemstraat 17</t>
  </si>
  <si>
    <t>Ebergiste De Deynestraat 1</t>
  </si>
  <si>
    <t>Sint-Lievenspoortstraat 129</t>
  </si>
  <si>
    <t>Corneel Heymanslaan 10</t>
  </si>
  <si>
    <t>Drongensesteenweg 146</t>
  </si>
  <si>
    <t>Sint-Lievenspoortstraat 2_-8</t>
  </si>
  <si>
    <t>Ijskelderstraat 29</t>
  </si>
  <si>
    <t>Bleekmeersstraat 17_B</t>
  </si>
  <si>
    <t>Bleekmeersstraat 17_A</t>
  </si>
  <si>
    <t>Kouterstraat 108</t>
  </si>
  <si>
    <t>Meidoornlaan 57</t>
  </si>
  <si>
    <t>Kwatrechtsteenweg 168</t>
  </si>
  <si>
    <t>Jules Destréelaan 67</t>
  </si>
  <si>
    <t>GENTBRUGGE</t>
  </si>
  <si>
    <t>Bergemeersenstraat 106</t>
  </si>
  <si>
    <t>Botermelkstraat 201</t>
  </si>
  <si>
    <t>Zuidlaan 34</t>
  </si>
  <si>
    <t>Blijdorpstraat 3</t>
  </si>
  <si>
    <t>Klaverveld 6</t>
  </si>
  <si>
    <t>Sint-Jorisstraat 45</t>
  </si>
  <si>
    <t>Boelarestraat 3</t>
  </si>
  <si>
    <t>Parkstraat 2</t>
  </si>
  <si>
    <t>GROTENBERGE</t>
  </si>
  <si>
    <t>Sint-Jozefsplein 10</t>
  </si>
  <si>
    <t>Galgestraat 2</t>
  </si>
  <si>
    <t>ellen.desmet@kbonet.be</t>
  </si>
  <si>
    <t>Kouter 93</t>
  </si>
  <si>
    <t>Bachtekerkstraat 7</t>
  </si>
  <si>
    <t>Dennendreef 62</t>
  </si>
  <si>
    <t>LANDEGEM</t>
  </si>
  <si>
    <t>Molendreef 16_c</t>
  </si>
  <si>
    <t>Moerstraat 50</t>
  </si>
  <si>
    <t>Kempenstraat 32</t>
  </si>
  <si>
    <t>Bellestraat 89</t>
  </si>
  <si>
    <t>GO!SBSO Woudlucht</t>
  </si>
  <si>
    <t>fme@buso-woudlucht.be</t>
  </si>
  <si>
    <t>GO! SBSO Groeicampus secundair</t>
  </si>
  <si>
    <t>Richter 27</t>
  </si>
  <si>
    <t>admin.secundair@groeicampus.be</t>
  </si>
  <si>
    <t>Speelpleinstraat 77</t>
  </si>
  <si>
    <t>Nieuwe Sint-Annadreef 27</t>
  </si>
  <si>
    <t>Maurits Sabbestraat 8</t>
  </si>
  <si>
    <t>Bruyningstraat 52</t>
  </si>
  <si>
    <t>MARKE</t>
  </si>
  <si>
    <t>Wolfputstraat 42</t>
  </si>
  <si>
    <t>Vurstjen 27</t>
  </si>
  <si>
    <t>Nieuwland 198</t>
  </si>
  <si>
    <t>BRUSSEL</t>
  </si>
  <si>
    <t>onthaal@zaveldal-vgc.be</t>
  </si>
  <si>
    <t>Vestenstraat 14</t>
  </si>
  <si>
    <t>Heiveld 15</t>
  </si>
  <si>
    <t>GO! SBSO Schoolhuis</t>
  </si>
  <si>
    <t>Schoolstraat 11</t>
  </si>
  <si>
    <t>Lamorinièrestraat 77</t>
  </si>
  <si>
    <t>Van Schoonbekestraat 131</t>
  </si>
  <si>
    <t>Markgravelei 81</t>
  </si>
  <si>
    <t>heropleiding@demarkgrave.be</t>
  </si>
  <si>
    <t>Kerkstraat 153</t>
  </si>
  <si>
    <t>Peter Benoitstraat 44</t>
  </si>
  <si>
    <t>Begijnenvest 35</t>
  </si>
  <si>
    <t>leerexpert.de.stiel@stedelijkonderwijs.be</t>
  </si>
  <si>
    <t>Sint-Jacobsmarkt 38</t>
  </si>
  <si>
    <t>Schotensesteenweg 252</t>
  </si>
  <si>
    <t>Botermelkbaan 75</t>
  </si>
  <si>
    <t>leerexpert.kokoen.secundair@stedelijkonderwijs.be</t>
  </si>
  <si>
    <t>Don Boscostraat 39</t>
  </si>
  <si>
    <t>info@gibbo.be</t>
  </si>
  <si>
    <t>Kapelstraat 33</t>
  </si>
  <si>
    <t>Hof-ten-Berglaan 8</t>
  </si>
  <si>
    <t>Breedstraat 104</t>
  </si>
  <si>
    <t>Stuivenbergbaan 135</t>
  </si>
  <si>
    <t>Amerstraat 3</t>
  </si>
  <si>
    <t>info@busomariadal.be</t>
  </si>
  <si>
    <t>Steenovenstraat 20</t>
  </si>
  <si>
    <t>WIJCHMAAL</t>
  </si>
  <si>
    <t>Stationsstraat 74</t>
  </si>
  <si>
    <t>011-64.21.13</t>
  </si>
  <si>
    <t>bbo@wico.be</t>
  </si>
  <si>
    <t>Arbeidsstraat 66</t>
  </si>
  <si>
    <t>Rijksweg 454</t>
  </si>
  <si>
    <t>Langs de Graaf 11</t>
  </si>
  <si>
    <t>Burgemeester Philipslaan 15_A</t>
  </si>
  <si>
    <t>Weertersteenweg 135</t>
  </si>
  <si>
    <t>Corversstraat 33</t>
  </si>
  <si>
    <t>Duinenstraat 1</t>
  </si>
  <si>
    <t>Mijnschoolstraat 63</t>
  </si>
  <si>
    <t>Maagdestraat 56</t>
  </si>
  <si>
    <t>Bruggestraat 39</t>
  </si>
  <si>
    <t>school@tordale-dewissel.be</t>
  </si>
  <si>
    <t>Barrièrestraat 4_A</t>
  </si>
  <si>
    <t>Weidestraat 156</t>
  </si>
  <si>
    <t>ASSEBROEK</t>
  </si>
  <si>
    <t>OOSTDUINKERKE</t>
  </si>
  <si>
    <t>buso@inspirant.be</t>
  </si>
  <si>
    <t>Toekomststraat 75</t>
  </si>
  <si>
    <t>Iepersestraat 245</t>
  </si>
  <si>
    <t>Koolskampstraat 24</t>
  </si>
  <si>
    <t>Steenstraat 42</t>
  </si>
  <si>
    <t>Boeschepestraat 46</t>
  </si>
  <si>
    <t>deast@bcpop.be</t>
  </si>
  <si>
    <t>Krombeekseweg 82</t>
  </si>
  <si>
    <t>Stropkaai 38_A</t>
  </si>
  <si>
    <t>Peperstraat 27</t>
  </si>
  <si>
    <t>Oudenaardsesteenweg 74</t>
  </si>
  <si>
    <t>Durmelaan 118</t>
  </si>
  <si>
    <t>Molenstraat 38</t>
  </si>
  <si>
    <t>053 78 85 25</t>
  </si>
  <si>
    <t>Vekenstraat 1_A</t>
  </si>
  <si>
    <t>Penitentenlaan 1</t>
  </si>
  <si>
    <t>Vlaanderenstraat 6</t>
  </si>
  <si>
    <t>Steenweg 2</t>
  </si>
  <si>
    <t>EKE</t>
  </si>
  <si>
    <t>Dennendreef 60</t>
  </si>
  <si>
    <t>Leihoekstraat 7_B</t>
  </si>
  <si>
    <t>Molendreef 16_C</t>
  </si>
  <si>
    <t>Kaaskerkestraat 22</t>
  </si>
  <si>
    <t>Alfred Verweeplein 25</t>
  </si>
  <si>
    <t>Sint-Truidensesteenweg 44</t>
  </si>
  <si>
    <t>Potterierei 46</t>
  </si>
  <si>
    <t>Diestseweg 34_F</t>
  </si>
  <si>
    <t>014-94.47.11</t>
  </si>
  <si>
    <t>Naamsesteenweg 167</t>
  </si>
  <si>
    <t>Manchesterlaan 50</t>
  </si>
  <si>
    <t>directie@busodeark.be</t>
  </si>
  <si>
    <t>Larestraat 15</t>
  </si>
  <si>
    <t>KURINGEN</t>
  </si>
  <si>
    <t>GBSBO Leerexpert_Castor</t>
  </si>
  <si>
    <t>Columbiastraat 8</t>
  </si>
  <si>
    <t>Nieuwstraat 3_B</t>
  </si>
  <si>
    <t>Isabellalei 69</t>
  </si>
  <si>
    <t>Peter Benoitstraat 17</t>
  </si>
  <si>
    <t>056-18.57.60</t>
  </si>
  <si>
    <t>Buso VIBO De Ring OV2-OV3</t>
  </si>
  <si>
    <t>info.ov3@vibo.be</t>
  </si>
  <si>
    <t>Broeckstraat 37</t>
  </si>
  <si>
    <t>Antwerpseweg 48_1</t>
  </si>
  <si>
    <t>GO! BSBO De Veerboot_Astene</t>
  </si>
  <si>
    <t>Pontstraat 45</t>
  </si>
  <si>
    <t>Kleiryt 5</t>
  </si>
  <si>
    <t>Steenweg op Mol 154</t>
  </si>
  <si>
    <t>Potterierei 45</t>
  </si>
  <si>
    <t>Stoepestraat 40</t>
  </si>
  <si>
    <t>Ziekenhuisschool Antwerpen</t>
  </si>
  <si>
    <t>03-280.49.16</t>
  </si>
  <si>
    <t>saskia.haudenhuyse@so.antwerpen.be</t>
  </si>
  <si>
    <t>Stationsstraat 81</t>
  </si>
  <si>
    <t>Vijverhoflaan 13</t>
  </si>
  <si>
    <t>Groenveldstraat 44</t>
  </si>
  <si>
    <t>Ploegstraat 38</t>
  </si>
  <si>
    <t>ZEEBRUGGE</t>
  </si>
  <si>
    <t>Rekollettenstraat 48</t>
  </si>
  <si>
    <t>BuSO Cardijnschool - Anderlecht</t>
  </si>
  <si>
    <t>bram.de.wasch@ov4debranding.be</t>
  </si>
  <si>
    <t>Liefdestraat 10</t>
  </si>
  <si>
    <t>Oorlogsvrijwilligerslaan 2</t>
  </si>
  <si>
    <t>Platteput 4</t>
  </si>
  <si>
    <t>Schoolstraat 10</t>
  </si>
  <si>
    <t>Koningstraat 12</t>
  </si>
  <si>
    <t>Bad Godesberglaan 21</t>
  </si>
  <si>
    <t>Rudolfstraat 16</t>
  </si>
  <si>
    <t>VBSBO-school de Merode</t>
  </si>
  <si>
    <t>Sint-Hubertusstraat 12</t>
  </si>
  <si>
    <t>Boterstraat 6</t>
  </si>
  <si>
    <t>info@penta-groep.be</t>
  </si>
  <si>
    <t>Bruyningstraat 20</t>
  </si>
  <si>
    <t>Nieuwmoerse Steenweg 113 bus c</t>
  </si>
  <si>
    <t>Rederijkerslei 4</t>
  </si>
  <si>
    <t>directie@tvestje.be</t>
  </si>
  <si>
    <t>Hugo Losschaertstraat 5 bus b</t>
  </si>
  <si>
    <t>Leerexpert Capitan</t>
  </si>
  <si>
    <t>Columbiastraat 5</t>
  </si>
  <si>
    <t>03 343 98 22</t>
  </si>
  <si>
    <t>leerexpert.columbiastraat@stedelijkonderwijs.be</t>
  </si>
  <si>
    <t>Ponton43</t>
  </si>
  <si>
    <t>0492 09 63 79</t>
  </si>
  <si>
    <t>david.bruyninckx@ponton43.be</t>
  </si>
  <si>
    <t>GBSBO De Ruimtevaarder</t>
  </si>
  <si>
    <t>Statiestraat 53</t>
  </si>
  <si>
    <t>0486-39.09.78</t>
  </si>
  <si>
    <t>info@bubaoderuimtevaarder.be</t>
  </si>
  <si>
    <t>VBSBO De Brug 2</t>
  </si>
  <si>
    <t>VLSBO De Polder</t>
  </si>
  <si>
    <t>Polderstraat 78</t>
  </si>
  <si>
    <t>SINT-KRUIS</t>
  </si>
  <si>
    <t>050-69.26.24</t>
  </si>
  <si>
    <t>bubao-depolder@de-kade.be</t>
  </si>
  <si>
    <t>VBSBO Darkenoe</t>
  </si>
  <si>
    <t>Haringrodestraat 84</t>
  </si>
  <si>
    <t>03-230.07.76</t>
  </si>
  <si>
    <t>gisele.konig@tikvatenoe.be</t>
  </si>
  <si>
    <t>GBSBO Leerexpert Capitan</t>
  </si>
  <si>
    <t>03-343.98.22</t>
  </si>
  <si>
    <t>leerexpert.capitan@stedelijkonderwijs.be</t>
  </si>
  <si>
    <t>GO! BSBO Penta Connect</t>
  </si>
  <si>
    <t>Sint-Lucaslaan 29</t>
  </si>
  <si>
    <t>0493-27.18.96</t>
  </si>
  <si>
    <t>1/ANT/073</t>
  </si>
  <si>
    <t>1/ANT/074</t>
  </si>
  <si>
    <t>1/ANT/075</t>
  </si>
  <si>
    <t>1/ANT/080</t>
  </si>
  <si>
    <t>1/ANT/081</t>
  </si>
  <si>
    <t>1/ANT/220</t>
  </si>
  <si>
    <t>1/BRA/009</t>
  </si>
  <si>
    <t>1/BRE/007</t>
  </si>
  <si>
    <t>1/BRE/030</t>
  </si>
  <si>
    <t>1/KAL/014</t>
  </si>
  <si>
    <t>1/KAL/015</t>
  </si>
  <si>
    <t>1/LIE/009</t>
  </si>
  <si>
    <t>1/PUU/013</t>
  </si>
  <si>
    <t>1/PUU/014</t>
  </si>
  <si>
    <t>1/RUM/050</t>
  </si>
  <si>
    <t>1/RUM/051</t>
  </si>
  <si>
    <t>1/SLD/127</t>
  </si>
  <si>
    <t>1/TUR/114</t>
  </si>
  <si>
    <t>2/AAL/044</t>
  </si>
  <si>
    <t>2/AAL/045</t>
  </si>
  <si>
    <t>2/GAV/012</t>
  </si>
  <si>
    <t>2/GEN/340</t>
  </si>
  <si>
    <t>2/GEN/341</t>
  </si>
  <si>
    <t>2/GER/009</t>
  </si>
  <si>
    <t>2/LOK/031</t>
  </si>
  <si>
    <t>2/STN/023</t>
  </si>
  <si>
    <t>3/BRU/003</t>
  </si>
  <si>
    <t>3/HSW/048</t>
  </si>
  <si>
    <t>3/HSW/049</t>
  </si>
  <si>
    <t>3/HSW/050</t>
  </si>
  <si>
    <t>3/OPW/024</t>
  </si>
  <si>
    <t>4/BER/026</t>
  </si>
  <si>
    <t>4/DIE/025</t>
  </si>
  <si>
    <t>4/DIL/020</t>
  </si>
  <si>
    <t>4/GEN/049</t>
  </si>
  <si>
    <t>4/GEN/050</t>
  </si>
  <si>
    <t>4/HAS/047</t>
  </si>
  <si>
    <t>4/HAS/048</t>
  </si>
  <si>
    <t>4/HAS/049</t>
  </si>
  <si>
    <t>4/HAS/051</t>
  </si>
  <si>
    <t>4/HAS/052</t>
  </si>
  <si>
    <t>4/HAS/053</t>
  </si>
  <si>
    <t>4/HAS/054</t>
  </si>
  <si>
    <t>4/HEU/014</t>
  </si>
  <si>
    <t>4/HEU/015</t>
  </si>
  <si>
    <t>4/LOM/027</t>
  </si>
  <si>
    <t>4/LOM/029</t>
  </si>
  <si>
    <t>5/BDK/018</t>
  </si>
  <si>
    <t>5/BRU/018</t>
  </si>
  <si>
    <t>5/DEN/001</t>
  </si>
  <si>
    <t>5/DEN/002</t>
  </si>
  <si>
    <t>5/DEN/003</t>
  </si>
  <si>
    <t>5/IEP/010</t>
  </si>
  <si>
    <t>5/KOK/020</t>
  </si>
  <si>
    <t>5/ROE/047</t>
  </si>
  <si>
    <t>5/ROE/048</t>
  </si>
  <si>
    <t>5/ROE/049</t>
  </si>
  <si>
    <t>5/ROE/050</t>
  </si>
  <si>
    <t>5/ROE/051</t>
  </si>
  <si>
    <t>5/ROE/052</t>
  </si>
  <si>
    <t>5/ROE/053</t>
  </si>
  <si>
    <t>5/ROE/054</t>
  </si>
  <si>
    <t>5/TLT/008</t>
  </si>
  <si>
    <t>1F2B8EE-004522-05-231128</t>
  </si>
  <si>
    <t>wekelijks gepresteerd aantal uren en minuten - als decimaal getal</t>
  </si>
  <si>
    <t>gemiddelde dagelijkse werkduur uren en minuten - als decimaal getal</t>
  </si>
  <si>
    <t>PW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</si>
</sst>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F800]dddd\,\ mmmm\ dd\,\ yyyy"/>
    <numFmt numFmtId="166" formatCode="#,##0.00\ &quot;€&quot;"/>
    <numFmt numFmtId="167" formatCode="0000"/>
    <numFmt numFmtId="168" formatCode="0\.000\.000\.000"/>
    <numFmt numFmtId="169" formatCode="[$-813]dddd\ d\ mmmm\ yyyy;@"/>
    <numFmt numFmtId="170" formatCode="[$-813]d\ mmmm\ yyyy;@"/>
  </numFmts>
  <fonts count="61" x14ac:knownFonts="1">
    <font>
      <sz val="10"/>
      <name val="Arial"/>
    </font>
    <font>
      <u/>
      <sz val="10"/>
      <color indexed="12"/>
      <name val="Arial"/>
      <family val="2"/>
    </font>
    <font>
      <sz val="10"/>
      <name val="Arial"/>
      <family val="2"/>
    </font>
    <font>
      <sz val="10"/>
      <name val="Arial"/>
      <family val="2"/>
    </font>
    <font>
      <sz val="8"/>
      <name val="Arial"/>
      <family val="2"/>
    </font>
    <font>
      <b/>
      <sz val="10"/>
      <name val="Arial"/>
      <family val="2"/>
    </font>
    <font>
      <i/>
      <sz val="10"/>
      <name val="Arial"/>
      <family val="2"/>
    </font>
    <font>
      <b/>
      <i/>
      <sz val="10"/>
      <name val="Calibri"/>
      <family val="2"/>
    </font>
    <font>
      <i/>
      <sz val="10"/>
      <name val="Calibri"/>
      <family val="2"/>
    </font>
    <font>
      <b/>
      <sz val="12"/>
      <name val="Arial"/>
      <family val="2"/>
    </font>
    <font>
      <i/>
      <u/>
      <sz val="10"/>
      <name val="Calibri"/>
      <family val="2"/>
    </font>
    <font>
      <b/>
      <u/>
      <sz val="10"/>
      <name val="Arial"/>
      <family val="2"/>
    </font>
    <font>
      <sz val="11"/>
      <color indexed="8"/>
      <name val="Calibri"/>
      <family val="2"/>
    </font>
    <font>
      <sz val="10"/>
      <color indexed="8"/>
      <name val="Arial"/>
      <family val="2"/>
    </font>
    <font>
      <sz val="10"/>
      <name val="Calibri"/>
      <family val="2"/>
    </font>
    <font>
      <b/>
      <sz val="10"/>
      <name val="Calibri"/>
      <family val="2"/>
    </font>
    <font>
      <b/>
      <sz val="11"/>
      <name val="Arial"/>
      <family val="2"/>
    </font>
    <font>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0"/>
      <name val="Calibri"/>
      <family val="2"/>
      <scheme val="minor"/>
    </font>
    <font>
      <sz val="6"/>
      <name val="Calibri"/>
      <family val="2"/>
      <scheme val="minor"/>
    </font>
    <font>
      <b/>
      <sz val="10"/>
      <name val="Calibri"/>
      <family val="2"/>
      <scheme val="minor"/>
    </font>
    <font>
      <b/>
      <sz val="10"/>
      <color rgb="FFFF0000"/>
      <name val="Calibri"/>
      <family val="2"/>
      <scheme val="minor"/>
    </font>
    <font>
      <sz val="10"/>
      <color rgb="FFFF0000"/>
      <name val="Calibri"/>
      <family val="2"/>
      <scheme val="minor"/>
    </font>
    <font>
      <b/>
      <sz val="10"/>
      <color rgb="FFFF0000"/>
      <name val="Arial"/>
      <family val="2"/>
    </font>
    <font>
      <sz val="6"/>
      <color rgb="FFFF0000"/>
      <name val="Calibri"/>
      <family val="2"/>
      <scheme val="minor"/>
    </font>
    <font>
      <sz val="10"/>
      <color rgb="FFFF0000"/>
      <name val="Arial"/>
      <family val="2"/>
    </font>
    <font>
      <i/>
      <sz val="10"/>
      <name val="Calibri"/>
      <family val="2"/>
      <scheme val="minor"/>
    </font>
    <font>
      <b/>
      <sz val="18"/>
      <name val="Calibri"/>
      <family val="2"/>
      <scheme val="minor"/>
    </font>
    <font>
      <b/>
      <sz val="14"/>
      <color rgb="FFFF0000"/>
      <name val="Arial"/>
      <family val="2"/>
    </font>
    <font>
      <b/>
      <sz val="12"/>
      <color rgb="FFFF0000"/>
      <name val="Calibri"/>
      <family val="2"/>
      <scheme val="minor"/>
    </font>
    <font>
      <sz val="7"/>
      <color rgb="FFFF0000"/>
      <name val="Calibri"/>
      <family val="2"/>
      <scheme val="minor"/>
    </font>
    <font>
      <b/>
      <sz val="8"/>
      <color rgb="FFFF0000"/>
      <name val="Arial"/>
      <family val="2"/>
    </font>
    <font>
      <sz val="7"/>
      <color rgb="FFFF0000"/>
      <name val="Arial"/>
      <family val="2"/>
    </font>
    <font>
      <b/>
      <sz val="12"/>
      <color indexed="9"/>
      <name val="Calibri"/>
      <family val="2"/>
      <scheme val="minor"/>
    </font>
    <font>
      <b/>
      <sz val="8"/>
      <name val="Calibri"/>
      <family val="2"/>
      <scheme val="minor"/>
    </font>
    <font>
      <u/>
      <sz val="10"/>
      <color indexed="12"/>
      <name val="Calibri"/>
      <family val="2"/>
      <scheme val="minor"/>
    </font>
    <font>
      <b/>
      <sz val="14"/>
      <color rgb="FFFF0000"/>
      <name val="Calibri"/>
      <family val="2"/>
      <scheme val="minor"/>
    </font>
    <font>
      <b/>
      <sz val="12"/>
      <color rgb="FFFF0000"/>
      <name val="Arial"/>
      <family val="2"/>
    </font>
    <font>
      <sz val="8"/>
      <color rgb="FFFF0000"/>
      <name val="Calibri"/>
      <family val="2"/>
      <scheme val="minor"/>
    </font>
    <font>
      <sz val="8"/>
      <color indexed="10"/>
      <name val="Calibri"/>
      <family val="2"/>
    </font>
    <font>
      <sz val="8"/>
      <color rgb="FFFF0000"/>
      <name val="Arial"/>
      <family val="2"/>
    </font>
    <font>
      <b/>
      <i/>
      <sz val="10"/>
      <name val="Calibri"/>
      <family val="2"/>
      <scheme val="minor"/>
    </font>
    <font>
      <b/>
      <i/>
      <sz val="10"/>
      <color rgb="FFFF0000"/>
      <name val="Calibri"/>
      <family val="2"/>
    </font>
    <font>
      <sz val="11"/>
      <color rgb="FFFF0000"/>
      <name val="Calibri"/>
      <family val="2"/>
      <scheme val="minor"/>
    </font>
    <font>
      <i/>
      <u/>
      <sz val="10"/>
      <name val="Calibri"/>
      <family val="2"/>
      <scheme val="minor"/>
    </font>
    <font>
      <i/>
      <u/>
      <sz val="10"/>
      <name val="Arial"/>
      <family val="2"/>
    </font>
    <font>
      <sz val="11"/>
      <name val="Calibri"/>
      <family val="2"/>
      <scheme val="minor"/>
    </font>
    <font>
      <i/>
      <u/>
      <sz val="10"/>
      <color rgb="FFFF0000"/>
      <name val="Calibri"/>
      <family val="2"/>
      <scheme val="minor"/>
    </font>
    <font>
      <b/>
      <i/>
      <sz val="10"/>
      <color rgb="FFFF0000"/>
      <name val="Calibri"/>
      <family val="2"/>
      <scheme val="minor"/>
    </font>
    <font>
      <b/>
      <i/>
      <u/>
      <sz val="10"/>
      <color rgb="FFFF0000"/>
      <name val="Calibri"/>
      <family val="2"/>
      <scheme val="minor"/>
    </font>
    <font>
      <i/>
      <u/>
      <sz val="10"/>
      <color indexed="12"/>
      <name val="Calibri"/>
      <family val="2"/>
    </font>
    <font>
      <b/>
      <sz val="11"/>
      <color rgb="FFFF0000"/>
      <name val="Calibri"/>
      <family val="2"/>
      <scheme val="minor"/>
    </font>
    <font>
      <b/>
      <sz val="12"/>
      <color rgb="FFFF0000"/>
      <name val="Calibri"/>
      <family val="2"/>
    </font>
    <font>
      <sz val="12"/>
      <name val="Calibri"/>
      <family val="2"/>
    </font>
    <font>
      <sz val="12"/>
      <name val="Arial"/>
      <family val="2"/>
    </font>
    <font>
      <sz val="11"/>
      <color rgb="FF000000"/>
      <name val="Calibri"/>
      <family val="2"/>
    </font>
    <font>
      <b/>
      <sz val="11"/>
      <color rgb="FF000000"/>
      <name val="Segoe UI"/>
      <family val="2"/>
    </font>
    <font>
      <sz val="11"/>
      <color rgb="FF000000"/>
      <name val="Segoe UI"/>
      <family val="2"/>
    </font>
  </fonts>
  <fills count="11">
    <fill>
      <patternFill patternType="none"/>
    </fill>
    <fill>
      <patternFill patternType="gray125"/>
    </fill>
    <fill>
      <patternFill patternType="solid">
        <fgColor indexed="22"/>
        <bgColor indexed="0"/>
      </patternFill>
    </fill>
    <fill>
      <patternFill patternType="solid">
        <fgColor indexed="5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bgColor indexed="64"/>
      </patternFill>
    </fill>
    <fill>
      <patternFill patternType="solid">
        <fgColor rgb="FFFFFF99"/>
        <bgColor indexed="64"/>
      </patternFill>
    </fill>
    <fill>
      <patternFill patternType="solid">
        <fgColor theme="7"/>
        <bgColor indexed="64"/>
      </patternFill>
    </fill>
    <fill>
      <patternFill patternType="solid">
        <fgColor rgb="FFC0C0C0"/>
        <bgColor rgb="FFC0C0C0"/>
      </patternFill>
    </fill>
  </fills>
  <borders count="5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theme="0" tint="-0.499984740745262"/>
      </right>
      <top style="thick">
        <color indexed="64"/>
      </top>
      <bottom style="thin">
        <color theme="0" tint="-0.499984740745262"/>
      </bottom>
      <diagonal/>
    </border>
    <border>
      <left style="thin">
        <color theme="0" tint="-0.499984740745262"/>
      </left>
      <right style="thin">
        <color theme="0" tint="-0.499984740745262"/>
      </right>
      <top style="thick">
        <color indexed="64"/>
      </top>
      <bottom style="thin">
        <color theme="0" tint="-0.499984740745262"/>
      </bottom>
      <diagonal/>
    </border>
    <border>
      <left style="thin">
        <color theme="0" tint="-0.499984740745262"/>
      </left>
      <right style="thick">
        <color indexed="64"/>
      </right>
      <top style="thick">
        <color indexed="64"/>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indexed="64"/>
      </left>
      <right style="thin">
        <color theme="0" tint="-0.499984740745262"/>
      </right>
      <top style="thin">
        <color theme="0" tint="-0.499984740745262"/>
      </top>
      <bottom style="thick">
        <color indexed="64"/>
      </bottom>
      <diagonal/>
    </border>
    <border>
      <left style="thin">
        <color theme="0" tint="-0.499984740745262"/>
      </left>
      <right style="thin">
        <color theme="0" tint="-0.499984740745262"/>
      </right>
      <top style="thin">
        <color theme="0" tint="-0.499984740745262"/>
      </top>
      <bottom style="thick">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ck">
        <color indexed="64"/>
      </top>
      <bottom style="thick">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ck">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ck">
        <color indexed="64"/>
      </right>
      <top/>
      <bottom style="thin">
        <color theme="0" tint="-0.499984740745262"/>
      </bottom>
      <diagonal/>
    </border>
    <border>
      <left style="thick">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ck">
        <color indexed="64"/>
      </right>
      <top style="thin">
        <color theme="0" tint="-0.499984740745262"/>
      </top>
      <bottom style="thin">
        <color indexed="64"/>
      </bottom>
      <diagonal/>
    </border>
    <border>
      <left style="thin">
        <color theme="0" tint="-0.499984740745262"/>
      </left>
      <right/>
      <top style="thick">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style="thin">
        <color theme="0" tint="-0.499984740745262"/>
      </left>
      <right/>
      <top style="thin">
        <color theme="0" tint="-0.499984740745262"/>
      </top>
      <bottom style="thick">
        <color indexed="64"/>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ck">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style="thin">
        <color theme="0" tint="-0.499984740745262"/>
      </right>
      <top style="thin">
        <color indexed="64"/>
      </top>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style="thin">
        <color auto="1"/>
      </top>
      <bottom style="thin">
        <color auto="1"/>
      </bottom>
      <diagonal/>
    </border>
    <border>
      <left style="thin">
        <color rgb="FFD0D7E5"/>
      </left>
      <right style="thin">
        <color rgb="FFD0D7E5"/>
      </right>
      <top/>
      <bottom/>
      <diagonal/>
    </border>
  </borders>
  <cellStyleXfs count="7">
    <xf numFmtId="0" fontId="0" fillId="0" borderId="0"/>
    <xf numFmtId="0" fontId="1" fillId="0" borderId="0" applyNumberFormat="0" applyFill="0" applyBorder="0" applyAlignment="0" applyProtection="0">
      <alignment vertical="top"/>
      <protection locked="0"/>
    </xf>
    <xf numFmtId="0" fontId="19" fillId="0" borderId="0" applyNumberFormat="0" applyFill="0" applyBorder="0" applyAlignment="0" applyProtection="0"/>
    <xf numFmtId="0" fontId="2" fillId="0" borderId="0"/>
    <xf numFmtId="0" fontId="2" fillId="0" borderId="0"/>
    <xf numFmtId="0" fontId="18" fillId="0" borderId="0"/>
    <xf numFmtId="0" fontId="13" fillId="0" borderId="0"/>
  </cellStyleXfs>
  <cellXfs count="367">
    <xf numFmtId="0" fontId="0" fillId="0" borderId="0" xfId="0"/>
    <xf numFmtId="0" fontId="21" fillId="0" borderId="0" xfId="0" applyFont="1" applyBorder="1" applyProtection="1">
      <protection hidden="1"/>
    </xf>
    <xf numFmtId="0" fontId="22" fillId="0" borderId="0" xfId="0" applyFont="1" applyBorder="1" applyAlignment="1" applyProtection="1">
      <alignment horizontal="right"/>
      <protection hidden="1"/>
    </xf>
    <xf numFmtId="0" fontId="23" fillId="0" borderId="0" xfId="0" applyFont="1" applyBorder="1" applyProtection="1">
      <protection hidden="1"/>
    </xf>
    <xf numFmtId="0" fontId="21" fillId="0" borderId="0" xfId="0" applyFont="1" applyBorder="1" applyAlignment="1" applyProtection="1">
      <alignment horizontal="right"/>
      <protection hidden="1"/>
    </xf>
    <xf numFmtId="0" fontId="21" fillId="0" borderId="0" xfId="0" applyFont="1" applyBorder="1" applyAlignment="1" applyProtection="1">
      <alignment horizontal="right" vertical="center"/>
      <protection hidden="1"/>
    </xf>
    <xf numFmtId="0" fontId="0" fillId="0" borderId="0" xfId="0" applyFill="1" applyAlignment="1" applyProtection="1">
      <protection hidden="1"/>
    </xf>
    <xf numFmtId="0" fontId="21" fillId="0" borderId="0" xfId="0" applyFont="1" applyBorder="1" applyAlignment="1" applyProtection="1">
      <alignment horizontal="left"/>
      <protection hidden="1"/>
    </xf>
    <xf numFmtId="0" fontId="21" fillId="0" borderId="0" xfId="0" applyFont="1" applyFill="1" applyBorder="1" applyAlignment="1" applyProtection="1">
      <protection hidden="1"/>
    </xf>
    <xf numFmtId="0" fontId="21" fillId="0" borderId="0" xfId="0" applyFont="1" applyProtection="1">
      <protection hidden="1"/>
    </xf>
    <xf numFmtId="0" fontId="21" fillId="0" borderId="0" xfId="0" applyFont="1" applyFill="1" applyBorder="1" applyProtection="1">
      <protection hidden="1"/>
    </xf>
    <xf numFmtId="0" fontId="0" fillId="0" borderId="0" xfId="0" applyNumberFormat="1"/>
    <xf numFmtId="0" fontId="0" fillId="0" borderId="0" xfId="0" applyBorder="1" applyAlignment="1" applyProtection="1">
      <alignment wrapText="1"/>
      <protection hidden="1"/>
    </xf>
    <xf numFmtId="0" fontId="24" fillId="0" borderId="0" xfId="0" applyFont="1" applyFill="1" applyAlignment="1" applyProtection="1">
      <protection hidden="1"/>
    </xf>
    <xf numFmtId="0" fontId="25" fillId="0" borderId="0" xfId="0" applyFont="1" applyBorder="1" applyAlignment="1" applyProtection="1">
      <alignment vertical="center"/>
      <protection hidden="1"/>
    </xf>
    <xf numFmtId="0" fontId="0" fillId="0" borderId="0" xfId="0" applyBorder="1" applyAlignment="1" applyProtection="1">
      <alignment vertical="top"/>
      <protection hidden="1"/>
    </xf>
    <xf numFmtId="0" fontId="0" fillId="0" borderId="0" xfId="0" applyAlignment="1" applyProtection="1">
      <alignment vertical="top"/>
      <protection hidden="1"/>
    </xf>
    <xf numFmtId="0" fontId="0" fillId="0" borderId="0" xfId="0" applyProtection="1">
      <protection hidden="1"/>
    </xf>
    <xf numFmtId="1" fontId="0" fillId="0" borderId="0" xfId="0" applyNumberFormat="1" applyAlignment="1">
      <alignment horizontal="left"/>
    </xf>
    <xf numFmtId="0" fontId="0" fillId="0" borderId="0" xfId="0" applyAlignment="1" applyProtection="1">
      <protection hidden="1"/>
    </xf>
    <xf numFmtId="0" fontId="11" fillId="0" borderId="0" xfId="0" applyFont="1" applyProtection="1">
      <protection hidden="1"/>
    </xf>
    <xf numFmtId="0" fontId="2" fillId="0" borderId="0" xfId="0" applyFont="1" applyAlignment="1" applyProtection="1">
      <alignment horizontal="center" vertical="top" wrapText="1"/>
      <protection hidden="1"/>
    </xf>
    <xf numFmtId="0" fontId="2" fillId="0" borderId="0" xfId="0" applyFont="1" applyProtection="1">
      <protection hidden="1"/>
    </xf>
    <xf numFmtId="0" fontId="2" fillId="0" borderId="0" xfId="0" applyFont="1"/>
    <xf numFmtId="0" fontId="0" fillId="0" borderId="0" xfId="0" applyBorder="1" applyAlignment="1" applyProtection="1">
      <alignment vertical="top" wrapText="1"/>
      <protection hidden="1"/>
    </xf>
    <xf numFmtId="0" fontId="24" fillId="0" borderId="0" xfId="0" applyFont="1" applyBorder="1" applyAlignment="1" applyProtection="1">
      <alignment horizontal="center" vertical="center"/>
      <protection hidden="1"/>
    </xf>
    <xf numFmtId="0" fontId="0" fillId="0" borderId="0" xfId="0" applyFill="1" applyAlignment="1" applyProtection="1">
      <alignment horizontal="left" vertical="center"/>
      <protection hidden="1"/>
    </xf>
    <xf numFmtId="1" fontId="0" fillId="0" borderId="0" xfId="0" applyNumberFormat="1"/>
    <xf numFmtId="164" fontId="0" fillId="0" borderId="0" xfId="0" applyNumberFormat="1"/>
    <xf numFmtId="14" fontId="0" fillId="0" borderId="0" xfId="0" applyNumberFormat="1"/>
    <xf numFmtId="0" fontId="24" fillId="0" borderId="0" xfId="0" applyFont="1" applyAlignment="1" applyProtection="1">
      <alignment horizontal="center" vertical="center"/>
      <protection hidden="1"/>
    </xf>
    <xf numFmtId="2" fontId="0" fillId="0" borderId="0" xfId="0" applyNumberFormat="1"/>
    <xf numFmtId="165" fontId="0" fillId="0" borderId="0" xfId="0" applyNumberFormat="1"/>
    <xf numFmtId="0" fontId="12" fillId="2" borderId="2" xfId="6" applyFont="1" applyFill="1" applyBorder="1" applyAlignment="1">
      <alignment horizontal="center"/>
    </xf>
    <xf numFmtId="0" fontId="12" fillId="0" borderId="1" xfId="6" applyFont="1" applyFill="1" applyBorder="1" applyAlignment="1">
      <alignment wrapText="1"/>
    </xf>
    <xf numFmtId="0" fontId="0" fillId="0" borderId="0" xfId="0" applyFill="1"/>
    <xf numFmtId="0" fontId="26" fillId="0" borderId="0" xfId="0" quotePrefix="1" applyFont="1"/>
    <xf numFmtId="0" fontId="27" fillId="0" borderId="0" xfId="0" applyFont="1" applyBorder="1" applyAlignment="1" applyProtection="1">
      <alignment horizontal="right"/>
      <protection hidden="1"/>
    </xf>
    <xf numFmtId="0" fontId="20" fillId="0" borderId="0" xfId="0" applyFont="1" applyFill="1" applyProtection="1"/>
    <xf numFmtId="0" fontId="0" fillId="0" borderId="0" xfId="0" applyFill="1" applyProtection="1"/>
    <xf numFmtId="166" fontId="20" fillId="0" borderId="0" xfId="0" applyNumberFormat="1" applyFont="1" applyFill="1" applyProtection="1"/>
    <xf numFmtId="167" fontId="0" fillId="0" borderId="0" xfId="0" applyNumberFormat="1" applyFill="1" applyProtection="1"/>
    <xf numFmtId="166" fontId="0" fillId="0" borderId="0" xfId="0" applyNumberFormat="1"/>
    <xf numFmtId="0" fontId="25" fillId="0" borderId="0" xfId="0" applyFont="1" applyBorder="1" applyAlignment="1" applyProtection="1">
      <alignment horizontal="left" vertical="top"/>
      <protection hidden="1"/>
    </xf>
    <xf numFmtId="0" fontId="28" fillId="0" borderId="0" xfId="0" applyFont="1" applyAlignment="1" applyProtection="1">
      <protection hidden="1"/>
    </xf>
    <xf numFmtId="0" fontId="21" fillId="0" borderId="0" xfId="0" applyFont="1" applyBorder="1" applyAlignment="1" applyProtection="1">
      <protection hidden="1"/>
    </xf>
    <xf numFmtId="0" fontId="30" fillId="0" borderId="0" xfId="0" applyFont="1" applyBorder="1" applyAlignment="1" applyProtection="1">
      <alignment vertical="top" wrapText="1"/>
      <protection hidden="1"/>
    </xf>
    <xf numFmtId="0" fontId="21" fillId="0" borderId="0" xfId="0" applyFont="1" applyBorder="1" applyAlignment="1" applyProtection="1">
      <alignment horizontal="center" vertical="center"/>
      <protection hidden="1"/>
    </xf>
    <xf numFmtId="0" fontId="0" fillId="0" borderId="0" xfId="0" applyAlignment="1" applyProtection="1">
      <alignment vertical="top" wrapText="1"/>
      <protection hidden="1"/>
    </xf>
    <xf numFmtId="0" fontId="0" fillId="0" borderId="0" xfId="0" applyAlignment="1" applyProtection="1">
      <alignment wrapText="1"/>
      <protection hidden="1"/>
    </xf>
    <xf numFmtId="0" fontId="31" fillId="0" borderId="0" xfId="0" applyFont="1" applyAlignment="1" applyProtection="1">
      <alignment horizontal="center" vertical="center" wrapText="1"/>
      <protection hidden="1"/>
    </xf>
    <xf numFmtId="0" fontId="26" fillId="0" borderId="0" xfId="0" applyFont="1" applyAlignment="1" applyProtection="1">
      <alignment horizontal="center" vertical="center"/>
      <protection hidden="1"/>
    </xf>
    <xf numFmtId="0" fontId="32" fillId="0" borderId="0" xfId="0" applyFont="1" applyFill="1" applyBorder="1" applyAlignment="1" applyProtection="1">
      <alignment horizontal="left"/>
      <protection hidden="1"/>
    </xf>
    <xf numFmtId="0" fontId="0" fillId="0" borderId="0" xfId="0" applyFont="1" applyFill="1" applyProtection="1"/>
    <xf numFmtId="166" fontId="0" fillId="0" borderId="0" xfId="0" applyNumberFormat="1" applyFont="1" applyFill="1" applyProtection="1"/>
    <xf numFmtId="0" fontId="17" fillId="0" borderId="1" xfId="6" applyFont="1" applyFill="1" applyBorder="1" applyAlignment="1">
      <alignment horizontal="right" wrapText="1"/>
    </xf>
    <xf numFmtId="0" fontId="17" fillId="0" borderId="1" xfId="6" applyFont="1" applyFill="1" applyBorder="1" applyAlignment="1">
      <alignment wrapText="1"/>
    </xf>
    <xf numFmtId="168" fontId="17" fillId="0" borderId="1" xfId="6" applyNumberFormat="1" applyFont="1" applyFill="1" applyBorder="1" applyAlignment="1">
      <alignment horizontal="right" wrapText="1"/>
    </xf>
    <xf numFmtId="0" fontId="28" fillId="0" borderId="0" xfId="0" applyFont="1" applyAlignment="1" applyProtection="1">
      <alignment vertical="top"/>
      <protection hidden="1"/>
    </xf>
    <xf numFmtId="0" fontId="30" fillId="0" borderId="0" xfId="0" applyFont="1" applyBorder="1" applyAlignment="1" applyProtection="1">
      <alignment vertical="top" wrapText="1"/>
      <protection hidden="1"/>
    </xf>
    <xf numFmtId="0" fontId="0" fillId="0" borderId="0" xfId="0" applyAlignment="1">
      <alignment vertical="top" wrapText="1"/>
    </xf>
    <xf numFmtId="0" fontId="21" fillId="0" borderId="0" xfId="0" applyFont="1" applyAlignment="1" applyProtection="1">
      <alignment horizontal="left"/>
      <protection hidden="1"/>
    </xf>
    <xf numFmtId="0" fontId="24" fillId="0" borderId="0" xfId="0" applyFont="1" applyBorder="1" applyAlignment="1" applyProtection="1">
      <alignment horizontal="left" vertical="top"/>
      <protection hidden="1"/>
    </xf>
    <xf numFmtId="0" fontId="16" fillId="0" borderId="3" xfId="0" applyFont="1" applyBorder="1" applyAlignment="1" applyProtection="1">
      <protection hidden="1"/>
    </xf>
    <xf numFmtId="0" fontId="24" fillId="0" borderId="0" xfId="0" applyFont="1" applyAlignment="1">
      <alignment horizontal="left" vertical="center"/>
    </xf>
    <xf numFmtId="0" fontId="0" fillId="0" borderId="0" xfId="0" applyAlignment="1" applyProtection="1">
      <alignment vertical="top" wrapText="1"/>
      <protection hidden="1"/>
    </xf>
    <xf numFmtId="0" fontId="31" fillId="0" borderId="0" xfId="0" applyFont="1" applyAlignment="1" applyProtection="1">
      <alignment horizontal="center" vertical="center" wrapText="1"/>
      <protection hidden="1"/>
    </xf>
    <xf numFmtId="0" fontId="21" fillId="0" borderId="0" xfId="0" applyFont="1" applyBorder="1" applyAlignment="1" applyProtection="1">
      <protection hidden="1"/>
    </xf>
    <xf numFmtId="0" fontId="0" fillId="0" borderId="0" xfId="0" applyAlignment="1" applyProtection="1">
      <protection hidden="1"/>
    </xf>
    <xf numFmtId="0" fontId="0" fillId="0" borderId="4" xfId="0" applyBorder="1" applyAlignment="1" applyProtection="1">
      <alignment horizontal="center" vertical="center" wrapText="1"/>
      <protection hidden="1"/>
    </xf>
    <xf numFmtId="0" fontId="29" fillId="0" borderId="0" xfId="0" applyFont="1" applyAlignment="1" applyProtection="1">
      <alignment vertical="top"/>
      <protection hidden="1"/>
    </xf>
    <xf numFmtId="0" fontId="29" fillId="0" borderId="0" xfId="0" applyFont="1" applyAlignment="1" applyProtection="1">
      <alignment vertical="center"/>
      <protection hidden="1"/>
    </xf>
    <xf numFmtId="0" fontId="29" fillId="0" borderId="0" xfId="0" quotePrefix="1" applyFont="1" applyAlignment="1" applyProtection="1">
      <alignment horizontal="right"/>
      <protection hidden="1"/>
    </xf>
    <xf numFmtId="0" fontId="29" fillId="0" borderId="0" xfId="0" quotePrefix="1" applyFont="1" applyAlignment="1" applyProtection="1">
      <alignment horizontal="right" vertical="top"/>
      <protection hidden="1"/>
    </xf>
    <xf numFmtId="0" fontId="29" fillId="0" borderId="0" xfId="0" quotePrefix="1" applyFont="1" applyAlignment="1" applyProtection="1">
      <alignment horizontal="right" vertical="center"/>
      <protection hidden="1"/>
    </xf>
    <xf numFmtId="0" fontId="45" fillId="0" borderId="0" xfId="0" applyFont="1" applyAlignment="1" applyProtection="1">
      <alignment horizontal="left" vertical="top"/>
      <protection hidden="1"/>
    </xf>
    <xf numFmtId="2" fontId="5" fillId="0" borderId="0" xfId="0" applyNumberFormat="1" applyFont="1" applyProtection="1">
      <protection hidden="1"/>
    </xf>
    <xf numFmtId="2" fontId="0" fillId="0" borderId="0" xfId="0" applyNumberFormat="1" applyProtection="1">
      <protection hidden="1"/>
    </xf>
    <xf numFmtId="169" fontId="0" fillId="0" borderId="0" xfId="0" applyNumberFormat="1"/>
    <xf numFmtId="0" fontId="0" fillId="7" borderId="0" xfId="0" applyFill="1"/>
    <xf numFmtId="2" fontId="0" fillId="5" borderId="0" xfId="0" applyNumberFormat="1" applyFill="1" applyAlignment="1" applyProtection="1">
      <alignment horizontal="center"/>
      <protection hidden="1"/>
    </xf>
    <xf numFmtId="0" fontId="0" fillId="0" borderId="0" xfId="0" applyAlignment="1" applyProtection="1">
      <protection hidden="1"/>
    </xf>
    <xf numFmtId="0" fontId="26" fillId="0" borderId="0" xfId="0" applyFont="1" applyAlignment="1" applyProtection="1">
      <alignment horizontal="left"/>
      <protection hidden="1"/>
    </xf>
    <xf numFmtId="0" fontId="26" fillId="0" borderId="0" xfId="0" applyFont="1" applyFill="1" applyBorder="1" applyAlignment="1" applyProtection="1">
      <alignment horizontal="left"/>
      <protection hidden="1"/>
    </xf>
    <xf numFmtId="0" fontId="21" fillId="0" borderId="0" xfId="0" applyFont="1" applyBorder="1" applyAlignment="1" applyProtection="1">
      <alignment horizontal="left" vertical="center"/>
      <protection hidden="1"/>
    </xf>
    <xf numFmtId="0" fontId="26" fillId="0" borderId="0" xfId="0" applyFont="1" applyAlignment="1" applyProtection="1">
      <alignment horizontal="left" vertical="center" wrapText="1"/>
      <protection hidden="1"/>
    </xf>
    <xf numFmtId="0" fontId="0" fillId="0" borderId="0" xfId="0" applyAlignment="1" applyProtection="1">
      <alignment wrapText="1"/>
      <protection hidden="1"/>
    </xf>
    <xf numFmtId="2" fontId="21" fillId="0" borderId="13" xfId="0" applyNumberFormat="1" applyFont="1" applyBorder="1" applyAlignment="1" applyProtection="1">
      <alignment vertical="center"/>
      <protection hidden="1"/>
    </xf>
    <xf numFmtId="0" fontId="21" fillId="0" borderId="13" xfId="0" applyFont="1" applyFill="1" applyBorder="1" applyAlignment="1" applyProtection="1">
      <alignment horizontal="right" vertical="center" wrapText="1"/>
      <protection hidden="1"/>
    </xf>
    <xf numFmtId="2" fontId="21" fillId="4" borderId="13" xfId="0" applyNumberFormat="1" applyFont="1" applyFill="1" applyBorder="1" applyAlignment="1" applyProtection="1">
      <alignment horizontal="right" vertical="center"/>
      <protection hidden="1"/>
    </xf>
    <xf numFmtId="2" fontId="21" fillId="5" borderId="13" xfId="0" applyNumberFormat="1" applyFont="1" applyFill="1" applyBorder="1" applyAlignment="1" applyProtection="1">
      <alignment horizontal="right" vertical="center"/>
      <protection hidden="1"/>
    </xf>
    <xf numFmtId="2" fontId="21" fillId="0" borderId="13" xfId="0" applyNumberFormat="1" applyFont="1" applyFill="1" applyBorder="1" applyAlignment="1" applyProtection="1">
      <alignment horizontal="right" vertical="center"/>
      <protection hidden="1"/>
    </xf>
    <xf numFmtId="0" fontId="21" fillId="5" borderId="13" xfId="0" applyFont="1" applyFill="1" applyBorder="1" applyAlignment="1" applyProtection="1">
      <alignment horizontal="right" vertical="center"/>
      <protection hidden="1"/>
    </xf>
    <xf numFmtId="2" fontId="21" fillId="0" borderId="15" xfId="0" applyNumberFormat="1" applyFont="1" applyBorder="1" applyAlignment="1" applyProtection="1">
      <alignment vertical="center"/>
      <protection hidden="1"/>
    </xf>
    <xf numFmtId="0" fontId="21" fillId="0" borderId="15" xfId="0" applyFont="1" applyFill="1" applyBorder="1" applyAlignment="1" applyProtection="1">
      <alignment horizontal="right" vertical="center" wrapText="1"/>
      <protection hidden="1"/>
    </xf>
    <xf numFmtId="2" fontId="21" fillId="4" borderId="15" xfId="0" applyNumberFormat="1" applyFont="1" applyFill="1" applyBorder="1" applyAlignment="1" applyProtection="1">
      <alignment horizontal="right" vertical="center"/>
      <protection hidden="1"/>
    </xf>
    <xf numFmtId="2" fontId="21" fillId="5" borderId="15" xfId="0" applyNumberFormat="1" applyFont="1" applyFill="1" applyBorder="1" applyAlignment="1" applyProtection="1">
      <alignment horizontal="right" vertical="center"/>
      <protection hidden="1"/>
    </xf>
    <xf numFmtId="2" fontId="21" fillId="0" borderId="15" xfId="0" applyNumberFormat="1" applyFont="1" applyFill="1" applyBorder="1" applyAlignment="1" applyProtection="1">
      <alignment horizontal="right" vertical="center"/>
      <protection hidden="1"/>
    </xf>
    <xf numFmtId="0" fontId="21" fillId="5" borderId="15" xfId="0" applyFont="1" applyFill="1" applyBorder="1" applyAlignment="1" applyProtection="1">
      <alignment horizontal="right" vertical="center"/>
      <protection hidden="1"/>
    </xf>
    <xf numFmtId="0" fontId="23" fillId="0" borderId="16" xfId="0" applyFont="1" applyBorder="1" applyAlignment="1" applyProtection="1">
      <alignment horizontal="center" vertical="center"/>
      <protection hidden="1"/>
    </xf>
    <xf numFmtId="0" fontId="0" fillId="0" borderId="17" xfId="0" applyBorder="1" applyAlignment="1" applyProtection="1">
      <alignment vertical="center"/>
      <protection hidden="1"/>
    </xf>
    <xf numFmtId="164" fontId="21" fillId="6" borderId="32" xfId="0" applyNumberFormat="1" applyFont="1" applyFill="1" applyBorder="1" applyAlignment="1" applyProtection="1">
      <alignment horizontal="center" vertical="center"/>
      <protection locked="0"/>
    </xf>
    <xf numFmtId="2" fontId="21" fillId="0" borderId="32" xfId="0" applyNumberFormat="1" applyFont="1" applyBorder="1" applyAlignment="1" applyProtection="1">
      <alignment vertical="center"/>
      <protection hidden="1"/>
    </xf>
    <xf numFmtId="0" fontId="21" fillId="0" borderId="32" xfId="0" applyFont="1" applyFill="1" applyBorder="1" applyAlignment="1" applyProtection="1">
      <alignment horizontal="right" vertical="center" wrapText="1"/>
      <protection hidden="1"/>
    </xf>
    <xf numFmtId="2" fontId="21" fillId="4" borderId="32" xfId="0" applyNumberFormat="1" applyFont="1" applyFill="1" applyBorder="1" applyAlignment="1" applyProtection="1">
      <alignment horizontal="right" vertical="center"/>
      <protection hidden="1"/>
    </xf>
    <xf numFmtId="2" fontId="21" fillId="5" borderId="32" xfId="0" applyNumberFormat="1" applyFont="1" applyFill="1" applyBorder="1" applyAlignment="1" applyProtection="1">
      <alignment horizontal="right" vertical="center"/>
      <protection hidden="1"/>
    </xf>
    <xf numFmtId="2" fontId="21" fillId="0" borderId="32" xfId="0" applyNumberFormat="1" applyFont="1" applyFill="1" applyBorder="1" applyAlignment="1" applyProtection="1">
      <alignment horizontal="right" vertical="center"/>
      <protection hidden="1"/>
    </xf>
    <xf numFmtId="0" fontId="21" fillId="5" borderId="32" xfId="0" applyFont="1" applyFill="1" applyBorder="1" applyAlignment="1" applyProtection="1">
      <alignment horizontal="right" vertical="center"/>
      <protection hidden="1"/>
    </xf>
    <xf numFmtId="0" fontId="21" fillId="0" borderId="35" xfId="0" applyFont="1" applyBorder="1" applyAlignment="1" applyProtection="1">
      <alignment horizontal="center" vertical="top" wrapText="1"/>
      <protection hidden="1"/>
    </xf>
    <xf numFmtId="0" fontId="40" fillId="0" borderId="0" xfId="0" applyFont="1" applyAlignment="1" applyProtection="1">
      <alignment horizontal="center" vertical="center"/>
      <protection hidden="1"/>
    </xf>
    <xf numFmtId="0" fontId="0" fillId="0" borderId="0" xfId="0" applyAlignment="1"/>
    <xf numFmtId="0" fontId="29" fillId="0" borderId="0" xfId="0" applyFont="1" applyAlignment="1" applyProtection="1">
      <alignment horizontal="left" vertical="center"/>
      <protection hidden="1"/>
    </xf>
    <xf numFmtId="0" fontId="5" fillId="0" borderId="0" xfId="0" applyFont="1" applyFill="1" applyProtection="1"/>
    <xf numFmtId="164" fontId="21" fillId="6" borderId="40" xfId="0" applyNumberFormat="1" applyFont="1" applyFill="1" applyBorder="1" applyAlignment="1" applyProtection="1">
      <alignment horizontal="right" vertical="center"/>
      <protection hidden="1"/>
    </xf>
    <xf numFmtId="164" fontId="21" fillId="6" borderId="18" xfId="0" applyNumberFormat="1" applyFont="1" applyFill="1" applyBorder="1" applyAlignment="1" applyProtection="1">
      <alignment horizontal="right" vertical="center"/>
      <protection hidden="1"/>
    </xf>
    <xf numFmtId="164" fontId="21" fillId="6" borderId="41" xfId="0" applyNumberFormat="1" applyFont="1" applyFill="1" applyBorder="1" applyAlignment="1" applyProtection="1">
      <alignment horizontal="right" vertical="center"/>
      <protection hidden="1"/>
    </xf>
    <xf numFmtId="164" fontId="32" fillId="6" borderId="40" xfId="0" applyNumberFormat="1" applyFont="1" applyFill="1" applyBorder="1" applyAlignment="1" applyProtection="1">
      <alignment horizontal="center" vertical="center"/>
      <protection hidden="1"/>
    </xf>
    <xf numFmtId="164" fontId="32" fillId="6" borderId="18" xfId="0" applyNumberFormat="1" applyFont="1" applyFill="1" applyBorder="1" applyAlignment="1" applyProtection="1">
      <alignment horizontal="center" vertical="center"/>
      <protection hidden="1"/>
    </xf>
    <xf numFmtId="164" fontId="32" fillId="6" borderId="41" xfId="0" applyNumberFormat="1" applyFont="1" applyFill="1" applyBorder="1" applyAlignment="1" applyProtection="1">
      <alignment horizontal="center" vertical="center"/>
      <protection hidden="1"/>
    </xf>
    <xf numFmtId="1" fontId="2" fillId="6" borderId="17" xfId="0" applyNumberFormat="1" applyFont="1" applyFill="1" applyBorder="1" applyAlignment="1" applyProtection="1">
      <alignment horizontal="center" vertical="center"/>
      <protection hidden="1"/>
    </xf>
    <xf numFmtId="1" fontId="21" fillId="6" borderId="18" xfId="0" applyNumberFormat="1" applyFont="1" applyFill="1" applyBorder="1" applyAlignment="1" applyProtection="1">
      <alignment horizontal="center" vertical="center"/>
      <protection hidden="1"/>
    </xf>
    <xf numFmtId="0" fontId="21" fillId="0" borderId="43" xfId="0" applyFont="1" applyBorder="1" applyAlignment="1" applyProtection="1">
      <alignment vertical="top"/>
      <protection hidden="1"/>
    </xf>
    <xf numFmtId="0" fontId="21" fillId="0" borderId="43" xfId="0" applyFont="1" applyBorder="1" applyAlignment="1" applyProtection="1">
      <alignment horizontal="center" vertical="top" wrapText="1"/>
      <protection hidden="1"/>
    </xf>
    <xf numFmtId="0" fontId="21" fillId="0" borderId="43" xfId="0" applyFont="1" applyBorder="1" applyAlignment="1" applyProtection="1">
      <alignment horizontal="center" vertical="top"/>
      <protection hidden="1"/>
    </xf>
    <xf numFmtId="0" fontId="21" fillId="0" borderId="43" xfId="0" applyFont="1" applyBorder="1" applyProtection="1">
      <protection hidden="1"/>
    </xf>
    <xf numFmtId="0" fontId="21" fillId="0" borderId="43" xfId="0" applyFont="1" applyBorder="1" applyAlignment="1" applyProtection="1">
      <alignment horizontal="center"/>
      <protection hidden="1"/>
    </xf>
    <xf numFmtId="4" fontId="21" fillId="0" borderId="43" xfId="0" applyNumberFormat="1" applyFont="1" applyBorder="1" applyProtection="1">
      <protection hidden="1"/>
    </xf>
    <xf numFmtId="0" fontId="23" fillId="0" borderId="43" xfId="0" applyFont="1" applyBorder="1" applyAlignment="1" applyProtection="1">
      <alignment horizontal="center"/>
      <protection hidden="1"/>
    </xf>
    <xf numFmtId="164" fontId="21" fillId="0" borderId="43" xfId="0" applyNumberFormat="1" applyFont="1" applyBorder="1" applyAlignment="1" applyProtection="1">
      <alignment horizontal="center" vertical="top" wrapText="1"/>
      <protection hidden="1"/>
    </xf>
    <xf numFmtId="164" fontId="21" fillId="0" borderId="43" xfId="0" applyNumberFormat="1" applyFont="1" applyBorder="1" applyAlignment="1" applyProtection="1">
      <alignment horizontal="center" vertical="top"/>
      <protection hidden="1"/>
    </xf>
    <xf numFmtId="0" fontId="21" fillId="0" borderId="43" xfId="0" applyNumberFormat="1" applyFont="1" applyBorder="1" applyAlignment="1" applyProtection="1">
      <alignment horizontal="center" vertical="top" wrapText="1"/>
      <protection hidden="1"/>
    </xf>
    <xf numFmtId="0" fontId="21" fillId="0" borderId="43" xfId="0" applyNumberFormat="1" applyFont="1" applyBorder="1" applyAlignment="1" applyProtection="1">
      <alignment horizontal="center" vertical="top"/>
      <protection hidden="1"/>
    </xf>
    <xf numFmtId="4" fontId="21" fillId="0" borderId="43" xfId="0" applyNumberFormat="1" applyFont="1" applyBorder="1" applyAlignment="1" applyProtection="1">
      <alignment horizontal="center" vertical="top" wrapText="1"/>
      <protection hidden="1"/>
    </xf>
    <xf numFmtId="4" fontId="21" fillId="0" borderId="43" xfId="0" applyNumberFormat="1" applyFont="1" applyBorder="1" applyAlignment="1" applyProtection="1">
      <alignment horizontal="right" vertical="top"/>
      <protection hidden="1"/>
    </xf>
    <xf numFmtId="0" fontId="29" fillId="0" borderId="0" xfId="0" quotePrefix="1" applyFont="1" applyAlignment="1" applyProtection="1">
      <alignment vertical="top"/>
      <protection hidden="1"/>
    </xf>
    <xf numFmtId="0" fontId="21" fillId="0" borderId="0" xfId="0" applyFont="1" applyAlignment="1" applyProtection="1">
      <alignment horizontal="center"/>
      <protection hidden="1"/>
    </xf>
    <xf numFmtId="164" fontId="21" fillId="0" borderId="0" xfId="0" applyNumberFormat="1" applyFont="1" applyProtection="1">
      <protection hidden="1"/>
    </xf>
    <xf numFmtId="0" fontId="21" fillId="0" borderId="0" xfId="0" applyNumberFormat="1" applyFont="1" applyProtection="1">
      <protection hidden="1"/>
    </xf>
    <xf numFmtId="4" fontId="21" fillId="0" borderId="0" xfId="0" applyNumberFormat="1" applyFont="1" applyProtection="1">
      <protection hidden="1"/>
    </xf>
    <xf numFmtId="0" fontId="21" fillId="0" borderId="43" xfId="0" applyFont="1" applyFill="1" applyBorder="1" applyAlignment="1" applyProtection="1">
      <alignment horizontal="center" vertical="top" wrapText="1"/>
      <protection hidden="1"/>
    </xf>
    <xf numFmtId="2" fontId="21" fillId="0" borderId="43" xfId="0" applyNumberFormat="1" applyFont="1" applyBorder="1" applyAlignment="1" applyProtection="1">
      <alignment horizontal="right" vertical="top"/>
      <protection hidden="1"/>
    </xf>
    <xf numFmtId="1" fontId="2" fillId="6" borderId="45" xfId="0" applyNumberFormat="1" applyFont="1" applyFill="1" applyBorder="1" applyAlignment="1" applyProtection="1">
      <alignment horizontal="center" vertical="center"/>
      <protection hidden="1"/>
    </xf>
    <xf numFmtId="1" fontId="21" fillId="6" borderId="46" xfId="0" applyNumberFormat="1" applyFont="1" applyFill="1" applyBorder="1" applyAlignment="1" applyProtection="1">
      <alignment horizontal="center" vertical="center"/>
      <protection hidden="1"/>
    </xf>
    <xf numFmtId="1" fontId="2" fillId="6" borderId="3" xfId="0" applyNumberFormat="1" applyFont="1" applyFill="1" applyBorder="1" applyAlignment="1" applyProtection="1">
      <alignment horizontal="center" vertical="center"/>
      <protection hidden="1"/>
    </xf>
    <xf numFmtId="1" fontId="21" fillId="6" borderId="27" xfId="0" applyNumberFormat="1" applyFont="1" applyFill="1" applyBorder="1" applyAlignment="1" applyProtection="1">
      <alignment horizontal="center" vertical="center"/>
      <protection hidden="1"/>
    </xf>
    <xf numFmtId="1" fontId="2" fillId="6" borderId="26" xfId="0" applyNumberFormat="1" applyFont="1" applyFill="1" applyBorder="1" applyAlignment="1" applyProtection="1">
      <alignment horizontal="center" vertical="center"/>
      <protection hidden="1"/>
    </xf>
    <xf numFmtId="0" fontId="21" fillId="0" borderId="0" xfId="0" applyFont="1" applyBorder="1" applyAlignment="1" applyProtection="1">
      <protection hidden="1"/>
    </xf>
    <xf numFmtId="0" fontId="0" fillId="0" borderId="0" xfId="0" applyAlignment="1" applyProtection="1">
      <alignment vertical="top" wrapText="1"/>
      <protection hidden="1"/>
    </xf>
    <xf numFmtId="0" fontId="0" fillId="0" borderId="0" xfId="0" applyBorder="1" applyAlignment="1" applyProtection="1">
      <alignment wrapText="1"/>
      <protection hidden="1"/>
    </xf>
    <xf numFmtId="0" fontId="0" fillId="0" borderId="0" xfId="0" applyAlignment="1" applyProtection="1">
      <protection hidden="1"/>
    </xf>
    <xf numFmtId="0" fontId="24" fillId="0" borderId="0" xfId="0" applyFont="1" applyAlignment="1">
      <alignment vertical="top"/>
    </xf>
    <xf numFmtId="0" fontId="24" fillId="0" borderId="0" xfId="0" applyFont="1" applyAlignment="1" applyProtection="1">
      <alignment horizontal="left" vertical="top"/>
      <protection hidden="1"/>
    </xf>
    <xf numFmtId="0" fontId="24" fillId="0" borderId="0" xfId="0" applyFont="1" applyAlignment="1" applyProtection="1">
      <alignment horizontal="left" vertical="center"/>
      <protection hidden="1"/>
    </xf>
    <xf numFmtId="0" fontId="34" fillId="0" borderId="0" xfId="0" applyFont="1" applyAlignment="1" applyProtection="1">
      <alignment horizontal="center" vertical="center"/>
      <protection hidden="1"/>
    </xf>
    <xf numFmtId="0" fontId="54" fillId="0" borderId="0" xfId="0" applyFont="1" applyBorder="1" applyAlignment="1" applyProtection="1">
      <alignment horizontal="left" vertical="center"/>
      <protection hidden="1"/>
    </xf>
    <xf numFmtId="0" fontId="55"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protection hidden="1"/>
    </xf>
    <xf numFmtId="0" fontId="57" fillId="0" borderId="0" xfId="0" applyFont="1" applyFill="1" applyBorder="1" applyAlignment="1" applyProtection="1">
      <alignment horizontal="left"/>
      <protection hidden="1"/>
    </xf>
    <xf numFmtId="0" fontId="40" fillId="0" borderId="0" xfId="0" applyFont="1" applyFill="1" applyBorder="1" applyAlignment="1" applyProtection="1">
      <alignment horizontal="center" vertical="center"/>
      <protection hidden="1"/>
    </xf>
    <xf numFmtId="0" fontId="57" fillId="0" borderId="0" xfId="0" applyFont="1" applyAlignment="1" applyProtection="1">
      <alignment horizontal="left" vertical="center"/>
      <protection hidden="1"/>
    </xf>
    <xf numFmtId="0" fontId="54" fillId="0" borderId="0" xfId="0" applyFont="1" applyAlignment="1" applyProtection="1">
      <alignment horizontal="left" vertical="center"/>
      <protection hidden="1"/>
    </xf>
    <xf numFmtId="0" fontId="5" fillId="0" borderId="0" xfId="0" applyFont="1" applyAlignment="1">
      <alignment vertical="center"/>
    </xf>
    <xf numFmtId="0" fontId="0" fillId="0" borderId="0" xfId="0" applyAlignment="1">
      <alignment vertical="center"/>
    </xf>
    <xf numFmtId="0" fontId="5" fillId="8" borderId="13" xfId="0" applyFont="1" applyFill="1" applyBorder="1" applyAlignment="1">
      <alignment horizontal="center" vertical="center"/>
    </xf>
    <xf numFmtId="14" fontId="2" fillId="0" borderId="0" xfId="0" applyNumberFormat="1" applyFont="1"/>
    <xf numFmtId="164" fontId="5" fillId="0" borderId="13" xfId="0" applyNumberFormat="1" applyFont="1" applyBorder="1" applyAlignment="1">
      <alignment horizontal="center" vertical="center"/>
    </xf>
    <xf numFmtId="0" fontId="2" fillId="0" borderId="0" xfId="0" quotePrefix="1" applyFont="1" applyAlignment="1">
      <alignment vertical="center"/>
    </xf>
    <xf numFmtId="170" fontId="0" fillId="0" borderId="0" xfId="0" applyNumberFormat="1"/>
    <xf numFmtId="170" fontId="0" fillId="9" borderId="0" xfId="0" applyNumberFormat="1" applyFill="1"/>
    <xf numFmtId="0" fontId="0" fillId="9" borderId="0" xfId="0" applyFill="1"/>
    <xf numFmtId="0" fontId="49" fillId="9" borderId="0" xfId="0" applyFont="1" applyFill="1"/>
    <xf numFmtId="0" fontId="46" fillId="9" borderId="0" xfId="0" applyFont="1" applyFill="1"/>
    <xf numFmtId="170" fontId="0" fillId="0" borderId="0" xfId="0" applyNumberFormat="1" applyFill="1"/>
    <xf numFmtId="0" fontId="49" fillId="0" borderId="0" xfId="0" applyFont="1" applyFill="1"/>
    <xf numFmtId="0" fontId="46" fillId="0" borderId="0" xfId="0" applyFont="1" applyFill="1"/>
    <xf numFmtId="2" fontId="0" fillId="0" borderId="0" xfId="0" applyNumberFormat="1" applyFill="1"/>
    <xf numFmtId="0" fontId="0" fillId="5" borderId="0" xfId="0" applyFill="1"/>
    <xf numFmtId="0" fontId="0" fillId="0" borderId="47" xfId="0" applyBorder="1"/>
    <xf numFmtId="0" fontId="58" fillId="5" borderId="0" xfId="0" applyFont="1" applyFill="1" applyAlignment="1">
      <alignment horizontal="right" vertical="center" wrapText="1"/>
    </xf>
    <xf numFmtId="0" fontId="58" fillId="0" borderId="0" xfId="0" applyFont="1" applyAlignment="1">
      <alignment vertical="center" wrapText="1"/>
    </xf>
    <xf numFmtId="0" fontId="58" fillId="0" borderId="0" xfId="0" applyFont="1" applyAlignment="1">
      <alignment horizontal="right" vertical="center" wrapText="1"/>
    </xf>
    <xf numFmtId="0" fontId="59" fillId="10" borderId="48" xfId="0" applyFont="1" applyFill="1" applyBorder="1" applyAlignment="1">
      <alignment horizontal="center" vertical="center"/>
    </xf>
    <xf numFmtId="0" fontId="60" fillId="0" borderId="47" xfId="0" applyFont="1" applyBorder="1" applyAlignment="1">
      <alignment vertical="center"/>
    </xf>
    <xf numFmtId="0" fontId="24" fillId="0" borderId="0" xfId="0" applyFont="1" applyBorder="1" applyAlignment="1" applyProtection="1">
      <alignment vertical="center"/>
      <protection hidden="1"/>
    </xf>
    <xf numFmtId="0" fontId="21" fillId="0" borderId="48" xfId="0" applyFont="1" applyBorder="1" applyAlignment="1" applyProtection="1">
      <alignment horizontal="center" vertical="top" wrapText="1"/>
      <protection hidden="1"/>
    </xf>
    <xf numFmtId="0" fontId="21" fillId="0" borderId="48" xfId="0" applyFont="1" applyBorder="1" applyProtection="1">
      <protection hidden="1"/>
    </xf>
    <xf numFmtId="0" fontId="29" fillId="0" borderId="0" xfId="0" applyFont="1" applyBorder="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Alignment="1">
      <alignment wrapText="1"/>
    </xf>
    <xf numFmtId="0" fontId="21" fillId="0" borderId="13" xfId="0" applyFont="1" applyFill="1" applyBorder="1" applyAlignment="1" applyProtection="1">
      <alignment horizontal="right" vertical="center" wrapText="1"/>
      <protection hidden="1"/>
    </xf>
    <xf numFmtId="0" fontId="21" fillId="0" borderId="13" xfId="0" applyFont="1" applyBorder="1" applyAlignment="1" applyProtection="1">
      <alignment horizontal="right" vertical="center" wrapText="1"/>
      <protection hidden="1"/>
    </xf>
    <xf numFmtId="0" fontId="0" fillId="0" borderId="13" xfId="0" applyBorder="1" applyAlignment="1">
      <alignment vertical="center" wrapText="1"/>
    </xf>
    <xf numFmtId="0" fontId="0" fillId="0" borderId="16" xfId="0" applyBorder="1" applyAlignment="1">
      <alignment vertical="center" wrapText="1"/>
    </xf>
    <xf numFmtId="2" fontId="21" fillId="0" borderId="12" xfId="0" applyNumberFormat="1" applyFont="1" applyFill="1" applyBorder="1" applyAlignment="1" applyProtection="1">
      <alignment horizontal="right" vertical="center" wrapText="1"/>
      <protection hidden="1"/>
    </xf>
    <xf numFmtId="2" fontId="0" fillId="0" borderId="13" xfId="0" applyNumberFormat="1" applyFill="1" applyBorder="1" applyAlignment="1" applyProtection="1">
      <alignment horizontal="right" vertical="center" wrapText="1"/>
      <protection hidden="1"/>
    </xf>
    <xf numFmtId="0" fontId="21" fillId="6"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4" fontId="21" fillId="0" borderId="32" xfId="0" applyNumberFormat="1" applyFont="1" applyFill="1" applyBorder="1" applyAlignment="1" applyProtection="1">
      <alignment horizontal="right" vertical="center" wrapText="1"/>
      <protection hidden="1"/>
    </xf>
    <xf numFmtId="4" fontId="0" fillId="0" borderId="32" xfId="0" applyNumberFormat="1" applyFill="1" applyBorder="1" applyAlignment="1" applyProtection="1">
      <alignment horizontal="right" vertical="center" wrapText="1"/>
      <protection hidden="1"/>
    </xf>
    <xf numFmtId="4" fontId="0" fillId="0" borderId="33" xfId="0" applyNumberFormat="1" applyFill="1" applyBorder="1" applyAlignment="1" applyProtection="1">
      <alignment horizontal="right" vertical="center" wrapText="1"/>
      <protection hidden="1"/>
    </xf>
    <xf numFmtId="0" fontId="21" fillId="0" borderId="18" xfId="0" applyFont="1" applyFill="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36" fillId="3" borderId="0" xfId="0" applyFont="1" applyFill="1" applyBorder="1" applyAlignment="1" applyProtection="1">
      <alignment vertical="center"/>
      <protection hidden="1"/>
    </xf>
    <xf numFmtId="0" fontId="5" fillId="0" borderId="0" xfId="0" applyFont="1" applyAlignment="1" applyProtection="1">
      <protection hidden="1"/>
    </xf>
    <xf numFmtId="0" fontId="0" fillId="0" borderId="0" xfId="0" applyAlignment="1"/>
    <xf numFmtId="0" fontId="21" fillId="0" borderId="32" xfId="0" applyFont="1" applyFill="1" applyBorder="1" applyAlignment="1" applyProtection="1">
      <alignment horizontal="right" vertical="center"/>
      <protection hidden="1"/>
    </xf>
    <xf numFmtId="0" fontId="0" fillId="0" borderId="32" xfId="0" applyFill="1" applyBorder="1" applyAlignment="1" applyProtection="1">
      <alignment horizontal="right" vertical="center"/>
      <protection hidden="1"/>
    </xf>
    <xf numFmtId="0" fontId="0" fillId="0" borderId="16" xfId="0" applyBorder="1" applyAlignment="1" applyProtection="1">
      <alignment horizontal="center" vertical="center"/>
      <protection locked="0"/>
    </xf>
    <xf numFmtId="0" fontId="21" fillId="0" borderId="35" xfId="0" applyFont="1" applyBorder="1" applyAlignment="1" applyProtection="1">
      <alignment horizontal="center" vertical="top" wrapText="1"/>
      <protection hidden="1"/>
    </xf>
    <xf numFmtId="1" fontId="21" fillId="6" borderId="17" xfId="0" applyNumberFormat="1" applyFont="1" applyFill="1" applyBorder="1" applyAlignment="1" applyProtection="1">
      <alignment horizontal="right" vertical="center"/>
      <protection locked="0"/>
    </xf>
    <xf numFmtId="1" fontId="0" fillId="6" borderId="17" xfId="0" applyNumberFormat="1" applyFill="1" applyBorder="1" applyAlignment="1" applyProtection="1">
      <alignment horizontal="right" vertical="center"/>
      <protection locked="0"/>
    </xf>
    <xf numFmtId="1" fontId="21" fillId="6" borderId="16" xfId="0" applyNumberFormat="1" applyFont="1" applyFill="1" applyBorder="1" applyAlignment="1" applyProtection="1">
      <alignment horizontal="right" vertical="center"/>
      <protection locked="0"/>
    </xf>
    <xf numFmtId="0" fontId="21" fillId="0" borderId="10" xfId="0" applyFont="1" applyBorder="1" applyAlignment="1" applyProtection="1">
      <alignment horizontal="center" vertical="top" wrapText="1"/>
      <protection hidden="1"/>
    </xf>
    <xf numFmtId="0" fontId="21" fillId="0" borderId="10" xfId="0" applyFont="1" applyBorder="1" applyAlignment="1" applyProtection="1">
      <alignment wrapText="1"/>
      <protection hidden="1"/>
    </xf>
    <xf numFmtId="0" fontId="0" fillId="0" borderId="10" xfId="0" applyBorder="1" applyAlignment="1" applyProtection="1">
      <alignment wrapText="1"/>
      <protection hidden="1"/>
    </xf>
    <xf numFmtId="0" fontId="0" fillId="0" borderId="10" xfId="0" applyBorder="1" applyAlignment="1">
      <alignment wrapText="1"/>
    </xf>
    <xf numFmtId="164" fontId="21" fillId="6" borderId="32" xfId="0" applyNumberFormat="1" applyFont="1" applyFill="1" applyBorder="1" applyAlignment="1" applyProtection="1">
      <alignment horizontal="right" vertical="center"/>
      <protection locked="0"/>
    </xf>
    <xf numFmtId="164" fontId="21" fillId="0" borderId="32" xfId="0" applyNumberFormat="1" applyFont="1" applyBorder="1" applyAlignment="1" applyProtection="1">
      <alignment horizontal="right" vertical="center"/>
      <protection locked="0"/>
    </xf>
    <xf numFmtId="164" fontId="21" fillId="0" borderId="25" xfId="0" applyNumberFormat="1" applyFont="1" applyBorder="1" applyAlignment="1" applyProtection="1">
      <alignment horizontal="right" vertical="center"/>
      <protection locked="0"/>
    </xf>
    <xf numFmtId="0" fontId="23" fillId="0" borderId="0" xfId="0" applyFont="1" applyBorder="1" applyAlignment="1" applyProtection="1">
      <alignment vertical="top" wrapText="1"/>
      <protection hidden="1"/>
    </xf>
    <xf numFmtId="0" fontId="23" fillId="0" borderId="0" xfId="0" applyFont="1" applyBorder="1" applyAlignment="1" applyProtection="1">
      <alignment vertical="top"/>
      <protection hidden="1"/>
    </xf>
    <xf numFmtId="0" fontId="3" fillId="0" borderId="0" xfId="0" applyFont="1" applyAlignment="1" applyProtection="1">
      <protection hidden="1"/>
    </xf>
    <xf numFmtId="0" fontId="21" fillId="0" borderId="0" xfId="0" applyFont="1" applyBorder="1" applyAlignment="1" applyProtection="1">
      <protection hidden="1"/>
    </xf>
    <xf numFmtId="0" fontId="21" fillId="0" borderId="0" xfId="0" applyFont="1"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0" fontId="23" fillId="6" borderId="16"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33" fillId="0" borderId="10" xfId="0" applyFont="1" applyBorder="1" applyAlignment="1" applyProtection="1">
      <alignment horizontal="center" vertical="top" wrapText="1"/>
      <protection hidden="1"/>
    </xf>
    <xf numFmtId="0" fontId="33" fillId="0" borderId="35" xfId="0" applyFont="1" applyBorder="1" applyAlignment="1" applyProtection="1">
      <alignment horizontal="center" vertical="top" wrapText="1"/>
      <protection hidden="1"/>
    </xf>
    <xf numFmtId="0" fontId="0" fillId="0" borderId="35" xfId="0" applyBorder="1" applyAlignment="1" applyProtection="1">
      <alignment wrapText="1"/>
      <protection hidden="1"/>
    </xf>
    <xf numFmtId="0" fontId="21" fillId="0" borderId="9" xfId="0" applyFont="1" applyBorder="1" applyAlignment="1" applyProtection="1">
      <alignment horizontal="center" vertical="top" wrapText="1"/>
      <protection hidden="1"/>
    </xf>
    <xf numFmtId="0" fontId="0" fillId="0" borderId="10" xfId="0" applyBorder="1" applyAlignment="1" applyProtection="1">
      <alignment horizontal="center" vertical="top" wrapText="1"/>
      <protection hidden="1"/>
    </xf>
    <xf numFmtId="0" fontId="0" fillId="0" borderId="34" xfId="0" applyBorder="1" applyAlignment="1" applyProtection="1">
      <alignment horizontal="center" vertical="top" wrapText="1"/>
      <protection hidden="1"/>
    </xf>
    <xf numFmtId="0" fontId="0" fillId="0" borderId="35" xfId="0" applyBorder="1" applyAlignment="1" applyProtection="1">
      <alignment horizontal="center" vertical="top" wrapText="1"/>
      <protection hidden="1"/>
    </xf>
    <xf numFmtId="0" fontId="41" fillId="0" borderId="10" xfId="0" applyFont="1" applyBorder="1" applyAlignment="1" applyProtection="1">
      <alignment horizontal="center" vertical="top" wrapText="1"/>
      <protection hidden="1"/>
    </xf>
    <xf numFmtId="0" fontId="43" fillId="0" borderId="35" xfId="0" applyFont="1" applyBorder="1" applyAlignment="1" applyProtection="1">
      <alignment horizontal="center" vertical="top" wrapText="1"/>
      <protection hidden="1"/>
    </xf>
    <xf numFmtId="0" fontId="23" fillId="0" borderId="6" xfId="0" applyFont="1" applyBorder="1" applyAlignment="1" applyProtection="1">
      <alignment vertical="center" wrapText="1"/>
      <protection hidden="1"/>
    </xf>
    <xf numFmtId="0" fontId="5" fillId="0" borderId="7" xfId="0" applyFont="1" applyBorder="1" applyAlignment="1" applyProtection="1">
      <alignment vertical="center" wrapText="1"/>
      <protection hidden="1"/>
    </xf>
    <xf numFmtId="4" fontId="23" fillId="0" borderId="19" xfId="0" applyNumberFormat="1" applyFont="1" applyBorder="1" applyAlignment="1" applyProtection="1">
      <alignment horizontal="right" vertical="center" wrapText="1"/>
      <protection hidden="1"/>
    </xf>
    <xf numFmtId="4" fontId="5" fillId="0" borderId="7" xfId="0" applyNumberFormat="1" applyFont="1" applyBorder="1" applyAlignment="1" applyProtection="1">
      <alignment horizontal="right" vertical="center" wrapText="1"/>
      <protection hidden="1"/>
    </xf>
    <xf numFmtId="4" fontId="5" fillId="0" borderId="8" xfId="0" applyNumberFormat="1" applyFont="1" applyBorder="1" applyAlignment="1" applyProtection="1">
      <alignment horizontal="right" vertical="center" wrapText="1"/>
      <protection hidden="1"/>
    </xf>
    <xf numFmtId="2" fontId="21" fillId="0" borderId="14" xfId="0" applyNumberFormat="1" applyFont="1" applyFill="1" applyBorder="1" applyAlignment="1" applyProtection="1">
      <alignment horizontal="right" vertical="center" wrapText="1"/>
      <protection hidden="1"/>
    </xf>
    <xf numFmtId="2" fontId="0" fillId="0" borderId="15" xfId="0" applyNumberFormat="1" applyFill="1" applyBorder="1" applyAlignment="1" applyProtection="1">
      <alignment horizontal="right" vertical="center" wrapText="1"/>
      <protection hidden="1"/>
    </xf>
    <xf numFmtId="0" fontId="21" fillId="0" borderId="15" xfId="0" applyFont="1" applyFill="1" applyBorder="1" applyAlignment="1" applyProtection="1">
      <alignment horizontal="right" vertical="center" wrapText="1"/>
      <protection hidden="1"/>
    </xf>
    <xf numFmtId="0" fontId="21" fillId="0" borderId="15" xfId="0" applyFont="1" applyBorder="1" applyAlignment="1" applyProtection="1">
      <alignment horizontal="right" vertical="center" wrapText="1"/>
      <protection hidden="1"/>
    </xf>
    <xf numFmtId="0" fontId="0" fillId="0" borderId="15" xfId="0" applyBorder="1" applyAlignment="1">
      <alignment vertical="center" wrapText="1"/>
    </xf>
    <xf numFmtId="0" fontId="0" fillId="0" borderId="39" xfId="0" applyBorder="1" applyAlignment="1">
      <alignment vertical="center" wrapText="1"/>
    </xf>
    <xf numFmtId="0" fontId="21" fillId="0" borderId="11" xfId="0" applyFont="1" applyBorder="1" applyAlignment="1" applyProtection="1">
      <alignment horizontal="center" vertical="top" wrapText="1"/>
      <protection hidden="1"/>
    </xf>
    <xf numFmtId="0" fontId="21" fillId="0" borderId="36" xfId="0" applyFont="1" applyBorder="1" applyAlignment="1" applyProtection="1">
      <alignment horizontal="center" vertical="top" wrapText="1"/>
      <protection hidden="1"/>
    </xf>
    <xf numFmtId="2" fontId="21" fillId="0" borderId="31" xfId="0" applyNumberFormat="1" applyFont="1" applyFill="1" applyBorder="1" applyAlignment="1" applyProtection="1">
      <alignment horizontal="right" vertical="center" wrapText="1"/>
      <protection hidden="1"/>
    </xf>
    <xf numFmtId="2" fontId="0" fillId="0" borderId="32" xfId="0" applyNumberFormat="1" applyFill="1" applyBorder="1" applyAlignment="1" applyProtection="1">
      <alignment horizontal="right" vertical="center" wrapText="1"/>
      <protection hidden="1"/>
    </xf>
    <xf numFmtId="0" fontId="21" fillId="0" borderId="32" xfId="0" applyFont="1" applyFill="1" applyBorder="1" applyAlignment="1" applyProtection="1">
      <alignment horizontal="right" vertical="center" wrapText="1"/>
      <protection hidden="1"/>
    </xf>
    <xf numFmtId="0" fontId="21" fillId="0" borderId="32" xfId="0" applyFont="1" applyBorder="1" applyAlignment="1" applyProtection="1">
      <alignment horizontal="right" vertical="center" wrapText="1"/>
      <protection hidden="1"/>
    </xf>
    <xf numFmtId="0" fontId="0" fillId="0" borderId="32" xfId="0" applyBorder="1" applyAlignment="1">
      <alignment vertical="center" wrapText="1"/>
    </xf>
    <xf numFmtId="0" fontId="0" fillId="0" borderId="25" xfId="0" applyBorder="1" applyAlignment="1">
      <alignment vertical="center" wrapText="1"/>
    </xf>
    <xf numFmtId="0" fontId="21" fillId="0" borderId="40" xfId="0" applyFont="1" applyFill="1" applyBorder="1" applyAlignment="1" applyProtection="1">
      <alignment horizontal="left" vertical="center" wrapText="1"/>
      <protection hidden="1"/>
    </xf>
    <xf numFmtId="0" fontId="21" fillId="0" borderId="42" xfId="0" applyFont="1" applyBorder="1" applyAlignment="1" applyProtection="1">
      <alignment horizontal="left" vertical="center" wrapText="1"/>
      <protection hidden="1"/>
    </xf>
    <xf numFmtId="0" fontId="21" fillId="6" borderId="32" xfId="0" applyFont="1" applyFill="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4" fillId="0" borderId="0" xfId="0" applyFont="1" applyBorder="1" applyAlignment="1" applyProtection="1">
      <alignment horizontal="left"/>
      <protection hidden="1"/>
    </xf>
    <xf numFmtId="0" fontId="26" fillId="0" borderId="0" xfId="0" applyFont="1" applyAlignment="1" applyProtection="1">
      <alignment horizontal="left"/>
      <protection hidden="1"/>
    </xf>
    <xf numFmtId="0" fontId="21" fillId="6" borderId="31" xfId="0" applyFont="1" applyFill="1" applyBorder="1" applyAlignment="1" applyProtection="1">
      <alignment horizontal="left" vertical="center"/>
      <protection locked="0"/>
    </xf>
    <xf numFmtId="0" fontId="21" fillId="6" borderId="32" xfId="0" applyFont="1" applyFill="1" applyBorder="1" applyAlignment="1" applyProtection="1">
      <alignment horizontal="left" vertical="center"/>
      <protection locked="0"/>
    </xf>
    <xf numFmtId="1" fontId="21" fillId="6" borderId="25" xfId="0" applyNumberFormat="1" applyFont="1" applyFill="1" applyBorder="1" applyAlignment="1" applyProtection="1">
      <alignment horizontal="right" vertical="center"/>
      <protection locked="0"/>
    </xf>
    <xf numFmtId="1" fontId="0" fillId="6" borderId="26" xfId="0" applyNumberFormat="1" applyFill="1" applyBorder="1" applyAlignment="1" applyProtection="1">
      <alignment horizontal="right" vertical="center"/>
      <protection locked="0"/>
    </xf>
    <xf numFmtId="1" fontId="21" fillId="6" borderId="26" xfId="0" applyNumberFormat="1" applyFont="1" applyFill="1" applyBorder="1" applyAlignment="1" applyProtection="1">
      <alignment horizontal="right" vertical="center"/>
      <protection locked="0"/>
    </xf>
    <xf numFmtId="0" fontId="21" fillId="0" borderId="32" xfId="0" applyFont="1" applyBorder="1" applyAlignment="1" applyProtection="1">
      <alignment horizontal="left" vertical="center"/>
      <protection locked="0"/>
    </xf>
    <xf numFmtId="0" fontId="21" fillId="6" borderId="15" xfId="0" applyFont="1" applyFill="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29"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0" borderId="38" xfId="0" applyFont="1" applyBorder="1" applyAlignment="1" applyProtection="1">
      <alignment horizontal="center" vertical="top" wrapText="1"/>
      <protection hidden="1"/>
    </xf>
    <xf numFmtId="0" fontId="22" fillId="0" borderId="0" xfId="0"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32" xfId="0" applyBorder="1" applyAlignment="1" applyProtection="1">
      <alignment horizontal="center" vertical="center"/>
      <protection locked="0"/>
    </xf>
    <xf numFmtId="0" fontId="14" fillId="0" borderId="0" xfId="0" applyFont="1" applyBorder="1" applyAlignment="1" applyProtection="1">
      <protection hidden="1"/>
    </xf>
    <xf numFmtId="0" fontId="2" fillId="0" borderId="0" xfId="0" applyFont="1" applyAlignment="1" applyProtection="1">
      <protection hidden="1"/>
    </xf>
    <xf numFmtId="0" fontId="38" fillId="0" borderId="0" xfId="1" applyFont="1" applyBorder="1" applyAlignment="1" applyProtection="1">
      <protection hidden="1"/>
    </xf>
    <xf numFmtId="0" fontId="0" fillId="0" borderId="0" xfId="0" applyAlignment="1" applyProtection="1">
      <protection hidden="1"/>
    </xf>
    <xf numFmtId="0" fontId="21" fillId="0" borderId="35" xfId="0" applyFont="1" applyBorder="1" applyAlignment="1" applyProtection="1">
      <alignment vertical="top" wrapText="1"/>
      <protection hidden="1"/>
    </xf>
    <xf numFmtId="0" fontId="0" fillId="0" borderId="35" xfId="0" applyBorder="1" applyAlignment="1" applyProtection="1">
      <alignment vertical="top" wrapText="1"/>
      <protection hidden="1"/>
    </xf>
    <xf numFmtId="0" fontId="35" fillId="0" borderId="35" xfId="0" applyFont="1" applyBorder="1" applyAlignment="1" applyProtection="1">
      <alignment horizontal="center" vertical="top" wrapText="1"/>
      <protection hidden="1"/>
    </xf>
    <xf numFmtId="0" fontId="0" fillId="0" borderId="35" xfId="0" applyBorder="1" applyAlignment="1">
      <alignment horizontal="center" vertical="top" wrapText="1"/>
    </xf>
    <xf numFmtId="0" fontId="0" fillId="0" borderId="35" xfId="0" applyBorder="1" applyAlignment="1">
      <alignment wrapText="1"/>
    </xf>
    <xf numFmtId="1" fontId="21" fillId="6" borderId="44" xfId="0" applyNumberFormat="1" applyFont="1" applyFill="1" applyBorder="1" applyAlignment="1" applyProtection="1">
      <alignment horizontal="right" vertical="center"/>
      <protection locked="0"/>
    </xf>
    <xf numFmtId="1" fontId="0" fillId="6" borderId="45" xfId="0" applyNumberFormat="1" applyFill="1" applyBorder="1" applyAlignment="1" applyProtection="1">
      <alignment horizontal="right" vertical="center"/>
      <protection locked="0"/>
    </xf>
    <xf numFmtId="1" fontId="21" fillId="6" borderId="45" xfId="0" applyNumberFormat="1" applyFont="1" applyFill="1" applyBorder="1" applyAlignment="1" applyProtection="1">
      <alignment horizontal="right" vertical="center"/>
      <protection locked="0"/>
    </xf>
    <xf numFmtId="0" fontId="21" fillId="0" borderId="37" xfId="0" applyFont="1" applyBorder="1" applyAlignment="1" applyProtection="1">
      <alignment horizontal="center" vertical="top" wrapText="1"/>
      <protection hidden="1"/>
    </xf>
    <xf numFmtId="0" fontId="0" fillId="0" borderId="25" xfId="0" applyBorder="1" applyAlignment="1" applyProtection="1">
      <alignment horizontal="center" vertical="center"/>
      <protection locked="0"/>
    </xf>
    <xf numFmtId="0" fontId="21" fillId="0" borderId="9" xfId="0" applyFont="1" applyBorder="1" applyAlignment="1" applyProtection="1">
      <alignment horizontal="center" vertical="top"/>
      <protection hidden="1"/>
    </xf>
    <xf numFmtId="0" fontId="21" fillId="0" borderId="10" xfId="0" applyFont="1" applyBorder="1" applyAlignment="1" applyProtection="1">
      <alignment vertical="top"/>
      <protection hidden="1"/>
    </xf>
    <xf numFmtId="0" fontId="21" fillId="0" borderId="34" xfId="0" applyFont="1" applyBorder="1" applyAlignment="1" applyProtection="1">
      <alignment vertical="top"/>
      <protection hidden="1"/>
    </xf>
    <xf numFmtId="0" fontId="21" fillId="0" borderId="35" xfId="0" applyFont="1" applyBorder="1" applyAlignment="1" applyProtection="1">
      <alignment vertical="top"/>
      <protection hidden="1"/>
    </xf>
    <xf numFmtId="0" fontId="21" fillId="0" borderId="10" xfId="0" applyFont="1" applyBorder="1" applyAlignment="1" applyProtection="1">
      <alignment vertical="top" wrapText="1"/>
      <protection hidden="1"/>
    </xf>
    <xf numFmtId="0" fontId="0" fillId="6" borderId="32"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6" fillId="0" borderId="0" xfId="0" applyFont="1" applyAlignment="1">
      <alignment horizontal="center" vertical="center" wrapText="1"/>
    </xf>
    <xf numFmtId="0" fontId="24" fillId="0" borderId="4"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26" fillId="0" borderId="4" xfId="0" applyFont="1"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21" fillId="0" borderId="41" xfId="0" applyFont="1" applyFill="1" applyBorder="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0" fillId="6" borderId="15" xfId="0" applyFill="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2" fillId="0" borderId="0" xfId="0" applyFont="1" applyAlignment="1" applyProtection="1">
      <alignment horizontal="right" vertical="center"/>
      <protection hidden="1"/>
    </xf>
    <xf numFmtId="0" fontId="8" fillId="0" borderId="0" xfId="0" applyFont="1" applyAlignment="1" applyProtection="1">
      <alignment vertical="top" wrapText="1"/>
      <protection hidden="1"/>
    </xf>
    <xf numFmtId="0" fontId="21"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0" xfId="0" applyAlignment="1" applyProtection="1">
      <alignment horizontal="left" vertical="center"/>
      <protection hidden="1"/>
    </xf>
    <xf numFmtId="0" fontId="21" fillId="0" borderId="0" xfId="0" applyFont="1" applyFill="1" applyBorder="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0" xfId="0" applyAlignment="1">
      <alignment vertical="top" wrapText="1"/>
    </xf>
    <xf numFmtId="0" fontId="37" fillId="0" borderId="0" xfId="0" quotePrefix="1" applyFont="1" applyBorder="1" applyAlignment="1" applyProtection="1">
      <protection hidden="1"/>
    </xf>
    <xf numFmtId="0" fontId="4" fillId="0" borderId="0" xfId="0" applyFont="1" applyAlignment="1" applyProtection="1">
      <protection hidden="1"/>
    </xf>
    <xf numFmtId="0" fontId="8" fillId="0" borderId="0"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53" fillId="0" borderId="0" xfId="1" applyFont="1" applyBorder="1" applyAlignment="1" applyProtection="1">
      <alignment vertical="top" wrapText="1"/>
      <protection hidden="1"/>
    </xf>
    <xf numFmtId="0" fontId="53" fillId="0" borderId="0" xfId="1" applyFont="1" applyAlignment="1" applyProtection="1">
      <alignment vertical="top" wrapText="1"/>
      <protection hidden="1"/>
    </xf>
    <xf numFmtId="0" fontId="2" fillId="0" borderId="0" xfId="0" applyFont="1" applyAlignment="1" applyProtection="1">
      <alignment vertical="top" wrapText="1"/>
      <protection hidden="1"/>
    </xf>
    <xf numFmtId="0" fontId="9" fillId="0" borderId="0" xfId="0" applyFont="1" applyAlignment="1" applyProtection="1">
      <alignment vertical="center"/>
      <protection hidden="1"/>
    </xf>
    <xf numFmtId="0" fontId="8" fillId="0" borderId="0" xfId="0" applyFont="1" applyFill="1" applyBorder="1" applyAlignment="1" applyProtection="1">
      <alignment vertical="top" wrapText="1"/>
      <protection hidden="1"/>
    </xf>
    <xf numFmtId="0" fontId="39" fillId="0" borderId="0" xfId="0" applyFont="1" applyBorder="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8" fillId="0" borderId="0" xfId="0" quotePrefix="1"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24" fillId="6" borderId="23" xfId="0" applyFont="1"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47" fillId="0" borderId="0" xfId="0" applyFont="1" applyBorder="1" applyAlignment="1" applyProtection="1">
      <alignment vertical="center" wrapText="1"/>
      <protection hidden="1"/>
    </xf>
    <xf numFmtId="0" fontId="48" fillId="0" borderId="0" xfId="0" applyFont="1" applyAlignment="1" applyProtection="1">
      <alignment vertical="center" wrapText="1"/>
      <protection hidden="1"/>
    </xf>
    <xf numFmtId="0" fontId="24" fillId="6" borderId="20" xfId="0" applyFont="1" applyFill="1" applyBorder="1" applyAlignment="1" applyProtection="1">
      <alignment horizontal="left" vertical="center" wrapText="1"/>
      <protection hidden="1"/>
    </xf>
    <xf numFmtId="0" fontId="0" fillId="6" borderId="21" xfId="0" applyFill="1"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6" borderId="0" xfId="0"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24" fillId="6" borderId="25" xfId="0" applyFont="1" applyFill="1" applyBorder="1" applyAlignment="1" applyProtection="1">
      <alignment horizontal="left" vertical="center" wrapText="1"/>
      <protection hidden="1"/>
    </xf>
    <xf numFmtId="0" fontId="0" fillId="6" borderId="26" xfId="0" applyFill="1"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29" fillId="0" borderId="0" xfId="0" applyFont="1" applyAlignment="1" applyProtection="1">
      <alignment horizontal="left" vertical="top" wrapText="1"/>
      <protection hidden="1"/>
    </xf>
    <xf numFmtId="0" fontId="51" fillId="0" borderId="0" xfId="0" applyFont="1" applyAlignment="1" applyProtection="1">
      <alignment horizontal="left" vertical="top" wrapText="1"/>
      <protection hidden="1"/>
    </xf>
    <xf numFmtId="0" fontId="21" fillId="0" borderId="29" xfId="0" applyFont="1" applyFill="1" applyBorder="1" applyAlignment="1" applyProtection="1">
      <alignment horizontal="left" vertical="top"/>
      <protection hidden="1"/>
    </xf>
    <xf numFmtId="0" fontId="0" fillId="0" borderId="30" xfId="0" applyFill="1" applyBorder="1" applyAlignment="1" applyProtection="1">
      <alignment horizontal="left" vertical="top"/>
      <protection hidden="1"/>
    </xf>
    <xf numFmtId="0" fontId="0" fillId="0" borderId="28" xfId="0" applyFill="1" applyBorder="1" applyAlignment="1" applyProtection="1">
      <alignment horizontal="left" vertical="top"/>
      <protection hidden="1"/>
    </xf>
    <xf numFmtId="0" fontId="21" fillId="0" borderId="0" xfId="0" applyFont="1" applyAlignment="1" applyProtection="1">
      <alignment horizontal="left" vertical="top"/>
      <protection hidden="1"/>
    </xf>
    <xf numFmtId="0" fontId="21" fillId="0" borderId="0" xfId="0" applyFont="1" applyAlignment="1" applyProtection="1">
      <protection hidden="1"/>
    </xf>
    <xf numFmtId="0" fontId="23" fillId="0" borderId="16" xfId="0" applyFont="1" applyBorder="1" applyAlignment="1" applyProtection="1">
      <alignment horizontal="center"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21" fillId="6" borderId="16" xfId="0"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24" fillId="0" borderId="0" xfId="0" applyFont="1" applyAlignment="1">
      <alignment vertical="top" wrapText="1"/>
    </xf>
    <xf numFmtId="0" fontId="30" fillId="0" borderId="0" xfId="0" applyFont="1" applyBorder="1" applyAlignment="1" applyProtection="1">
      <alignment vertical="top"/>
      <protection hidden="1"/>
    </xf>
    <xf numFmtId="0" fontId="0" fillId="0" borderId="0" xfId="0" applyAlignment="1">
      <alignment vertical="top"/>
    </xf>
    <xf numFmtId="0" fontId="5" fillId="0" borderId="0" xfId="0" applyFont="1" applyAlignment="1">
      <alignment horizontal="center" vertical="center"/>
    </xf>
    <xf numFmtId="0" fontId="60" fillId="0" borderId="49" xfId="0" applyFont="1" applyFill="1" applyBorder="1" applyAlignment="1">
      <alignment vertical="center"/>
    </xf>
  </cellXfs>
  <cellStyles count="7">
    <cellStyle name="Hyperlink" xfId="1" builtinId="8"/>
    <cellStyle name="Hyperlink 2" xfId="2" xr:uid="{00000000-0005-0000-0000-000001000000}"/>
    <cellStyle name="Standaard" xfId="0" builtinId="0"/>
    <cellStyle name="Standaard 2" xfId="3" xr:uid="{00000000-0005-0000-0000-000003000000}"/>
    <cellStyle name="Standaard 3" xfId="4" xr:uid="{00000000-0005-0000-0000-000004000000}"/>
    <cellStyle name="Standaard 4" xfId="5" xr:uid="{00000000-0005-0000-0000-000005000000}"/>
    <cellStyle name="Standaard_Blad1" xfId="6" xr:uid="{00000000-0005-0000-0000-000006000000}"/>
  </cellStyles>
  <dxfs count="3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37</xdr:row>
      <xdr:rowOff>2811992</xdr:rowOff>
    </xdr:from>
    <xdr:to>
      <xdr:col>11</xdr:col>
      <xdr:colOff>112395</xdr:colOff>
      <xdr:row>39</xdr:row>
      <xdr:rowOff>59267</xdr:rowOff>
    </xdr:to>
    <xdr:pic>
      <xdr:nvPicPr>
        <xdr:cNvPr id="1579" name="Afbeelding 2">
          <a:extLst>
            <a:ext uri="{FF2B5EF4-FFF2-40B4-BE49-F238E27FC236}">
              <a16:creationId xmlns:a16="http://schemas.microsoft.com/office/drawing/2014/main" id="{4FC03199-A46E-44E5-A885-12F0B8A5F2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9722909"/>
          <a:ext cx="1363345" cy="534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a-onderwijs.vlaanderen.be/edulex/document.aspx?docid=13979" TargetMode="External"/><Relationship Id="rId1" Type="http://schemas.openxmlformats.org/officeDocument/2006/relationships/hyperlink" Target="http://data-onderwijs.vlaanderen.be/edulex/document.aspx?docid=13979." TargetMode="External"/><Relationship Id="rId4"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5B3F8-9843-4772-8D96-5DBE6AE2CC5F}">
  <dimension ref="A1:A2163"/>
  <sheetViews>
    <sheetView workbookViewId="0">
      <pane ySplit="1" topLeftCell="A2" activePane="bottomLeft" state="frozen"/>
      <selection pane="bottomLeft" activeCell="A2" sqref="A2"/>
    </sheetView>
  </sheetViews>
  <sheetFormatPr defaultRowHeight="13.2" x14ac:dyDescent="0.25"/>
  <cols>
    <col min="1" max="1" width="12.33203125" bestFit="1" customWidth="1"/>
  </cols>
  <sheetData>
    <row r="1" spans="1:1" ht="16.8" x14ac:dyDescent="0.25">
      <c r="A1" s="181" t="s">
        <v>2281</v>
      </c>
    </row>
    <row r="2" spans="1:1" ht="16.8" x14ac:dyDescent="0.25">
      <c r="A2" s="182" t="s">
        <v>2282</v>
      </c>
    </row>
    <row r="3" spans="1:1" ht="16.8" x14ac:dyDescent="0.25">
      <c r="A3" s="182" t="s">
        <v>2283</v>
      </c>
    </row>
    <row r="4" spans="1:1" ht="16.8" x14ac:dyDescent="0.25">
      <c r="A4" s="182" t="s">
        <v>2284</v>
      </c>
    </row>
    <row r="5" spans="1:1" ht="16.8" x14ac:dyDescent="0.25">
      <c r="A5" s="182" t="s">
        <v>2285</v>
      </c>
    </row>
    <row r="6" spans="1:1" ht="16.8" x14ac:dyDescent="0.25">
      <c r="A6" s="182" t="s">
        <v>2286</v>
      </c>
    </row>
    <row r="7" spans="1:1" ht="16.8" x14ac:dyDescent="0.25">
      <c r="A7" s="182" t="s">
        <v>2287</v>
      </c>
    </row>
    <row r="8" spans="1:1" ht="16.8" x14ac:dyDescent="0.25">
      <c r="A8" s="182" t="s">
        <v>2288</v>
      </c>
    </row>
    <row r="9" spans="1:1" ht="16.8" x14ac:dyDescent="0.25">
      <c r="A9" s="182" t="s">
        <v>2289</v>
      </c>
    </row>
    <row r="10" spans="1:1" ht="16.8" x14ac:dyDescent="0.25">
      <c r="A10" s="182" t="s">
        <v>2290</v>
      </c>
    </row>
    <row r="11" spans="1:1" ht="16.8" x14ac:dyDescent="0.25">
      <c r="A11" s="182" t="s">
        <v>2291</v>
      </c>
    </row>
    <row r="12" spans="1:1" ht="16.8" x14ac:dyDescent="0.25">
      <c r="A12" s="182" t="s">
        <v>2292</v>
      </c>
    </row>
    <row r="13" spans="1:1" ht="16.8" x14ac:dyDescent="0.25">
      <c r="A13" s="182" t="s">
        <v>2293</v>
      </c>
    </row>
    <row r="14" spans="1:1" ht="16.8" x14ac:dyDescent="0.25">
      <c r="A14" s="182" t="s">
        <v>2294</v>
      </c>
    </row>
    <row r="15" spans="1:1" ht="16.8" x14ac:dyDescent="0.25">
      <c r="A15" s="182" t="s">
        <v>2295</v>
      </c>
    </row>
    <row r="16" spans="1:1" ht="16.8" x14ac:dyDescent="0.25">
      <c r="A16" s="182" t="s">
        <v>2296</v>
      </c>
    </row>
    <row r="17" spans="1:1" ht="16.8" x14ac:dyDescent="0.25">
      <c r="A17" s="182" t="s">
        <v>2297</v>
      </c>
    </row>
    <row r="18" spans="1:1" ht="16.8" x14ac:dyDescent="0.25">
      <c r="A18" s="182" t="s">
        <v>2298</v>
      </c>
    </row>
    <row r="19" spans="1:1" ht="16.8" x14ac:dyDescent="0.25">
      <c r="A19" s="182" t="s">
        <v>2299</v>
      </c>
    </row>
    <row r="20" spans="1:1" ht="16.8" x14ac:dyDescent="0.25">
      <c r="A20" s="182" t="s">
        <v>2300</v>
      </c>
    </row>
    <row r="21" spans="1:1" ht="16.8" x14ac:dyDescent="0.25">
      <c r="A21" s="182" t="s">
        <v>2301</v>
      </c>
    </row>
    <row r="22" spans="1:1" ht="16.8" x14ac:dyDescent="0.25">
      <c r="A22" s="182" t="s">
        <v>2302</v>
      </c>
    </row>
    <row r="23" spans="1:1" ht="16.8" x14ac:dyDescent="0.25">
      <c r="A23" s="182" t="s">
        <v>2303</v>
      </c>
    </row>
    <row r="24" spans="1:1" ht="16.8" x14ac:dyDescent="0.25">
      <c r="A24" s="182" t="s">
        <v>2304</v>
      </c>
    </row>
    <row r="25" spans="1:1" ht="16.8" x14ac:dyDescent="0.25">
      <c r="A25" s="182" t="s">
        <v>2305</v>
      </c>
    </row>
    <row r="26" spans="1:1" ht="16.8" x14ac:dyDescent="0.25">
      <c r="A26" s="182" t="s">
        <v>2306</v>
      </c>
    </row>
    <row r="27" spans="1:1" ht="16.8" x14ac:dyDescent="0.25">
      <c r="A27" s="182" t="s">
        <v>2307</v>
      </c>
    </row>
    <row r="28" spans="1:1" ht="16.8" x14ac:dyDescent="0.25">
      <c r="A28" s="182" t="s">
        <v>2308</v>
      </c>
    </row>
    <row r="29" spans="1:1" ht="16.8" x14ac:dyDescent="0.25">
      <c r="A29" s="182" t="s">
        <v>2309</v>
      </c>
    </row>
    <row r="30" spans="1:1" ht="16.8" x14ac:dyDescent="0.25">
      <c r="A30" s="182" t="s">
        <v>2310</v>
      </c>
    </row>
    <row r="31" spans="1:1" ht="16.8" x14ac:dyDescent="0.25">
      <c r="A31" s="182" t="s">
        <v>2311</v>
      </c>
    </row>
    <row r="32" spans="1:1" ht="16.8" x14ac:dyDescent="0.25">
      <c r="A32" s="182" t="s">
        <v>2312</v>
      </c>
    </row>
    <row r="33" spans="1:1" ht="16.8" x14ac:dyDescent="0.25">
      <c r="A33" s="182" t="s">
        <v>2313</v>
      </c>
    </row>
    <row r="34" spans="1:1" ht="16.8" x14ac:dyDescent="0.25">
      <c r="A34" s="182" t="s">
        <v>2314</v>
      </c>
    </row>
    <row r="35" spans="1:1" ht="16.8" x14ac:dyDescent="0.25">
      <c r="A35" s="182" t="s">
        <v>2315</v>
      </c>
    </row>
    <row r="36" spans="1:1" ht="16.8" x14ac:dyDescent="0.25">
      <c r="A36" s="182" t="s">
        <v>2316</v>
      </c>
    </row>
    <row r="37" spans="1:1" ht="16.8" x14ac:dyDescent="0.25">
      <c r="A37" s="182" t="s">
        <v>2317</v>
      </c>
    </row>
    <row r="38" spans="1:1" ht="16.8" x14ac:dyDescent="0.25">
      <c r="A38" s="182" t="s">
        <v>2318</v>
      </c>
    </row>
    <row r="39" spans="1:1" ht="16.8" x14ac:dyDescent="0.25">
      <c r="A39" s="182" t="s">
        <v>2319</v>
      </c>
    </row>
    <row r="40" spans="1:1" ht="16.8" x14ac:dyDescent="0.25">
      <c r="A40" s="182" t="s">
        <v>2320</v>
      </c>
    </row>
    <row r="41" spans="1:1" ht="16.8" x14ac:dyDescent="0.25">
      <c r="A41" s="182" t="s">
        <v>2321</v>
      </c>
    </row>
    <row r="42" spans="1:1" ht="16.8" x14ac:dyDescent="0.25">
      <c r="A42" s="182" t="s">
        <v>2322</v>
      </c>
    </row>
    <row r="43" spans="1:1" ht="16.8" x14ac:dyDescent="0.25">
      <c r="A43" s="182" t="s">
        <v>2323</v>
      </c>
    </row>
    <row r="44" spans="1:1" ht="16.8" x14ac:dyDescent="0.25">
      <c r="A44" s="182" t="s">
        <v>2324</v>
      </c>
    </row>
    <row r="45" spans="1:1" ht="16.8" x14ac:dyDescent="0.25">
      <c r="A45" s="182" t="s">
        <v>2325</v>
      </c>
    </row>
    <row r="46" spans="1:1" ht="16.8" x14ac:dyDescent="0.25">
      <c r="A46" s="182" t="s">
        <v>2326</v>
      </c>
    </row>
    <row r="47" spans="1:1" ht="16.8" x14ac:dyDescent="0.25">
      <c r="A47" s="182" t="s">
        <v>2327</v>
      </c>
    </row>
    <row r="48" spans="1:1" ht="16.8" x14ac:dyDescent="0.25">
      <c r="A48" s="182" t="s">
        <v>2328</v>
      </c>
    </row>
    <row r="49" spans="1:1" ht="16.8" x14ac:dyDescent="0.25">
      <c r="A49" s="182" t="s">
        <v>2329</v>
      </c>
    </row>
    <row r="50" spans="1:1" ht="16.8" x14ac:dyDescent="0.25">
      <c r="A50" s="182" t="s">
        <v>2330</v>
      </c>
    </row>
    <row r="51" spans="1:1" ht="16.8" x14ac:dyDescent="0.25">
      <c r="A51" s="182" t="s">
        <v>2331</v>
      </c>
    </row>
    <row r="52" spans="1:1" ht="16.8" x14ac:dyDescent="0.25">
      <c r="A52" s="182" t="s">
        <v>2332</v>
      </c>
    </row>
    <row r="53" spans="1:1" ht="16.8" x14ac:dyDescent="0.25">
      <c r="A53" s="182" t="s">
        <v>2333</v>
      </c>
    </row>
    <row r="54" spans="1:1" ht="16.8" x14ac:dyDescent="0.25">
      <c r="A54" s="182" t="s">
        <v>2334</v>
      </c>
    </row>
    <row r="55" spans="1:1" ht="16.8" x14ac:dyDescent="0.25">
      <c r="A55" s="182" t="s">
        <v>2335</v>
      </c>
    </row>
    <row r="56" spans="1:1" ht="16.8" x14ac:dyDescent="0.25">
      <c r="A56" s="182" t="s">
        <v>2336</v>
      </c>
    </row>
    <row r="57" spans="1:1" ht="16.8" x14ac:dyDescent="0.25">
      <c r="A57" s="182" t="s">
        <v>2337</v>
      </c>
    </row>
    <row r="58" spans="1:1" ht="16.8" x14ac:dyDescent="0.25">
      <c r="A58" s="182" t="s">
        <v>2338</v>
      </c>
    </row>
    <row r="59" spans="1:1" ht="16.8" x14ac:dyDescent="0.25">
      <c r="A59" s="182" t="s">
        <v>2339</v>
      </c>
    </row>
    <row r="60" spans="1:1" ht="16.8" x14ac:dyDescent="0.25">
      <c r="A60" s="182" t="s">
        <v>2340</v>
      </c>
    </row>
    <row r="61" spans="1:1" ht="16.8" x14ac:dyDescent="0.25">
      <c r="A61" s="182" t="s">
        <v>2341</v>
      </c>
    </row>
    <row r="62" spans="1:1" ht="16.8" x14ac:dyDescent="0.25">
      <c r="A62" s="182" t="s">
        <v>2342</v>
      </c>
    </row>
    <row r="63" spans="1:1" ht="16.8" x14ac:dyDescent="0.25">
      <c r="A63" s="182" t="s">
        <v>2343</v>
      </c>
    </row>
    <row r="64" spans="1:1" ht="16.8" x14ac:dyDescent="0.25">
      <c r="A64" s="182" t="s">
        <v>2344</v>
      </c>
    </row>
    <row r="65" spans="1:1" ht="16.8" x14ac:dyDescent="0.25">
      <c r="A65" s="182" t="s">
        <v>2345</v>
      </c>
    </row>
    <row r="66" spans="1:1" ht="16.8" x14ac:dyDescent="0.25">
      <c r="A66" s="182" t="s">
        <v>2346</v>
      </c>
    </row>
    <row r="67" spans="1:1" ht="16.8" x14ac:dyDescent="0.25">
      <c r="A67" s="182" t="s">
        <v>2347</v>
      </c>
    </row>
    <row r="68" spans="1:1" ht="16.8" x14ac:dyDescent="0.25">
      <c r="A68" s="182" t="s">
        <v>2348</v>
      </c>
    </row>
    <row r="69" spans="1:1" ht="16.8" x14ac:dyDescent="0.25">
      <c r="A69" s="182" t="s">
        <v>2349</v>
      </c>
    </row>
    <row r="70" spans="1:1" ht="16.8" x14ac:dyDescent="0.25">
      <c r="A70" s="182" t="s">
        <v>2350</v>
      </c>
    </row>
    <row r="71" spans="1:1" ht="16.8" x14ac:dyDescent="0.25">
      <c r="A71" s="182" t="s">
        <v>4848</v>
      </c>
    </row>
    <row r="72" spans="1:1" ht="16.8" x14ac:dyDescent="0.25">
      <c r="A72" s="182" t="s">
        <v>4849</v>
      </c>
    </row>
    <row r="73" spans="1:1" ht="16.8" x14ac:dyDescent="0.25">
      <c r="A73" s="182" t="s">
        <v>4850</v>
      </c>
    </row>
    <row r="74" spans="1:1" ht="16.8" x14ac:dyDescent="0.25">
      <c r="A74" s="182" t="s">
        <v>4851</v>
      </c>
    </row>
    <row r="75" spans="1:1" ht="16.8" x14ac:dyDescent="0.25">
      <c r="A75" s="182" t="s">
        <v>4852</v>
      </c>
    </row>
    <row r="76" spans="1:1" ht="16.8" x14ac:dyDescent="0.25">
      <c r="A76" s="182" t="s">
        <v>2351</v>
      </c>
    </row>
    <row r="77" spans="1:1" ht="16.8" x14ac:dyDescent="0.25">
      <c r="A77" s="182" t="s">
        <v>2352</v>
      </c>
    </row>
    <row r="78" spans="1:1" ht="16.8" x14ac:dyDescent="0.25">
      <c r="A78" s="182" t="s">
        <v>2353</v>
      </c>
    </row>
    <row r="79" spans="1:1" ht="16.8" x14ac:dyDescent="0.25">
      <c r="A79" s="182" t="s">
        <v>2354</v>
      </c>
    </row>
    <row r="80" spans="1:1" ht="16.8" x14ac:dyDescent="0.25">
      <c r="A80" s="182" t="s">
        <v>2355</v>
      </c>
    </row>
    <row r="81" spans="1:1" ht="16.8" x14ac:dyDescent="0.25">
      <c r="A81" s="182" t="s">
        <v>2356</v>
      </c>
    </row>
    <row r="82" spans="1:1" ht="16.8" x14ac:dyDescent="0.25">
      <c r="A82" s="182" t="s">
        <v>2357</v>
      </c>
    </row>
    <row r="83" spans="1:1" ht="16.8" x14ac:dyDescent="0.25">
      <c r="A83" s="182" t="s">
        <v>2358</v>
      </c>
    </row>
    <row r="84" spans="1:1" ht="16.8" x14ac:dyDescent="0.25">
      <c r="A84" s="182" t="s">
        <v>2359</v>
      </c>
    </row>
    <row r="85" spans="1:1" ht="16.8" x14ac:dyDescent="0.25">
      <c r="A85" s="182" t="s">
        <v>2360</v>
      </c>
    </row>
    <row r="86" spans="1:1" ht="16.8" x14ac:dyDescent="0.25">
      <c r="A86" s="182" t="s">
        <v>2361</v>
      </c>
    </row>
    <row r="87" spans="1:1" ht="16.8" x14ac:dyDescent="0.25">
      <c r="A87" s="182" t="s">
        <v>2362</v>
      </c>
    </row>
    <row r="88" spans="1:1" ht="16.8" x14ac:dyDescent="0.25">
      <c r="A88" s="182" t="s">
        <v>2363</v>
      </c>
    </row>
    <row r="89" spans="1:1" ht="16.8" x14ac:dyDescent="0.25">
      <c r="A89" s="182" t="s">
        <v>2364</v>
      </c>
    </row>
    <row r="90" spans="1:1" ht="16.8" x14ac:dyDescent="0.25">
      <c r="A90" s="182" t="s">
        <v>2365</v>
      </c>
    </row>
    <row r="91" spans="1:1" ht="16.8" x14ac:dyDescent="0.25">
      <c r="A91" s="182" t="s">
        <v>2366</v>
      </c>
    </row>
    <row r="92" spans="1:1" ht="16.8" x14ac:dyDescent="0.25">
      <c r="A92" s="182" t="s">
        <v>2367</v>
      </c>
    </row>
    <row r="93" spans="1:1" ht="16.8" x14ac:dyDescent="0.25">
      <c r="A93" s="182" t="s">
        <v>2368</v>
      </c>
    </row>
    <row r="94" spans="1:1" ht="16.8" x14ac:dyDescent="0.25">
      <c r="A94" s="182" t="s">
        <v>2369</v>
      </c>
    </row>
    <row r="95" spans="1:1" ht="16.8" x14ac:dyDescent="0.25">
      <c r="A95" s="182" t="s">
        <v>2370</v>
      </c>
    </row>
    <row r="96" spans="1:1" ht="16.8" x14ac:dyDescent="0.25">
      <c r="A96" s="182" t="s">
        <v>2371</v>
      </c>
    </row>
    <row r="97" spans="1:1" ht="16.8" x14ac:dyDescent="0.25">
      <c r="A97" s="182" t="s">
        <v>2372</v>
      </c>
    </row>
    <row r="98" spans="1:1" ht="16.8" x14ac:dyDescent="0.25">
      <c r="A98" s="182" t="s">
        <v>2373</v>
      </c>
    </row>
    <row r="99" spans="1:1" ht="16.8" x14ac:dyDescent="0.25">
      <c r="A99" s="182" t="s">
        <v>2374</v>
      </c>
    </row>
    <row r="100" spans="1:1" ht="16.8" x14ac:dyDescent="0.25">
      <c r="A100" s="182" t="s">
        <v>2375</v>
      </c>
    </row>
    <row r="101" spans="1:1" ht="16.8" x14ac:dyDescent="0.25">
      <c r="A101" s="182" t="s">
        <v>2376</v>
      </c>
    </row>
    <row r="102" spans="1:1" ht="16.8" x14ac:dyDescent="0.25">
      <c r="A102" s="182" t="s">
        <v>2377</v>
      </c>
    </row>
    <row r="103" spans="1:1" ht="16.8" x14ac:dyDescent="0.25">
      <c r="A103" s="182" t="s">
        <v>2378</v>
      </c>
    </row>
    <row r="104" spans="1:1" ht="16.8" x14ac:dyDescent="0.25">
      <c r="A104" s="182" t="s">
        <v>2379</v>
      </c>
    </row>
    <row r="105" spans="1:1" ht="16.8" x14ac:dyDescent="0.25">
      <c r="A105" s="182" t="s">
        <v>2380</v>
      </c>
    </row>
    <row r="106" spans="1:1" ht="16.8" x14ac:dyDescent="0.25">
      <c r="A106" s="182" t="s">
        <v>2381</v>
      </c>
    </row>
    <row r="107" spans="1:1" ht="16.8" x14ac:dyDescent="0.25">
      <c r="A107" s="182" t="s">
        <v>2382</v>
      </c>
    </row>
    <row r="108" spans="1:1" ht="16.8" x14ac:dyDescent="0.25">
      <c r="A108" s="182" t="s">
        <v>2383</v>
      </c>
    </row>
    <row r="109" spans="1:1" ht="16.8" x14ac:dyDescent="0.25">
      <c r="A109" s="182" t="s">
        <v>2384</v>
      </c>
    </row>
    <row r="110" spans="1:1" ht="16.8" x14ac:dyDescent="0.25">
      <c r="A110" s="182" t="s">
        <v>2385</v>
      </c>
    </row>
    <row r="111" spans="1:1" ht="16.8" x14ac:dyDescent="0.25">
      <c r="A111" s="182" t="s">
        <v>2386</v>
      </c>
    </row>
    <row r="112" spans="1:1" ht="16.8" x14ac:dyDescent="0.25">
      <c r="A112" s="182" t="s">
        <v>2387</v>
      </c>
    </row>
    <row r="113" spans="1:1" ht="16.8" x14ac:dyDescent="0.25">
      <c r="A113" s="182" t="s">
        <v>2388</v>
      </c>
    </row>
    <row r="114" spans="1:1" ht="16.8" x14ac:dyDescent="0.25">
      <c r="A114" s="182" t="s">
        <v>2389</v>
      </c>
    </row>
    <row r="115" spans="1:1" ht="16.8" x14ac:dyDescent="0.25">
      <c r="A115" s="182" t="s">
        <v>2390</v>
      </c>
    </row>
    <row r="116" spans="1:1" ht="16.8" x14ac:dyDescent="0.25">
      <c r="A116" s="182" t="s">
        <v>2391</v>
      </c>
    </row>
    <row r="117" spans="1:1" ht="16.8" x14ac:dyDescent="0.25">
      <c r="A117" s="182" t="s">
        <v>2392</v>
      </c>
    </row>
    <row r="118" spans="1:1" ht="16.8" x14ac:dyDescent="0.25">
      <c r="A118" s="182" t="s">
        <v>2393</v>
      </c>
    </row>
    <row r="119" spans="1:1" ht="16.8" x14ac:dyDescent="0.25">
      <c r="A119" s="182" t="s">
        <v>2394</v>
      </c>
    </row>
    <row r="120" spans="1:1" ht="16.8" x14ac:dyDescent="0.25">
      <c r="A120" s="182" t="s">
        <v>2395</v>
      </c>
    </row>
    <row r="121" spans="1:1" ht="16.8" x14ac:dyDescent="0.25">
      <c r="A121" s="182" t="s">
        <v>2396</v>
      </c>
    </row>
    <row r="122" spans="1:1" ht="16.8" x14ac:dyDescent="0.25">
      <c r="A122" s="182" t="s">
        <v>2397</v>
      </c>
    </row>
    <row r="123" spans="1:1" ht="16.8" x14ac:dyDescent="0.25">
      <c r="A123" s="182" t="s">
        <v>2398</v>
      </c>
    </row>
    <row r="124" spans="1:1" ht="16.8" x14ac:dyDescent="0.25">
      <c r="A124" s="182" t="s">
        <v>2399</v>
      </c>
    </row>
    <row r="125" spans="1:1" ht="16.8" x14ac:dyDescent="0.25">
      <c r="A125" s="182" t="s">
        <v>2400</v>
      </c>
    </row>
    <row r="126" spans="1:1" ht="16.8" x14ac:dyDescent="0.25">
      <c r="A126" s="182" t="s">
        <v>2401</v>
      </c>
    </row>
    <row r="127" spans="1:1" ht="16.8" x14ac:dyDescent="0.25">
      <c r="A127" s="182" t="s">
        <v>2402</v>
      </c>
    </row>
    <row r="128" spans="1:1" ht="16.8" x14ac:dyDescent="0.25">
      <c r="A128" s="182" t="s">
        <v>2403</v>
      </c>
    </row>
    <row r="129" spans="1:1" ht="16.8" x14ac:dyDescent="0.25">
      <c r="A129" s="182" t="s">
        <v>2404</v>
      </c>
    </row>
    <row r="130" spans="1:1" ht="16.8" x14ac:dyDescent="0.25">
      <c r="A130" s="182" t="s">
        <v>2405</v>
      </c>
    </row>
    <row r="131" spans="1:1" ht="16.8" x14ac:dyDescent="0.25">
      <c r="A131" s="182" t="s">
        <v>2406</v>
      </c>
    </row>
    <row r="132" spans="1:1" ht="16.8" x14ac:dyDescent="0.25">
      <c r="A132" s="182" t="s">
        <v>2407</v>
      </c>
    </row>
    <row r="133" spans="1:1" ht="16.8" x14ac:dyDescent="0.25">
      <c r="A133" s="182" t="s">
        <v>2408</v>
      </c>
    </row>
    <row r="134" spans="1:1" ht="16.8" x14ac:dyDescent="0.25">
      <c r="A134" s="182" t="s">
        <v>2409</v>
      </c>
    </row>
    <row r="135" spans="1:1" ht="16.8" x14ac:dyDescent="0.25">
      <c r="A135" s="182" t="s">
        <v>2410</v>
      </c>
    </row>
    <row r="136" spans="1:1" ht="16.8" x14ac:dyDescent="0.25">
      <c r="A136" s="182" t="s">
        <v>2411</v>
      </c>
    </row>
    <row r="137" spans="1:1" ht="16.8" x14ac:dyDescent="0.25">
      <c r="A137" s="182" t="s">
        <v>2412</v>
      </c>
    </row>
    <row r="138" spans="1:1" ht="16.8" x14ac:dyDescent="0.25">
      <c r="A138" s="182" t="s">
        <v>4853</v>
      </c>
    </row>
    <row r="139" spans="1:1" ht="16.8" x14ac:dyDescent="0.25">
      <c r="A139" s="182" t="s">
        <v>2413</v>
      </c>
    </row>
    <row r="140" spans="1:1" ht="16.8" x14ac:dyDescent="0.25">
      <c r="A140" s="182" t="s">
        <v>2414</v>
      </c>
    </row>
    <row r="141" spans="1:1" ht="16.8" x14ac:dyDescent="0.25">
      <c r="A141" s="182" t="s">
        <v>2415</v>
      </c>
    </row>
    <row r="142" spans="1:1" ht="16.8" x14ac:dyDescent="0.25">
      <c r="A142" s="182" t="s">
        <v>2416</v>
      </c>
    </row>
    <row r="143" spans="1:1" ht="16.8" x14ac:dyDescent="0.25">
      <c r="A143" s="182" t="s">
        <v>2417</v>
      </c>
    </row>
    <row r="144" spans="1:1" ht="16.8" x14ac:dyDescent="0.25">
      <c r="A144" s="182" t="s">
        <v>2418</v>
      </c>
    </row>
    <row r="145" spans="1:1" ht="16.8" x14ac:dyDescent="0.25">
      <c r="A145" s="182" t="s">
        <v>2419</v>
      </c>
    </row>
    <row r="146" spans="1:1" ht="16.8" x14ac:dyDescent="0.25">
      <c r="A146" s="182" t="s">
        <v>2420</v>
      </c>
    </row>
    <row r="147" spans="1:1" ht="16.8" x14ac:dyDescent="0.25">
      <c r="A147" s="182" t="s">
        <v>2421</v>
      </c>
    </row>
    <row r="148" spans="1:1" ht="16.8" x14ac:dyDescent="0.25">
      <c r="A148" s="182" t="s">
        <v>2422</v>
      </c>
    </row>
    <row r="149" spans="1:1" ht="16.8" x14ac:dyDescent="0.25">
      <c r="A149" s="182" t="s">
        <v>2423</v>
      </c>
    </row>
    <row r="150" spans="1:1" ht="16.8" x14ac:dyDescent="0.25">
      <c r="A150" s="182" t="s">
        <v>2424</v>
      </c>
    </row>
    <row r="151" spans="1:1" ht="16.8" x14ac:dyDescent="0.25">
      <c r="A151" s="182" t="s">
        <v>2425</v>
      </c>
    </row>
    <row r="152" spans="1:1" ht="16.8" x14ac:dyDescent="0.25">
      <c r="A152" s="182" t="s">
        <v>2426</v>
      </c>
    </row>
    <row r="153" spans="1:1" ht="16.8" x14ac:dyDescent="0.25">
      <c r="A153" s="182" t="s">
        <v>2427</v>
      </c>
    </row>
    <row r="154" spans="1:1" ht="16.8" x14ac:dyDescent="0.25">
      <c r="A154" s="182" t="s">
        <v>2428</v>
      </c>
    </row>
    <row r="155" spans="1:1" ht="16.8" x14ac:dyDescent="0.25">
      <c r="A155" s="182" t="s">
        <v>2429</v>
      </c>
    </row>
    <row r="156" spans="1:1" ht="16.8" x14ac:dyDescent="0.25">
      <c r="A156" s="182" t="s">
        <v>2430</v>
      </c>
    </row>
    <row r="157" spans="1:1" ht="16.8" x14ac:dyDescent="0.25">
      <c r="A157" s="182" t="s">
        <v>2431</v>
      </c>
    </row>
    <row r="158" spans="1:1" ht="16.8" x14ac:dyDescent="0.25">
      <c r="A158" s="182" t="s">
        <v>2432</v>
      </c>
    </row>
    <row r="159" spans="1:1" ht="16.8" x14ac:dyDescent="0.25">
      <c r="A159" s="182" t="s">
        <v>2433</v>
      </c>
    </row>
    <row r="160" spans="1:1" ht="16.8" x14ac:dyDescent="0.25">
      <c r="A160" s="182" t="s">
        <v>2434</v>
      </c>
    </row>
    <row r="161" spans="1:1" ht="16.8" x14ac:dyDescent="0.25">
      <c r="A161" s="182" t="s">
        <v>2435</v>
      </c>
    </row>
    <row r="162" spans="1:1" ht="16.8" x14ac:dyDescent="0.25">
      <c r="A162" s="182" t="s">
        <v>2436</v>
      </c>
    </row>
    <row r="163" spans="1:1" ht="16.8" x14ac:dyDescent="0.25">
      <c r="A163" s="182" t="s">
        <v>2437</v>
      </c>
    </row>
    <row r="164" spans="1:1" ht="16.8" x14ac:dyDescent="0.25">
      <c r="A164" s="182" t="s">
        <v>2438</v>
      </c>
    </row>
    <row r="165" spans="1:1" ht="16.8" x14ac:dyDescent="0.25">
      <c r="A165" s="182" t="s">
        <v>2439</v>
      </c>
    </row>
    <row r="166" spans="1:1" ht="16.8" x14ac:dyDescent="0.25">
      <c r="A166" s="182" t="s">
        <v>2440</v>
      </c>
    </row>
    <row r="167" spans="1:1" ht="16.8" x14ac:dyDescent="0.25">
      <c r="A167" s="182" t="s">
        <v>2441</v>
      </c>
    </row>
    <row r="168" spans="1:1" ht="16.8" x14ac:dyDescent="0.25">
      <c r="A168" s="182" t="s">
        <v>2442</v>
      </c>
    </row>
    <row r="169" spans="1:1" ht="16.8" x14ac:dyDescent="0.25">
      <c r="A169" s="182" t="s">
        <v>2443</v>
      </c>
    </row>
    <row r="170" spans="1:1" ht="16.8" x14ac:dyDescent="0.25">
      <c r="A170" s="182" t="s">
        <v>2444</v>
      </c>
    </row>
    <row r="171" spans="1:1" ht="16.8" x14ac:dyDescent="0.25">
      <c r="A171" s="182" t="s">
        <v>2445</v>
      </c>
    </row>
    <row r="172" spans="1:1" ht="16.8" x14ac:dyDescent="0.25">
      <c r="A172" s="182" t="s">
        <v>2446</v>
      </c>
    </row>
    <row r="173" spans="1:1" ht="16.8" x14ac:dyDescent="0.25">
      <c r="A173" s="182" t="s">
        <v>2447</v>
      </c>
    </row>
    <row r="174" spans="1:1" ht="16.8" x14ac:dyDescent="0.25">
      <c r="A174" s="182" t="s">
        <v>2448</v>
      </c>
    </row>
    <row r="175" spans="1:1" ht="16.8" x14ac:dyDescent="0.25">
      <c r="A175" s="182" t="s">
        <v>2449</v>
      </c>
    </row>
    <row r="176" spans="1:1" ht="16.8" x14ac:dyDescent="0.25">
      <c r="A176" s="182" t="s">
        <v>2450</v>
      </c>
    </row>
    <row r="177" spans="1:1" ht="16.8" x14ac:dyDescent="0.25">
      <c r="A177" s="182" t="s">
        <v>2451</v>
      </c>
    </row>
    <row r="178" spans="1:1" ht="16.8" x14ac:dyDescent="0.25">
      <c r="A178" s="182" t="s">
        <v>2452</v>
      </c>
    </row>
    <row r="179" spans="1:1" ht="16.8" x14ac:dyDescent="0.25">
      <c r="A179" s="182" t="s">
        <v>2453</v>
      </c>
    </row>
    <row r="180" spans="1:1" ht="16.8" x14ac:dyDescent="0.25">
      <c r="A180" s="182" t="s">
        <v>2454</v>
      </c>
    </row>
    <row r="181" spans="1:1" ht="16.8" x14ac:dyDescent="0.25">
      <c r="A181" s="182" t="s">
        <v>2455</v>
      </c>
    </row>
    <row r="182" spans="1:1" ht="16.8" x14ac:dyDescent="0.25">
      <c r="A182" s="182" t="s">
        <v>2456</v>
      </c>
    </row>
    <row r="183" spans="1:1" ht="16.8" x14ac:dyDescent="0.25">
      <c r="A183" s="182" t="s">
        <v>2457</v>
      </c>
    </row>
    <row r="184" spans="1:1" ht="16.8" x14ac:dyDescent="0.25">
      <c r="A184" s="182" t="s">
        <v>2458</v>
      </c>
    </row>
    <row r="185" spans="1:1" ht="16.8" x14ac:dyDescent="0.25">
      <c r="A185" s="182" t="s">
        <v>2459</v>
      </c>
    </row>
    <row r="186" spans="1:1" ht="16.8" x14ac:dyDescent="0.25">
      <c r="A186" s="182" t="s">
        <v>2460</v>
      </c>
    </row>
    <row r="187" spans="1:1" ht="16.8" x14ac:dyDescent="0.25">
      <c r="A187" s="182" t="s">
        <v>2461</v>
      </c>
    </row>
    <row r="188" spans="1:1" ht="16.8" x14ac:dyDescent="0.25">
      <c r="A188" s="182" t="s">
        <v>2462</v>
      </c>
    </row>
    <row r="189" spans="1:1" ht="16.8" x14ac:dyDescent="0.25">
      <c r="A189" s="182" t="s">
        <v>2463</v>
      </c>
    </row>
    <row r="190" spans="1:1" ht="16.8" x14ac:dyDescent="0.25">
      <c r="A190" s="182" t="s">
        <v>2464</v>
      </c>
    </row>
    <row r="191" spans="1:1" ht="16.8" x14ac:dyDescent="0.25">
      <c r="A191" s="182" t="s">
        <v>2465</v>
      </c>
    </row>
    <row r="192" spans="1:1" ht="16.8" x14ac:dyDescent="0.25">
      <c r="A192" s="182" t="s">
        <v>2466</v>
      </c>
    </row>
    <row r="193" spans="1:1" ht="16.8" x14ac:dyDescent="0.25">
      <c r="A193" s="182" t="s">
        <v>2467</v>
      </c>
    </row>
    <row r="194" spans="1:1" ht="16.8" x14ac:dyDescent="0.25">
      <c r="A194" s="182" t="s">
        <v>2468</v>
      </c>
    </row>
    <row r="195" spans="1:1" ht="16.8" x14ac:dyDescent="0.25">
      <c r="A195" s="182" t="s">
        <v>4854</v>
      </c>
    </row>
    <row r="196" spans="1:1" ht="16.8" x14ac:dyDescent="0.25">
      <c r="A196" s="182" t="s">
        <v>2469</v>
      </c>
    </row>
    <row r="197" spans="1:1" ht="16.8" x14ac:dyDescent="0.25">
      <c r="A197" s="182" t="s">
        <v>2470</v>
      </c>
    </row>
    <row r="198" spans="1:1" ht="16.8" x14ac:dyDescent="0.25">
      <c r="A198" s="182" t="s">
        <v>2471</v>
      </c>
    </row>
    <row r="199" spans="1:1" ht="16.8" x14ac:dyDescent="0.25">
      <c r="A199" s="182" t="s">
        <v>2472</v>
      </c>
    </row>
    <row r="200" spans="1:1" ht="16.8" x14ac:dyDescent="0.25">
      <c r="A200" s="182" t="s">
        <v>2473</v>
      </c>
    </row>
    <row r="201" spans="1:1" ht="16.8" x14ac:dyDescent="0.25">
      <c r="A201" s="182" t="s">
        <v>2474</v>
      </c>
    </row>
    <row r="202" spans="1:1" ht="16.8" x14ac:dyDescent="0.25">
      <c r="A202" s="182" t="s">
        <v>4855</v>
      </c>
    </row>
    <row r="203" spans="1:1" ht="16.8" x14ac:dyDescent="0.25">
      <c r="A203" s="182" t="s">
        <v>2475</v>
      </c>
    </row>
    <row r="204" spans="1:1" ht="16.8" x14ac:dyDescent="0.25">
      <c r="A204" s="182" t="s">
        <v>2476</v>
      </c>
    </row>
    <row r="205" spans="1:1" ht="16.8" x14ac:dyDescent="0.25">
      <c r="A205" s="182" t="s">
        <v>2477</v>
      </c>
    </row>
    <row r="206" spans="1:1" ht="16.8" x14ac:dyDescent="0.25">
      <c r="A206" s="182" t="s">
        <v>2478</v>
      </c>
    </row>
    <row r="207" spans="1:1" ht="16.8" x14ac:dyDescent="0.25">
      <c r="A207" s="182" t="s">
        <v>2479</v>
      </c>
    </row>
    <row r="208" spans="1:1" ht="16.8" x14ac:dyDescent="0.25">
      <c r="A208" s="182" t="s">
        <v>2480</v>
      </c>
    </row>
    <row r="209" spans="1:1" ht="16.8" x14ac:dyDescent="0.25">
      <c r="A209" s="182" t="s">
        <v>2481</v>
      </c>
    </row>
    <row r="210" spans="1:1" ht="16.8" x14ac:dyDescent="0.25">
      <c r="A210" s="182" t="s">
        <v>2482</v>
      </c>
    </row>
    <row r="211" spans="1:1" ht="16.8" x14ac:dyDescent="0.25">
      <c r="A211" s="182" t="s">
        <v>2483</v>
      </c>
    </row>
    <row r="212" spans="1:1" ht="16.8" x14ac:dyDescent="0.25">
      <c r="A212" s="182" t="s">
        <v>2484</v>
      </c>
    </row>
    <row r="213" spans="1:1" ht="16.8" x14ac:dyDescent="0.25">
      <c r="A213" s="182" t="s">
        <v>2485</v>
      </c>
    </row>
    <row r="214" spans="1:1" ht="16.8" x14ac:dyDescent="0.25">
      <c r="A214" s="182" t="s">
        <v>2486</v>
      </c>
    </row>
    <row r="215" spans="1:1" ht="16.8" x14ac:dyDescent="0.25">
      <c r="A215" s="182" t="s">
        <v>2487</v>
      </c>
    </row>
    <row r="216" spans="1:1" ht="16.8" x14ac:dyDescent="0.25">
      <c r="A216" s="182" t="s">
        <v>2488</v>
      </c>
    </row>
    <row r="217" spans="1:1" ht="16.8" x14ac:dyDescent="0.25">
      <c r="A217" s="182" t="s">
        <v>2489</v>
      </c>
    </row>
    <row r="218" spans="1:1" ht="16.8" x14ac:dyDescent="0.25">
      <c r="A218" s="182" t="s">
        <v>2490</v>
      </c>
    </row>
    <row r="219" spans="1:1" ht="16.8" x14ac:dyDescent="0.25">
      <c r="A219" s="182" t="s">
        <v>2491</v>
      </c>
    </row>
    <row r="220" spans="1:1" ht="16.8" x14ac:dyDescent="0.25">
      <c r="A220" s="182" t="s">
        <v>2492</v>
      </c>
    </row>
    <row r="221" spans="1:1" ht="16.8" x14ac:dyDescent="0.25">
      <c r="A221" s="182" t="s">
        <v>2493</v>
      </c>
    </row>
    <row r="222" spans="1:1" ht="16.8" x14ac:dyDescent="0.25">
      <c r="A222" s="182" t="s">
        <v>2494</v>
      </c>
    </row>
    <row r="223" spans="1:1" ht="16.8" x14ac:dyDescent="0.25">
      <c r="A223" s="182" t="s">
        <v>2495</v>
      </c>
    </row>
    <row r="224" spans="1:1" ht="16.8" x14ac:dyDescent="0.25">
      <c r="A224" s="182" t="s">
        <v>4856</v>
      </c>
    </row>
    <row r="225" spans="1:1" ht="16.8" x14ac:dyDescent="0.25">
      <c r="A225" s="182" t="s">
        <v>2496</v>
      </c>
    </row>
    <row r="226" spans="1:1" ht="16.8" x14ac:dyDescent="0.25">
      <c r="A226" s="182" t="s">
        <v>2497</v>
      </c>
    </row>
    <row r="227" spans="1:1" ht="16.8" x14ac:dyDescent="0.25">
      <c r="A227" s="182" t="s">
        <v>2498</v>
      </c>
    </row>
    <row r="228" spans="1:1" ht="16.8" x14ac:dyDescent="0.25">
      <c r="A228" s="182" t="s">
        <v>2499</v>
      </c>
    </row>
    <row r="229" spans="1:1" ht="16.8" x14ac:dyDescent="0.25">
      <c r="A229" s="182" t="s">
        <v>2500</v>
      </c>
    </row>
    <row r="230" spans="1:1" ht="16.8" x14ac:dyDescent="0.25">
      <c r="A230" s="182" t="s">
        <v>2501</v>
      </c>
    </row>
    <row r="231" spans="1:1" ht="16.8" x14ac:dyDescent="0.25">
      <c r="A231" s="182" t="s">
        <v>2502</v>
      </c>
    </row>
    <row r="232" spans="1:1" ht="16.8" x14ac:dyDescent="0.25">
      <c r="A232" s="182" t="s">
        <v>2503</v>
      </c>
    </row>
    <row r="233" spans="1:1" ht="16.8" x14ac:dyDescent="0.25">
      <c r="A233" s="182" t="s">
        <v>2504</v>
      </c>
    </row>
    <row r="234" spans="1:1" ht="16.8" x14ac:dyDescent="0.25">
      <c r="A234" s="182" t="s">
        <v>2505</v>
      </c>
    </row>
    <row r="235" spans="1:1" ht="16.8" x14ac:dyDescent="0.25">
      <c r="A235" s="182" t="s">
        <v>2506</v>
      </c>
    </row>
    <row r="236" spans="1:1" ht="16.8" x14ac:dyDescent="0.25">
      <c r="A236" s="182" t="s">
        <v>2507</v>
      </c>
    </row>
    <row r="237" spans="1:1" ht="16.8" x14ac:dyDescent="0.25">
      <c r="A237" s="182" t="s">
        <v>2508</v>
      </c>
    </row>
    <row r="238" spans="1:1" ht="16.8" x14ac:dyDescent="0.25">
      <c r="A238" s="182" t="s">
        <v>2509</v>
      </c>
    </row>
    <row r="239" spans="1:1" ht="16.8" x14ac:dyDescent="0.25">
      <c r="A239" s="182" t="s">
        <v>2510</v>
      </c>
    </row>
    <row r="240" spans="1:1" ht="16.8" x14ac:dyDescent="0.25">
      <c r="A240" s="182" t="s">
        <v>2511</v>
      </c>
    </row>
    <row r="241" spans="1:1" ht="16.8" x14ac:dyDescent="0.25">
      <c r="A241" s="182" t="s">
        <v>2512</v>
      </c>
    </row>
    <row r="242" spans="1:1" ht="16.8" x14ac:dyDescent="0.25">
      <c r="A242" s="182" t="s">
        <v>2513</v>
      </c>
    </row>
    <row r="243" spans="1:1" ht="16.8" x14ac:dyDescent="0.25">
      <c r="A243" s="182" t="s">
        <v>2514</v>
      </c>
    </row>
    <row r="244" spans="1:1" ht="16.8" x14ac:dyDescent="0.25">
      <c r="A244" s="182" t="s">
        <v>2515</v>
      </c>
    </row>
    <row r="245" spans="1:1" ht="16.8" x14ac:dyDescent="0.25">
      <c r="A245" s="182" t="s">
        <v>2516</v>
      </c>
    </row>
    <row r="246" spans="1:1" ht="16.8" x14ac:dyDescent="0.25">
      <c r="A246" s="182" t="s">
        <v>2517</v>
      </c>
    </row>
    <row r="247" spans="1:1" ht="16.8" x14ac:dyDescent="0.25">
      <c r="A247" s="182" t="s">
        <v>2518</v>
      </c>
    </row>
    <row r="248" spans="1:1" ht="16.8" x14ac:dyDescent="0.25">
      <c r="A248" s="182" t="s">
        <v>2519</v>
      </c>
    </row>
    <row r="249" spans="1:1" ht="16.8" x14ac:dyDescent="0.25">
      <c r="A249" s="182" t="s">
        <v>2520</v>
      </c>
    </row>
    <row r="250" spans="1:1" ht="16.8" x14ac:dyDescent="0.25">
      <c r="A250" s="182" t="s">
        <v>2521</v>
      </c>
    </row>
    <row r="251" spans="1:1" ht="16.8" x14ac:dyDescent="0.25">
      <c r="A251" s="182" t="s">
        <v>2522</v>
      </c>
    </row>
    <row r="252" spans="1:1" ht="16.8" x14ac:dyDescent="0.25">
      <c r="A252" s="182" t="s">
        <v>2523</v>
      </c>
    </row>
    <row r="253" spans="1:1" ht="16.8" x14ac:dyDescent="0.25">
      <c r="A253" s="182" t="s">
        <v>2524</v>
      </c>
    </row>
    <row r="254" spans="1:1" ht="16.8" x14ac:dyDescent="0.25">
      <c r="A254" s="182" t="s">
        <v>2525</v>
      </c>
    </row>
    <row r="255" spans="1:1" ht="16.8" x14ac:dyDescent="0.25">
      <c r="A255" s="182" t="s">
        <v>2526</v>
      </c>
    </row>
    <row r="256" spans="1:1" ht="16.8" x14ac:dyDescent="0.25">
      <c r="A256" s="182" t="s">
        <v>2527</v>
      </c>
    </row>
    <row r="257" spans="1:1" ht="16.8" x14ac:dyDescent="0.25">
      <c r="A257" s="182" t="s">
        <v>2528</v>
      </c>
    </row>
    <row r="258" spans="1:1" ht="16.8" x14ac:dyDescent="0.25">
      <c r="A258" s="182" t="s">
        <v>2529</v>
      </c>
    </row>
    <row r="259" spans="1:1" ht="16.8" x14ac:dyDescent="0.25">
      <c r="A259" s="182" t="s">
        <v>2530</v>
      </c>
    </row>
    <row r="260" spans="1:1" ht="16.8" x14ac:dyDescent="0.25">
      <c r="A260" s="182" t="s">
        <v>2531</v>
      </c>
    </row>
    <row r="261" spans="1:1" ht="16.8" x14ac:dyDescent="0.25">
      <c r="A261" s="182" t="s">
        <v>2532</v>
      </c>
    </row>
    <row r="262" spans="1:1" ht="16.8" x14ac:dyDescent="0.25">
      <c r="A262" s="182" t="s">
        <v>2533</v>
      </c>
    </row>
    <row r="263" spans="1:1" ht="16.8" x14ac:dyDescent="0.25">
      <c r="A263" s="182" t="s">
        <v>2534</v>
      </c>
    </row>
    <row r="264" spans="1:1" ht="16.8" x14ac:dyDescent="0.25">
      <c r="A264" s="182" t="s">
        <v>2535</v>
      </c>
    </row>
    <row r="265" spans="1:1" ht="16.8" x14ac:dyDescent="0.25">
      <c r="A265" s="182" t="s">
        <v>2536</v>
      </c>
    </row>
    <row r="266" spans="1:1" ht="16.8" x14ac:dyDescent="0.25">
      <c r="A266" s="182" t="s">
        <v>2537</v>
      </c>
    </row>
    <row r="267" spans="1:1" ht="16.8" x14ac:dyDescent="0.25">
      <c r="A267" s="182" t="s">
        <v>2538</v>
      </c>
    </row>
    <row r="268" spans="1:1" ht="16.8" x14ac:dyDescent="0.25">
      <c r="A268" s="182" t="s">
        <v>2539</v>
      </c>
    </row>
    <row r="269" spans="1:1" ht="16.8" x14ac:dyDescent="0.25">
      <c r="A269" s="182" t="s">
        <v>2540</v>
      </c>
    </row>
    <row r="270" spans="1:1" ht="16.8" x14ac:dyDescent="0.25">
      <c r="A270" s="182" t="s">
        <v>2541</v>
      </c>
    </row>
    <row r="271" spans="1:1" ht="16.8" x14ac:dyDescent="0.25">
      <c r="A271" s="182" t="s">
        <v>2542</v>
      </c>
    </row>
    <row r="272" spans="1:1" ht="16.8" x14ac:dyDescent="0.25">
      <c r="A272" s="182" t="s">
        <v>2543</v>
      </c>
    </row>
    <row r="273" spans="1:1" ht="16.8" x14ac:dyDescent="0.25">
      <c r="A273" s="182" t="s">
        <v>2544</v>
      </c>
    </row>
    <row r="274" spans="1:1" ht="16.8" x14ac:dyDescent="0.25">
      <c r="A274" s="182" t="s">
        <v>2545</v>
      </c>
    </row>
    <row r="275" spans="1:1" ht="16.8" x14ac:dyDescent="0.25">
      <c r="A275" s="182" t="s">
        <v>2546</v>
      </c>
    </row>
    <row r="276" spans="1:1" ht="16.8" x14ac:dyDescent="0.25">
      <c r="A276" s="182" t="s">
        <v>2547</v>
      </c>
    </row>
    <row r="277" spans="1:1" ht="16.8" x14ac:dyDescent="0.25">
      <c r="A277" s="182" t="s">
        <v>2548</v>
      </c>
    </row>
    <row r="278" spans="1:1" ht="16.8" x14ac:dyDescent="0.25">
      <c r="A278" s="182" t="s">
        <v>2549</v>
      </c>
    </row>
    <row r="279" spans="1:1" ht="16.8" x14ac:dyDescent="0.25">
      <c r="A279" s="182" t="s">
        <v>2550</v>
      </c>
    </row>
    <row r="280" spans="1:1" ht="16.8" x14ac:dyDescent="0.25">
      <c r="A280" s="182" t="s">
        <v>2551</v>
      </c>
    </row>
    <row r="281" spans="1:1" ht="16.8" x14ac:dyDescent="0.25">
      <c r="A281" s="182" t="s">
        <v>2552</v>
      </c>
    </row>
    <row r="282" spans="1:1" ht="16.8" x14ac:dyDescent="0.25">
      <c r="A282" s="182" t="s">
        <v>2553</v>
      </c>
    </row>
    <row r="283" spans="1:1" ht="16.8" x14ac:dyDescent="0.25">
      <c r="A283" s="182" t="s">
        <v>2554</v>
      </c>
    </row>
    <row r="284" spans="1:1" ht="16.8" x14ac:dyDescent="0.25">
      <c r="A284" s="182" t="s">
        <v>2555</v>
      </c>
    </row>
    <row r="285" spans="1:1" ht="16.8" x14ac:dyDescent="0.25">
      <c r="A285" s="182" t="s">
        <v>2556</v>
      </c>
    </row>
    <row r="286" spans="1:1" ht="16.8" x14ac:dyDescent="0.25">
      <c r="A286" s="182" t="s">
        <v>2557</v>
      </c>
    </row>
    <row r="287" spans="1:1" ht="16.8" x14ac:dyDescent="0.25">
      <c r="A287" s="182" t="s">
        <v>2558</v>
      </c>
    </row>
    <row r="288" spans="1:1" ht="16.8" x14ac:dyDescent="0.25">
      <c r="A288" s="182" t="s">
        <v>2559</v>
      </c>
    </row>
    <row r="289" spans="1:1" ht="16.8" x14ac:dyDescent="0.25">
      <c r="A289" s="182" t="s">
        <v>2560</v>
      </c>
    </row>
    <row r="290" spans="1:1" ht="16.8" x14ac:dyDescent="0.25">
      <c r="A290" s="182" t="s">
        <v>2561</v>
      </c>
    </row>
    <row r="291" spans="1:1" ht="16.8" x14ac:dyDescent="0.25">
      <c r="A291" s="182" t="s">
        <v>2562</v>
      </c>
    </row>
    <row r="292" spans="1:1" ht="16.8" x14ac:dyDescent="0.25">
      <c r="A292" s="182" t="s">
        <v>2563</v>
      </c>
    </row>
    <row r="293" spans="1:1" ht="16.8" x14ac:dyDescent="0.25">
      <c r="A293" s="182" t="s">
        <v>2564</v>
      </c>
    </row>
    <row r="294" spans="1:1" ht="16.8" x14ac:dyDescent="0.25">
      <c r="A294" s="182" t="s">
        <v>2565</v>
      </c>
    </row>
    <row r="295" spans="1:1" ht="16.8" x14ac:dyDescent="0.25">
      <c r="A295" s="182" t="s">
        <v>2566</v>
      </c>
    </row>
    <row r="296" spans="1:1" ht="16.8" x14ac:dyDescent="0.25">
      <c r="A296" s="182" t="s">
        <v>2567</v>
      </c>
    </row>
    <row r="297" spans="1:1" ht="16.8" x14ac:dyDescent="0.25">
      <c r="A297" s="182" t="s">
        <v>4857</v>
      </c>
    </row>
    <row r="298" spans="1:1" ht="16.8" x14ac:dyDescent="0.25">
      <c r="A298" s="182" t="s">
        <v>4858</v>
      </c>
    </row>
    <row r="299" spans="1:1" ht="16.8" x14ac:dyDescent="0.25">
      <c r="A299" s="182" t="s">
        <v>2568</v>
      </c>
    </row>
    <row r="300" spans="1:1" ht="16.8" x14ac:dyDescent="0.25">
      <c r="A300" s="182" t="s">
        <v>2569</v>
      </c>
    </row>
    <row r="301" spans="1:1" ht="16.8" x14ac:dyDescent="0.25">
      <c r="A301" s="182" t="s">
        <v>2570</v>
      </c>
    </row>
    <row r="302" spans="1:1" ht="16.8" x14ac:dyDescent="0.25">
      <c r="A302" s="182" t="s">
        <v>2571</v>
      </c>
    </row>
    <row r="303" spans="1:1" ht="16.8" x14ac:dyDescent="0.25">
      <c r="A303" s="182" t="s">
        <v>2572</v>
      </c>
    </row>
    <row r="304" spans="1:1" ht="16.8" x14ac:dyDescent="0.25">
      <c r="A304" s="182" t="s">
        <v>2573</v>
      </c>
    </row>
    <row r="305" spans="1:1" ht="16.8" x14ac:dyDescent="0.25">
      <c r="A305" s="182" t="s">
        <v>2574</v>
      </c>
    </row>
    <row r="306" spans="1:1" ht="16.8" x14ac:dyDescent="0.25">
      <c r="A306" s="182" t="s">
        <v>2575</v>
      </c>
    </row>
    <row r="307" spans="1:1" ht="16.8" x14ac:dyDescent="0.25">
      <c r="A307" s="182" t="s">
        <v>2576</v>
      </c>
    </row>
    <row r="308" spans="1:1" ht="16.8" x14ac:dyDescent="0.25">
      <c r="A308" s="182" t="s">
        <v>2577</v>
      </c>
    </row>
    <row r="309" spans="1:1" ht="16.8" x14ac:dyDescent="0.25">
      <c r="A309" s="182" t="s">
        <v>2578</v>
      </c>
    </row>
    <row r="310" spans="1:1" ht="16.8" x14ac:dyDescent="0.25">
      <c r="A310" s="182" t="s">
        <v>2579</v>
      </c>
    </row>
    <row r="311" spans="1:1" ht="16.8" x14ac:dyDescent="0.25">
      <c r="A311" s="182" t="s">
        <v>2580</v>
      </c>
    </row>
    <row r="312" spans="1:1" ht="16.8" x14ac:dyDescent="0.25">
      <c r="A312" s="182" t="s">
        <v>2581</v>
      </c>
    </row>
    <row r="313" spans="1:1" ht="16.8" x14ac:dyDescent="0.25">
      <c r="A313" s="182" t="s">
        <v>2582</v>
      </c>
    </row>
    <row r="314" spans="1:1" ht="16.8" x14ac:dyDescent="0.25">
      <c r="A314" s="182" t="s">
        <v>2583</v>
      </c>
    </row>
    <row r="315" spans="1:1" ht="16.8" x14ac:dyDescent="0.25">
      <c r="A315" s="182" t="s">
        <v>2584</v>
      </c>
    </row>
    <row r="316" spans="1:1" ht="16.8" x14ac:dyDescent="0.25">
      <c r="A316" s="182" t="s">
        <v>2585</v>
      </c>
    </row>
    <row r="317" spans="1:1" ht="16.8" x14ac:dyDescent="0.25">
      <c r="A317" s="182" t="s">
        <v>2586</v>
      </c>
    </row>
    <row r="318" spans="1:1" ht="16.8" x14ac:dyDescent="0.25">
      <c r="A318" s="182" t="s">
        <v>2587</v>
      </c>
    </row>
    <row r="319" spans="1:1" ht="16.8" x14ac:dyDescent="0.25">
      <c r="A319" s="182" t="s">
        <v>2588</v>
      </c>
    </row>
    <row r="320" spans="1:1" ht="16.8" x14ac:dyDescent="0.25">
      <c r="A320" s="182" t="s">
        <v>2589</v>
      </c>
    </row>
    <row r="321" spans="1:1" ht="16.8" x14ac:dyDescent="0.25">
      <c r="A321" s="182" t="s">
        <v>2590</v>
      </c>
    </row>
    <row r="322" spans="1:1" ht="16.8" x14ac:dyDescent="0.25">
      <c r="A322" s="182" t="s">
        <v>2591</v>
      </c>
    </row>
    <row r="323" spans="1:1" ht="16.8" x14ac:dyDescent="0.25">
      <c r="A323" s="182" t="s">
        <v>2592</v>
      </c>
    </row>
    <row r="324" spans="1:1" ht="16.8" x14ac:dyDescent="0.25">
      <c r="A324" s="182" t="s">
        <v>2593</v>
      </c>
    </row>
    <row r="325" spans="1:1" ht="16.8" x14ac:dyDescent="0.25">
      <c r="A325" s="182" t="s">
        <v>2594</v>
      </c>
    </row>
    <row r="326" spans="1:1" ht="16.8" x14ac:dyDescent="0.25">
      <c r="A326" s="182" t="s">
        <v>2595</v>
      </c>
    </row>
    <row r="327" spans="1:1" ht="16.8" x14ac:dyDescent="0.25">
      <c r="A327" s="182" t="s">
        <v>2596</v>
      </c>
    </row>
    <row r="328" spans="1:1" ht="16.8" x14ac:dyDescent="0.25">
      <c r="A328" s="182" t="s">
        <v>2597</v>
      </c>
    </row>
    <row r="329" spans="1:1" ht="16.8" x14ac:dyDescent="0.25">
      <c r="A329" s="182" t="s">
        <v>2598</v>
      </c>
    </row>
    <row r="330" spans="1:1" ht="16.8" x14ac:dyDescent="0.25">
      <c r="A330" s="182" t="s">
        <v>2599</v>
      </c>
    </row>
    <row r="331" spans="1:1" ht="16.8" x14ac:dyDescent="0.25">
      <c r="A331" s="182" t="s">
        <v>2600</v>
      </c>
    </row>
    <row r="332" spans="1:1" ht="16.8" x14ac:dyDescent="0.25">
      <c r="A332" s="182" t="s">
        <v>2601</v>
      </c>
    </row>
    <row r="333" spans="1:1" ht="16.8" x14ac:dyDescent="0.25">
      <c r="A333" s="182" t="s">
        <v>2602</v>
      </c>
    </row>
    <row r="334" spans="1:1" ht="16.8" x14ac:dyDescent="0.25">
      <c r="A334" s="182" t="s">
        <v>2603</v>
      </c>
    </row>
    <row r="335" spans="1:1" ht="16.8" x14ac:dyDescent="0.25">
      <c r="A335" s="182" t="s">
        <v>2604</v>
      </c>
    </row>
    <row r="336" spans="1:1" ht="16.8" x14ac:dyDescent="0.25">
      <c r="A336" s="182" t="s">
        <v>2605</v>
      </c>
    </row>
    <row r="337" spans="1:1" ht="16.8" x14ac:dyDescent="0.25">
      <c r="A337" s="182" t="s">
        <v>2606</v>
      </c>
    </row>
    <row r="338" spans="1:1" ht="16.8" x14ac:dyDescent="0.25">
      <c r="A338" s="182" t="s">
        <v>2607</v>
      </c>
    </row>
    <row r="339" spans="1:1" ht="16.8" x14ac:dyDescent="0.25">
      <c r="A339" s="182" t="s">
        <v>2608</v>
      </c>
    </row>
    <row r="340" spans="1:1" ht="16.8" x14ac:dyDescent="0.25">
      <c r="A340" s="182" t="s">
        <v>2609</v>
      </c>
    </row>
    <row r="341" spans="1:1" ht="16.8" x14ac:dyDescent="0.25">
      <c r="A341" s="182" t="s">
        <v>2610</v>
      </c>
    </row>
    <row r="342" spans="1:1" ht="16.8" x14ac:dyDescent="0.25">
      <c r="A342" s="182" t="s">
        <v>2611</v>
      </c>
    </row>
    <row r="343" spans="1:1" ht="16.8" x14ac:dyDescent="0.25">
      <c r="A343" s="182" t="s">
        <v>2612</v>
      </c>
    </row>
    <row r="344" spans="1:1" ht="16.8" x14ac:dyDescent="0.25">
      <c r="A344" s="182" t="s">
        <v>2613</v>
      </c>
    </row>
    <row r="345" spans="1:1" ht="16.8" x14ac:dyDescent="0.25">
      <c r="A345" s="182" t="s">
        <v>2614</v>
      </c>
    </row>
    <row r="346" spans="1:1" ht="16.8" x14ac:dyDescent="0.25">
      <c r="A346" s="182" t="s">
        <v>2615</v>
      </c>
    </row>
    <row r="347" spans="1:1" ht="16.8" x14ac:dyDescent="0.25">
      <c r="A347" s="182" t="s">
        <v>2616</v>
      </c>
    </row>
    <row r="348" spans="1:1" ht="16.8" x14ac:dyDescent="0.25">
      <c r="A348" s="182" t="s">
        <v>2617</v>
      </c>
    </row>
    <row r="349" spans="1:1" ht="16.8" x14ac:dyDescent="0.25">
      <c r="A349" s="182" t="s">
        <v>2618</v>
      </c>
    </row>
    <row r="350" spans="1:1" ht="16.8" x14ac:dyDescent="0.25">
      <c r="A350" s="182" t="s">
        <v>2619</v>
      </c>
    </row>
    <row r="351" spans="1:1" ht="16.8" x14ac:dyDescent="0.25">
      <c r="A351" s="182" t="s">
        <v>2620</v>
      </c>
    </row>
    <row r="352" spans="1:1" ht="16.8" x14ac:dyDescent="0.25">
      <c r="A352" s="182" t="s">
        <v>2621</v>
      </c>
    </row>
    <row r="353" spans="1:1" ht="16.8" x14ac:dyDescent="0.25">
      <c r="A353" s="182" t="s">
        <v>2622</v>
      </c>
    </row>
    <row r="354" spans="1:1" ht="16.8" x14ac:dyDescent="0.25">
      <c r="A354" s="182" t="s">
        <v>2623</v>
      </c>
    </row>
    <row r="355" spans="1:1" ht="16.8" x14ac:dyDescent="0.25">
      <c r="A355" s="182" t="s">
        <v>2624</v>
      </c>
    </row>
    <row r="356" spans="1:1" ht="16.8" x14ac:dyDescent="0.25">
      <c r="A356" s="182" t="s">
        <v>2625</v>
      </c>
    </row>
    <row r="357" spans="1:1" ht="16.8" x14ac:dyDescent="0.25">
      <c r="A357" s="182" t="s">
        <v>2626</v>
      </c>
    </row>
    <row r="358" spans="1:1" ht="16.8" x14ac:dyDescent="0.25">
      <c r="A358" s="182" t="s">
        <v>2627</v>
      </c>
    </row>
    <row r="359" spans="1:1" ht="16.8" x14ac:dyDescent="0.25">
      <c r="A359" s="182" t="s">
        <v>2628</v>
      </c>
    </row>
    <row r="360" spans="1:1" ht="16.8" x14ac:dyDescent="0.25">
      <c r="A360" s="182" t="s">
        <v>2629</v>
      </c>
    </row>
    <row r="361" spans="1:1" ht="16.8" x14ac:dyDescent="0.25">
      <c r="A361" s="182" t="s">
        <v>2630</v>
      </c>
    </row>
    <row r="362" spans="1:1" ht="16.8" x14ac:dyDescent="0.25">
      <c r="A362" s="182" t="s">
        <v>2631</v>
      </c>
    </row>
    <row r="363" spans="1:1" ht="16.8" x14ac:dyDescent="0.25">
      <c r="A363" s="182" t="s">
        <v>2632</v>
      </c>
    </row>
    <row r="364" spans="1:1" ht="16.8" x14ac:dyDescent="0.25">
      <c r="A364" s="182" t="s">
        <v>2633</v>
      </c>
    </row>
    <row r="365" spans="1:1" ht="16.8" x14ac:dyDescent="0.25">
      <c r="A365" s="182" t="s">
        <v>2634</v>
      </c>
    </row>
    <row r="366" spans="1:1" ht="16.8" x14ac:dyDescent="0.25">
      <c r="A366" s="182" t="s">
        <v>4859</v>
      </c>
    </row>
    <row r="367" spans="1:1" ht="16.8" x14ac:dyDescent="0.25">
      <c r="A367" s="182" t="s">
        <v>2635</v>
      </c>
    </row>
    <row r="368" spans="1:1" ht="16.8" x14ac:dyDescent="0.25">
      <c r="A368" s="182" t="s">
        <v>2636</v>
      </c>
    </row>
    <row r="369" spans="1:1" ht="16.8" x14ac:dyDescent="0.25">
      <c r="A369" s="182" t="s">
        <v>2637</v>
      </c>
    </row>
    <row r="370" spans="1:1" ht="16.8" x14ac:dyDescent="0.25">
      <c r="A370" s="182" t="s">
        <v>2638</v>
      </c>
    </row>
    <row r="371" spans="1:1" ht="16.8" x14ac:dyDescent="0.25">
      <c r="A371" s="182" t="s">
        <v>2639</v>
      </c>
    </row>
    <row r="372" spans="1:1" ht="16.8" x14ac:dyDescent="0.25">
      <c r="A372" s="182" t="s">
        <v>2640</v>
      </c>
    </row>
    <row r="373" spans="1:1" ht="16.8" x14ac:dyDescent="0.25">
      <c r="A373" s="182" t="s">
        <v>2641</v>
      </c>
    </row>
    <row r="374" spans="1:1" ht="16.8" x14ac:dyDescent="0.25">
      <c r="A374" s="182" t="s">
        <v>2642</v>
      </c>
    </row>
    <row r="375" spans="1:1" ht="16.8" x14ac:dyDescent="0.25">
      <c r="A375" s="182" t="s">
        <v>2643</v>
      </c>
    </row>
    <row r="376" spans="1:1" ht="16.8" x14ac:dyDescent="0.25">
      <c r="A376" s="182" t="s">
        <v>2644</v>
      </c>
    </row>
    <row r="377" spans="1:1" ht="16.8" x14ac:dyDescent="0.25">
      <c r="A377" s="182" t="s">
        <v>2645</v>
      </c>
    </row>
    <row r="378" spans="1:1" ht="16.8" x14ac:dyDescent="0.25">
      <c r="A378" s="182" t="s">
        <v>2646</v>
      </c>
    </row>
    <row r="379" spans="1:1" ht="16.8" x14ac:dyDescent="0.25">
      <c r="A379" s="182" t="s">
        <v>2647</v>
      </c>
    </row>
    <row r="380" spans="1:1" ht="16.8" x14ac:dyDescent="0.25">
      <c r="A380" s="182" t="s">
        <v>2648</v>
      </c>
    </row>
    <row r="381" spans="1:1" ht="16.8" x14ac:dyDescent="0.25">
      <c r="A381" s="182" t="s">
        <v>2649</v>
      </c>
    </row>
    <row r="382" spans="1:1" ht="16.8" x14ac:dyDescent="0.25">
      <c r="A382" s="182" t="s">
        <v>2650</v>
      </c>
    </row>
    <row r="383" spans="1:1" ht="16.8" x14ac:dyDescent="0.25">
      <c r="A383" s="182" t="s">
        <v>2651</v>
      </c>
    </row>
    <row r="384" spans="1:1" ht="16.8" x14ac:dyDescent="0.25">
      <c r="A384" s="182" t="s">
        <v>2652</v>
      </c>
    </row>
    <row r="385" spans="1:1" ht="16.8" x14ac:dyDescent="0.25">
      <c r="A385" s="182" t="s">
        <v>2653</v>
      </c>
    </row>
    <row r="386" spans="1:1" ht="16.8" x14ac:dyDescent="0.25">
      <c r="A386" s="182" t="s">
        <v>2654</v>
      </c>
    </row>
    <row r="387" spans="1:1" ht="16.8" x14ac:dyDescent="0.25">
      <c r="A387" s="182" t="s">
        <v>2655</v>
      </c>
    </row>
    <row r="388" spans="1:1" ht="16.8" x14ac:dyDescent="0.25">
      <c r="A388" s="182" t="s">
        <v>2656</v>
      </c>
    </row>
    <row r="389" spans="1:1" ht="16.8" x14ac:dyDescent="0.25">
      <c r="A389" s="182" t="s">
        <v>2657</v>
      </c>
    </row>
    <row r="390" spans="1:1" ht="16.8" x14ac:dyDescent="0.25">
      <c r="A390" s="182" t="s">
        <v>2658</v>
      </c>
    </row>
    <row r="391" spans="1:1" ht="16.8" x14ac:dyDescent="0.25">
      <c r="A391" s="182" t="s">
        <v>2659</v>
      </c>
    </row>
    <row r="392" spans="1:1" ht="16.8" x14ac:dyDescent="0.25">
      <c r="A392" s="182" t="s">
        <v>2660</v>
      </c>
    </row>
    <row r="393" spans="1:1" ht="16.8" x14ac:dyDescent="0.25">
      <c r="A393" s="182" t="s">
        <v>2661</v>
      </c>
    </row>
    <row r="394" spans="1:1" ht="16.8" x14ac:dyDescent="0.25">
      <c r="A394" s="182" t="s">
        <v>2662</v>
      </c>
    </row>
    <row r="395" spans="1:1" ht="16.8" x14ac:dyDescent="0.25">
      <c r="A395" s="182" t="s">
        <v>2663</v>
      </c>
    </row>
    <row r="396" spans="1:1" ht="16.8" x14ac:dyDescent="0.25">
      <c r="A396" s="182" t="s">
        <v>2664</v>
      </c>
    </row>
    <row r="397" spans="1:1" ht="16.8" x14ac:dyDescent="0.25">
      <c r="A397" s="182" t="s">
        <v>2665</v>
      </c>
    </row>
    <row r="398" spans="1:1" ht="16.8" x14ac:dyDescent="0.25">
      <c r="A398" s="182" t="s">
        <v>2666</v>
      </c>
    </row>
    <row r="399" spans="1:1" ht="16.8" x14ac:dyDescent="0.25">
      <c r="A399" s="182" t="s">
        <v>2667</v>
      </c>
    </row>
    <row r="400" spans="1:1" ht="16.8" x14ac:dyDescent="0.25">
      <c r="A400" s="182" t="s">
        <v>2668</v>
      </c>
    </row>
    <row r="401" spans="1:1" ht="16.8" x14ac:dyDescent="0.25">
      <c r="A401" s="182" t="s">
        <v>2669</v>
      </c>
    </row>
    <row r="402" spans="1:1" ht="16.8" x14ac:dyDescent="0.25">
      <c r="A402" s="182" t="s">
        <v>2670</v>
      </c>
    </row>
    <row r="403" spans="1:1" ht="16.8" x14ac:dyDescent="0.25">
      <c r="A403" s="182" t="s">
        <v>2671</v>
      </c>
    </row>
    <row r="404" spans="1:1" ht="16.8" x14ac:dyDescent="0.25">
      <c r="A404" s="182" t="s">
        <v>2672</v>
      </c>
    </row>
    <row r="405" spans="1:1" ht="16.8" x14ac:dyDescent="0.25">
      <c r="A405" s="182" t="s">
        <v>2673</v>
      </c>
    </row>
    <row r="406" spans="1:1" ht="16.8" x14ac:dyDescent="0.25">
      <c r="A406" s="182" t="s">
        <v>2674</v>
      </c>
    </row>
    <row r="407" spans="1:1" ht="16.8" x14ac:dyDescent="0.25">
      <c r="A407" s="182" t="s">
        <v>2675</v>
      </c>
    </row>
    <row r="408" spans="1:1" ht="16.8" x14ac:dyDescent="0.25">
      <c r="A408" s="182" t="s">
        <v>2676</v>
      </c>
    </row>
    <row r="409" spans="1:1" ht="16.8" x14ac:dyDescent="0.25">
      <c r="A409" s="182" t="s">
        <v>2677</v>
      </c>
    </row>
    <row r="410" spans="1:1" ht="16.8" x14ac:dyDescent="0.25">
      <c r="A410" s="182" t="s">
        <v>2678</v>
      </c>
    </row>
    <row r="411" spans="1:1" ht="16.8" x14ac:dyDescent="0.25">
      <c r="A411" s="182" t="s">
        <v>2679</v>
      </c>
    </row>
    <row r="412" spans="1:1" ht="16.8" x14ac:dyDescent="0.25">
      <c r="A412" s="182" t="s">
        <v>2680</v>
      </c>
    </row>
    <row r="413" spans="1:1" ht="16.8" x14ac:dyDescent="0.25">
      <c r="A413" s="182" t="s">
        <v>2681</v>
      </c>
    </row>
    <row r="414" spans="1:1" ht="16.8" x14ac:dyDescent="0.25">
      <c r="A414" s="182" t="s">
        <v>2682</v>
      </c>
    </row>
    <row r="415" spans="1:1" ht="16.8" x14ac:dyDescent="0.25">
      <c r="A415" s="182" t="s">
        <v>2683</v>
      </c>
    </row>
    <row r="416" spans="1:1" ht="16.8" x14ac:dyDescent="0.25">
      <c r="A416" s="182" t="s">
        <v>4860</v>
      </c>
    </row>
    <row r="417" spans="1:1" ht="16.8" x14ac:dyDescent="0.25">
      <c r="A417" s="182" t="s">
        <v>4861</v>
      </c>
    </row>
    <row r="418" spans="1:1" ht="16.8" x14ac:dyDescent="0.25">
      <c r="A418" s="182" t="s">
        <v>2684</v>
      </c>
    </row>
    <row r="419" spans="1:1" ht="16.8" x14ac:dyDescent="0.25">
      <c r="A419" s="182" t="s">
        <v>2685</v>
      </c>
    </row>
    <row r="420" spans="1:1" ht="16.8" x14ac:dyDescent="0.25">
      <c r="A420" s="182" t="s">
        <v>2686</v>
      </c>
    </row>
    <row r="421" spans="1:1" ht="16.8" x14ac:dyDescent="0.25">
      <c r="A421" s="182" t="s">
        <v>2687</v>
      </c>
    </row>
    <row r="422" spans="1:1" ht="16.8" x14ac:dyDescent="0.25">
      <c r="A422" s="182" t="s">
        <v>2688</v>
      </c>
    </row>
    <row r="423" spans="1:1" ht="16.8" x14ac:dyDescent="0.25">
      <c r="A423" s="182" t="s">
        <v>2689</v>
      </c>
    </row>
    <row r="424" spans="1:1" ht="16.8" x14ac:dyDescent="0.25">
      <c r="A424" s="182" t="s">
        <v>2690</v>
      </c>
    </row>
    <row r="425" spans="1:1" ht="16.8" x14ac:dyDescent="0.25">
      <c r="A425" s="182" t="s">
        <v>2691</v>
      </c>
    </row>
    <row r="426" spans="1:1" ht="16.8" x14ac:dyDescent="0.25">
      <c r="A426" s="182" t="s">
        <v>2692</v>
      </c>
    </row>
    <row r="427" spans="1:1" ht="16.8" x14ac:dyDescent="0.25">
      <c r="A427" s="182" t="s">
        <v>2693</v>
      </c>
    </row>
    <row r="428" spans="1:1" ht="16.8" x14ac:dyDescent="0.25">
      <c r="A428" s="182" t="s">
        <v>2694</v>
      </c>
    </row>
    <row r="429" spans="1:1" ht="16.8" x14ac:dyDescent="0.25">
      <c r="A429" s="182" t="s">
        <v>2695</v>
      </c>
    </row>
    <row r="430" spans="1:1" ht="16.8" x14ac:dyDescent="0.25">
      <c r="A430" s="182" t="s">
        <v>2696</v>
      </c>
    </row>
    <row r="431" spans="1:1" ht="16.8" x14ac:dyDescent="0.25">
      <c r="A431" s="182" t="s">
        <v>2697</v>
      </c>
    </row>
    <row r="432" spans="1:1" ht="16.8" x14ac:dyDescent="0.25">
      <c r="A432" s="182" t="s">
        <v>2698</v>
      </c>
    </row>
    <row r="433" spans="1:1" ht="16.8" x14ac:dyDescent="0.25">
      <c r="A433" s="182" t="s">
        <v>2699</v>
      </c>
    </row>
    <row r="434" spans="1:1" ht="16.8" x14ac:dyDescent="0.25">
      <c r="A434" s="182" t="s">
        <v>2700</v>
      </c>
    </row>
    <row r="435" spans="1:1" ht="16.8" x14ac:dyDescent="0.25">
      <c r="A435" s="182" t="s">
        <v>2701</v>
      </c>
    </row>
    <row r="436" spans="1:1" ht="16.8" x14ac:dyDescent="0.25">
      <c r="A436" s="182" t="s">
        <v>2702</v>
      </c>
    </row>
    <row r="437" spans="1:1" ht="16.8" x14ac:dyDescent="0.25">
      <c r="A437" s="182" t="s">
        <v>2703</v>
      </c>
    </row>
    <row r="438" spans="1:1" ht="16.8" x14ac:dyDescent="0.25">
      <c r="A438" s="182" t="s">
        <v>2704</v>
      </c>
    </row>
    <row r="439" spans="1:1" ht="16.8" x14ac:dyDescent="0.25">
      <c r="A439" s="182" t="s">
        <v>2705</v>
      </c>
    </row>
    <row r="440" spans="1:1" ht="16.8" x14ac:dyDescent="0.25">
      <c r="A440" s="182" t="s">
        <v>2706</v>
      </c>
    </row>
    <row r="441" spans="1:1" ht="16.8" x14ac:dyDescent="0.25">
      <c r="A441" s="182" t="s">
        <v>2707</v>
      </c>
    </row>
    <row r="442" spans="1:1" ht="16.8" x14ac:dyDescent="0.25">
      <c r="A442" s="182" t="s">
        <v>2708</v>
      </c>
    </row>
    <row r="443" spans="1:1" ht="16.8" x14ac:dyDescent="0.25">
      <c r="A443" s="182" t="s">
        <v>2709</v>
      </c>
    </row>
    <row r="444" spans="1:1" ht="16.8" x14ac:dyDescent="0.25">
      <c r="A444" s="182" t="s">
        <v>2710</v>
      </c>
    </row>
    <row r="445" spans="1:1" ht="16.8" x14ac:dyDescent="0.25">
      <c r="A445" s="182" t="s">
        <v>2711</v>
      </c>
    </row>
    <row r="446" spans="1:1" ht="16.8" x14ac:dyDescent="0.25">
      <c r="A446" s="182" t="s">
        <v>2712</v>
      </c>
    </row>
    <row r="447" spans="1:1" ht="16.8" x14ac:dyDescent="0.25">
      <c r="A447" s="182" t="s">
        <v>2713</v>
      </c>
    </row>
    <row r="448" spans="1:1" ht="16.8" x14ac:dyDescent="0.25">
      <c r="A448" s="182" t="s">
        <v>2714</v>
      </c>
    </row>
    <row r="449" spans="1:1" ht="16.8" x14ac:dyDescent="0.25">
      <c r="A449" s="182" t="s">
        <v>2715</v>
      </c>
    </row>
    <row r="450" spans="1:1" ht="16.8" x14ac:dyDescent="0.25">
      <c r="A450" s="182" t="s">
        <v>2716</v>
      </c>
    </row>
    <row r="451" spans="1:1" ht="16.8" x14ac:dyDescent="0.25">
      <c r="A451" s="182" t="s">
        <v>2717</v>
      </c>
    </row>
    <row r="452" spans="1:1" ht="16.8" x14ac:dyDescent="0.25">
      <c r="A452" s="182" t="s">
        <v>2718</v>
      </c>
    </row>
    <row r="453" spans="1:1" ht="16.8" x14ac:dyDescent="0.25">
      <c r="A453" s="182" t="s">
        <v>2719</v>
      </c>
    </row>
    <row r="454" spans="1:1" ht="16.8" x14ac:dyDescent="0.25">
      <c r="A454" s="182" t="s">
        <v>2720</v>
      </c>
    </row>
    <row r="455" spans="1:1" ht="16.8" x14ac:dyDescent="0.25">
      <c r="A455" s="182" t="s">
        <v>4862</v>
      </c>
    </row>
    <row r="456" spans="1:1" ht="16.8" x14ac:dyDescent="0.25">
      <c r="A456" s="182" t="s">
        <v>4863</v>
      </c>
    </row>
    <row r="457" spans="1:1" ht="16.8" x14ac:dyDescent="0.25">
      <c r="A457" s="182" t="s">
        <v>2721</v>
      </c>
    </row>
    <row r="458" spans="1:1" ht="16.8" x14ac:dyDescent="0.25">
      <c r="A458" s="182" t="s">
        <v>2722</v>
      </c>
    </row>
    <row r="459" spans="1:1" ht="16.8" x14ac:dyDescent="0.25">
      <c r="A459" s="182" t="s">
        <v>2723</v>
      </c>
    </row>
    <row r="460" spans="1:1" ht="16.8" x14ac:dyDescent="0.25">
      <c r="A460" s="182" t="s">
        <v>2724</v>
      </c>
    </row>
    <row r="461" spans="1:1" ht="16.8" x14ac:dyDescent="0.25">
      <c r="A461" s="182" t="s">
        <v>2725</v>
      </c>
    </row>
    <row r="462" spans="1:1" ht="16.8" x14ac:dyDescent="0.25">
      <c r="A462" s="182" t="s">
        <v>2726</v>
      </c>
    </row>
    <row r="463" spans="1:1" ht="16.8" x14ac:dyDescent="0.25">
      <c r="A463" s="182" t="s">
        <v>2727</v>
      </c>
    </row>
    <row r="464" spans="1:1" ht="16.8" x14ac:dyDescent="0.25">
      <c r="A464" s="182" t="s">
        <v>2728</v>
      </c>
    </row>
    <row r="465" spans="1:1" ht="16.8" x14ac:dyDescent="0.25">
      <c r="A465" s="182" t="s">
        <v>2729</v>
      </c>
    </row>
    <row r="466" spans="1:1" ht="16.8" x14ac:dyDescent="0.25">
      <c r="A466" s="182" t="s">
        <v>2730</v>
      </c>
    </row>
    <row r="467" spans="1:1" ht="16.8" x14ac:dyDescent="0.25">
      <c r="A467" s="182" t="s">
        <v>2731</v>
      </c>
    </row>
    <row r="468" spans="1:1" ht="16.8" x14ac:dyDescent="0.25">
      <c r="A468" s="182" t="s">
        <v>2732</v>
      </c>
    </row>
    <row r="469" spans="1:1" ht="16.8" x14ac:dyDescent="0.25">
      <c r="A469" s="182" t="s">
        <v>2733</v>
      </c>
    </row>
    <row r="470" spans="1:1" ht="16.8" x14ac:dyDescent="0.25">
      <c r="A470" s="182" t="s">
        <v>2734</v>
      </c>
    </row>
    <row r="471" spans="1:1" ht="16.8" x14ac:dyDescent="0.25">
      <c r="A471" s="182" t="s">
        <v>2735</v>
      </c>
    </row>
    <row r="472" spans="1:1" ht="16.8" x14ac:dyDescent="0.25">
      <c r="A472" s="182" t="s">
        <v>2736</v>
      </c>
    </row>
    <row r="473" spans="1:1" ht="16.8" x14ac:dyDescent="0.25">
      <c r="A473" s="182" t="s">
        <v>2737</v>
      </c>
    </row>
    <row r="474" spans="1:1" ht="16.8" x14ac:dyDescent="0.25">
      <c r="A474" s="182" t="s">
        <v>2738</v>
      </c>
    </row>
    <row r="475" spans="1:1" ht="16.8" x14ac:dyDescent="0.25">
      <c r="A475" s="182" t="s">
        <v>2739</v>
      </c>
    </row>
    <row r="476" spans="1:1" ht="16.8" x14ac:dyDescent="0.25">
      <c r="A476" s="182" t="s">
        <v>2740</v>
      </c>
    </row>
    <row r="477" spans="1:1" ht="16.8" x14ac:dyDescent="0.25">
      <c r="A477" s="182" t="s">
        <v>2741</v>
      </c>
    </row>
    <row r="478" spans="1:1" ht="16.8" x14ac:dyDescent="0.25">
      <c r="A478" s="182" t="s">
        <v>2742</v>
      </c>
    </row>
    <row r="479" spans="1:1" ht="16.8" x14ac:dyDescent="0.25">
      <c r="A479" s="182" t="s">
        <v>2743</v>
      </c>
    </row>
    <row r="480" spans="1:1" ht="16.8" x14ac:dyDescent="0.25">
      <c r="A480" s="182" t="s">
        <v>2744</v>
      </c>
    </row>
    <row r="481" spans="1:1" ht="16.8" x14ac:dyDescent="0.25">
      <c r="A481" s="182" t="s">
        <v>2745</v>
      </c>
    </row>
    <row r="482" spans="1:1" ht="16.8" x14ac:dyDescent="0.25">
      <c r="A482" s="182" t="s">
        <v>2746</v>
      </c>
    </row>
    <row r="483" spans="1:1" ht="16.8" x14ac:dyDescent="0.25">
      <c r="A483" s="182" t="s">
        <v>2747</v>
      </c>
    </row>
    <row r="484" spans="1:1" ht="16.8" x14ac:dyDescent="0.25">
      <c r="A484" s="182" t="s">
        <v>2748</v>
      </c>
    </row>
    <row r="485" spans="1:1" ht="16.8" x14ac:dyDescent="0.25">
      <c r="A485" s="182" t="s">
        <v>2749</v>
      </c>
    </row>
    <row r="486" spans="1:1" ht="16.8" x14ac:dyDescent="0.25">
      <c r="A486" s="182" t="s">
        <v>2750</v>
      </c>
    </row>
    <row r="487" spans="1:1" ht="16.8" x14ac:dyDescent="0.25">
      <c r="A487" s="182" t="s">
        <v>2751</v>
      </c>
    </row>
    <row r="488" spans="1:1" ht="16.8" x14ac:dyDescent="0.25">
      <c r="A488" s="182" t="s">
        <v>2752</v>
      </c>
    </row>
    <row r="489" spans="1:1" ht="16.8" x14ac:dyDescent="0.25">
      <c r="A489" s="182" t="s">
        <v>2753</v>
      </c>
    </row>
    <row r="490" spans="1:1" ht="16.8" x14ac:dyDescent="0.25">
      <c r="A490" s="182" t="s">
        <v>2754</v>
      </c>
    </row>
    <row r="491" spans="1:1" ht="16.8" x14ac:dyDescent="0.25">
      <c r="A491" s="182" t="s">
        <v>2755</v>
      </c>
    </row>
    <row r="492" spans="1:1" ht="16.8" x14ac:dyDescent="0.25">
      <c r="A492" s="182" t="s">
        <v>2756</v>
      </c>
    </row>
    <row r="493" spans="1:1" ht="16.8" x14ac:dyDescent="0.25">
      <c r="A493" s="182" t="s">
        <v>2757</v>
      </c>
    </row>
    <row r="494" spans="1:1" ht="16.8" x14ac:dyDescent="0.25">
      <c r="A494" s="182" t="s">
        <v>4864</v>
      </c>
    </row>
    <row r="495" spans="1:1" ht="16.8" x14ac:dyDescent="0.25">
      <c r="A495" s="182" t="s">
        <v>2758</v>
      </c>
    </row>
    <row r="496" spans="1:1" ht="16.8" x14ac:dyDescent="0.25">
      <c r="A496" s="182" t="s">
        <v>2759</v>
      </c>
    </row>
    <row r="497" spans="1:1" ht="16.8" x14ac:dyDescent="0.25">
      <c r="A497" s="182" t="s">
        <v>2760</v>
      </c>
    </row>
    <row r="498" spans="1:1" ht="16.8" x14ac:dyDescent="0.25">
      <c r="A498" s="182" t="s">
        <v>2761</v>
      </c>
    </row>
    <row r="499" spans="1:1" ht="16.8" x14ac:dyDescent="0.25">
      <c r="A499" s="182" t="s">
        <v>2762</v>
      </c>
    </row>
    <row r="500" spans="1:1" ht="16.8" x14ac:dyDescent="0.25">
      <c r="A500" s="182" t="s">
        <v>2763</v>
      </c>
    </row>
    <row r="501" spans="1:1" ht="16.8" x14ac:dyDescent="0.25">
      <c r="A501" s="182" t="s">
        <v>2764</v>
      </c>
    </row>
    <row r="502" spans="1:1" ht="16.8" x14ac:dyDescent="0.25">
      <c r="A502" s="182" t="s">
        <v>2765</v>
      </c>
    </row>
    <row r="503" spans="1:1" ht="16.8" x14ac:dyDescent="0.25">
      <c r="A503" s="182" t="s">
        <v>2766</v>
      </c>
    </row>
    <row r="504" spans="1:1" ht="16.8" x14ac:dyDescent="0.25">
      <c r="A504" s="182" t="s">
        <v>2767</v>
      </c>
    </row>
    <row r="505" spans="1:1" ht="16.8" x14ac:dyDescent="0.25">
      <c r="A505" s="182" t="s">
        <v>2768</v>
      </c>
    </row>
    <row r="506" spans="1:1" ht="16.8" x14ac:dyDescent="0.25">
      <c r="A506" s="182" t="s">
        <v>2769</v>
      </c>
    </row>
    <row r="507" spans="1:1" ht="16.8" x14ac:dyDescent="0.25">
      <c r="A507" s="182" t="s">
        <v>2770</v>
      </c>
    </row>
    <row r="508" spans="1:1" ht="16.8" x14ac:dyDescent="0.25">
      <c r="A508" s="182" t="s">
        <v>2771</v>
      </c>
    </row>
    <row r="509" spans="1:1" ht="16.8" x14ac:dyDescent="0.25">
      <c r="A509" s="182" t="s">
        <v>2772</v>
      </c>
    </row>
    <row r="510" spans="1:1" ht="16.8" x14ac:dyDescent="0.25">
      <c r="A510" s="182" t="s">
        <v>2773</v>
      </c>
    </row>
    <row r="511" spans="1:1" ht="16.8" x14ac:dyDescent="0.25">
      <c r="A511" s="182" t="s">
        <v>2774</v>
      </c>
    </row>
    <row r="512" spans="1:1" ht="16.8" x14ac:dyDescent="0.25">
      <c r="A512" s="182" t="s">
        <v>2775</v>
      </c>
    </row>
    <row r="513" spans="1:1" ht="16.8" x14ac:dyDescent="0.25">
      <c r="A513" s="182" t="s">
        <v>2776</v>
      </c>
    </row>
    <row r="514" spans="1:1" ht="16.8" x14ac:dyDescent="0.25">
      <c r="A514" s="182" t="s">
        <v>2777</v>
      </c>
    </row>
    <row r="515" spans="1:1" ht="16.8" x14ac:dyDescent="0.25">
      <c r="A515" s="182" t="s">
        <v>2778</v>
      </c>
    </row>
    <row r="516" spans="1:1" ht="16.8" x14ac:dyDescent="0.25">
      <c r="A516" s="182" t="s">
        <v>2779</v>
      </c>
    </row>
    <row r="517" spans="1:1" ht="16.8" x14ac:dyDescent="0.25">
      <c r="A517" s="182" t="s">
        <v>2780</v>
      </c>
    </row>
    <row r="518" spans="1:1" ht="16.8" x14ac:dyDescent="0.25">
      <c r="A518" s="182" t="s">
        <v>2781</v>
      </c>
    </row>
    <row r="519" spans="1:1" ht="16.8" x14ac:dyDescent="0.25">
      <c r="A519" s="182" t="s">
        <v>2782</v>
      </c>
    </row>
    <row r="520" spans="1:1" ht="16.8" x14ac:dyDescent="0.25">
      <c r="A520" s="182" t="s">
        <v>2783</v>
      </c>
    </row>
    <row r="521" spans="1:1" ht="16.8" x14ac:dyDescent="0.25">
      <c r="A521" s="182" t="s">
        <v>2784</v>
      </c>
    </row>
    <row r="522" spans="1:1" ht="16.8" x14ac:dyDescent="0.25">
      <c r="A522" s="182" t="s">
        <v>2785</v>
      </c>
    </row>
    <row r="523" spans="1:1" ht="16.8" x14ac:dyDescent="0.25">
      <c r="A523" s="182" t="s">
        <v>2786</v>
      </c>
    </row>
    <row r="524" spans="1:1" ht="16.8" x14ac:dyDescent="0.25">
      <c r="A524" s="182" t="s">
        <v>2787</v>
      </c>
    </row>
    <row r="525" spans="1:1" ht="16.8" x14ac:dyDescent="0.25">
      <c r="A525" s="182" t="s">
        <v>2788</v>
      </c>
    </row>
    <row r="526" spans="1:1" ht="16.8" x14ac:dyDescent="0.25">
      <c r="A526" s="182" t="s">
        <v>2789</v>
      </c>
    </row>
    <row r="527" spans="1:1" ht="16.8" x14ac:dyDescent="0.25">
      <c r="A527" s="182" t="s">
        <v>2790</v>
      </c>
    </row>
    <row r="528" spans="1:1" ht="16.8" x14ac:dyDescent="0.25">
      <c r="A528" s="182" t="s">
        <v>2791</v>
      </c>
    </row>
    <row r="529" spans="1:1" ht="16.8" x14ac:dyDescent="0.25">
      <c r="A529" s="182" t="s">
        <v>2792</v>
      </c>
    </row>
    <row r="530" spans="1:1" ht="16.8" x14ac:dyDescent="0.25">
      <c r="A530" s="182" t="s">
        <v>2793</v>
      </c>
    </row>
    <row r="531" spans="1:1" ht="16.8" x14ac:dyDescent="0.25">
      <c r="A531" s="182" t="s">
        <v>2794</v>
      </c>
    </row>
    <row r="532" spans="1:1" ht="16.8" x14ac:dyDescent="0.25">
      <c r="A532" s="182" t="s">
        <v>4865</v>
      </c>
    </row>
    <row r="533" spans="1:1" ht="16.8" x14ac:dyDescent="0.25">
      <c r="A533" s="182" t="s">
        <v>2795</v>
      </c>
    </row>
    <row r="534" spans="1:1" ht="16.8" x14ac:dyDescent="0.25">
      <c r="A534" s="182" t="s">
        <v>2796</v>
      </c>
    </row>
    <row r="535" spans="1:1" ht="16.8" x14ac:dyDescent="0.25">
      <c r="A535" s="182" t="s">
        <v>2797</v>
      </c>
    </row>
    <row r="536" spans="1:1" ht="16.8" x14ac:dyDescent="0.25">
      <c r="A536" s="182" t="s">
        <v>2798</v>
      </c>
    </row>
    <row r="537" spans="1:1" ht="16.8" x14ac:dyDescent="0.25">
      <c r="A537" s="182" t="s">
        <v>2799</v>
      </c>
    </row>
    <row r="538" spans="1:1" ht="16.8" x14ac:dyDescent="0.25">
      <c r="A538" s="182" t="s">
        <v>2800</v>
      </c>
    </row>
    <row r="539" spans="1:1" ht="16.8" x14ac:dyDescent="0.25">
      <c r="A539" s="182" t="s">
        <v>2801</v>
      </c>
    </row>
    <row r="540" spans="1:1" ht="16.8" x14ac:dyDescent="0.25">
      <c r="A540" s="182" t="s">
        <v>2802</v>
      </c>
    </row>
    <row r="541" spans="1:1" ht="16.8" x14ac:dyDescent="0.25">
      <c r="A541" s="182" t="s">
        <v>2803</v>
      </c>
    </row>
    <row r="542" spans="1:1" ht="16.8" x14ac:dyDescent="0.25">
      <c r="A542" s="182" t="s">
        <v>2804</v>
      </c>
    </row>
    <row r="543" spans="1:1" ht="16.8" x14ac:dyDescent="0.25">
      <c r="A543" s="182" t="s">
        <v>2805</v>
      </c>
    </row>
    <row r="544" spans="1:1" ht="16.8" x14ac:dyDescent="0.25">
      <c r="A544" s="182" t="s">
        <v>2806</v>
      </c>
    </row>
    <row r="545" spans="1:1" ht="16.8" x14ac:dyDescent="0.25">
      <c r="A545" s="182" t="s">
        <v>2807</v>
      </c>
    </row>
    <row r="546" spans="1:1" ht="16.8" x14ac:dyDescent="0.25">
      <c r="A546" s="182" t="s">
        <v>2808</v>
      </c>
    </row>
    <row r="547" spans="1:1" ht="16.8" x14ac:dyDescent="0.25">
      <c r="A547" s="182" t="s">
        <v>2809</v>
      </c>
    </row>
    <row r="548" spans="1:1" ht="16.8" x14ac:dyDescent="0.25">
      <c r="A548" s="182" t="s">
        <v>2810</v>
      </c>
    </row>
    <row r="549" spans="1:1" ht="16.8" x14ac:dyDescent="0.25">
      <c r="A549" s="182" t="s">
        <v>2811</v>
      </c>
    </row>
    <row r="550" spans="1:1" ht="16.8" x14ac:dyDescent="0.25">
      <c r="A550" s="182" t="s">
        <v>2812</v>
      </c>
    </row>
    <row r="551" spans="1:1" ht="16.8" x14ac:dyDescent="0.25">
      <c r="A551" s="182" t="s">
        <v>2813</v>
      </c>
    </row>
    <row r="552" spans="1:1" ht="16.8" x14ac:dyDescent="0.25">
      <c r="A552" s="182" t="s">
        <v>2814</v>
      </c>
    </row>
    <row r="553" spans="1:1" ht="16.8" x14ac:dyDescent="0.25">
      <c r="A553" s="182" t="s">
        <v>2815</v>
      </c>
    </row>
    <row r="554" spans="1:1" ht="16.8" x14ac:dyDescent="0.25">
      <c r="A554" s="182" t="s">
        <v>2816</v>
      </c>
    </row>
    <row r="555" spans="1:1" ht="16.8" x14ac:dyDescent="0.25">
      <c r="A555" s="182" t="s">
        <v>2817</v>
      </c>
    </row>
    <row r="556" spans="1:1" ht="16.8" x14ac:dyDescent="0.25">
      <c r="A556" s="182" t="s">
        <v>2818</v>
      </c>
    </row>
    <row r="557" spans="1:1" ht="16.8" x14ac:dyDescent="0.25">
      <c r="A557" s="182" t="s">
        <v>2819</v>
      </c>
    </row>
    <row r="558" spans="1:1" ht="16.8" x14ac:dyDescent="0.25">
      <c r="A558" s="182" t="s">
        <v>2820</v>
      </c>
    </row>
    <row r="559" spans="1:1" ht="16.8" x14ac:dyDescent="0.25">
      <c r="A559" s="182" t="s">
        <v>2821</v>
      </c>
    </row>
    <row r="560" spans="1:1" ht="16.8" x14ac:dyDescent="0.25">
      <c r="A560" s="182" t="s">
        <v>2822</v>
      </c>
    </row>
    <row r="561" spans="1:1" ht="16.8" x14ac:dyDescent="0.25">
      <c r="A561" s="182" t="s">
        <v>2823</v>
      </c>
    </row>
    <row r="562" spans="1:1" ht="16.8" x14ac:dyDescent="0.25">
      <c r="A562" s="182" t="s">
        <v>2824</v>
      </c>
    </row>
    <row r="563" spans="1:1" ht="16.8" x14ac:dyDescent="0.25">
      <c r="A563" s="182" t="s">
        <v>2825</v>
      </c>
    </row>
    <row r="564" spans="1:1" ht="16.8" x14ac:dyDescent="0.25">
      <c r="A564" s="182" t="s">
        <v>2826</v>
      </c>
    </row>
    <row r="565" spans="1:1" ht="16.8" x14ac:dyDescent="0.25">
      <c r="A565" s="182" t="s">
        <v>2827</v>
      </c>
    </row>
    <row r="566" spans="1:1" ht="16.8" x14ac:dyDescent="0.25">
      <c r="A566" s="182" t="s">
        <v>2828</v>
      </c>
    </row>
    <row r="567" spans="1:1" ht="16.8" x14ac:dyDescent="0.25">
      <c r="A567" s="182" t="s">
        <v>2829</v>
      </c>
    </row>
    <row r="568" spans="1:1" ht="16.8" x14ac:dyDescent="0.25">
      <c r="A568" s="182" t="s">
        <v>2830</v>
      </c>
    </row>
    <row r="569" spans="1:1" ht="16.8" x14ac:dyDescent="0.25">
      <c r="A569" s="182" t="s">
        <v>2831</v>
      </c>
    </row>
    <row r="570" spans="1:1" ht="16.8" x14ac:dyDescent="0.25">
      <c r="A570" s="182" t="s">
        <v>2832</v>
      </c>
    </row>
    <row r="571" spans="1:1" ht="16.8" x14ac:dyDescent="0.25">
      <c r="A571" s="182" t="s">
        <v>2833</v>
      </c>
    </row>
    <row r="572" spans="1:1" ht="16.8" x14ac:dyDescent="0.25">
      <c r="A572" s="182" t="s">
        <v>2834</v>
      </c>
    </row>
    <row r="573" spans="1:1" ht="16.8" x14ac:dyDescent="0.25">
      <c r="A573" s="182" t="s">
        <v>2835</v>
      </c>
    </row>
    <row r="574" spans="1:1" ht="16.8" x14ac:dyDescent="0.25">
      <c r="A574" s="182" t="s">
        <v>2836</v>
      </c>
    </row>
    <row r="575" spans="1:1" ht="16.8" x14ac:dyDescent="0.25">
      <c r="A575" s="182" t="s">
        <v>2837</v>
      </c>
    </row>
    <row r="576" spans="1:1" ht="16.8" x14ac:dyDescent="0.25">
      <c r="A576" s="182" t="s">
        <v>2838</v>
      </c>
    </row>
    <row r="577" spans="1:1" ht="16.8" x14ac:dyDescent="0.25">
      <c r="A577" s="182" t="s">
        <v>2839</v>
      </c>
    </row>
    <row r="578" spans="1:1" ht="16.8" x14ac:dyDescent="0.25">
      <c r="A578" s="182" t="s">
        <v>2840</v>
      </c>
    </row>
    <row r="579" spans="1:1" ht="16.8" x14ac:dyDescent="0.25">
      <c r="A579" s="182" t="s">
        <v>2841</v>
      </c>
    </row>
    <row r="580" spans="1:1" ht="16.8" x14ac:dyDescent="0.25">
      <c r="A580" s="182" t="s">
        <v>2842</v>
      </c>
    </row>
    <row r="581" spans="1:1" ht="16.8" x14ac:dyDescent="0.25">
      <c r="A581" s="182" t="s">
        <v>2843</v>
      </c>
    </row>
    <row r="582" spans="1:1" ht="16.8" x14ac:dyDescent="0.25">
      <c r="A582" s="182" t="s">
        <v>2844</v>
      </c>
    </row>
    <row r="583" spans="1:1" ht="16.8" x14ac:dyDescent="0.25">
      <c r="A583" s="182" t="s">
        <v>2845</v>
      </c>
    </row>
    <row r="584" spans="1:1" ht="16.8" x14ac:dyDescent="0.25">
      <c r="A584" s="182" t="s">
        <v>2846</v>
      </c>
    </row>
    <row r="585" spans="1:1" ht="16.8" x14ac:dyDescent="0.25">
      <c r="A585" s="182" t="s">
        <v>2847</v>
      </c>
    </row>
    <row r="586" spans="1:1" ht="16.8" x14ac:dyDescent="0.25">
      <c r="A586" s="182" t="s">
        <v>2848</v>
      </c>
    </row>
    <row r="587" spans="1:1" ht="16.8" x14ac:dyDescent="0.25">
      <c r="A587" s="182" t="s">
        <v>2849</v>
      </c>
    </row>
    <row r="588" spans="1:1" ht="16.8" x14ac:dyDescent="0.25">
      <c r="A588" s="182" t="s">
        <v>2850</v>
      </c>
    </row>
    <row r="589" spans="1:1" ht="16.8" x14ac:dyDescent="0.25">
      <c r="A589" s="182" t="s">
        <v>2851</v>
      </c>
    </row>
    <row r="590" spans="1:1" ht="16.8" x14ac:dyDescent="0.25">
      <c r="A590" s="182" t="s">
        <v>2852</v>
      </c>
    </row>
    <row r="591" spans="1:1" ht="16.8" x14ac:dyDescent="0.25">
      <c r="A591" s="182" t="s">
        <v>2853</v>
      </c>
    </row>
    <row r="592" spans="1:1" ht="16.8" x14ac:dyDescent="0.25">
      <c r="A592" s="182" t="s">
        <v>2854</v>
      </c>
    </row>
    <row r="593" spans="1:1" ht="16.8" x14ac:dyDescent="0.25">
      <c r="A593" s="182" t="s">
        <v>2855</v>
      </c>
    </row>
    <row r="594" spans="1:1" ht="16.8" x14ac:dyDescent="0.25">
      <c r="A594" s="182" t="s">
        <v>2856</v>
      </c>
    </row>
    <row r="595" spans="1:1" ht="16.8" x14ac:dyDescent="0.25">
      <c r="A595" s="182" t="s">
        <v>2857</v>
      </c>
    </row>
    <row r="596" spans="1:1" ht="16.8" x14ac:dyDescent="0.25">
      <c r="A596" s="182" t="s">
        <v>2858</v>
      </c>
    </row>
    <row r="597" spans="1:1" ht="16.8" x14ac:dyDescent="0.25">
      <c r="A597" s="182" t="s">
        <v>2859</v>
      </c>
    </row>
    <row r="598" spans="1:1" ht="16.8" x14ac:dyDescent="0.25">
      <c r="A598" s="182" t="s">
        <v>2860</v>
      </c>
    </row>
    <row r="599" spans="1:1" ht="16.8" x14ac:dyDescent="0.25">
      <c r="A599" s="182" t="s">
        <v>2861</v>
      </c>
    </row>
    <row r="600" spans="1:1" ht="16.8" x14ac:dyDescent="0.25">
      <c r="A600" s="182" t="s">
        <v>2862</v>
      </c>
    </row>
    <row r="601" spans="1:1" ht="16.8" x14ac:dyDescent="0.25">
      <c r="A601" s="182" t="s">
        <v>4866</v>
      </c>
    </row>
    <row r="602" spans="1:1" ht="16.8" x14ac:dyDescent="0.25">
      <c r="A602" s="182" t="s">
        <v>4867</v>
      </c>
    </row>
    <row r="603" spans="1:1" ht="16.8" x14ac:dyDescent="0.25">
      <c r="A603" s="182" t="s">
        <v>2863</v>
      </c>
    </row>
    <row r="604" spans="1:1" ht="16.8" x14ac:dyDescent="0.25">
      <c r="A604" s="182" t="s">
        <v>2864</v>
      </c>
    </row>
    <row r="605" spans="1:1" ht="16.8" x14ac:dyDescent="0.25">
      <c r="A605" s="182" t="s">
        <v>2865</v>
      </c>
    </row>
    <row r="606" spans="1:1" ht="16.8" x14ac:dyDescent="0.25">
      <c r="A606" s="182" t="s">
        <v>2866</v>
      </c>
    </row>
    <row r="607" spans="1:1" ht="16.8" x14ac:dyDescent="0.25">
      <c r="A607" s="182" t="s">
        <v>2867</v>
      </c>
    </row>
    <row r="608" spans="1:1" ht="16.8" x14ac:dyDescent="0.25">
      <c r="A608" s="182" t="s">
        <v>2868</v>
      </c>
    </row>
    <row r="609" spans="1:1" ht="16.8" x14ac:dyDescent="0.25">
      <c r="A609" s="182" t="s">
        <v>2869</v>
      </c>
    </row>
    <row r="610" spans="1:1" ht="16.8" x14ac:dyDescent="0.25">
      <c r="A610" s="182" t="s">
        <v>2870</v>
      </c>
    </row>
    <row r="611" spans="1:1" ht="16.8" x14ac:dyDescent="0.25">
      <c r="A611" s="182" t="s">
        <v>2871</v>
      </c>
    </row>
    <row r="612" spans="1:1" ht="16.8" x14ac:dyDescent="0.25">
      <c r="A612" s="182" t="s">
        <v>2872</v>
      </c>
    </row>
    <row r="613" spans="1:1" ht="16.8" x14ac:dyDescent="0.25">
      <c r="A613" s="182" t="s">
        <v>2873</v>
      </c>
    </row>
    <row r="614" spans="1:1" ht="16.8" x14ac:dyDescent="0.25">
      <c r="A614" s="182" t="s">
        <v>2874</v>
      </c>
    </row>
    <row r="615" spans="1:1" ht="16.8" x14ac:dyDescent="0.25">
      <c r="A615" s="182" t="s">
        <v>2875</v>
      </c>
    </row>
    <row r="616" spans="1:1" ht="16.8" x14ac:dyDescent="0.25">
      <c r="A616" s="182" t="s">
        <v>2876</v>
      </c>
    </row>
    <row r="617" spans="1:1" ht="16.8" x14ac:dyDescent="0.25">
      <c r="A617" s="182" t="s">
        <v>2877</v>
      </c>
    </row>
    <row r="618" spans="1:1" ht="16.8" x14ac:dyDescent="0.25">
      <c r="A618" s="182" t="s">
        <v>2878</v>
      </c>
    </row>
    <row r="619" spans="1:1" ht="16.8" x14ac:dyDescent="0.25">
      <c r="A619" s="182" t="s">
        <v>2879</v>
      </c>
    </row>
    <row r="620" spans="1:1" ht="16.8" x14ac:dyDescent="0.25">
      <c r="A620" s="182" t="s">
        <v>2880</v>
      </c>
    </row>
    <row r="621" spans="1:1" ht="16.8" x14ac:dyDescent="0.25">
      <c r="A621" s="182" t="s">
        <v>2881</v>
      </c>
    </row>
    <row r="622" spans="1:1" ht="16.8" x14ac:dyDescent="0.25">
      <c r="A622" s="182" t="s">
        <v>2882</v>
      </c>
    </row>
    <row r="623" spans="1:1" ht="16.8" x14ac:dyDescent="0.25">
      <c r="A623" s="182" t="s">
        <v>2883</v>
      </c>
    </row>
    <row r="624" spans="1:1" ht="16.8" x14ac:dyDescent="0.25">
      <c r="A624" s="182" t="s">
        <v>2884</v>
      </c>
    </row>
    <row r="625" spans="1:1" ht="16.8" x14ac:dyDescent="0.25">
      <c r="A625" s="182" t="s">
        <v>2885</v>
      </c>
    </row>
    <row r="626" spans="1:1" ht="16.8" x14ac:dyDescent="0.25">
      <c r="A626" s="182" t="s">
        <v>2886</v>
      </c>
    </row>
    <row r="627" spans="1:1" ht="16.8" x14ac:dyDescent="0.25">
      <c r="A627" s="182" t="s">
        <v>2887</v>
      </c>
    </row>
    <row r="628" spans="1:1" ht="16.8" x14ac:dyDescent="0.25">
      <c r="A628" s="182" t="s">
        <v>2888</v>
      </c>
    </row>
    <row r="629" spans="1:1" ht="16.8" x14ac:dyDescent="0.25">
      <c r="A629" s="182" t="s">
        <v>2889</v>
      </c>
    </row>
    <row r="630" spans="1:1" ht="16.8" x14ac:dyDescent="0.25">
      <c r="A630" s="182" t="s">
        <v>2890</v>
      </c>
    </row>
    <row r="631" spans="1:1" ht="16.8" x14ac:dyDescent="0.25">
      <c r="A631" s="182" t="s">
        <v>2891</v>
      </c>
    </row>
    <row r="632" spans="1:1" ht="16.8" x14ac:dyDescent="0.25">
      <c r="A632" s="182" t="s">
        <v>2892</v>
      </c>
    </row>
    <row r="633" spans="1:1" ht="16.8" x14ac:dyDescent="0.25">
      <c r="A633" s="182" t="s">
        <v>2893</v>
      </c>
    </row>
    <row r="634" spans="1:1" ht="16.8" x14ac:dyDescent="0.25">
      <c r="A634" s="182" t="s">
        <v>2894</v>
      </c>
    </row>
    <row r="635" spans="1:1" ht="16.8" x14ac:dyDescent="0.25">
      <c r="A635" s="182" t="s">
        <v>2895</v>
      </c>
    </row>
    <row r="636" spans="1:1" ht="16.8" x14ac:dyDescent="0.25">
      <c r="A636" s="182" t="s">
        <v>2896</v>
      </c>
    </row>
    <row r="637" spans="1:1" ht="16.8" x14ac:dyDescent="0.25">
      <c r="A637" s="182" t="s">
        <v>2897</v>
      </c>
    </row>
    <row r="638" spans="1:1" ht="16.8" x14ac:dyDescent="0.25">
      <c r="A638" s="182" t="s">
        <v>2898</v>
      </c>
    </row>
    <row r="639" spans="1:1" ht="16.8" x14ac:dyDescent="0.25">
      <c r="A639" s="182" t="s">
        <v>2899</v>
      </c>
    </row>
    <row r="640" spans="1:1" ht="16.8" x14ac:dyDescent="0.25">
      <c r="A640" s="182" t="s">
        <v>2900</v>
      </c>
    </row>
    <row r="641" spans="1:1" ht="16.8" x14ac:dyDescent="0.25">
      <c r="A641" s="182" t="s">
        <v>2901</v>
      </c>
    </row>
    <row r="642" spans="1:1" ht="16.8" x14ac:dyDescent="0.25">
      <c r="A642" s="182" t="s">
        <v>2902</v>
      </c>
    </row>
    <row r="643" spans="1:1" ht="16.8" x14ac:dyDescent="0.25">
      <c r="A643" s="182" t="s">
        <v>2903</v>
      </c>
    </row>
    <row r="644" spans="1:1" ht="16.8" x14ac:dyDescent="0.25">
      <c r="A644" s="182" t="s">
        <v>2904</v>
      </c>
    </row>
    <row r="645" spans="1:1" ht="16.8" x14ac:dyDescent="0.25">
      <c r="A645" s="182" t="s">
        <v>2905</v>
      </c>
    </row>
    <row r="646" spans="1:1" ht="16.8" x14ac:dyDescent="0.25">
      <c r="A646" s="182" t="s">
        <v>2906</v>
      </c>
    </row>
    <row r="647" spans="1:1" ht="16.8" x14ac:dyDescent="0.25">
      <c r="A647" s="182" t="s">
        <v>2907</v>
      </c>
    </row>
    <row r="648" spans="1:1" ht="16.8" x14ac:dyDescent="0.25">
      <c r="A648" s="182" t="s">
        <v>2908</v>
      </c>
    </row>
    <row r="649" spans="1:1" ht="16.8" x14ac:dyDescent="0.25">
      <c r="A649" s="182" t="s">
        <v>2909</v>
      </c>
    </row>
    <row r="650" spans="1:1" ht="16.8" x14ac:dyDescent="0.25">
      <c r="A650" s="182" t="s">
        <v>2910</v>
      </c>
    </row>
    <row r="651" spans="1:1" ht="16.8" x14ac:dyDescent="0.25">
      <c r="A651" s="182" t="s">
        <v>2911</v>
      </c>
    </row>
    <row r="652" spans="1:1" ht="16.8" x14ac:dyDescent="0.25">
      <c r="A652" s="182" t="s">
        <v>2912</v>
      </c>
    </row>
    <row r="653" spans="1:1" ht="16.8" x14ac:dyDescent="0.25">
      <c r="A653" s="182" t="s">
        <v>2913</v>
      </c>
    </row>
    <row r="654" spans="1:1" ht="16.8" x14ac:dyDescent="0.25">
      <c r="A654" s="182" t="s">
        <v>2914</v>
      </c>
    </row>
    <row r="655" spans="1:1" ht="16.8" x14ac:dyDescent="0.25">
      <c r="A655" s="182" t="s">
        <v>2915</v>
      </c>
    </row>
    <row r="656" spans="1:1" ht="16.8" x14ac:dyDescent="0.25">
      <c r="A656" s="182" t="s">
        <v>2916</v>
      </c>
    </row>
    <row r="657" spans="1:1" ht="16.8" x14ac:dyDescent="0.25">
      <c r="A657" s="182" t="s">
        <v>2917</v>
      </c>
    </row>
    <row r="658" spans="1:1" ht="16.8" x14ac:dyDescent="0.25">
      <c r="A658" s="182" t="s">
        <v>2918</v>
      </c>
    </row>
    <row r="659" spans="1:1" ht="16.8" x14ac:dyDescent="0.25">
      <c r="A659" s="182" t="s">
        <v>2919</v>
      </c>
    </row>
    <row r="660" spans="1:1" ht="16.8" x14ac:dyDescent="0.25">
      <c r="A660" s="182" t="s">
        <v>2920</v>
      </c>
    </row>
    <row r="661" spans="1:1" ht="16.8" x14ac:dyDescent="0.25">
      <c r="A661" s="182" t="s">
        <v>2921</v>
      </c>
    </row>
    <row r="662" spans="1:1" ht="16.8" x14ac:dyDescent="0.25">
      <c r="A662" s="182" t="s">
        <v>2922</v>
      </c>
    </row>
    <row r="663" spans="1:1" ht="16.8" x14ac:dyDescent="0.25">
      <c r="A663" s="182" t="s">
        <v>2923</v>
      </c>
    </row>
    <row r="664" spans="1:1" ht="16.8" x14ac:dyDescent="0.25">
      <c r="A664" s="182" t="s">
        <v>2924</v>
      </c>
    </row>
    <row r="665" spans="1:1" ht="16.8" x14ac:dyDescent="0.25">
      <c r="A665" s="182" t="s">
        <v>2925</v>
      </c>
    </row>
    <row r="666" spans="1:1" ht="16.8" x14ac:dyDescent="0.25">
      <c r="A666" s="182" t="s">
        <v>2926</v>
      </c>
    </row>
    <row r="667" spans="1:1" ht="16.8" x14ac:dyDescent="0.25">
      <c r="A667" s="182" t="s">
        <v>2927</v>
      </c>
    </row>
    <row r="668" spans="1:1" ht="16.8" x14ac:dyDescent="0.25">
      <c r="A668" s="182" t="s">
        <v>2928</v>
      </c>
    </row>
    <row r="669" spans="1:1" ht="16.8" x14ac:dyDescent="0.25">
      <c r="A669" s="182" t="s">
        <v>2929</v>
      </c>
    </row>
    <row r="670" spans="1:1" ht="16.8" x14ac:dyDescent="0.25">
      <c r="A670" s="182" t="s">
        <v>2930</v>
      </c>
    </row>
    <row r="671" spans="1:1" ht="16.8" x14ac:dyDescent="0.25">
      <c r="A671" s="182" t="s">
        <v>2931</v>
      </c>
    </row>
    <row r="672" spans="1:1" ht="16.8" x14ac:dyDescent="0.25">
      <c r="A672" s="182" t="s">
        <v>2932</v>
      </c>
    </row>
    <row r="673" spans="1:1" ht="16.8" x14ac:dyDescent="0.25">
      <c r="A673" s="182" t="s">
        <v>2933</v>
      </c>
    </row>
    <row r="674" spans="1:1" ht="16.8" x14ac:dyDescent="0.25">
      <c r="A674" s="182" t="s">
        <v>2934</v>
      </c>
    </row>
    <row r="675" spans="1:1" ht="16.8" x14ac:dyDescent="0.25">
      <c r="A675" s="182" t="s">
        <v>2935</v>
      </c>
    </row>
    <row r="676" spans="1:1" ht="16.8" x14ac:dyDescent="0.25">
      <c r="A676" s="182" t="s">
        <v>2936</v>
      </c>
    </row>
    <row r="677" spans="1:1" ht="16.8" x14ac:dyDescent="0.25">
      <c r="A677" s="182" t="s">
        <v>2937</v>
      </c>
    </row>
    <row r="678" spans="1:1" ht="16.8" x14ac:dyDescent="0.25">
      <c r="A678" s="182" t="s">
        <v>2938</v>
      </c>
    </row>
    <row r="679" spans="1:1" ht="16.8" x14ac:dyDescent="0.25">
      <c r="A679" s="182" t="s">
        <v>2939</v>
      </c>
    </row>
    <row r="680" spans="1:1" ht="16.8" x14ac:dyDescent="0.25">
      <c r="A680" s="182" t="s">
        <v>2940</v>
      </c>
    </row>
    <row r="681" spans="1:1" ht="16.8" x14ac:dyDescent="0.25">
      <c r="A681" s="182" t="s">
        <v>2941</v>
      </c>
    </row>
    <row r="682" spans="1:1" ht="16.8" x14ac:dyDescent="0.25">
      <c r="A682" s="182" t="s">
        <v>2942</v>
      </c>
    </row>
    <row r="683" spans="1:1" ht="16.8" x14ac:dyDescent="0.25">
      <c r="A683" s="182" t="s">
        <v>2943</v>
      </c>
    </row>
    <row r="684" spans="1:1" ht="16.8" x14ac:dyDescent="0.25">
      <c r="A684" s="182" t="s">
        <v>2944</v>
      </c>
    </row>
    <row r="685" spans="1:1" ht="16.8" x14ac:dyDescent="0.25">
      <c r="A685" s="182" t="s">
        <v>2945</v>
      </c>
    </row>
    <row r="686" spans="1:1" ht="16.8" x14ac:dyDescent="0.25">
      <c r="A686" s="182" t="s">
        <v>2946</v>
      </c>
    </row>
    <row r="687" spans="1:1" ht="16.8" x14ac:dyDescent="0.25">
      <c r="A687" s="182" t="s">
        <v>2947</v>
      </c>
    </row>
    <row r="688" spans="1:1" ht="16.8" x14ac:dyDescent="0.25">
      <c r="A688" s="182" t="s">
        <v>2948</v>
      </c>
    </row>
    <row r="689" spans="1:1" ht="16.8" x14ac:dyDescent="0.25">
      <c r="A689" s="182" t="s">
        <v>2949</v>
      </c>
    </row>
    <row r="690" spans="1:1" ht="16.8" x14ac:dyDescent="0.25">
      <c r="A690" s="182" t="s">
        <v>2950</v>
      </c>
    </row>
    <row r="691" spans="1:1" ht="16.8" x14ac:dyDescent="0.25">
      <c r="A691" s="182" t="s">
        <v>2951</v>
      </c>
    </row>
    <row r="692" spans="1:1" ht="16.8" x14ac:dyDescent="0.25">
      <c r="A692" s="182" t="s">
        <v>4868</v>
      </c>
    </row>
    <row r="693" spans="1:1" ht="16.8" x14ac:dyDescent="0.25">
      <c r="A693" s="182" t="s">
        <v>2952</v>
      </c>
    </row>
    <row r="694" spans="1:1" ht="16.8" x14ac:dyDescent="0.25">
      <c r="A694" s="182" t="s">
        <v>2953</v>
      </c>
    </row>
    <row r="695" spans="1:1" ht="16.8" x14ac:dyDescent="0.25">
      <c r="A695" s="182" t="s">
        <v>2954</v>
      </c>
    </row>
    <row r="696" spans="1:1" ht="16.8" x14ac:dyDescent="0.25">
      <c r="A696" s="182" t="s">
        <v>2955</v>
      </c>
    </row>
    <row r="697" spans="1:1" ht="16.8" x14ac:dyDescent="0.25">
      <c r="A697" s="182" t="s">
        <v>2956</v>
      </c>
    </row>
    <row r="698" spans="1:1" ht="16.8" x14ac:dyDescent="0.25">
      <c r="A698" s="182" t="s">
        <v>2957</v>
      </c>
    </row>
    <row r="699" spans="1:1" ht="16.8" x14ac:dyDescent="0.25">
      <c r="A699" s="182" t="s">
        <v>2958</v>
      </c>
    </row>
    <row r="700" spans="1:1" ht="16.8" x14ac:dyDescent="0.25">
      <c r="A700" s="182" t="s">
        <v>2959</v>
      </c>
    </row>
    <row r="701" spans="1:1" ht="16.8" x14ac:dyDescent="0.25">
      <c r="A701" s="182" t="s">
        <v>2960</v>
      </c>
    </row>
    <row r="702" spans="1:1" ht="16.8" x14ac:dyDescent="0.25">
      <c r="A702" s="182" t="s">
        <v>2961</v>
      </c>
    </row>
    <row r="703" spans="1:1" ht="16.8" x14ac:dyDescent="0.25">
      <c r="A703" s="182" t="s">
        <v>2962</v>
      </c>
    </row>
    <row r="704" spans="1:1" ht="16.8" x14ac:dyDescent="0.25">
      <c r="A704" s="182" t="s">
        <v>2963</v>
      </c>
    </row>
    <row r="705" spans="1:1" ht="16.8" x14ac:dyDescent="0.25">
      <c r="A705" s="182" t="s">
        <v>2964</v>
      </c>
    </row>
    <row r="706" spans="1:1" ht="16.8" x14ac:dyDescent="0.25">
      <c r="A706" s="182" t="s">
        <v>2965</v>
      </c>
    </row>
    <row r="707" spans="1:1" ht="16.8" x14ac:dyDescent="0.25">
      <c r="A707" s="182" t="s">
        <v>2966</v>
      </c>
    </row>
    <row r="708" spans="1:1" ht="16.8" x14ac:dyDescent="0.25">
      <c r="A708" s="182" t="s">
        <v>2967</v>
      </c>
    </row>
    <row r="709" spans="1:1" ht="16.8" x14ac:dyDescent="0.25">
      <c r="A709" s="182" t="s">
        <v>2968</v>
      </c>
    </row>
    <row r="710" spans="1:1" ht="16.8" x14ac:dyDescent="0.25">
      <c r="A710" s="182" t="s">
        <v>2969</v>
      </c>
    </row>
    <row r="711" spans="1:1" ht="16.8" x14ac:dyDescent="0.25">
      <c r="A711" s="182" t="s">
        <v>2970</v>
      </c>
    </row>
    <row r="712" spans="1:1" ht="16.8" x14ac:dyDescent="0.25">
      <c r="A712" s="182" t="s">
        <v>2971</v>
      </c>
    </row>
    <row r="713" spans="1:1" ht="16.8" x14ac:dyDescent="0.25">
      <c r="A713" s="182" t="s">
        <v>2972</v>
      </c>
    </row>
    <row r="714" spans="1:1" ht="16.8" x14ac:dyDescent="0.25">
      <c r="A714" s="182" t="s">
        <v>2973</v>
      </c>
    </row>
    <row r="715" spans="1:1" ht="16.8" x14ac:dyDescent="0.25">
      <c r="A715" s="182" t="s">
        <v>2974</v>
      </c>
    </row>
    <row r="716" spans="1:1" ht="16.8" x14ac:dyDescent="0.25">
      <c r="A716" s="182" t="s">
        <v>2975</v>
      </c>
    </row>
    <row r="717" spans="1:1" ht="16.8" x14ac:dyDescent="0.25">
      <c r="A717" s="182" t="s">
        <v>2976</v>
      </c>
    </row>
    <row r="718" spans="1:1" ht="16.8" x14ac:dyDescent="0.25">
      <c r="A718" s="182" t="s">
        <v>2977</v>
      </c>
    </row>
    <row r="719" spans="1:1" ht="16.8" x14ac:dyDescent="0.25">
      <c r="A719" s="182" t="s">
        <v>2978</v>
      </c>
    </row>
    <row r="720" spans="1:1" ht="16.8" x14ac:dyDescent="0.25">
      <c r="A720" s="182" t="s">
        <v>2979</v>
      </c>
    </row>
    <row r="721" spans="1:1" ht="16.8" x14ac:dyDescent="0.25">
      <c r="A721" s="182" t="s">
        <v>2980</v>
      </c>
    </row>
    <row r="722" spans="1:1" ht="16.8" x14ac:dyDescent="0.25">
      <c r="A722" s="182" t="s">
        <v>2981</v>
      </c>
    </row>
    <row r="723" spans="1:1" ht="16.8" x14ac:dyDescent="0.25">
      <c r="A723" s="182" t="s">
        <v>2982</v>
      </c>
    </row>
    <row r="724" spans="1:1" ht="16.8" x14ac:dyDescent="0.25">
      <c r="A724" s="182" t="s">
        <v>2983</v>
      </c>
    </row>
    <row r="725" spans="1:1" ht="16.8" x14ac:dyDescent="0.25">
      <c r="A725" s="182" t="s">
        <v>2984</v>
      </c>
    </row>
    <row r="726" spans="1:1" ht="16.8" x14ac:dyDescent="0.25">
      <c r="A726" s="182" t="s">
        <v>2985</v>
      </c>
    </row>
    <row r="727" spans="1:1" ht="16.8" x14ac:dyDescent="0.25">
      <c r="A727" s="182" t="s">
        <v>2986</v>
      </c>
    </row>
    <row r="728" spans="1:1" ht="16.8" x14ac:dyDescent="0.25">
      <c r="A728" s="182" t="s">
        <v>2987</v>
      </c>
    </row>
    <row r="729" spans="1:1" ht="16.8" x14ac:dyDescent="0.25">
      <c r="A729" s="182" t="s">
        <v>2988</v>
      </c>
    </row>
    <row r="730" spans="1:1" ht="16.8" x14ac:dyDescent="0.25">
      <c r="A730" s="182" t="s">
        <v>2989</v>
      </c>
    </row>
    <row r="731" spans="1:1" ht="16.8" x14ac:dyDescent="0.25">
      <c r="A731" s="182" t="s">
        <v>2990</v>
      </c>
    </row>
    <row r="732" spans="1:1" ht="16.8" x14ac:dyDescent="0.25">
      <c r="A732" s="182" t="s">
        <v>2991</v>
      </c>
    </row>
    <row r="733" spans="1:1" ht="16.8" x14ac:dyDescent="0.25">
      <c r="A733" s="182" t="s">
        <v>2992</v>
      </c>
    </row>
    <row r="734" spans="1:1" ht="16.8" x14ac:dyDescent="0.25">
      <c r="A734" s="182" t="s">
        <v>2993</v>
      </c>
    </row>
    <row r="735" spans="1:1" ht="16.8" x14ac:dyDescent="0.25">
      <c r="A735" s="182" t="s">
        <v>2994</v>
      </c>
    </row>
    <row r="736" spans="1:1" ht="16.8" x14ac:dyDescent="0.25">
      <c r="A736" s="182" t="s">
        <v>2995</v>
      </c>
    </row>
    <row r="737" spans="1:1" ht="16.8" x14ac:dyDescent="0.25">
      <c r="A737" s="182" t="s">
        <v>2996</v>
      </c>
    </row>
    <row r="738" spans="1:1" ht="16.8" x14ac:dyDescent="0.25">
      <c r="A738" s="182" t="s">
        <v>2997</v>
      </c>
    </row>
    <row r="739" spans="1:1" ht="16.8" x14ac:dyDescent="0.25">
      <c r="A739" s="182" t="s">
        <v>2998</v>
      </c>
    </row>
    <row r="740" spans="1:1" ht="16.8" x14ac:dyDescent="0.25">
      <c r="A740" s="182" t="s">
        <v>2999</v>
      </c>
    </row>
    <row r="741" spans="1:1" ht="16.8" x14ac:dyDescent="0.25">
      <c r="A741" s="182" t="s">
        <v>3000</v>
      </c>
    </row>
    <row r="742" spans="1:1" ht="16.8" x14ac:dyDescent="0.25">
      <c r="A742" s="182" t="s">
        <v>3001</v>
      </c>
    </row>
    <row r="743" spans="1:1" ht="16.8" x14ac:dyDescent="0.25">
      <c r="A743" s="182" t="s">
        <v>3002</v>
      </c>
    </row>
    <row r="744" spans="1:1" ht="16.8" x14ac:dyDescent="0.25">
      <c r="A744" s="182" t="s">
        <v>3003</v>
      </c>
    </row>
    <row r="745" spans="1:1" ht="16.8" x14ac:dyDescent="0.25">
      <c r="A745" s="182" t="s">
        <v>3004</v>
      </c>
    </row>
    <row r="746" spans="1:1" ht="16.8" x14ac:dyDescent="0.25">
      <c r="A746" s="182" t="s">
        <v>3005</v>
      </c>
    </row>
    <row r="747" spans="1:1" ht="16.8" x14ac:dyDescent="0.25">
      <c r="A747" s="182" t="s">
        <v>3006</v>
      </c>
    </row>
    <row r="748" spans="1:1" ht="16.8" x14ac:dyDescent="0.25">
      <c r="A748" s="182" t="s">
        <v>3007</v>
      </c>
    </row>
    <row r="749" spans="1:1" ht="16.8" x14ac:dyDescent="0.25">
      <c r="A749" s="182" t="s">
        <v>3008</v>
      </c>
    </row>
    <row r="750" spans="1:1" ht="16.8" x14ac:dyDescent="0.25">
      <c r="A750" s="182" t="s">
        <v>3009</v>
      </c>
    </row>
    <row r="751" spans="1:1" ht="16.8" x14ac:dyDescent="0.25">
      <c r="A751" s="182" t="s">
        <v>3010</v>
      </c>
    </row>
    <row r="752" spans="1:1" ht="16.8" x14ac:dyDescent="0.25">
      <c r="A752" s="182" t="s">
        <v>3011</v>
      </c>
    </row>
    <row r="753" spans="1:1" ht="16.8" x14ac:dyDescent="0.25">
      <c r="A753" s="182" t="s">
        <v>3012</v>
      </c>
    </row>
    <row r="754" spans="1:1" ht="16.8" x14ac:dyDescent="0.25">
      <c r="A754" s="182" t="s">
        <v>3013</v>
      </c>
    </row>
    <row r="755" spans="1:1" ht="16.8" x14ac:dyDescent="0.25">
      <c r="A755" s="182" t="s">
        <v>3014</v>
      </c>
    </row>
    <row r="756" spans="1:1" ht="16.8" x14ac:dyDescent="0.25">
      <c r="A756" s="182" t="s">
        <v>3015</v>
      </c>
    </row>
    <row r="757" spans="1:1" ht="16.8" x14ac:dyDescent="0.25">
      <c r="A757" s="182" t="s">
        <v>3016</v>
      </c>
    </row>
    <row r="758" spans="1:1" ht="16.8" x14ac:dyDescent="0.25">
      <c r="A758" s="182" t="s">
        <v>3017</v>
      </c>
    </row>
    <row r="759" spans="1:1" ht="16.8" x14ac:dyDescent="0.25">
      <c r="A759" s="182" t="s">
        <v>3018</v>
      </c>
    </row>
    <row r="760" spans="1:1" ht="16.8" x14ac:dyDescent="0.25">
      <c r="A760" s="182" t="s">
        <v>3019</v>
      </c>
    </row>
    <row r="761" spans="1:1" ht="16.8" x14ac:dyDescent="0.25">
      <c r="A761" s="182" t="s">
        <v>3020</v>
      </c>
    </row>
    <row r="762" spans="1:1" ht="16.8" x14ac:dyDescent="0.25">
      <c r="A762" s="182" t="s">
        <v>3021</v>
      </c>
    </row>
    <row r="763" spans="1:1" ht="16.8" x14ac:dyDescent="0.25">
      <c r="A763" s="182" t="s">
        <v>3022</v>
      </c>
    </row>
    <row r="764" spans="1:1" ht="16.8" x14ac:dyDescent="0.25">
      <c r="A764" s="182" t="s">
        <v>3023</v>
      </c>
    </row>
    <row r="765" spans="1:1" ht="16.8" x14ac:dyDescent="0.25">
      <c r="A765" s="182" t="s">
        <v>3024</v>
      </c>
    </row>
    <row r="766" spans="1:1" ht="16.8" x14ac:dyDescent="0.25">
      <c r="A766" s="182" t="s">
        <v>3025</v>
      </c>
    </row>
    <row r="767" spans="1:1" ht="16.8" x14ac:dyDescent="0.25">
      <c r="A767" s="182" t="s">
        <v>3026</v>
      </c>
    </row>
    <row r="768" spans="1:1" ht="16.8" x14ac:dyDescent="0.25">
      <c r="A768" s="182" t="s">
        <v>3027</v>
      </c>
    </row>
    <row r="769" spans="1:1" ht="16.8" x14ac:dyDescent="0.25">
      <c r="A769" s="182" t="s">
        <v>3028</v>
      </c>
    </row>
    <row r="770" spans="1:1" ht="16.8" x14ac:dyDescent="0.25">
      <c r="A770" s="182" t="s">
        <v>3029</v>
      </c>
    </row>
    <row r="771" spans="1:1" ht="16.8" x14ac:dyDescent="0.25">
      <c r="A771" s="182" t="s">
        <v>3030</v>
      </c>
    </row>
    <row r="772" spans="1:1" ht="16.8" x14ac:dyDescent="0.25">
      <c r="A772" s="182" t="s">
        <v>3031</v>
      </c>
    </row>
    <row r="773" spans="1:1" ht="16.8" x14ac:dyDescent="0.25">
      <c r="A773" s="182" t="s">
        <v>3032</v>
      </c>
    </row>
    <row r="774" spans="1:1" ht="16.8" x14ac:dyDescent="0.25">
      <c r="A774" s="182" t="s">
        <v>3033</v>
      </c>
    </row>
    <row r="775" spans="1:1" ht="16.8" x14ac:dyDescent="0.25">
      <c r="A775" s="182" t="s">
        <v>3034</v>
      </c>
    </row>
    <row r="776" spans="1:1" ht="16.8" x14ac:dyDescent="0.25">
      <c r="A776" s="182" t="s">
        <v>3035</v>
      </c>
    </row>
    <row r="777" spans="1:1" ht="16.8" x14ac:dyDescent="0.25">
      <c r="A777" s="182" t="s">
        <v>3036</v>
      </c>
    </row>
    <row r="778" spans="1:1" ht="16.8" x14ac:dyDescent="0.25">
      <c r="A778" s="182" t="s">
        <v>3037</v>
      </c>
    </row>
    <row r="779" spans="1:1" ht="16.8" x14ac:dyDescent="0.25">
      <c r="A779" s="182" t="s">
        <v>3038</v>
      </c>
    </row>
    <row r="780" spans="1:1" ht="16.8" x14ac:dyDescent="0.25">
      <c r="A780" s="182" t="s">
        <v>3039</v>
      </c>
    </row>
    <row r="781" spans="1:1" ht="16.8" x14ac:dyDescent="0.25">
      <c r="A781" s="182" t="s">
        <v>3040</v>
      </c>
    </row>
    <row r="782" spans="1:1" ht="16.8" x14ac:dyDescent="0.25">
      <c r="A782" s="182" t="s">
        <v>3041</v>
      </c>
    </row>
    <row r="783" spans="1:1" ht="16.8" x14ac:dyDescent="0.25">
      <c r="A783" s="182" t="s">
        <v>3042</v>
      </c>
    </row>
    <row r="784" spans="1:1" ht="16.8" x14ac:dyDescent="0.25">
      <c r="A784" s="182" t="s">
        <v>3043</v>
      </c>
    </row>
    <row r="785" spans="1:1" ht="16.8" x14ac:dyDescent="0.25">
      <c r="A785" s="182" t="s">
        <v>3044</v>
      </c>
    </row>
    <row r="786" spans="1:1" ht="16.8" x14ac:dyDescent="0.25">
      <c r="A786" s="182" t="s">
        <v>3045</v>
      </c>
    </row>
    <row r="787" spans="1:1" ht="16.8" x14ac:dyDescent="0.25">
      <c r="A787" s="182" t="s">
        <v>3046</v>
      </c>
    </row>
    <row r="788" spans="1:1" ht="16.8" x14ac:dyDescent="0.25">
      <c r="A788" s="182" t="s">
        <v>3047</v>
      </c>
    </row>
    <row r="789" spans="1:1" ht="16.8" x14ac:dyDescent="0.25">
      <c r="A789" s="182" t="s">
        <v>3048</v>
      </c>
    </row>
    <row r="790" spans="1:1" ht="16.8" x14ac:dyDescent="0.25">
      <c r="A790" s="182" t="s">
        <v>3049</v>
      </c>
    </row>
    <row r="791" spans="1:1" ht="16.8" x14ac:dyDescent="0.25">
      <c r="A791" s="182" t="s">
        <v>3050</v>
      </c>
    </row>
    <row r="792" spans="1:1" ht="16.8" x14ac:dyDescent="0.25">
      <c r="A792" s="182" t="s">
        <v>3051</v>
      </c>
    </row>
    <row r="793" spans="1:1" ht="16.8" x14ac:dyDescent="0.25">
      <c r="A793" s="182" t="s">
        <v>3052</v>
      </c>
    </row>
    <row r="794" spans="1:1" ht="16.8" x14ac:dyDescent="0.25">
      <c r="A794" s="182" t="s">
        <v>3053</v>
      </c>
    </row>
    <row r="795" spans="1:1" ht="16.8" x14ac:dyDescent="0.25">
      <c r="A795" s="182" t="s">
        <v>3054</v>
      </c>
    </row>
    <row r="796" spans="1:1" ht="16.8" x14ac:dyDescent="0.25">
      <c r="A796" s="182" t="s">
        <v>3055</v>
      </c>
    </row>
    <row r="797" spans="1:1" ht="16.8" x14ac:dyDescent="0.25">
      <c r="A797" s="182" t="s">
        <v>3056</v>
      </c>
    </row>
    <row r="798" spans="1:1" ht="16.8" x14ac:dyDescent="0.25">
      <c r="A798" s="182" t="s">
        <v>3057</v>
      </c>
    </row>
    <row r="799" spans="1:1" ht="16.8" x14ac:dyDescent="0.25">
      <c r="A799" s="182" t="s">
        <v>3058</v>
      </c>
    </row>
    <row r="800" spans="1:1" ht="16.8" x14ac:dyDescent="0.25">
      <c r="A800" s="182" t="s">
        <v>3059</v>
      </c>
    </row>
    <row r="801" spans="1:1" ht="16.8" x14ac:dyDescent="0.25">
      <c r="A801" s="182" t="s">
        <v>3060</v>
      </c>
    </row>
    <row r="802" spans="1:1" ht="16.8" x14ac:dyDescent="0.25">
      <c r="A802" s="182" t="s">
        <v>3061</v>
      </c>
    </row>
    <row r="803" spans="1:1" ht="16.8" x14ac:dyDescent="0.25">
      <c r="A803" s="182" t="s">
        <v>3062</v>
      </c>
    </row>
    <row r="804" spans="1:1" ht="16.8" x14ac:dyDescent="0.25">
      <c r="A804" s="182" t="s">
        <v>3063</v>
      </c>
    </row>
    <row r="805" spans="1:1" ht="16.8" x14ac:dyDescent="0.25">
      <c r="A805" s="182" t="s">
        <v>3064</v>
      </c>
    </row>
    <row r="806" spans="1:1" ht="16.8" x14ac:dyDescent="0.25">
      <c r="A806" s="182" t="s">
        <v>3065</v>
      </c>
    </row>
    <row r="807" spans="1:1" ht="16.8" x14ac:dyDescent="0.25">
      <c r="A807" s="182" t="s">
        <v>3066</v>
      </c>
    </row>
    <row r="808" spans="1:1" ht="16.8" x14ac:dyDescent="0.25">
      <c r="A808" s="182" t="s">
        <v>3067</v>
      </c>
    </row>
    <row r="809" spans="1:1" ht="16.8" x14ac:dyDescent="0.25">
      <c r="A809" s="182" t="s">
        <v>3068</v>
      </c>
    </row>
    <row r="810" spans="1:1" ht="16.8" x14ac:dyDescent="0.25">
      <c r="A810" s="182" t="s">
        <v>3069</v>
      </c>
    </row>
    <row r="811" spans="1:1" ht="16.8" x14ac:dyDescent="0.25">
      <c r="A811" s="182" t="s">
        <v>3070</v>
      </c>
    </row>
    <row r="812" spans="1:1" ht="16.8" x14ac:dyDescent="0.25">
      <c r="A812" s="182" t="s">
        <v>3071</v>
      </c>
    </row>
    <row r="813" spans="1:1" ht="16.8" x14ac:dyDescent="0.25">
      <c r="A813" s="182" t="s">
        <v>3072</v>
      </c>
    </row>
    <row r="814" spans="1:1" ht="16.8" x14ac:dyDescent="0.25">
      <c r="A814" s="182" t="s">
        <v>3073</v>
      </c>
    </row>
    <row r="815" spans="1:1" ht="16.8" x14ac:dyDescent="0.25">
      <c r="A815" s="182" t="s">
        <v>3074</v>
      </c>
    </row>
    <row r="816" spans="1:1" ht="16.8" x14ac:dyDescent="0.25">
      <c r="A816" s="182" t="s">
        <v>3075</v>
      </c>
    </row>
    <row r="817" spans="1:1" ht="16.8" x14ac:dyDescent="0.25">
      <c r="A817" s="182" t="s">
        <v>3076</v>
      </c>
    </row>
    <row r="818" spans="1:1" ht="16.8" x14ac:dyDescent="0.25">
      <c r="A818" s="182" t="s">
        <v>3077</v>
      </c>
    </row>
    <row r="819" spans="1:1" ht="16.8" x14ac:dyDescent="0.25">
      <c r="A819" s="182" t="s">
        <v>3078</v>
      </c>
    </row>
    <row r="820" spans="1:1" ht="16.8" x14ac:dyDescent="0.25">
      <c r="A820" s="182" t="s">
        <v>3079</v>
      </c>
    </row>
    <row r="821" spans="1:1" ht="16.8" x14ac:dyDescent="0.25">
      <c r="A821" s="182" t="s">
        <v>3080</v>
      </c>
    </row>
    <row r="822" spans="1:1" ht="16.8" x14ac:dyDescent="0.25">
      <c r="A822" s="182" t="s">
        <v>3081</v>
      </c>
    </row>
    <row r="823" spans="1:1" ht="16.8" x14ac:dyDescent="0.25">
      <c r="A823" s="182" t="s">
        <v>3082</v>
      </c>
    </row>
    <row r="824" spans="1:1" ht="16.8" x14ac:dyDescent="0.25">
      <c r="A824" s="182" t="s">
        <v>3083</v>
      </c>
    </row>
    <row r="825" spans="1:1" ht="16.8" x14ac:dyDescent="0.25">
      <c r="A825" s="182" t="s">
        <v>4869</v>
      </c>
    </row>
    <row r="826" spans="1:1" ht="16.8" x14ac:dyDescent="0.25">
      <c r="A826" s="182" t="s">
        <v>4870</v>
      </c>
    </row>
    <row r="827" spans="1:1" ht="16.8" x14ac:dyDescent="0.25">
      <c r="A827" s="182" t="s">
        <v>3084</v>
      </c>
    </row>
    <row r="828" spans="1:1" ht="16.8" x14ac:dyDescent="0.25">
      <c r="A828" s="182" t="s">
        <v>3085</v>
      </c>
    </row>
    <row r="829" spans="1:1" ht="16.8" x14ac:dyDescent="0.25">
      <c r="A829" s="182" t="s">
        <v>3086</v>
      </c>
    </row>
    <row r="830" spans="1:1" ht="16.8" x14ac:dyDescent="0.25">
      <c r="A830" s="182" t="s">
        <v>3087</v>
      </c>
    </row>
    <row r="831" spans="1:1" ht="16.8" x14ac:dyDescent="0.25">
      <c r="A831" s="182" t="s">
        <v>3088</v>
      </c>
    </row>
    <row r="832" spans="1:1" ht="16.8" x14ac:dyDescent="0.25">
      <c r="A832" s="182" t="s">
        <v>3089</v>
      </c>
    </row>
    <row r="833" spans="1:1" ht="16.8" x14ac:dyDescent="0.25">
      <c r="A833" s="182" t="s">
        <v>3090</v>
      </c>
    </row>
    <row r="834" spans="1:1" ht="16.8" x14ac:dyDescent="0.25">
      <c r="A834" s="182" t="s">
        <v>3091</v>
      </c>
    </row>
    <row r="835" spans="1:1" ht="16.8" x14ac:dyDescent="0.25">
      <c r="A835" s="182" t="s">
        <v>3092</v>
      </c>
    </row>
    <row r="836" spans="1:1" ht="16.8" x14ac:dyDescent="0.25">
      <c r="A836" s="182" t="s">
        <v>3093</v>
      </c>
    </row>
    <row r="837" spans="1:1" ht="16.8" x14ac:dyDescent="0.25">
      <c r="A837" s="182" t="s">
        <v>3094</v>
      </c>
    </row>
    <row r="838" spans="1:1" ht="16.8" x14ac:dyDescent="0.25">
      <c r="A838" s="182" t="s">
        <v>3095</v>
      </c>
    </row>
    <row r="839" spans="1:1" ht="16.8" x14ac:dyDescent="0.25">
      <c r="A839" s="182" t="s">
        <v>3096</v>
      </c>
    </row>
    <row r="840" spans="1:1" ht="16.8" x14ac:dyDescent="0.25">
      <c r="A840" s="182" t="s">
        <v>3097</v>
      </c>
    </row>
    <row r="841" spans="1:1" ht="16.8" x14ac:dyDescent="0.25">
      <c r="A841" s="182" t="s">
        <v>3098</v>
      </c>
    </row>
    <row r="842" spans="1:1" ht="16.8" x14ac:dyDescent="0.25">
      <c r="A842" s="182" t="s">
        <v>3099</v>
      </c>
    </row>
    <row r="843" spans="1:1" ht="16.8" x14ac:dyDescent="0.25">
      <c r="A843" s="182" t="s">
        <v>3100</v>
      </c>
    </row>
    <row r="844" spans="1:1" ht="16.8" x14ac:dyDescent="0.25">
      <c r="A844" s="182" t="s">
        <v>3101</v>
      </c>
    </row>
    <row r="845" spans="1:1" ht="16.8" x14ac:dyDescent="0.25">
      <c r="A845" s="182" t="s">
        <v>3102</v>
      </c>
    </row>
    <row r="846" spans="1:1" ht="16.8" x14ac:dyDescent="0.25">
      <c r="A846" s="182" t="s">
        <v>3103</v>
      </c>
    </row>
    <row r="847" spans="1:1" ht="16.8" x14ac:dyDescent="0.25">
      <c r="A847" s="182" t="s">
        <v>3104</v>
      </c>
    </row>
    <row r="848" spans="1:1" ht="16.8" x14ac:dyDescent="0.25">
      <c r="A848" s="182" t="s">
        <v>3105</v>
      </c>
    </row>
    <row r="849" spans="1:1" ht="16.8" x14ac:dyDescent="0.25">
      <c r="A849" s="182" t="s">
        <v>3106</v>
      </c>
    </row>
    <row r="850" spans="1:1" ht="16.8" x14ac:dyDescent="0.25">
      <c r="A850" s="182" t="s">
        <v>3107</v>
      </c>
    </row>
    <row r="851" spans="1:1" ht="16.8" x14ac:dyDescent="0.25">
      <c r="A851" s="182" t="s">
        <v>3108</v>
      </c>
    </row>
    <row r="852" spans="1:1" ht="16.8" x14ac:dyDescent="0.25">
      <c r="A852" s="182" t="s">
        <v>3109</v>
      </c>
    </row>
    <row r="853" spans="1:1" ht="16.8" x14ac:dyDescent="0.25">
      <c r="A853" s="182" t="s">
        <v>3110</v>
      </c>
    </row>
    <row r="854" spans="1:1" ht="16.8" x14ac:dyDescent="0.25">
      <c r="A854" s="182" t="s">
        <v>3111</v>
      </c>
    </row>
    <row r="855" spans="1:1" ht="16.8" x14ac:dyDescent="0.25">
      <c r="A855" s="182" t="s">
        <v>3112</v>
      </c>
    </row>
    <row r="856" spans="1:1" ht="16.8" x14ac:dyDescent="0.25">
      <c r="A856" s="182" t="s">
        <v>3113</v>
      </c>
    </row>
    <row r="857" spans="1:1" ht="16.8" x14ac:dyDescent="0.25">
      <c r="A857" s="182" t="s">
        <v>3114</v>
      </c>
    </row>
    <row r="858" spans="1:1" ht="16.8" x14ac:dyDescent="0.25">
      <c r="A858" s="182" t="s">
        <v>3115</v>
      </c>
    </row>
    <row r="859" spans="1:1" ht="16.8" x14ac:dyDescent="0.25">
      <c r="A859" s="182" t="s">
        <v>3116</v>
      </c>
    </row>
    <row r="860" spans="1:1" ht="16.8" x14ac:dyDescent="0.25">
      <c r="A860" s="182" t="s">
        <v>3117</v>
      </c>
    </row>
    <row r="861" spans="1:1" ht="16.8" x14ac:dyDescent="0.25">
      <c r="A861" s="182" t="s">
        <v>3118</v>
      </c>
    </row>
    <row r="862" spans="1:1" ht="16.8" x14ac:dyDescent="0.25">
      <c r="A862" s="182" t="s">
        <v>3119</v>
      </c>
    </row>
    <row r="863" spans="1:1" ht="16.8" x14ac:dyDescent="0.25">
      <c r="A863" s="182" t="s">
        <v>3120</v>
      </c>
    </row>
    <row r="864" spans="1:1" ht="16.8" x14ac:dyDescent="0.25">
      <c r="A864" s="182" t="s">
        <v>3121</v>
      </c>
    </row>
    <row r="865" spans="1:1" ht="16.8" x14ac:dyDescent="0.25">
      <c r="A865" s="182" t="s">
        <v>3122</v>
      </c>
    </row>
    <row r="866" spans="1:1" ht="16.8" x14ac:dyDescent="0.25">
      <c r="A866" s="182" t="s">
        <v>3123</v>
      </c>
    </row>
    <row r="867" spans="1:1" ht="16.8" x14ac:dyDescent="0.25">
      <c r="A867" s="182" t="s">
        <v>3124</v>
      </c>
    </row>
    <row r="868" spans="1:1" ht="16.8" x14ac:dyDescent="0.25">
      <c r="A868" s="182" t="s">
        <v>3125</v>
      </c>
    </row>
    <row r="869" spans="1:1" ht="16.8" x14ac:dyDescent="0.25">
      <c r="A869" s="182" t="s">
        <v>3126</v>
      </c>
    </row>
    <row r="870" spans="1:1" ht="16.8" x14ac:dyDescent="0.25">
      <c r="A870" s="182" t="s">
        <v>3127</v>
      </c>
    </row>
    <row r="871" spans="1:1" ht="16.8" x14ac:dyDescent="0.25">
      <c r="A871" s="182" t="s">
        <v>3128</v>
      </c>
    </row>
    <row r="872" spans="1:1" ht="16.8" x14ac:dyDescent="0.25">
      <c r="A872" s="182" t="s">
        <v>3129</v>
      </c>
    </row>
    <row r="873" spans="1:1" ht="16.8" x14ac:dyDescent="0.25">
      <c r="A873" s="182" t="s">
        <v>3130</v>
      </c>
    </row>
    <row r="874" spans="1:1" ht="16.8" x14ac:dyDescent="0.25">
      <c r="A874" s="182" t="s">
        <v>3131</v>
      </c>
    </row>
    <row r="875" spans="1:1" ht="16.8" x14ac:dyDescent="0.25">
      <c r="A875" s="182" t="s">
        <v>3132</v>
      </c>
    </row>
    <row r="876" spans="1:1" ht="16.8" x14ac:dyDescent="0.25">
      <c r="A876" s="182" t="s">
        <v>3133</v>
      </c>
    </row>
    <row r="877" spans="1:1" ht="16.8" x14ac:dyDescent="0.25">
      <c r="A877" s="182" t="s">
        <v>3134</v>
      </c>
    </row>
    <row r="878" spans="1:1" ht="16.8" x14ac:dyDescent="0.25">
      <c r="A878" s="182" t="s">
        <v>3135</v>
      </c>
    </row>
    <row r="879" spans="1:1" ht="16.8" x14ac:dyDescent="0.25">
      <c r="A879" s="182" t="s">
        <v>3136</v>
      </c>
    </row>
    <row r="880" spans="1:1" ht="16.8" x14ac:dyDescent="0.25">
      <c r="A880" s="182" t="s">
        <v>3137</v>
      </c>
    </row>
    <row r="881" spans="1:1" ht="16.8" x14ac:dyDescent="0.25">
      <c r="A881" s="182" t="s">
        <v>3138</v>
      </c>
    </row>
    <row r="882" spans="1:1" ht="16.8" x14ac:dyDescent="0.25">
      <c r="A882" s="182" t="s">
        <v>3139</v>
      </c>
    </row>
    <row r="883" spans="1:1" ht="16.8" x14ac:dyDescent="0.25">
      <c r="A883" s="182" t="s">
        <v>3140</v>
      </c>
    </row>
    <row r="884" spans="1:1" ht="16.8" x14ac:dyDescent="0.25">
      <c r="A884" s="182" t="s">
        <v>3141</v>
      </c>
    </row>
    <row r="885" spans="1:1" ht="16.8" x14ac:dyDescent="0.25">
      <c r="A885" s="182" t="s">
        <v>3142</v>
      </c>
    </row>
    <row r="886" spans="1:1" ht="16.8" x14ac:dyDescent="0.25">
      <c r="A886" s="182" t="s">
        <v>3143</v>
      </c>
    </row>
    <row r="887" spans="1:1" ht="16.8" x14ac:dyDescent="0.25">
      <c r="A887" s="182" t="s">
        <v>3144</v>
      </c>
    </row>
    <row r="888" spans="1:1" ht="16.8" x14ac:dyDescent="0.25">
      <c r="A888" s="182" t="s">
        <v>3145</v>
      </c>
    </row>
    <row r="889" spans="1:1" ht="16.8" x14ac:dyDescent="0.25">
      <c r="A889" s="182" t="s">
        <v>3146</v>
      </c>
    </row>
    <row r="890" spans="1:1" ht="16.8" x14ac:dyDescent="0.25">
      <c r="A890" s="182" t="s">
        <v>3147</v>
      </c>
    </row>
    <row r="891" spans="1:1" ht="16.8" x14ac:dyDescent="0.25">
      <c r="A891" s="182" t="s">
        <v>3148</v>
      </c>
    </row>
    <row r="892" spans="1:1" ht="16.8" x14ac:dyDescent="0.25">
      <c r="A892" s="182" t="s">
        <v>3149</v>
      </c>
    </row>
    <row r="893" spans="1:1" ht="16.8" x14ac:dyDescent="0.25">
      <c r="A893" s="182" t="s">
        <v>3150</v>
      </c>
    </row>
    <row r="894" spans="1:1" ht="16.8" x14ac:dyDescent="0.25">
      <c r="A894" s="182" t="s">
        <v>3151</v>
      </c>
    </row>
    <row r="895" spans="1:1" ht="16.8" x14ac:dyDescent="0.25">
      <c r="A895" s="182" t="s">
        <v>3152</v>
      </c>
    </row>
    <row r="896" spans="1:1" ht="16.8" x14ac:dyDescent="0.25">
      <c r="A896" s="182" t="s">
        <v>3153</v>
      </c>
    </row>
    <row r="897" spans="1:1" ht="16.8" x14ac:dyDescent="0.25">
      <c r="A897" s="182" t="s">
        <v>3154</v>
      </c>
    </row>
    <row r="898" spans="1:1" ht="16.8" x14ac:dyDescent="0.25">
      <c r="A898" s="182" t="s">
        <v>3155</v>
      </c>
    </row>
    <row r="899" spans="1:1" ht="16.8" x14ac:dyDescent="0.25">
      <c r="A899" s="182" t="s">
        <v>3156</v>
      </c>
    </row>
    <row r="900" spans="1:1" ht="16.8" x14ac:dyDescent="0.25">
      <c r="A900" s="182" t="s">
        <v>3157</v>
      </c>
    </row>
    <row r="901" spans="1:1" ht="16.8" x14ac:dyDescent="0.25">
      <c r="A901" s="182" t="s">
        <v>3158</v>
      </c>
    </row>
    <row r="902" spans="1:1" ht="16.8" x14ac:dyDescent="0.25">
      <c r="A902" s="182" t="s">
        <v>3159</v>
      </c>
    </row>
    <row r="903" spans="1:1" ht="16.8" x14ac:dyDescent="0.25">
      <c r="A903" s="182" t="s">
        <v>3160</v>
      </c>
    </row>
    <row r="904" spans="1:1" ht="16.8" x14ac:dyDescent="0.25">
      <c r="A904" s="182" t="s">
        <v>3161</v>
      </c>
    </row>
    <row r="905" spans="1:1" ht="16.8" x14ac:dyDescent="0.25">
      <c r="A905" s="182" t="s">
        <v>3162</v>
      </c>
    </row>
    <row r="906" spans="1:1" ht="16.8" x14ac:dyDescent="0.25">
      <c r="A906" s="182" t="s">
        <v>3163</v>
      </c>
    </row>
    <row r="907" spans="1:1" ht="16.8" x14ac:dyDescent="0.25">
      <c r="A907" s="182" t="s">
        <v>3164</v>
      </c>
    </row>
    <row r="908" spans="1:1" ht="16.8" x14ac:dyDescent="0.25">
      <c r="A908" s="182" t="s">
        <v>3165</v>
      </c>
    </row>
    <row r="909" spans="1:1" ht="16.8" x14ac:dyDescent="0.25">
      <c r="A909" s="182" t="s">
        <v>4871</v>
      </c>
    </row>
    <row r="910" spans="1:1" ht="16.8" x14ac:dyDescent="0.25">
      <c r="A910" s="182" t="s">
        <v>3166</v>
      </c>
    </row>
    <row r="911" spans="1:1" ht="16.8" x14ac:dyDescent="0.25">
      <c r="A911" s="182" t="s">
        <v>3167</v>
      </c>
    </row>
    <row r="912" spans="1:1" ht="16.8" x14ac:dyDescent="0.25">
      <c r="A912" s="182" t="s">
        <v>3168</v>
      </c>
    </row>
    <row r="913" spans="1:1" ht="16.8" x14ac:dyDescent="0.25">
      <c r="A913" s="182" t="s">
        <v>3169</v>
      </c>
    </row>
    <row r="914" spans="1:1" ht="16.8" x14ac:dyDescent="0.25">
      <c r="A914" s="182" t="s">
        <v>3170</v>
      </c>
    </row>
    <row r="915" spans="1:1" ht="16.8" x14ac:dyDescent="0.25">
      <c r="A915" s="182" t="s">
        <v>3171</v>
      </c>
    </row>
    <row r="916" spans="1:1" ht="16.8" x14ac:dyDescent="0.25">
      <c r="A916" s="182" t="s">
        <v>3172</v>
      </c>
    </row>
    <row r="917" spans="1:1" ht="16.8" x14ac:dyDescent="0.25">
      <c r="A917" s="182" t="s">
        <v>3173</v>
      </c>
    </row>
    <row r="918" spans="1:1" ht="16.8" x14ac:dyDescent="0.25">
      <c r="A918" s="182" t="s">
        <v>3174</v>
      </c>
    </row>
    <row r="919" spans="1:1" ht="16.8" x14ac:dyDescent="0.25">
      <c r="A919" s="182" t="s">
        <v>3175</v>
      </c>
    </row>
    <row r="920" spans="1:1" ht="16.8" x14ac:dyDescent="0.25">
      <c r="A920" s="182" t="s">
        <v>3176</v>
      </c>
    </row>
    <row r="921" spans="1:1" ht="16.8" x14ac:dyDescent="0.25">
      <c r="A921" s="182" t="s">
        <v>3177</v>
      </c>
    </row>
    <row r="922" spans="1:1" ht="16.8" x14ac:dyDescent="0.25">
      <c r="A922" s="182" t="s">
        <v>3178</v>
      </c>
    </row>
    <row r="923" spans="1:1" ht="16.8" x14ac:dyDescent="0.25">
      <c r="A923" s="182" t="s">
        <v>3179</v>
      </c>
    </row>
    <row r="924" spans="1:1" ht="16.8" x14ac:dyDescent="0.25">
      <c r="A924" s="182" t="s">
        <v>3180</v>
      </c>
    </row>
    <row r="925" spans="1:1" ht="16.8" x14ac:dyDescent="0.25">
      <c r="A925" s="182" t="s">
        <v>3181</v>
      </c>
    </row>
    <row r="926" spans="1:1" ht="16.8" x14ac:dyDescent="0.25">
      <c r="A926" s="182" t="s">
        <v>3182</v>
      </c>
    </row>
    <row r="927" spans="1:1" ht="16.8" x14ac:dyDescent="0.25">
      <c r="A927" s="182" t="s">
        <v>3183</v>
      </c>
    </row>
    <row r="928" spans="1:1" ht="16.8" x14ac:dyDescent="0.25">
      <c r="A928" s="182" t="s">
        <v>3184</v>
      </c>
    </row>
    <row r="929" spans="1:1" ht="16.8" x14ac:dyDescent="0.25">
      <c r="A929" s="182" t="s">
        <v>3185</v>
      </c>
    </row>
    <row r="930" spans="1:1" ht="16.8" x14ac:dyDescent="0.25">
      <c r="A930" s="182" t="s">
        <v>3186</v>
      </c>
    </row>
    <row r="931" spans="1:1" ht="16.8" x14ac:dyDescent="0.25">
      <c r="A931" s="182" t="s">
        <v>3187</v>
      </c>
    </row>
    <row r="932" spans="1:1" ht="16.8" x14ac:dyDescent="0.25">
      <c r="A932" s="182" t="s">
        <v>3188</v>
      </c>
    </row>
    <row r="933" spans="1:1" ht="16.8" x14ac:dyDescent="0.25">
      <c r="A933" s="182" t="s">
        <v>3189</v>
      </c>
    </row>
    <row r="934" spans="1:1" ht="16.8" x14ac:dyDescent="0.25">
      <c r="A934" s="182" t="s">
        <v>3190</v>
      </c>
    </row>
    <row r="935" spans="1:1" ht="16.8" x14ac:dyDescent="0.25">
      <c r="A935" s="182" t="s">
        <v>3191</v>
      </c>
    </row>
    <row r="936" spans="1:1" ht="16.8" x14ac:dyDescent="0.25">
      <c r="A936" s="182" t="s">
        <v>3192</v>
      </c>
    </row>
    <row r="937" spans="1:1" ht="16.8" x14ac:dyDescent="0.25">
      <c r="A937" s="182" t="s">
        <v>3193</v>
      </c>
    </row>
    <row r="938" spans="1:1" ht="16.8" x14ac:dyDescent="0.25">
      <c r="A938" s="182" t="s">
        <v>3194</v>
      </c>
    </row>
    <row r="939" spans="1:1" ht="16.8" x14ac:dyDescent="0.25">
      <c r="A939" s="182" t="s">
        <v>3195</v>
      </c>
    </row>
    <row r="940" spans="1:1" ht="16.8" x14ac:dyDescent="0.25">
      <c r="A940" s="182" t="s">
        <v>3196</v>
      </c>
    </row>
    <row r="941" spans="1:1" ht="16.8" x14ac:dyDescent="0.25">
      <c r="A941" s="182" t="s">
        <v>3197</v>
      </c>
    </row>
    <row r="942" spans="1:1" ht="16.8" x14ac:dyDescent="0.25">
      <c r="A942" s="182" t="s">
        <v>3198</v>
      </c>
    </row>
    <row r="943" spans="1:1" ht="16.8" x14ac:dyDescent="0.25">
      <c r="A943" s="182" t="s">
        <v>3199</v>
      </c>
    </row>
    <row r="944" spans="1:1" ht="16.8" x14ac:dyDescent="0.25">
      <c r="A944" s="182" t="s">
        <v>3200</v>
      </c>
    </row>
    <row r="945" spans="1:1" ht="16.8" x14ac:dyDescent="0.25">
      <c r="A945" s="182" t="s">
        <v>3201</v>
      </c>
    </row>
    <row r="946" spans="1:1" ht="16.8" x14ac:dyDescent="0.25">
      <c r="A946" s="182" t="s">
        <v>3202</v>
      </c>
    </row>
    <row r="947" spans="1:1" ht="16.8" x14ac:dyDescent="0.25">
      <c r="A947" s="182" t="s">
        <v>3203</v>
      </c>
    </row>
    <row r="948" spans="1:1" ht="16.8" x14ac:dyDescent="0.25">
      <c r="A948" s="182" t="s">
        <v>3204</v>
      </c>
    </row>
    <row r="949" spans="1:1" ht="16.8" x14ac:dyDescent="0.25">
      <c r="A949" s="182" t="s">
        <v>3205</v>
      </c>
    </row>
    <row r="950" spans="1:1" ht="16.8" x14ac:dyDescent="0.25">
      <c r="A950" s="182" t="s">
        <v>3206</v>
      </c>
    </row>
    <row r="951" spans="1:1" ht="16.8" x14ac:dyDescent="0.25">
      <c r="A951" s="182" t="s">
        <v>3207</v>
      </c>
    </row>
    <row r="952" spans="1:1" ht="16.8" x14ac:dyDescent="0.25">
      <c r="A952" s="182" t="s">
        <v>3208</v>
      </c>
    </row>
    <row r="953" spans="1:1" ht="16.8" x14ac:dyDescent="0.25">
      <c r="A953" s="182" t="s">
        <v>3209</v>
      </c>
    </row>
    <row r="954" spans="1:1" ht="16.8" x14ac:dyDescent="0.25">
      <c r="A954" s="182" t="s">
        <v>3210</v>
      </c>
    </row>
    <row r="955" spans="1:1" ht="16.8" x14ac:dyDescent="0.25">
      <c r="A955" s="182" t="s">
        <v>3211</v>
      </c>
    </row>
    <row r="956" spans="1:1" ht="16.8" x14ac:dyDescent="0.25">
      <c r="A956" s="182" t="s">
        <v>3212</v>
      </c>
    </row>
    <row r="957" spans="1:1" ht="16.8" x14ac:dyDescent="0.25">
      <c r="A957" s="182" t="s">
        <v>4872</v>
      </c>
    </row>
    <row r="958" spans="1:1" ht="16.8" x14ac:dyDescent="0.25">
      <c r="A958" s="182" t="s">
        <v>3213</v>
      </c>
    </row>
    <row r="959" spans="1:1" ht="16.8" x14ac:dyDescent="0.25">
      <c r="A959" s="182" t="s">
        <v>3214</v>
      </c>
    </row>
    <row r="960" spans="1:1" ht="16.8" x14ac:dyDescent="0.25">
      <c r="A960" s="182" t="s">
        <v>3215</v>
      </c>
    </row>
    <row r="961" spans="1:1" ht="16.8" x14ac:dyDescent="0.25">
      <c r="A961" s="182" t="s">
        <v>3216</v>
      </c>
    </row>
    <row r="962" spans="1:1" ht="16.8" x14ac:dyDescent="0.25">
      <c r="A962" s="182" t="s">
        <v>3217</v>
      </c>
    </row>
    <row r="963" spans="1:1" ht="16.8" x14ac:dyDescent="0.25">
      <c r="A963" s="182" t="s">
        <v>3218</v>
      </c>
    </row>
    <row r="964" spans="1:1" ht="16.8" x14ac:dyDescent="0.25">
      <c r="A964" s="182" t="s">
        <v>3219</v>
      </c>
    </row>
    <row r="965" spans="1:1" ht="16.8" x14ac:dyDescent="0.25">
      <c r="A965" s="182" t="s">
        <v>3220</v>
      </c>
    </row>
    <row r="966" spans="1:1" ht="16.8" x14ac:dyDescent="0.25">
      <c r="A966" s="182" t="s">
        <v>3221</v>
      </c>
    </row>
    <row r="967" spans="1:1" ht="16.8" x14ac:dyDescent="0.25">
      <c r="A967" s="182" t="s">
        <v>3222</v>
      </c>
    </row>
    <row r="968" spans="1:1" ht="16.8" x14ac:dyDescent="0.25">
      <c r="A968" s="182" t="s">
        <v>3223</v>
      </c>
    </row>
    <row r="969" spans="1:1" ht="16.8" x14ac:dyDescent="0.25">
      <c r="A969" s="182" t="s">
        <v>3224</v>
      </c>
    </row>
    <row r="970" spans="1:1" ht="16.8" x14ac:dyDescent="0.25">
      <c r="A970" s="182" t="s">
        <v>3225</v>
      </c>
    </row>
    <row r="971" spans="1:1" ht="16.8" x14ac:dyDescent="0.25">
      <c r="A971" s="182" t="s">
        <v>3226</v>
      </c>
    </row>
    <row r="972" spans="1:1" ht="16.8" x14ac:dyDescent="0.25">
      <c r="A972" s="182" t="s">
        <v>3227</v>
      </c>
    </row>
    <row r="973" spans="1:1" ht="16.8" x14ac:dyDescent="0.25">
      <c r="A973" s="182" t="s">
        <v>3228</v>
      </c>
    </row>
    <row r="974" spans="1:1" ht="16.8" x14ac:dyDescent="0.25">
      <c r="A974" s="182" t="s">
        <v>3229</v>
      </c>
    </row>
    <row r="975" spans="1:1" ht="16.8" x14ac:dyDescent="0.25">
      <c r="A975" s="182" t="s">
        <v>3230</v>
      </c>
    </row>
    <row r="976" spans="1:1" ht="16.8" x14ac:dyDescent="0.25">
      <c r="A976" s="182" t="s">
        <v>3231</v>
      </c>
    </row>
    <row r="977" spans="1:1" ht="16.8" x14ac:dyDescent="0.25">
      <c r="A977" s="182" t="s">
        <v>3232</v>
      </c>
    </row>
    <row r="978" spans="1:1" ht="16.8" x14ac:dyDescent="0.25">
      <c r="A978" s="182" t="s">
        <v>3233</v>
      </c>
    </row>
    <row r="979" spans="1:1" ht="16.8" x14ac:dyDescent="0.25">
      <c r="A979" s="182" t="s">
        <v>3234</v>
      </c>
    </row>
    <row r="980" spans="1:1" ht="16.8" x14ac:dyDescent="0.25">
      <c r="A980" s="182" t="s">
        <v>3235</v>
      </c>
    </row>
    <row r="981" spans="1:1" ht="16.8" x14ac:dyDescent="0.25">
      <c r="A981" s="182" t="s">
        <v>3236</v>
      </c>
    </row>
    <row r="982" spans="1:1" ht="16.8" x14ac:dyDescent="0.25">
      <c r="A982" s="182" t="s">
        <v>3237</v>
      </c>
    </row>
    <row r="983" spans="1:1" ht="16.8" x14ac:dyDescent="0.25">
      <c r="A983" s="182" t="s">
        <v>3238</v>
      </c>
    </row>
    <row r="984" spans="1:1" ht="16.8" x14ac:dyDescent="0.25">
      <c r="A984" s="182" t="s">
        <v>3239</v>
      </c>
    </row>
    <row r="985" spans="1:1" ht="16.8" x14ac:dyDescent="0.25">
      <c r="A985" s="182" t="s">
        <v>3240</v>
      </c>
    </row>
    <row r="986" spans="1:1" ht="16.8" x14ac:dyDescent="0.25">
      <c r="A986" s="182" t="s">
        <v>3241</v>
      </c>
    </row>
    <row r="987" spans="1:1" ht="16.8" x14ac:dyDescent="0.25">
      <c r="A987" s="182" t="s">
        <v>3242</v>
      </c>
    </row>
    <row r="988" spans="1:1" ht="16.8" x14ac:dyDescent="0.25">
      <c r="A988" s="182" t="s">
        <v>3243</v>
      </c>
    </row>
    <row r="989" spans="1:1" ht="16.8" x14ac:dyDescent="0.25">
      <c r="A989" s="182" t="s">
        <v>3244</v>
      </c>
    </row>
    <row r="990" spans="1:1" ht="16.8" x14ac:dyDescent="0.25">
      <c r="A990" s="182" t="s">
        <v>3245</v>
      </c>
    </row>
    <row r="991" spans="1:1" ht="16.8" x14ac:dyDescent="0.25">
      <c r="A991" s="182" t="s">
        <v>3246</v>
      </c>
    </row>
    <row r="992" spans="1:1" ht="16.8" x14ac:dyDescent="0.25">
      <c r="A992" s="182" t="s">
        <v>3247</v>
      </c>
    </row>
    <row r="993" spans="1:1" ht="16.8" x14ac:dyDescent="0.25">
      <c r="A993" s="182" t="s">
        <v>3248</v>
      </c>
    </row>
    <row r="994" spans="1:1" ht="16.8" x14ac:dyDescent="0.25">
      <c r="A994" s="182" t="s">
        <v>3249</v>
      </c>
    </row>
    <row r="995" spans="1:1" ht="16.8" x14ac:dyDescent="0.25">
      <c r="A995" s="182" t="s">
        <v>3250</v>
      </c>
    </row>
    <row r="996" spans="1:1" ht="16.8" x14ac:dyDescent="0.25">
      <c r="A996" s="182" t="s">
        <v>3251</v>
      </c>
    </row>
    <row r="997" spans="1:1" ht="16.8" x14ac:dyDescent="0.25">
      <c r="A997" s="182" t="s">
        <v>3252</v>
      </c>
    </row>
    <row r="998" spans="1:1" ht="16.8" x14ac:dyDescent="0.25">
      <c r="A998" s="182" t="s">
        <v>3253</v>
      </c>
    </row>
    <row r="999" spans="1:1" ht="16.8" x14ac:dyDescent="0.25">
      <c r="A999" s="182" t="s">
        <v>3254</v>
      </c>
    </row>
    <row r="1000" spans="1:1" ht="16.8" x14ac:dyDescent="0.25">
      <c r="A1000" s="182" t="s">
        <v>3255</v>
      </c>
    </row>
    <row r="1001" spans="1:1" ht="16.8" x14ac:dyDescent="0.25">
      <c r="A1001" s="182" t="s">
        <v>3256</v>
      </c>
    </row>
    <row r="1002" spans="1:1" ht="16.8" x14ac:dyDescent="0.25">
      <c r="A1002" s="182" t="s">
        <v>3257</v>
      </c>
    </row>
    <row r="1003" spans="1:1" ht="16.8" x14ac:dyDescent="0.25">
      <c r="A1003" s="182" t="s">
        <v>3258</v>
      </c>
    </row>
    <row r="1004" spans="1:1" ht="16.8" x14ac:dyDescent="0.25">
      <c r="A1004" s="182" t="s">
        <v>3259</v>
      </c>
    </row>
    <row r="1005" spans="1:1" ht="16.8" x14ac:dyDescent="0.25">
      <c r="A1005" s="182" t="s">
        <v>3260</v>
      </c>
    </row>
    <row r="1006" spans="1:1" ht="16.8" x14ac:dyDescent="0.25">
      <c r="A1006" s="182" t="s">
        <v>3261</v>
      </c>
    </row>
    <row r="1007" spans="1:1" ht="16.8" x14ac:dyDescent="0.25">
      <c r="A1007" s="182" t="s">
        <v>3262</v>
      </c>
    </row>
    <row r="1008" spans="1:1" ht="16.8" x14ac:dyDescent="0.25">
      <c r="A1008" s="182" t="s">
        <v>3263</v>
      </c>
    </row>
    <row r="1009" spans="1:1" ht="16.8" x14ac:dyDescent="0.25">
      <c r="A1009" s="182" t="s">
        <v>3264</v>
      </c>
    </row>
    <row r="1010" spans="1:1" ht="16.8" x14ac:dyDescent="0.25">
      <c r="A1010" s="182" t="s">
        <v>3265</v>
      </c>
    </row>
    <row r="1011" spans="1:1" ht="16.8" x14ac:dyDescent="0.25">
      <c r="A1011" s="182" t="s">
        <v>3266</v>
      </c>
    </row>
    <row r="1012" spans="1:1" ht="16.8" x14ac:dyDescent="0.25">
      <c r="A1012" s="182" t="s">
        <v>3267</v>
      </c>
    </row>
    <row r="1013" spans="1:1" ht="16.8" x14ac:dyDescent="0.25">
      <c r="A1013" s="182" t="s">
        <v>4873</v>
      </c>
    </row>
    <row r="1014" spans="1:1" ht="16.8" x14ac:dyDescent="0.25">
      <c r="A1014" s="182" t="s">
        <v>3268</v>
      </c>
    </row>
    <row r="1015" spans="1:1" ht="16.8" x14ac:dyDescent="0.25">
      <c r="A1015" s="182" t="s">
        <v>3269</v>
      </c>
    </row>
    <row r="1016" spans="1:1" ht="16.8" x14ac:dyDescent="0.25">
      <c r="A1016" s="182" t="s">
        <v>3270</v>
      </c>
    </row>
    <row r="1017" spans="1:1" ht="16.8" x14ac:dyDescent="0.25">
      <c r="A1017" s="182" t="s">
        <v>3271</v>
      </c>
    </row>
    <row r="1018" spans="1:1" ht="16.8" x14ac:dyDescent="0.25">
      <c r="A1018" s="182" t="s">
        <v>3272</v>
      </c>
    </row>
    <row r="1019" spans="1:1" ht="16.8" x14ac:dyDescent="0.25">
      <c r="A1019" s="182" t="s">
        <v>3273</v>
      </c>
    </row>
    <row r="1020" spans="1:1" ht="16.8" x14ac:dyDescent="0.25">
      <c r="A1020" s="182" t="s">
        <v>3274</v>
      </c>
    </row>
    <row r="1021" spans="1:1" ht="16.8" x14ac:dyDescent="0.25">
      <c r="A1021" s="182" t="s">
        <v>3275</v>
      </c>
    </row>
    <row r="1022" spans="1:1" ht="16.8" x14ac:dyDescent="0.25">
      <c r="A1022" s="182" t="s">
        <v>3276</v>
      </c>
    </row>
    <row r="1023" spans="1:1" ht="16.8" x14ac:dyDescent="0.25">
      <c r="A1023" s="182" t="s">
        <v>3277</v>
      </c>
    </row>
    <row r="1024" spans="1:1" ht="16.8" x14ac:dyDescent="0.25">
      <c r="A1024" s="182" t="s">
        <v>3278</v>
      </c>
    </row>
    <row r="1025" spans="1:1" ht="16.8" x14ac:dyDescent="0.25">
      <c r="A1025" s="182" t="s">
        <v>3279</v>
      </c>
    </row>
    <row r="1026" spans="1:1" ht="16.8" x14ac:dyDescent="0.25">
      <c r="A1026" s="182" t="s">
        <v>3280</v>
      </c>
    </row>
    <row r="1027" spans="1:1" ht="16.8" x14ac:dyDescent="0.25">
      <c r="A1027" s="182" t="s">
        <v>3281</v>
      </c>
    </row>
    <row r="1028" spans="1:1" ht="16.8" x14ac:dyDescent="0.25">
      <c r="A1028" s="182" t="s">
        <v>3282</v>
      </c>
    </row>
    <row r="1029" spans="1:1" ht="16.8" x14ac:dyDescent="0.25">
      <c r="A1029" s="182" t="s">
        <v>3283</v>
      </c>
    </row>
    <row r="1030" spans="1:1" ht="16.8" x14ac:dyDescent="0.25">
      <c r="A1030" s="182" t="s">
        <v>3284</v>
      </c>
    </row>
    <row r="1031" spans="1:1" ht="16.8" x14ac:dyDescent="0.25">
      <c r="A1031" s="182" t="s">
        <v>3285</v>
      </c>
    </row>
    <row r="1032" spans="1:1" ht="16.8" x14ac:dyDescent="0.25">
      <c r="A1032" s="182" t="s">
        <v>3286</v>
      </c>
    </row>
    <row r="1033" spans="1:1" ht="16.8" x14ac:dyDescent="0.25">
      <c r="A1033" s="182" t="s">
        <v>3287</v>
      </c>
    </row>
    <row r="1034" spans="1:1" ht="16.8" x14ac:dyDescent="0.25">
      <c r="A1034" s="182" t="s">
        <v>3288</v>
      </c>
    </row>
    <row r="1035" spans="1:1" ht="16.8" x14ac:dyDescent="0.25">
      <c r="A1035" s="182" t="s">
        <v>3289</v>
      </c>
    </row>
    <row r="1036" spans="1:1" ht="16.8" x14ac:dyDescent="0.25">
      <c r="A1036" s="182" t="s">
        <v>3290</v>
      </c>
    </row>
    <row r="1037" spans="1:1" ht="16.8" x14ac:dyDescent="0.25">
      <c r="A1037" s="182" t="s">
        <v>3291</v>
      </c>
    </row>
    <row r="1038" spans="1:1" ht="16.8" x14ac:dyDescent="0.25">
      <c r="A1038" s="182" t="s">
        <v>3292</v>
      </c>
    </row>
    <row r="1039" spans="1:1" ht="16.8" x14ac:dyDescent="0.25">
      <c r="A1039" s="182" t="s">
        <v>3293</v>
      </c>
    </row>
    <row r="1040" spans="1:1" ht="16.8" x14ac:dyDescent="0.25">
      <c r="A1040" s="182" t="s">
        <v>3294</v>
      </c>
    </row>
    <row r="1041" spans="1:1" ht="16.8" x14ac:dyDescent="0.25">
      <c r="A1041" s="182" t="s">
        <v>3295</v>
      </c>
    </row>
    <row r="1042" spans="1:1" ht="16.8" x14ac:dyDescent="0.25">
      <c r="A1042" s="182" t="s">
        <v>3296</v>
      </c>
    </row>
    <row r="1043" spans="1:1" ht="16.8" x14ac:dyDescent="0.25">
      <c r="A1043" s="182" t="s">
        <v>3297</v>
      </c>
    </row>
    <row r="1044" spans="1:1" ht="16.8" x14ac:dyDescent="0.25">
      <c r="A1044" s="182" t="s">
        <v>3298</v>
      </c>
    </row>
    <row r="1045" spans="1:1" ht="16.8" x14ac:dyDescent="0.25">
      <c r="A1045" s="182" t="s">
        <v>3299</v>
      </c>
    </row>
    <row r="1046" spans="1:1" ht="16.8" x14ac:dyDescent="0.25">
      <c r="A1046" s="182" t="s">
        <v>3300</v>
      </c>
    </row>
    <row r="1047" spans="1:1" ht="16.8" x14ac:dyDescent="0.25">
      <c r="A1047" s="182" t="s">
        <v>3301</v>
      </c>
    </row>
    <row r="1048" spans="1:1" ht="16.8" x14ac:dyDescent="0.25">
      <c r="A1048" s="182" t="s">
        <v>3302</v>
      </c>
    </row>
    <row r="1049" spans="1:1" ht="16.8" x14ac:dyDescent="0.25">
      <c r="A1049" s="182" t="s">
        <v>3303</v>
      </c>
    </row>
    <row r="1050" spans="1:1" ht="16.8" x14ac:dyDescent="0.25">
      <c r="A1050" s="182" t="s">
        <v>3304</v>
      </c>
    </row>
    <row r="1051" spans="1:1" ht="16.8" x14ac:dyDescent="0.25">
      <c r="A1051" s="182" t="s">
        <v>3305</v>
      </c>
    </row>
    <row r="1052" spans="1:1" ht="16.8" x14ac:dyDescent="0.25">
      <c r="A1052" s="182" t="s">
        <v>3306</v>
      </c>
    </row>
    <row r="1053" spans="1:1" ht="16.8" x14ac:dyDescent="0.25">
      <c r="A1053" s="182" t="s">
        <v>3307</v>
      </c>
    </row>
    <row r="1054" spans="1:1" ht="16.8" x14ac:dyDescent="0.25">
      <c r="A1054" s="182" t="s">
        <v>3308</v>
      </c>
    </row>
    <row r="1055" spans="1:1" ht="16.8" x14ac:dyDescent="0.25">
      <c r="A1055" s="182" t="s">
        <v>3309</v>
      </c>
    </row>
    <row r="1056" spans="1:1" ht="16.8" x14ac:dyDescent="0.25">
      <c r="A1056" s="182" t="s">
        <v>3310</v>
      </c>
    </row>
    <row r="1057" spans="1:1" ht="16.8" x14ac:dyDescent="0.25">
      <c r="A1057" s="182" t="s">
        <v>3311</v>
      </c>
    </row>
    <row r="1058" spans="1:1" ht="16.8" x14ac:dyDescent="0.25">
      <c r="A1058" s="182" t="s">
        <v>3312</v>
      </c>
    </row>
    <row r="1059" spans="1:1" ht="16.8" x14ac:dyDescent="0.25">
      <c r="A1059" s="182" t="s">
        <v>3313</v>
      </c>
    </row>
    <row r="1060" spans="1:1" ht="16.8" x14ac:dyDescent="0.25">
      <c r="A1060" s="182" t="s">
        <v>3314</v>
      </c>
    </row>
    <row r="1061" spans="1:1" ht="16.8" x14ac:dyDescent="0.25">
      <c r="A1061" s="182" t="s">
        <v>4874</v>
      </c>
    </row>
    <row r="1062" spans="1:1" ht="16.8" x14ac:dyDescent="0.25">
      <c r="A1062" s="182" t="s">
        <v>3315</v>
      </c>
    </row>
    <row r="1063" spans="1:1" ht="16.8" x14ac:dyDescent="0.25">
      <c r="A1063" s="182" t="s">
        <v>3316</v>
      </c>
    </row>
    <row r="1064" spans="1:1" ht="16.8" x14ac:dyDescent="0.25">
      <c r="A1064" s="182" t="s">
        <v>3317</v>
      </c>
    </row>
    <row r="1065" spans="1:1" ht="16.8" x14ac:dyDescent="0.25">
      <c r="A1065" s="182" t="s">
        <v>3318</v>
      </c>
    </row>
    <row r="1066" spans="1:1" ht="16.8" x14ac:dyDescent="0.25">
      <c r="A1066" s="182" t="s">
        <v>3319</v>
      </c>
    </row>
    <row r="1067" spans="1:1" ht="16.8" x14ac:dyDescent="0.25">
      <c r="A1067" s="182" t="s">
        <v>3320</v>
      </c>
    </row>
    <row r="1068" spans="1:1" ht="16.8" x14ac:dyDescent="0.25">
      <c r="A1068" s="182" t="s">
        <v>3321</v>
      </c>
    </row>
    <row r="1069" spans="1:1" ht="16.8" x14ac:dyDescent="0.25">
      <c r="A1069" s="182" t="s">
        <v>3322</v>
      </c>
    </row>
    <row r="1070" spans="1:1" ht="16.8" x14ac:dyDescent="0.25">
      <c r="A1070" s="182" t="s">
        <v>3323</v>
      </c>
    </row>
    <row r="1071" spans="1:1" ht="16.8" x14ac:dyDescent="0.25">
      <c r="A1071" s="182" t="s">
        <v>3324</v>
      </c>
    </row>
    <row r="1072" spans="1:1" ht="16.8" x14ac:dyDescent="0.25">
      <c r="A1072" s="182" t="s">
        <v>3325</v>
      </c>
    </row>
    <row r="1073" spans="1:1" ht="16.8" x14ac:dyDescent="0.25">
      <c r="A1073" s="182" t="s">
        <v>3326</v>
      </c>
    </row>
    <row r="1074" spans="1:1" ht="16.8" x14ac:dyDescent="0.25">
      <c r="A1074" s="182" t="s">
        <v>3327</v>
      </c>
    </row>
    <row r="1075" spans="1:1" ht="16.8" x14ac:dyDescent="0.25">
      <c r="A1075" s="182" t="s">
        <v>3328</v>
      </c>
    </row>
    <row r="1076" spans="1:1" ht="16.8" x14ac:dyDescent="0.25">
      <c r="A1076" s="182" t="s">
        <v>3329</v>
      </c>
    </row>
    <row r="1077" spans="1:1" ht="16.8" x14ac:dyDescent="0.25">
      <c r="A1077" s="182" t="s">
        <v>3330</v>
      </c>
    </row>
    <row r="1078" spans="1:1" ht="16.8" x14ac:dyDescent="0.25">
      <c r="A1078" s="182" t="s">
        <v>3331</v>
      </c>
    </row>
    <row r="1079" spans="1:1" ht="16.8" x14ac:dyDescent="0.25">
      <c r="A1079" s="182" t="s">
        <v>3332</v>
      </c>
    </row>
    <row r="1080" spans="1:1" ht="16.8" x14ac:dyDescent="0.25">
      <c r="A1080" s="182" t="s">
        <v>3333</v>
      </c>
    </row>
    <row r="1081" spans="1:1" ht="16.8" x14ac:dyDescent="0.25">
      <c r="A1081" s="182" t="s">
        <v>3334</v>
      </c>
    </row>
    <row r="1082" spans="1:1" ht="16.8" x14ac:dyDescent="0.25">
      <c r="A1082" s="182" t="s">
        <v>3335</v>
      </c>
    </row>
    <row r="1083" spans="1:1" ht="16.8" x14ac:dyDescent="0.25">
      <c r="A1083" s="182" t="s">
        <v>3336</v>
      </c>
    </row>
    <row r="1084" spans="1:1" ht="16.8" x14ac:dyDescent="0.25">
      <c r="A1084" s="182" t="s">
        <v>3337</v>
      </c>
    </row>
    <row r="1085" spans="1:1" ht="16.8" x14ac:dyDescent="0.25">
      <c r="A1085" s="182" t="s">
        <v>3338</v>
      </c>
    </row>
    <row r="1086" spans="1:1" ht="16.8" x14ac:dyDescent="0.25">
      <c r="A1086" s="182" t="s">
        <v>3339</v>
      </c>
    </row>
    <row r="1087" spans="1:1" ht="16.8" x14ac:dyDescent="0.25">
      <c r="A1087" s="182" t="s">
        <v>3340</v>
      </c>
    </row>
    <row r="1088" spans="1:1" ht="16.8" x14ac:dyDescent="0.25">
      <c r="A1088" s="182" t="s">
        <v>3341</v>
      </c>
    </row>
    <row r="1089" spans="1:1" ht="16.8" x14ac:dyDescent="0.25">
      <c r="A1089" s="182" t="s">
        <v>3342</v>
      </c>
    </row>
    <row r="1090" spans="1:1" ht="16.8" x14ac:dyDescent="0.25">
      <c r="A1090" s="182" t="s">
        <v>3343</v>
      </c>
    </row>
    <row r="1091" spans="1:1" ht="16.8" x14ac:dyDescent="0.25">
      <c r="A1091" s="182" t="s">
        <v>3344</v>
      </c>
    </row>
    <row r="1092" spans="1:1" ht="16.8" x14ac:dyDescent="0.25">
      <c r="A1092" s="182" t="s">
        <v>3345</v>
      </c>
    </row>
    <row r="1093" spans="1:1" ht="16.8" x14ac:dyDescent="0.25">
      <c r="A1093" s="182" t="s">
        <v>3346</v>
      </c>
    </row>
    <row r="1094" spans="1:1" ht="16.8" x14ac:dyDescent="0.25">
      <c r="A1094" s="182" t="s">
        <v>3347</v>
      </c>
    </row>
    <row r="1095" spans="1:1" ht="16.8" x14ac:dyDescent="0.25">
      <c r="A1095" s="182" t="s">
        <v>3348</v>
      </c>
    </row>
    <row r="1096" spans="1:1" ht="16.8" x14ac:dyDescent="0.25">
      <c r="A1096" s="182" t="s">
        <v>3349</v>
      </c>
    </row>
    <row r="1097" spans="1:1" ht="16.8" x14ac:dyDescent="0.25">
      <c r="A1097" s="182" t="s">
        <v>3350</v>
      </c>
    </row>
    <row r="1098" spans="1:1" ht="16.8" x14ac:dyDescent="0.25">
      <c r="A1098" s="182" t="s">
        <v>3351</v>
      </c>
    </row>
    <row r="1099" spans="1:1" ht="16.8" x14ac:dyDescent="0.25">
      <c r="A1099" s="182" t="s">
        <v>3352</v>
      </c>
    </row>
    <row r="1100" spans="1:1" ht="16.8" x14ac:dyDescent="0.25">
      <c r="A1100" s="182" t="s">
        <v>3353</v>
      </c>
    </row>
    <row r="1101" spans="1:1" ht="16.8" x14ac:dyDescent="0.25">
      <c r="A1101" s="182" t="s">
        <v>3354</v>
      </c>
    </row>
    <row r="1102" spans="1:1" ht="16.8" x14ac:dyDescent="0.25">
      <c r="A1102" s="182" t="s">
        <v>3355</v>
      </c>
    </row>
    <row r="1103" spans="1:1" ht="16.8" x14ac:dyDescent="0.25">
      <c r="A1103" s="182" t="s">
        <v>3356</v>
      </c>
    </row>
    <row r="1104" spans="1:1" ht="16.8" x14ac:dyDescent="0.25">
      <c r="A1104" s="182" t="s">
        <v>3357</v>
      </c>
    </row>
    <row r="1105" spans="1:1" ht="16.8" x14ac:dyDescent="0.25">
      <c r="A1105" s="182" t="s">
        <v>3358</v>
      </c>
    </row>
    <row r="1106" spans="1:1" ht="16.8" x14ac:dyDescent="0.25">
      <c r="A1106" s="182" t="s">
        <v>3359</v>
      </c>
    </row>
    <row r="1107" spans="1:1" ht="16.8" x14ac:dyDescent="0.25">
      <c r="A1107" s="182" t="s">
        <v>3360</v>
      </c>
    </row>
    <row r="1108" spans="1:1" ht="16.8" x14ac:dyDescent="0.25">
      <c r="A1108" s="182" t="s">
        <v>3361</v>
      </c>
    </row>
    <row r="1109" spans="1:1" ht="16.8" x14ac:dyDescent="0.25">
      <c r="A1109" s="182" t="s">
        <v>3362</v>
      </c>
    </row>
    <row r="1110" spans="1:1" ht="16.8" x14ac:dyDescent="0.25">
      <c r="A1110" s="182" t="s">
        <v>3363</v>
      </c>
    </row>
    <row r="1111" spans="1:1" ht="16.8" x14ac:dyDescent="0.25">
      <c r="A1111" s="182" t="s">
        <v>3364</v>
      </c>
    </row>
    <row r="1112" spans="1:1" ht="16.8" x14ac:dyDescent="0.25">
      <c r="A1112" s="182" t="s">
        <v>3365</v>
      </c>
    </row>
    <row r="1113" spans="1:1" ht="16.8" x14ac:dyDescent="0.25">
      <c r="A1113" s="182" t="s">
        <v>3366</v>
      </c>
    </row>
    <row r="1114" spans="1:1" ht="16.8" x14ac:dyDescent="0.25">
      <c r="A1114" s="182" t="s">
        <v>3367</v>
      </c>
    </row>
    <row r="1115" spans="1:1" ht="16.8" x14ac:dyDescent="0.25">
      <c r="A1115" s="182" t="s">
        <v>3368</v>
      </c>
    </row>
    <row r="1116" spans="1:1" ht="16.8" x14ac:dyDescent="0.25">
      <c r="A1116" s="182" t="s">
        <v>3369</v>
      </c>
    </row>
    <row r="1117" spans="1:1" ht="16.8" x14ac:dyDescent="0.25">
      <c r="A1117" s="182" t="s">
        <v>3370</v>
      </c>
    </row>
    <row r="1118" spans="1:1" ht="16.8" x14ac:dyDescent="0.25">
      <c r="A1118" s="182" t="s">
        <v>3371</v>
      </c>
    </row>
    <row r="1119" spans="1:1" ht="16.8" x14ac:dyDescent="0.25">
      <c r="A1119" s="182" t="s">
        <v>3372</v>
      </c>
    </row>
    <row r="1120" spans="1:1" ht="16.8" x14ac:dyDescent="0.25">
      <c r="A1120" s="182" t="s">
        <v>3373</v>
      </c>
    </row>
    <row r="1121" spans="1:1" ht="16.8" x14ac:dyDescent="0.25">
      <c r="A1121" s="182" t="s">
        <v>3374</v>
      </c>
    </row>
    <row r="1122" spans="1:1" ht="16.8" x14ac:dyDescent="0.25">
      <c r="A1122" s="182" t="s">
        <v>3375</v>
      </c>
    </row>
    <row r="1123" spans="1:1" ht="16.8" x14ac:dyDescent="0.25">
      <c r="A1123" s="182" t="s">
        <v>3376</v>
      </c>
    </row>
    <row r="1124" spans="1:1" ht="16.8" x14ac:dyDescent="0.25">
      <c r="A1124" s="182" t="s">
        <v>3377</v>
      </c>
    </row>
    <row r="1125" spans="1:1" ht="16.8" x14ac:dyDescent="0.25">
      <c r="A1125" s="182" t="s">
        <v>4875</v>
      </c>
    </row>
    <row r="1126" spans="1:1" ht="16.8" x14ac:dyDescent="0.25">
      <c r="A1126" s="182" t="s">
        <v>4876</v>
      </c>
    </row>
    <row r="1127" spans="1:1" ht="16.8" x14ac:dyDescent="0.25">
      <c r="A1127" s="182" t="s">
        <v>4877</v>
      </c>
    </row>
    <row r="1128" spans="1:1" ht="16.8" x14ac:dyDescent="0.25">
      <c r="A1128" s="182" t="s">
        <v>3378</v>
      </c>
    </row>
    <row r="1129" spans="1:1" ht="16.8" x14ac:dyDescent="0.25">
      <c r="A1129" s="182" t="s">
        <v>3379</v>
      </c>
    </row>
    <row r="1130" spans="1:1" ht="16.8" x14ac:dyDescent="0.25">
      <c r="A1130" s="182" t="s">
        <v>3380</v>
      </c>
    </row>
    <row r="1131" spans="1:1" ht="16.8" x14ac:dyDescent="0.25">
      <c r="A1131" s="182" t="s">
        <v>3381</v>
      </c>
    </row>
    <row r="1132" spans="1:1" ht="16.8" x14ac:dyDescent="0.25">
      <c r="A1132" s="182" t="s">
        <v>3382</v>
      </c>
    </row>
    <row r="1133" spans="1:1" ht="16.8" x14ac:dyDescent="0.25">
      <c r="A1133" s="182" t="s">
        <v>3383</v>
      </c>
    </row>
    <row r="1134" spans="1:1" ht="16.8" x14ac:dyDescent="0.25">
      <c r="A1134" s="182" t="s">
        <v>3384</v>
      </c>
    </row>
    <row r="1135" spans="1:1" ht="16.8" x14ac:dyDescent="0.25">
      <c r="A1135" s="182" t="s">
        <v>3385</v>
      </c>
    </row>
    <row r="1136" spans="1:1" ht="16.8" x14ac:dyDescent="0.25">
      <c r="A1136" s="182" t="s">
        <v>3386</v>
      </c>
    </row>
    <row r="1137" spans="1:1" ht="16.8" x14ac:dyDescent="0.25">
      <c r="A1137" s="182" t="s">
        <v>3387</v>
      </c>
    </row>
    <row r="1138" spans="1:1" ht="16.8" x14ac:dyDescent="0.25">
      <c r="A1138" s="182" t="s">
        <v>3388</v>
      </c>
    </row>
    <row r="1139" spans="1:1" ht="16.8" x14ac:dyDescent="0.25">
      <c r="A1139" s="182" t="s">
        <v>3389</v>
      </c>
    </row>
    <row r="1140" spans="1:1" ht="16.8" x14ac:dyDescent="0.25">
      <c r="A1140" s="182" t="s">
        <v>3390</v>
      </c>
    </row>
    <row r="1141" spans="1:1" ht="16.8" x14ac:dyDescent="0.25">
      <c r="A1141" s="182" t="s">
        <v>3391</v>
      </c>
    </row>
    <row r="1142" spans="1:1" ht="16.8" x14ac:dyDescent="0.25">
      <c r="A1142" s="182" t="s">
        <v>3392</v>
      </c>
    </row>
    <row r="1143" spans="1:1" ht="16.8" x14ac:dyDescent="0.25">
      <c r="A1143" s="182" t="s">
        <v>3393</v>
      </c>
    </row>
    <row r="1144" spans="1:1" ht="16.8" x14ac:dyDescent="0.25">
      <c r="A1144" s="182" t="s">
        <v>3394</v>
      </c>
    </row>
    <row r="1145" spans="1:1" ht="16.8" x14ac:dyDescent="0.25">
      <c r="A1145" s="182" t="s">
        <v>3395</v>
      </c>
    </row>
    <row r="1146" spans="1:1" ht="16.8" x14ac:dyDescent="0.25">
      <c r="A1146" s="182" t="s">
        <v>3396</v>
      </c>
    </row>
    <row r="1147" spans="1:1" ht="16.8" x14ac:dyDescent="0.25">
      <c r="A1147" s="182" t="s">
        <v>3397</v>
      </c>
    </row>
    <row r="1148" spans="1:1" ht="16.8" x14ac:dyDescent="0.25">
      <c r="A1148" s="182" t="s">
        <v>3398</v>
      </c>
    </row>
    <row r="1149" spans="1:1" ht="16.8" x14ac:dyDescent="0.25">
      <c r="A1149" s="182" t="s">
        <v>3399</v>
      </c>
    </row>
    <row r="1150" spans="1:1" ht="16.8" x14ac:dyDescent="0.25">
      <c r="A1150" s="182" t="s">
        <v>3400</v>
      </c>
    </row>
    <row r="1151" spans="1:1" ht="16.8" x14ac:dyDescent="0.25">
      <c r="A1151" s="182" t="s">
        <v>3401</v>
      </c>
    </row>
    <row r="1152" spans="1:1" ht="16.8" x14ac:dyDescent="0.25">
      <c r="A1152" s="182" t="s">
        <v>3402</v>
      </c>
    </row>
    <row r="1153" spans="1:1" ht="16.8" x14ac:dyDescent="0.25">
      <c r="A1153" s="182" t="s">
        <v>3403</v>
      </c>
    </row>
    <row r="1154" spans="1:1" ht="16.8" x14ac:dyDescent="0.25">
      <c r="A1154" s="182" t="s">
        <v>3404</v>
      </c>
    </row>
    <row r="1155" spans="1:1" ht="16.8" x14ac:dyDescent="0.25">
      <c r="A1155" s="182" t="s">
        <v>3405</v>
      </c>
    </row>
    <row r="1156" spans="1:1" ht="16.8" x14ac:dyDescent="0.25">
      <c r="A1156" s="182" t="s">
        <v>3406</v>
      </c>
    </row>
    <row r="1157" spans="1:1" ht="16.8" x14ac:dyDescent="0.25">
      <c r="A1157" s="182" t="s">
        <v>3407</v>
      </c>
    </row>
    <row r="1158" spans="1:1" ht="16.8" x14ac:dyDescent="0.25">
      <c r="A1158" s="182" t="s">
        <v>3408</v>
      </c>
    </row>
    <row r="1159" spans="1:1" ht="16.8" x14ac:dyDescent="0.25">
      <c r="A1159" s="182" t="s">
        <v>3409</v>
      </c>
    </row>
    <row r="1160" spans="1:1" ht="16.8" x14ac:dyDescent="0.25">
      <c r="A1160" s="182" t="s">
        <v>3410</v>
      </c>
    </row>
    <row r="1161" spans="1:1" ht="16.8" x14ac:dyDescent="0.25">
      <c r="A1161" s="182" t="s">
        <v>3411</v>
      </c>
    </row>
    <row r="1162" spans="1:1" ht="16.8" x14ac:dyDescent="0.25">
      <c r="A1162" s="182" t="s">
        <v>3412</v>
      </c>
    </row>
    <row r="1163" spans="1:1" ht="16.8" x14ac:dyDescent="0.25">
      <c r="A1163" s="182" t="s">
        <v>3413</v>
      </c>
    </row>
    <row r="1164" spans="1:1" ht="16.8" x14ac:dyDescent="0.25">
      <c r="A1164" s="182" t="s">
        <v>3414</v>
      </c>
    </row>
    <row r="1165" spans="1:1" ht="16.8" x14ac:dyDescent="0.25">
      <c r="A1165" s="182" t="s">
        <v>3415</v>
      </c>
    </row>
    <row r="1166" spans="1:1" ht="16.8" x14ac:dyDescent="0.25">
      <c r="A1166" s="182" t="s">
        <v>3416</v>
      </c>
    </row>
    <row r="1167" spans="1:1" ht="16.8" x14ac:dyDescent="0.25">
      <c r="A1167" s="182" t="s">
        <v>3417</v>
      </c>
    </row>
    <row r="1168" spans="1:1" ht="16.8" x14ac:dyDescent="0.25">
      <c r="A1168" s="182" t="s">
        <v>3418</v>
      </c>
    </row>
    <row r="1169" spans="1:1" ht="16.8" x14ac:dyDescent="0.25">
      <c r="A1169" s="182" t="s">
        <v>3419</v>
      </c>
    </row>
    <row r="1170" spans="1:1" ht="16.8" x14ac:dyDescent="0.25">
      <c r="A1170" s="182" t="s">
        <v>3420</v>
      </c>
    </row>
    <row r="1171" spans="1:1" ht="16.8" x14ac:dyDescent="0.25">
      <c r="A1171" s="182" t="s">
        <v>3421</v>
      </c>
    </row>
    <row r="1172" spans="1:1" ht="16.8" x14ac:dyDescent="0.25">
      <c r="A1172" s="182" t="s">
        <v>3422</v>
      </c>
    </row>
    <row r="1173" spans="1:1" ht="16.8" x14ac:dyDescent="0.25">
      <c r="A1173" s="182" t="s">
        <v>3423</v>
      </c>
    </row>
    <row r="1174" spans="1:1" ht="16.8" x14ac:dyDescent="0.25">
      <c r="A1174" s="182" t="s">
        <v>3424</v>
      </c>
    </row>
    <row r="1175" spans="1:1" ht="16.8" x14ac:dyDescent="0.25">
      <c r="A1175" s="182" t="s">
        <v>3425</v>
      </c>
    </row>
    <row r="1176" spans="1:1" ht="16.8" x14ac:dyDescent="0.25">
      <c r="A1176" s="182" t="s">
        <v>3426</v>
      </c>
    </row>
    <row r="1177" spans="1:1" ht="16.8" x14ac:dyDescent="0.25">
      <c r="A1177" s="182" t="s">
        <v>3427</v>
      </c>
    </row>
    <row r="1178" spans="1:1" ht="16.8" x14ac:dyDescent="0.25">
      <c r="A1178" s="182" t="s">
        <v>3428</v>
      </c>
    </row>
    <row r="1179" spans="1:1" ht="16.8" x14ac:dyDescent="0.25">
      <c r="A1179" s="182" t="s">
        <v>3429</v>
      </c>
    </row>
    <row r="1180" spans="1:1" ht="16.8" x14ac:dyDescent="0.25">
      <c r="A1180" s="182" t="s">
        <v>3430</v>
      </c>
    </row>
    <row r="1181" spans="1:1" ht="16.8" x14ac:dyDescent="0.25">
      <c r="A1181" s="182" t="s">
        <v>3431</v>
      </c>
    </row>
    <row r="1182" spans="1:1" ht="16.8" x14ac:dyDescent="0.25">
      <c r="A1182" s="182" t="s">
        <v>3432</v>
      </c>
    </row>
    <row r="1183" spans="1:1" ht="16.8" x14ac:dyDescent="0.25">
      <c r="A1183" s="182" t="s">
        <v>3433</v>
      </c>
    </row>
    <row r="1184" spans="1:1" ht="16.8" x14ac:dyDescent="0.25">
      <c r="A1184" s="182" t="s">
        <v>3434</v>
      </c>
    </row>
    <row r="1185" spans="1:1" ht="16.8" x14ac:dyDescent="0.25">
      <c r="A1185" s="182" t="s">
        <v>3435</v>
      </c>
    </row>
    <row r="1186" spans="1:1" ht="16.8" x14ac:dyDescent="0.25">
      <c r="A1186" s="182" t="s">
        <v>3436</v>
      </c>
    </row>
    <row r="1187" spans="1:1" ht="16.8" x14ac:dyDescent="0.25">
      <c r="A1187" s="182" t="s">
        <v>3437</v>
      </c>
    </row>
    <row r="1188" spans="1:1" ht="16.8" x14ac:dyDescent="0.25">
      <c r="A1188" s="182" t="s">
        <v>3438</v>
      </c>
    </row>
    <row r="1189" spans="1:1" ht="16.8" x14ac:dyDescent="0.25">
      <c r="A1189" s="182" t="s">
        <v>3439</v>
      </c>
    </row>
    <row r="1190" spans="1:1" ht="16.8" x14ac:dyDescent="0.25">
      <c r="A1190" s="182" t="s">
        <v>3440</v>
      </c>
    </row>
    <row r="1191" spans="1:1" ht="16.8" x14ac:dyDescent="0.25">
      <c r="A1191" s="182" t="s">
        <v>3441</v>
      </c>
    </row>
    <row r="1192" spans="1:1" ht="16.8" x14ac:dyDescent="0.25">
      <c r="A1192" s="182" t="s">
        <v>3442</v>
      </c>
    </row>
    <row r="1193" spans="1:1" ht="16.8" x14ac:dyDescent="0.25">
      <c r="A1193" s="182" t="s">
        <v>3443</v>
      </c>
    </row>
    <row r="1194" spans="1:1" ht="16.8" x14ac:dyDescent="0.25">
      <c r="A1194" s="182" t="s">
        <v>3444</v>
      </c>
    </row>
    <row r="1195" spans="1:1" ht="16.8" x14ac:dyDescent="0.25">
      <c r="A1195" s="182" t="s">
        <v>3445</v>
      </c>
    </row>
    <row r="1196" spans="1:1" ht="16.8" x14ac:dyDescent="0.25">
      <c r="A1196" s="182" t="s">
        <v>3446</v>
      </c>
    </row>
    <row r="1197" spans="1:1" ht="16.8" x14ac:dyDescent="0.25">
      <c r="A1197" s="182" t="s">
        <v>3447</v>
      </c>
    </row>
    <row r="1198" spans="1:1" ht="16.8" x14ac:dyDescent="0.25">
      <c r="A1198" s="182" t="s">
        <v>3448</v>
      </c>
    </row>
    <row r="1199" spans="1:1" ht="16.8" x14ac:dyDescent="0.25">
      <c r="A1199" s="182" t="s">
        <v>3449</v>
      </c>
    </row>
    <row r="1200" spans="1:1" ht="16.8" x14ac:dyDescent="0.25">
      <c r="A1200" s="182" t="s">
        <v>3450</v>
      </c>
    </row>
    <row r="1201" spans="1:1" ht="16.8" x14ac:dyDescent="0.25">
      <c r="A1201" s="182" t="s">
        <v>3451</v>
      </c>
    </row>
    <row r="1202" spans="1:1" ht="16.8" x14ac:dyDescent="0.25">
      <c r="A1202" s="182" t="s">
        <v>3452</v>
      </c>
    </row>
    <row r="1203" spans="1:1" ht="16.8" x14ac:dyDescent="0.25">
      <c r="A1203" s="182" t="s">
        <v>3453</v>
      </c>
    </row>
    <row r="1204" spans="1:1" ht="16.8" x14ac:dyDescent="0.25">
      <c r="A1204" s="182" t="s">
        <v>3454</v>
      </c>
    </row>
    <row r="1205" spans="1:1" ht="16.8" x14ac:dyDescent="0.25">
      <c r="A1205" s="182" t="s">
        <v>3455</v>
      </c>
    </row>
    <row r="1206" spans="1:1" ht="16.8" x14ac:dyDescent="0.25">
      <c r="A1206" s="182" t="s">
        <v>3456</v>
      </c>
    </row>
    <row r="1207" spans="1:1" ht="16.8" x14ac:dyDescent="0.25">
      <c r="A1207" s="182" t="s">
        <v>3457</v>
      </c>
    </row>
    <row r="1208" spans="1:1" ht="16.8" x14ac:dyDescent="0.25">
      <c r="A1208" s="182" t="s">
        <v>3458</v>
      </c>
    </row>
    <row r="1209" spans="1:1" ht="16.8" x14ac:dyDescent="0.25">
      <c r="A1209" s="182" t="s">
        <v>3459</v>
      </c>
    </row>
    <row r="1210" spans="1:1" ht="16.8" x14ac:dyDescent="0.25">
      <c r="A1210" s="182" t="s">
        <v>3460</v>
      </c>
    </row>
    <row r="1211" spans="1:1" ht="16.8" x14ac:dyDescent="0.25">
      <c r="A1211" s="182" t="s">
        <v>3461</v>
      </c>
    </row>
    <row r="1212" spans="1:1" ht="16.8" x14ac:dyDescent="0.25">
      <c r="A1212" s="182" t="s">
        <v>3462</v>
      </c>
    </row>
    <row r="1213" spans="1:1" ht="16.8" x14ac:dyDescent="0.25">
      <c r="A1213" s="182" t="s">
        <v>3463</v>
      </c>
    </row>
    <row r="1214" spans="1:1" ht="16.8" x14ac:dyDescent="0.25">
      <c r="A1214" s="182" t="s">
        <v>3464</v>
      </c>
    </row>
    <row r="1215" spans="1:1" ht="16.8" x14ac:dyDescent="0.25">
      <c r="A1215" s="182" t="s">
        <v>3465</v>
      </c>
    </row>
    <row r="1216" spans="1:1" ht="16.8" x14ac:dyDescent="0.25">
      <c r="A1216" s="182" t="s">
        <v>3466</v>
      </c>
    </row>
    <row r="1217" spans="1:1" ht="16.8" x14ac:dyDescent="0.25">
      <c r="A1217" s="182" t="s">
        <v>3467</v>
      </c>
    </row>
    <row r="1218" spans="1:1" ht="16.8" x14ac:dyDescent="0.25">
      <c r="A1218" s="182" t="s">
        <v>3468</v>
      </c>
    </row>
    <row r="1219" spans="1:1" ht="16.8" x14ac:dyDescent="0.25">
      <c r="A1219" s="182" t="s">
        <v>3469</v>
      </c>
    </row>
    <row r="1220" spans="1:1" ht="16.8" x14ac:dyDescent="0.25">
      <c r="A1220" s="182" t="s">
        <v>3470</v>
      </c>
    </row>
    <row r="1221" spans="1:1" ht="16.8" x14ac:dyDescent="0.25">
      <c r="A1221" s="182" t="s">
        <v>3471</v>
      </c>
    </row>
    <row r="1222" spans="1:1" ht="16.8" x14ac:dyDescent="0.25">
      <c r="A1222" s="182" t="s">
        <v>3472</v>
      </c>
    </row>
    <row r="1223" spans="1:1" ht="16.8" x14ac:dyDescent="0.25">
      <c r="A1223" s="182" t="s">
        <v>3473</v>
      </c>
    </row>
    <row r="1224" spans="1:1" ht="16.8" x14ac:dyDescent="0.25">
      <c r="A1224" s="182" t="s">
        <v>3474</v>
      </c>
    </row>
    <row r="1225" spans="1:1" ht="16.8" x14ac:dyDescent="0.25">
      <c r="A1225" s="182" t="s">
        <v>3475</v>
      </c>
    </row>
    <row r="1226" spans="1:1" ht="16.8" x14ac:dyDescent="0.25">
      <c r="A1226" s="182" t="s">
        <v>3476</v>
      </c>
    </row>
    <row r="1227" spans="1:1" ht="16.8" x14ac:dyDescent="0.25">
      <c r="A1227" s="182" t="s">
        <v>3477</v>
      </c>
    </row>
    <row r="1228" spans="1:1" ht="16.8" x14ac:dyDescent="0.25">
      <c r="A1228" s="182" t="s">
        <v>3478</v>
      </c>
    </row>
    <row r="1229" spans="1:1" ht="16.8" x14ac:dyDescent="0.25">
      <c r="A1229" s="182" t="s">
        <v>3479</v>
      </c>
    </row>
    <row r="1230" spans="1:1" ht="16.8" x14ac:dyDescent="0.25">
      <c r="A1230" s="182" t="s">
        <v>3480</v>
      </c>
    </row>
    <row r="1231" spans="1:1" ht="16.8" x14ac:dyDescent="0.25">
      <c r="A1231" s="182" t="s">
        <v>3481</v>
      </c>
    </row>
    <row r="1232" spans="1:1" ht="16.8" x14ac:dyDescent="0.25">
      <c r="A1232" s="182" t="s">
        <v>3482</v>
      </c>
    </row>
    <row r="1233" spans="1:1" ht="16.8" x14ac:dyDescent="0.25">
      <c r="A1233" s="182" t="s">
        <v>3483</v>
      </c>
    </row>
    <row r="1234" spans="1:1" ht="16.8" x14ac:dyDescent="0.25">
      <c r="A1234" s="182" t="s">
        <v>3484</v>
      </c>
    </row>
    <row r="1235" spans="1:1" ht="16.8" x14ac:dyDescent="0.25">
      <c r="A1235" s="182" t="s">
        <v>3485</v>
      </c>
    </row>
    <row r="1236" spans="1:1" ht="16.8" x14ac:dyDescent="0.25">
      <c r="A1236" s="182" t="s">
        <v>3486</v>
      </c>
    </row>
    <row r="1237" spans="1:1" ht="16.8" x14ac:dyDescent="0.25">
      <c r="A1237" s="182" t="s">
        <v>3487</v>
      </c>
    </row>
    <row r="1238" spans="1:1" ht="16.8" x14ac:dyDescent="0.25">
      <c r="A1238" s="182" t="s">
        <v>3488</v>
      </c>
    </row>
    <row r="1239" spans="1:1" ht="16.8" x14ac:dyDescent="0.25">
      <c r="A1239" s="182" t="s">
        <v>3489</v>
      </c>
    </row>
    <row r="1240" spans="1:1" ht="16.8" x14ac:dyDescent="0.25">
      <c r="A1240" s="182" t="s">
        <v>3490</v>
      </c>
    </row>
    <row r="1241" spans="1:1" ht="16.8" x14ac:dyDescent="0.25">
      <c r="A1241" s="182" t="s">
        <v>3491</v>
      </c>
    </row>
    <row r="1242" spans="1:1" ht="16.8" x14ac:dyDescent="0.25">
      <c r="A1242" s="182" t="s">
        <v>3492</v>
      </c>
    </row>
    <row r="1243" spans="1:1" ht="16.8" x14ac:dyDescent="0.25">
      <c r="A1243" s="182" t="s">
        <v>3493</v>
      </c>
    </row>
    <row r="1244" spans="1:1" ht="16.8" x14ac:dyDescent="0.25">
      <c r="A1244" s="182" t="s">
        <v>3494</v>
      </c>
    </row>
    <row r="1245" spans="1:1" ht="16.8" x14ac:dyDescent="0.25">
      <c r="A1245" s="182" t="s">
        <v>3495</v>
      </c>
    </row>
    <row r="1246" spans="1:1" ht="16.8" x14ac:dyDescent="0.25">
      <c r="A1246" s="182" t="s">
        <v>3496</v>
      </c>
    </row>
    <row r="1247" spans="1:1" ht="16.8" x14ac:dyDescent="0.25">
      <c r="A1247" s="182" t="s">
        <v>3497</v>
      </c>
    </row>
    <row r="1248" spans="1:1" ht="16.8" x14ac:dyDescent="0.25">
      <c r="A1248" s="182" t="s">
        <v>3498</v>
      </c>
    </row>
    <row r="1249" spans="1:1" ht="16.8" x14ac:dyDescent="0.25">
      <c r="A1249" s="182" t="s">
        <v>3499</v>
      </c>
    </row>
    <row r="1250" spans="1:1" ht="16.8" x14ac:dyDescent="0.25">
      <c r="A1250" s="182" t="s">
        <v>3500</v>
      </c>
    </row>
    <row r="1251" spans="1:1" ht="16.8" x14ac:dyDescent="0.25">
      <c r="A1251" s="182" t="s">
        <v>3501</v>
      </c>
    </row>
    <row r="1252" spans="1:1" ht="16.8" x14ac:dyDescent="0.25">
      <c r="A1252" s="182" t="s">
        <v>3502</v>
      </c>
    </row>
    <row r="1253" spans="1:1" ht="16.8" x14ac:dyDescent="0.25">
      <c r="A1253" s="182" t="s">
        <v>3503</v>
      </c>
    </row>
    <row r="1254" spans="1:1" ht="16.8" x14ac:dyDescent="0.25">
      <c r="A1254" s="182" t="s">
        <v>3504</v>
      </c>
    </row>
    <row r="1255" spans="1:1" ht="16.8" x14ac:dyDescent="0.25">
      <c r="A1255" s="182" t="s">
        <v>3505</v>
      </c>
    </row>
    <row r="1256" spans="1:1" ht="16.8" x14ac:dyDescent="0.25">
      <c r="A1256" s="182" t="s">
        <v>3506</v>
      </c>
    </row>
    <row r="1257" spans="1:1" ht="16.8" x14ac:dyDescent="0.25">
      <c r="A1257" s="182" t="s">
        <v>3507</v>
      </c>
    </row>
    <row r="1258" spans="1:1" ht="16.8" x14ac:dyDescent="0.25">
      <c r="A1258" s="182" t="s">
        <v>3508</v>
      </c>
    </row>
    <row r="1259" spans="1:1" ht="16.8" x14ac:dyDescent="0.25">
      <c r="A1259" s="182" t="s">
        <v>3509</v>
      </c>
    </row>
    <row r="1260" spans="1:1" ht="16.8" x14ac:dyDescent="0.25">
      <c r="A1260" s="182" t="s">
        <v>3510</v>
      </c>
    </row>
    <row r="1261" spans="1:1" ht="16.8" x14ac:dyDescent="0.25">
      <c r="A1261" s="182" t="s">
        <v>3511</v>
      </c>
    </row>
    <row r="1262" spans="1:1" ht="16.8" x14ac:dyDescent="0.25">
      <c r="A1262" s="182" t="s">
        <v>3512</v>
      </c>
    </row>
    <row r="1263" spans="1:1" ht="16.8" x14ac:dyDescent="0.25">
      <c r="A1263" s="182" t="s">
        <v>3513</v>
      </c>
    </row>
    <row r="1264" spans="1:1" ht="16.8" x14ac:dyDescent="0.25">
      <c r="A1264" s="182" t="s">
        <v>3514</v>
      </c>
    </row>
    <row r="1265" spans="1:1" ht="16.8" x14ac:dyDescent="0.25">
      <c r="A1265" s="182" t="s">
        <v>3515</v>
      </c>
    </row>
    <row r="1266" spans="1:1" ht="16.8" x14ac:dyDescent="0.25">
      <c r="A1266" s="182" t="s">
        <v>3516</v>
      </c>
    </row>
    <row r="1267" spans="1:1" ht="16.8" x14ac:dyDescent="0.25">
      <c r="A1267" s="182" t="s">
        <v>3517</v>
      </c>
    </row>
    <row r="1268" spans="1:1" ht="16.8" x14ac:dyDescent="0.25">
      <c r="A1268" s="182" t="s">
        <v>4878</v>
      </c>
    </row>
    <row r="1269" spans="1:1" ht="16.8" x14ac:dyDescent="0.25">
      <c r="A1269" s="182" t="s">
        <v>3518</v>
      </c>
    </row>
    <row r="1270" spans="1:1" ht="16.8" x14ac:dyDescent="0.25">
      <c r="A1270" s="182" t="s">
        <v>3519</v>
      </c>
    </row>
    <row r="1271" spans="1:1" ht="16.8" x14ac:dyDescent="0.25">
      <c r="A1271" s="182" t="s">
        <v>3520</v>
      </c>
    </row>
    <row r="1272" spans="1:1" ht="16.8" x14ac:dyDescent="0.25">
      <c r="A1272" s="182" t="s">
        <v>3521</v>
      </c>
    </row>
    <row r="1273" spans="1:1" ht="16.8" x14ac:dyDescent="0.25">
      <c r="A1273" s="182" t="s">
        <v>3522</v>
      </c>
    </row>
    <row r="1274" spans="1:1" ht="16.8" x14ac:dyDescent="0.25">
      <c r="A1274" s="182" t="s">
        <v>3523</v>
      </c>
    </row>
    <row r="1275" spans="1:1" ht="16.8" x14ac:dyDescent="0.25">
      <c r="A1275" s="182" t="s">
        <v>3524</v>
      </c>
    </row>
    <row r="1276" spans="1:1" ht="16.8" x14ac:dyDescent="0.25">
      <c r="A1276" s="182" t="s">
        <v>3525</v>
      </c>
    </row>
    <row r="1277" spans="1:1" ht="16.8" x14ac:dyDescent="0.25">
      <c r="A1277" s="182" t="s">
        <v>3526</v>
      </c>
    </row>
    <row r="1278" spans="1:1" ht="16.8" x14ac:dyDescent="0.25">
      <c r="A1278" s="182" t="s">
        <v>3527</v>
      </c>
    </row>
    <row r="1279" spans="1:1" ht="16.8" x14ac:dyDescent="0.25">
      <c r="A1279" s="182" t="s">
        <v>3528</v>
      </c>
    </row>
    <row r="1280" spans="1:1" ht="16.8" x14ac:dyDescent="0.25">
      <c r="A1280" s="182" t="s">
        <v>3529</v>
      </c>
    </row>
    <row r="1281" spans="1:1" ht="16.8" x14ac:dyDescent="0.25">
      <c r="A1281" s="182" t="s">
        <v>3530</v>
      </c>
    </row>
    <row r="1282" spans="1:1" ht="16.8" x14ac:dyDescent="0.25">
      <c r="A1282" s="182" t="s">
        <v>3531</v>
      </c>
    </row>
    <row r="1283" spans="1:1" ht="16.8" x14ac:dyDescent="0.25">
      <c r="A1283" s="182" t="s">
        <v>3532</v>
      </c>
    </row>
    <row r="1284" spans="1:1" ht="16.8" x14ac:dyDescent="0.25">
      <c r="A1284" s="182" t="s">
        <v>3533</v>
      </c>
    </row>
    <row r="1285" spans="1:1" ht="16.8" x14ac:dyDescent="0.25">
      <c r="A1285" s="182" t="s">
        <v>3534</v>
      </c>
    </row>
    <row r="1286" spans="1:1" ht="16.8" x14ac:dyDescent="0.25">
      <c r="A1286" s="182" t="s">
        <v>3535</v>
      </c>
    </row>
    <row r="1287" spans="1:1" ht="16.8" x14ac:dyDescent="0.25">
      <c r="A1287" s="182" t="s">
        <v>3536</v>
      </c>
    </row>
    <row r="1288" spans="1:1" ht="16.8" x14ac:dyDescent="0.25">
      <c r="A1288" s="182" t="s">
        <v>3537</v>
      </c>
    </row>
    <row r="1289" spans="1:1" ht="16.8" x14ac:dyDescent="0.25">
      <c r="A1289" s="182" t="s">
        <v>3538</v>
      </c>
    </row>
    <row r="1290" spans="1:1" ht="16.8" x14ac:dyDescent="0.25">
      <c r="A1290" s="182" t="s">
        <v>3539</v>
      </c>
    </row>
    <row r="1291" spans="1:1" ht="16.8" x14ac:dyDescent="0.25">
      <c r="A1291" s="182" t="s">
        <v>3540</v>
      </c>
    </row>
    <row r="1292" spans="1:1" ht="16.8" x14ac:dyDescent="0.25">
      <c r="A1292" s="182" t="s">
        <v>3541</v>
      </c>
    </row>
    <row r="1293" spans="1:1" ht="16.8" x14ac:dyDescent="0.25">
      <c r="A1293" s="182" t="s">
        <v>3542</v>
      </c>
    </row>
    <row r="1294" spans="1:1" ht="16.8" x14ac:dyDescent="0.25">
      <c r="A1294" s="182" t="s">
        <v>3543</v>
      </c>
    </row>
    <row r="1295" spans="1:1" ht="16.8" x14ac:dyDescent="0.25">
      <c r="A1295" s="182" t="s">
        <v>3544</v>
      </c>
    </row>
    <row r="1296" spans="1:1" ht="16.8" x14ac:dyDescent="0.25">
      <c r="A1296" s="182" t="s">
        <v>3545</v>
      </c>
    </row>
    <row r="1297" spans="1:1" ht="16.8" x14ac:dyDescent="0.25">
      <c r="A1297" s="182" t="s">
        <v>3546</v>
      </c>
    </row>
    <row r="1298" spans="1:1" ht="16.8" x14ac:dyDescent="0.25">
      <c r="A1298" s="182" t="s">
        <v>3547</v>
      </c>
    </row>
    <row r="1299" spans="1:1" ht="16.8" x14ac:dyDescent="0.25">
      <c r="A1299" s="182" t="s">
        <v>3548</v>
      </c>
    </row>
    <row r="1300" spans="1:1" ht="16.8" x14ac:dyDescent="0.25">
      <c r="A1300" s="182" t="s">
        <v>3549</v>
      </c>
    </row>
    <row r="1301" spans="1:1" ht="16.8" x14ac:dyDescent="0.25">
      <c r="A1301" s="182" t="s">
        <v>3550</v>
      </c>
    </row>
    <row r="1302" spans="1:1" ht="16.8" x14ac:dyDescent="0.25">
      <c r="A1302" s="182" t="s">
        <v>3551</v>
      </c>
    </row>
    <row r="1303" spans="1:1" ht="16.8" x14ac:dyDescent="0.25">
      <c r="A1303" s="182" t="s">
        <v>3552</v>
      </c>
    </row>
    <row r="1304" spans="1:1" ht="16.8" x14ac:dyDescent="0.25">
      <c r="A1304" s="182" t="s">
        <v>3553</v>
      </c>
    </row>
    <row r="1305" spans="1:1" ht="16.8" x14ac:dyDescent="0.25">
      <c r="A1305" s="182" t="s">
        <v>3554</v>
      </c>
    </row>
    <row r="1306" spans="1:1" ht="16.8" x14ac:dyDescent="0.25">
      <c r="A1306" s="182" t="s">
        <v>3555</v>
      </c>
    </row>
    <row r="1307" spans="1:1" ht="16.8" x14ac:dyDescent="0.25">
      <c r="A1307" s="182" t="s">
        <v>3556</v>
      </c>
    </row>
    <row r="1308" spans="1:1" ht="16.8" x14ac:dyDescent="0.25">
      <c r="A1308" s="182" t="s">
        <v>3557</v>
      </c>
    </row>
    <row r="1309" spans="1:1" ht="16.8" x14ac:dyDescent="0.25">
      <c r="A1309" s="182" t="s">
        <v>3558</v>
      </c>
    </row>
    <row r="1310" spans="1:1" ht="16.8" x14ac:dyDescent="0.25">
      <c r="A1310" s="182" t="s">
        <v>3559</v>
      </c>
    </row>
    <row r="1311" spans="1:1" ht="16.8" x14ac:dyDescent="0.25">
      <c r="A1311" s="182" t="s">
        <v>3560</v>
      </c>
    </row>
    <row r="1312" spans="1:1" ht="16.8" x14ac:dyDescent="0.25">
      <c r="A1312" s="182" t="s">
        <v>3561</v>
      </c>
    </row>
    <row r="1313" spans="1:1" ht="16.8" x14ac:dyDescent="0.25">
      <c r="A1313" s="182" t="s">
        <v>3562</v>
      </c>
    </row>
    <row r="1314" spans="1:1" ht="16.8" x14ac:dyDescent="0.25">
      <c r="A1314" s="182" t="s">
        <v>3563</v>
      </c>
    </row>
    <row r="1315" spans="1:1" ht="16.8" x14ac:dyDescent="0.25">
      <c r="A1315" s="182" t="s">
        <v>3564</v>
      </c>
    </row>
    <row r="1316" spans="1:1" ht="16.8" x14ac:dyDescent="0.25">
      <c r="A1316" s="182" t="s">
        <v>3565</v>
      </c>
    </row>
    <row r="1317" spans="1:1" ht="16.8" x14ac:dyDescent="0.25">
      <c r="A1317" s="182" t="s">
        <v>3566</v>
      </c>
    </row>
    <row r="1318" spans="1:1" ht="16.8" x14ac:dyDescent="0.25">
      <c r="A1318" s="182" t="s">
        <v>3567</v>
      </c>
    </row>
    <row r="1319" spans="1:1" ht="16.8" x14ac:dyDescent="0.25">
      <c r="A1319" s="182" t="s">
        <v>3568</v>
      </c>
    </row>
    <row r="1320" spans="1:1" ht="16.8" x14ac:dyDescent="0.25">
      <c r="A1320" s="182" t="s">
        <v>3569</v>
      </c>
    </row>
    <row r="1321" spans="1:1" ht="16.8" x14ac:dyDescent="0.25">
      <c r="A1321" s="182" t="s">
        <v>3570</v>
      </c>
    </row>
    <row r="1322" spans="1:1" ht="16.8" x14ac:dyDescent="0.25">
      <c r="A1322" s="182" t="s">
        <v>3571</v>
      </c>
    </row>
    <row r="1323" spans="1:1" ht="16.8" x14ac:dyDescent="0.25">
      <c r="A1323" s="182" t="s">
        <v>3572</v>
      </c>
    </row>
    <row r="1324" spans="1:1" ht="16.8" x14ac:dyDescent="0.25">
      <c r="A1324" s="182" t="s">
        <v>3573</v>
      </c>
    </row>
    <row r="1325" spans="1:1" ht="16.8" x14ac:dyDescent="0.25">
      <c r="A1325" s="182" t="s">
        <v>3574</v>
      </c>
    </row>
    <row r="1326" spans="1:1" ht="16.8" x14ac:dyDescent="0.25">
      <c r="A1326" s="182" t="s">
        <v>3575</v>
      </c>
    </row>
    <row r="1327" spans="1:1" ht="16.8" x14ac:dyDescent="0.25">
      <c r="A1327" s="182" t="s">
        <v>3576</v>
      </c>
    </row>
    <row r="1328" spans="1:1" ht="16.8" x14ac:dyDescent="0.25">
      <c r="A1328" s="182" t="s">
        <v>3577</v>
      </c>
    </row>
    <row r="1329" spans="1:1" ht="16.8" x14ac:dyDescent="0.25">
      <c r="A1329" s="182" t="s">
        <v>3578</v>
      </c>
    </row>
    <row r="1330" spans="1:1" ht="16.8" x14ac:dyDescent="0.25">
      <c r="A1330" s="182" t="s">
        <v>3579</v>
      </c>
    </row>
    <row r="1331" spans="1:1" ht="16.8" x14ac:dyDescent="0.25">
      <c r="A1331" s="182" t="s">
        <v>3580</v>
      </c>
    </row>
    <row r="1332" spans="1:1" ht="16.8" x14ac:dyDescent="0.25">
      <c r="A1332" s="182" t="s">
        <v>3581</v>
      </c>
    </row>
    <row r="1333" spans="1:1" ht="16.8" x14ac:dyDescent="0.25">
      <c r="A1333" s="182" t="s">
        <v>3582</v>
      </c>
    </row>
    <row r="1334" spans="1:1" ht="16.8" x14ac:dyDescent="0.25">
      <c r="A1334" s="182" t="s">
        <v>3583</v>
      </c>
    </row>
    <row r="1335" spans="1:1" ht="16.8" x14ac:dyDescent="0.25">
      <c r="A1335" s="182" t="s">
        <v>3584</v>
      </c>
    </row>
    <row r="1336" spans="1:1" ht="16.8" x14ac:dyDescent="0.25">
      <c r="A1336" s="182" t="s">
        <v>3585</v>
      </c>
    </row>
    <row r="1337" spans="1:1" ht="16.8" x14ac:dyDescent="0.25">
      <c r="A1337" s="182" t="s">
        <v>3586</v>
      </c>
    </row>
    <row r="1338" spans="1:1" ht="16.8" x14ac:dyDescent="0.25">
      <c r="A1338" s="182" t="s">
        <v>3587</v>
      </c>
    </row>
    <row r="1339" spans="1:1" ht="16.8" x14ac:dyDescent="0.25">
      <c r="A1339" s="182" t="s">
        <v>3588</v>
      </c>
    </row>
    <row r="1340" spans="1:1" ht="16.8" x14ac:dyDescent="0.25">
      <c r="A1340" s="182" t="s">
        <v>3589</v>
      </c>
    </row>
    <row r="1341" spans="1:1" ht="16.8" x14ac:dyDescent="0.25">
      <c r="A1341" s="182" t="s">
        <v>3590</v>
      </c>
    </row>
    <row r="1342" spans="1:1" ht="16.8" x14ac:dyDescent="0.25">
      <c r="A1342" s="182" t="s">
        <v>3591</v>
      </c>
    </row>
    <row r="1343" spans="1:1" ht="16.8" x14ac:dyDescent="0.25">
      <c r="A1343" s="182" t="s">
        <v>3592</v>
      </c>
    </row>
    <row r="1344" spans="1:1" ht="16.8" x14ac:dyDescent="0.25">
      <c r="A1344" s="182" t="s">
        <v>3593</v>
      </c>
    </row>
    <row r="1345" spans="1:1" ht="16.8" x14ac:dyDescent="0.25">
      <c r="A1345" s="182" t="s">
        <v>3594</v>
      </c>
    </row>
    <row r="1346" spans="1:1" ht="16.8" x14ac:dyDescent="0.25">
      <c r="A1346" s="182" t="s">
        <v>3595</v>
      </c>
    </row>
    <row r="1347" spans="1:1" ht="16.8" x14ac:dyDescent="0.25">
      <c r="A1347" s="182" t="s">
        <v>3596</v>
      </c>
    </row>
    <row r="1348" spans="1:1" ht="16.8" x14ac:dyDescent="0.25">
      <c r="A1348" s="182" t="s">
        <v>3597</v>
      </c>
    </row>
    <row r="1349" spans="1:1" ht="16.8" x14ac:dyDescent="0.25">
      <c r="A1349" s="182" t="s">
        <v>3598</v>
      </c>
    </row>
    <row r="1350" spans="1:1" ht="16.8" x14ac:dyDescent="0.25">
      <c r="A1350" s="182" t="s">
        <v>3599</v>
      </c>
    </row>
    <row r="1351" spans="1:1" ht="16.8" x14ac:dyDescent="0.25">
      <c r="A1351" s="182" t="s">
        <v>3600</v>
      </c>
    </row>
    <row r="1352" spans="1:1" ht="16.8" x14ac:dyDescent="0.25">
      <c r="A1352" s="182" t="s">
        <v>3601</v>
      </c>
    </row>
    <row r="1353" spans="1:1" ht="16.8" x14ac:dyDescent="0.25">
      <c r="A1353" s="182" t="s">
        <v>3602</v>
      </c>
    </row>
    <row r="1354" spans="1:1" ht="16.8" x14ac:dyDescent="0.25">
      <c r="A1354" s="182" t="s">
        <v>3603</v>
      </c>
    </row>
    <row r="1355" spans="1:1" ht="16.8" x14ac:dyDescent="0.25">
      <c r="A1355" s="182" t="s">
        <v>3604</v>
      </c>
    </row>
    <row r="1356" spans="1:1" ht="16.8" x14ac:dyDescent="0.25">
      <c r="A1356" s="182" t="s">
        <v>3605</v>
      </c>
    </row>
    <row r="1357" spans="1:1" ht="16.8" x14ac:dyDescent="0.25">
      <c r="A1357" s="182" t="s">
        <v>3606</v>
      </c>
    </row>
    <row r="1358" spans="1:1" ht="16.8" x14ac:dyDescent="0.25">
      <c r="A1358" s="182" t="s">
        <v>3607</v>
      </c>
    </row>
    <row r="1359" spans="1:1" ht="16.8" x14ac:dyDescent="0.25">
      <c r="A1359" s="182" t="s">
        <v>3608</v>
      </c>
    </row>
    <row r="1360" spans="1:1" ht="16.8" x14ac:dyDescent="0.25">
      <c r="A1360" s="182" t="s">
        <v>3609</v>
      </c>
    </row>
    <row r="1361" spans="1:1" ht="16.8" x14ac:dyDescent="0.25">
      <c r="A1361" s="182" t="s">
        <v>3610</v>
      </c>
    </row>
    <row r="1362" spans="1:1" ht="16.8" x14ac:dyDescent="0.25">
      <c r="A1362" s="182" t="s">
        <v>3611</v>
      </c>
    </row>
    <row r="1363" spans="1:1" ht="16.8" x14ac:dyDescent="0.25">
      <c r="A1363" s="182" t="s">
        <v>3612</v>
      </c>
    </row>
    <row r="1364" spans="1:1" ht="16.8" x14ac:dyDescent="0.25">
      <c r="A1364" s="182" t="s">
        <v>3613</v>
      </c>
    </row>
    <row r="1365" spans="1:1" ht="16.8" x14ac:dyDescent="0.25">
      <c r="A1365" s="182" t="s">
        <v>3614</v>
      </c>
    </row>
    <row r="1366" spans="1:1" ht="16.8" x14ac:dyDescent="0.25">
      <c r="A1366" s="182" t="s">
        <v>3615</v>
      </c>
    </row>
    <row r="1367" spans="1:1" ht="16.8" x14ac:dyDescent="0.25">
      <c r="A1367" s="182" t="s">
        <v>3616</v>
      </c>
    </row>
    <row r="1368" spans="1:1" ht="16.8" x14ac:dyDescent="0.25">
      <c r="A1368" s="182" t="s">
        <v>3617</v>
      </c>
    </row>
    <row r="1369" spans="1:1" ht="16.8" x14ac:dyDescent="0.25">
      <c r="A1369" s="182" t="s">
        <v>3618</v>
      </c>
    </row>
    <row r="1370" spans="1:1" ht="16.8" x14ac:dyDescent="0.25">
      <c r="A1370" s="182" t="s">
        <v>3619</v>
      </c>
    </row>
    <row r="1371" spans="1:1" ht="16.8" x14ac:dyDescent="0.25">
      <c r="A1371" s="182" t="s">
        <v>3620</v>
      </c>
    </row>
    <row r="1372" spans="1:1" ht="16.8" x14ac:dyDescent="0.25">
      <c r="A1372" s="182" t="s">
        <v>3621</v>
      </c>
    </row>
    <row r="1373" spans="1:1" ht="16.8" x14ac:dyDescent="0.25">
      <c r="A1373" s="182" t="s">
        <v>3622</v>
      </c>
    </row>
    <row r="1374" spans="1:1" ht="16.8" x14ac:dyDescent="0.25">
      <c r="A1374" s="182" t="s">
        <v>3623</v>
      </c>
    </row>
    <row r="1375" spans="1:1" ht="16.8" x14ac:dyDescent="0.25">
      <c r="A1375" s="182" t="s">
        <v>3624</v>
      </c>
    </row>
    <row r="1376" spans="1:1" ht="16.8" x14ac:dyDescent="0.25">
      <c r="A1376" s="182" t="s">
        <v>3625</v>
      </c>
    </row>
    <row r="1377" spans="1:1" ht="16.8" x14ac:dyDescent="0.25">
      <c r="A1377" s="182" t="s">
        <v>3626</v>
      </c>
    </row>
    <row r="1378" spans="1:1" ht="16.8" x14ac:dyDescent="0.25">
      <c r="A1378" s="182" t="s">
        <v>3627</v>
      </c>
    </row>
    <row r="1379" spans="1:1" ht="16.8" x14ac:dyDescent="0.25">
      <c r="A1379" s="182" t="s">
        <v>3628</v>
      </c>
    </row>
    <row r="1380" spans="1:1" ht="16.8" x14ac:dyDescent="0.25">
      <c r="A1380" s="182" t="s">
        <v>3629</v>
      </c>
    </row>
    <row r="1381" spans="1:1" ht="16.8" x14ac:dyDescent="0.25">
      <c r="A1381" s="182" t="s">
        <v>3630</v>
      </c>
    </row>
    <row r="1382" spans="1:1" ht="16.8" x14ac:dyDescent="0.25">
      <c r="A1382" s="182" t="s">
        <v>3631</v>
      </c>
    </row>
    <row r="1383" spans="1:1" ht="16.8" x14ac:dyDescent="0.25">
      <c r="A1383" s="182" t="s">
        <v>3632</v>
      </c>
    </row>
    <row r="1384" spans="1:1" ht="16.8" x14ac:dyDescent="0.25">
      <c r="A1384" s="182" t="s">
        <v>3633</v>
      </c>
    </row>
    <row r="1385" spans="1:1" ht="16.8" x14ac:dyDescent="0.25">
      <c r="A1385" s="182" t="s">
        <v>3634</v>
      </c>
    </row>
    <row r="1386" spans="1:1" ht="16.8" x14ac:dyDescent="0.25">
      <c r="A1386" s="182" t="s">
        <v>3635</v>
      </c>
    </row>
    <row r="1387" spans="1:1" ht="16.8" x14ac:dyDescent="0.25">
      <c r="A1387" s="182" t="s">
        <v>3636</v>
      </c>
    </row>
    <row r="1388" spans="1:1" ht="16.8" x14ac:dyDescent="0.25">
      <c r="A1388" s="182" t="s">
        <v>3637</v>
      </c>
    </row>
    <row r="1389" spans="1:1" ht="16.8" x14ac:dyDescent="0.25">
      <c r="A1389" s="182" t="s">
        <v>3638</v>
      </c>
    </row>
    <row r="1390" spans="1:1" ht="16.8" x14ac:dyDescent="0.25">
      <c r="A1390" s="182" t="s">
        <v>3639</v>
      </c>
    </row>
    <row r="1391" spans="1:1" ht="16.8" x14ac:dyDescent="0.25">
      <c r="A1391" s="182" t="s">
        <v>3640</v>
      </c>
    </row>
    <row r="1392" spans="1:1" ht="16.8" x14ac:dyDescent="0.25">
      <c r="A1392" s="182" t="s">
        <v>3641</v>
      </c>
    </row>
    <row r="1393" spans="1:1" ht="16.8" x14ac:dyDescent="0.25">
      <c r="A1393" s="182" t="s">
        <v>3642</v>
      </c>
    </row>
    <row r="1394" spans="1:1" ht="16.8" x14ac:dyDescent="0.25">
      <c r="A1394" s="182" t="s">
        <v>3643</v>
      </c>
    </row>
    <row r="1395" spans="1:1" ht="16.8" x14ac:dyDescent="0.25">
      <c r="A1395" s="182" t="s">
        <v>3644</v>
      </c>
    </row>
    <row r="1396" spans="1:1" ht="16.8" x14ac:dyDescent="0.25">
      <c r="A1396" s="182" t="s">
        <v>4879</v>
      </c>
    </row>
    <row r="1397" spans="1:1" ht="16.8" x14ac:dyDescent="0.25">
      <c r="A1397" s="182" t="s">
        <v>3645</v>
      </c>
    </row>
    <row r="1398" spans="1:1" ht="16.8" x14ac:dyDescent="0.25">
      <c r="A1398" s="182" t="s">
        <v>3646</v>
      </c>
    </row>
    <row r="1399" spans="1:1" ht="16.8" x14ac:dyDescent="0.25">
      <c r="A1399" s="182" t="s">
        <v>3647</v>
      </c>
    </row>
    <row r="1400" spans="1:1" ht="16.8" x14ac:dyDescent="0.25">
      <c r="A1400" s="182" t="s">
        <v>3648</v>
      </c>
    </row>
    <row r="1401" spans="1:1" ht="16.8" x14ac:dyDescent="0.25">
      <c r="A1401" s="182" t="s">
        <v>3649</v>
      </c>
    </row>
    <row r="1402" spans="1:1" ht="16.8" x14ac:dyDescent="0.25">
      <c r="A1402" s="182" t="s">
        <v>3650</v>
      </c>
    </row>
    <row r="1403" spans="1:1" ht="16.8" x14ac:dyDescent="0.25">
      <c r="A1403" s="182" t="s">
        <v>3651</v>
      </c>
    </row>
    <row r="1404" spans="1:1" ht="16.8" x14ac:dyDescent="0.25">
      <c r="A1404" s="182" t="s">
        <v>3652</v>
      </c>
    </row>
    <row r="1405" spans="1:1" ht="16.8" x14ac:dyDescent="0.25">
      <c r="A1405" s="182" t="s">
        <v>3653</v>
      </c>
    </row>
    <row r="1406" spans="1:1" ht="16.8" x14ac:dyDescent="0.25">
      <c r="A1406" s="182" t="s">
        <v>3654</v>
      </c>
    </row>
    <row r="1407" spans="1:1" ht="16.8" x14ac:dyDescent="0.25">
      <c r="A1407" s="182" t="s">
        <v>3655</v>
      </c>
    </row>
    <row r="1408" spans="1:1" ht="16.8" x14ac:dyDescent="0.25">
      <c r="A1408" s="182" t="s">
        <v>3656</v>
      </c>
    </row>
    <row r="1409" spans="1:1" ht="16.8" x14ac:dyDescent="0.25">
      <c r="A1409" s="182" t="s">
        <v>3657</v>
      </c>
    </row>
    <row r="1410" spans="1:1" ht="16.8" x14ac:dyDescent="0.25">
      <c r="A1410" s="182" t="s">
        <v>3658</v>
      </c>
    </row>
    <row r="1411" spans="1:1" ht="16.8" x14ac:dyDescent="0.25">
      <c r="A1411" s="182" t="s">
        <v>3659</v>
      </c>
    </row>
    <row r="1412" spans="1:1" ht="16.8" x14ac:dyDescent="0.25">
      <c r="A1412" s="182" t="s">
        <v>3660</v>
      </c>
    </row>
    <row r="1413" spans="1:1" ht="16.8" x14ac:dyDescent="0.25">
      <c r="A1413" s="182" t="s">
        <v>3661</v>
      </c>
    </row>
    <row r="1414" spans="1:1" ht="16.8" x14ac:dyDescent="0.25">
      <c r="A1414" s="182" t="s">
        <v>3662</v>
      </c>
    </row>
    <row r="1415" spans="1:1" ht="16.8" x14ac:dyDescent="0.25">
      <c r="A1415" s="182" t="s">
        <v>3663</v>
      </c>
    </row>
    <row r="1416" spans="1:1" ht="16.8" x14ac:dyDescent="0.25">
      <c r="A1416" s="182" t="s">
        <v>3664</v>
      </c>
    </row>
    <row r="1417" spans="1:1" ht="16.8" x14ac:dyDescent="0.25">
      <c r="A1417" s="182" t="s">
        <v>3665</v>
      </c>
    </row>
    <row r="1418" spans="1:1" ht="16.8" x14ac:dyDescent="0.25">
      <c r="A1418" s="182" t="s">
        <v>3666</v>
      </c>
    </row>
    <row r="1419" spans="1:1" ht="16.8" x14ac:dyDescent="0.25">
      <c r="A1419" s="182" t="s">
        <v>3667</v>
      </c>
    </row>
    <row r="1420" spans="1:1" ht="16.8" x14ac:dyDescent="0.25">
      <c r="A1420" s="182" t="s">
        <v>3668</v>
      </c>
    </row>
    <row r="1421" spans="1:1" ht="16.8" x14ac:dyDescent="0.25">
      <c r="A1421" s="182" t="s">
        <v>3669</v>
      </c>
    </row>
    <row r="1422" spans="1:1" ht="16.8" x14ac:dyDescent="0.25">
      <c r="A1422" s="182" t="s">
        <v>3670</v>
      </c>
    </row>
    <row r="1423" spans="1:1" ht="16.8" x14ac:dyDescent="0.25">
      <c r="A1423" s="182" t="s">
        <v>3671</v>
      </c>
    </row>
    <row r="1424" spans="1:1" ht="16.8" x14ac:dyDescent="0.25">
      <c r="A1424" s="182" t="s">
        <v>3672</v>
      </c>
    </row>
    <row r="1425" spans="1:1" ht="16.8" x14ac:dyDescent="0.25">
      <c r="A1425" s="182" t="s">
        <v>3673</v>
      </c>
    </row>
    <row r="1426" spans="1:1" ht="16.8" x14ac:dyDescent="0.25">
      <c r="A1426" s="182" t="s">
        <v>3674</v>
      </c>
    </row>
    <row r="1427" spans="1:1" ht="16.8" x14ac:dyDescent="0.25">
      <c r="A1427" s="182" t="s">
        <v>3675</v>
      </c>
    </row>
    <row r="1428" spans="1:1" ht="16.8" x14ac:dyDescent="0.25">
      <c r="A1428" s="182" t="s">
        <v>3676</v>
      </c>
    </row>
    <row r="1429" spans="1:1" ht="16.8" x14ac:dyDescent="0.25">
      <c r="A1429" s="182" t="s">
        <v>3677</v>
      </c>
    </row>
    <row r="1430" spans="1:1" ht="16.8" x14ac:dyDescent="0.25">
      <c r="A1430" s="182" t="s">
        <v>3678</v>
      </c>
    </row>
    <row r="1431" spans="1:1" ht="16.8" x14ac:dyDescent="0.25">
      <c r="A1431" s="182" t="s">
        <v>3679</v>
      </c>
    </row>
    <row r="1432" spans="1:1" ht="16.8" x14ac:dyDescent="0.25">
      <c r="A1432" s="182" t="s">
        <v>3680</v>
      </c>
    </row>
    <row r="1433" spans="1:1" ht="16.8" x14ac:dyDescent="0.25">
      <c r="A1433" s="182" t="s">
        <v>4880</v>
      </c>
    </row>
    <row r="1434" spans="1:1" ht="16.8" x14ac:dyDescent="0.25">
      <c r="A1434" s="182" t="s">
        <v>3681</v>
      </c>
    </row>
    <row r="1435" spans="1:1" ht="16.8" x14ac:dyDescent="0.25">
      <c r="A1435" s="182" t="s">
        <v>3682</v>
      </c>
    </row>
    <row r="1436" spans="1:1" ht="16.8" x14ac:dyDescent="0.25">
      <c r="A1436" s="182" t="s">
        <v>3683</v>
      </c>
    </row>
    <row r="1437" spans="1:1" ht="16.8" x14ac:dyDescent="0.25">
      <c r="A1437" s="182" t="s">
        <v>3684</v>
      </c>
    </row>
    <row r="1438" spans="1:1" ht="16.8" x14ac:dyDescent="0.25">
      <c r="A1438" s="182" t="s">
        <v>3685</v>
      </c>
    </row>
    <row r="1439" spans="1:1" ht="16.8" x14ac:dyDescent="0.25">
      <c r="A1439" s="182" t="s">
        <v>3686</v>
      </c>
    </row>
    <row r="1440" spans="1:1" ht="16.8" x14ac:dyDescent="0.25">
      <c r="A1440" s="182" t="s">
        <v>3687</v>
      </c>
    </row>
    <row r="1441" spans="1:1" ht="16.8" x14ac:dyDescent="0.25">
      <c r="A1441" s="182" t="s">
        <v>3688</v>
      </c>
    </row>
    <row r="1442" spans="1:1" ht="16.8" x14ac:dyDescent="0.25">
      <c r="A1442" s="182" t="s">
        <v>3689</v>
      </c>
    </row>
    <row r="1443" spans="1:1" ht="16.8" x14ac:dyDescent="0.25">
      <c r="A1443" s="182" t="s">
        <v>3690</v>
      </c>
    </row>
    <row r="1444" spans="1:1" ht="16.8" x14ac:dyDescent="0.25">
      <c r="A1444" s="182" t="s">
        <v>3691</v>
      </c>
    </row>
    <row r="1445" spans="1:1" ht="16.8" x14ac:dyDescent="0.25">
      <c r="A1445" s="182" t="s">
        <v>3692</v>
      </c>
    </row>
    <row r="1446" spans="1:1" ht="16.8" x14ac:dyDescent="0.25">
      <c r="A1446" s="182" t="s">
        <v>4881</v>
      </c>
    </row>
    <row r="1447" spans="1:1" ht="16.8" x14ac:dyDescent="0.25">
      <c r="A1447" s="182" t="s">
        <v>3693</v>
      </c>
    </row>
    <row r="1448" spans="1:1" ht="16.8" x14ac:dyDescent="0.25">
      <c r="A1448" s="182" t="s">
        <v>3694</v>
      </c>
    </row>
    <row r="1449" spans="1:1" ht="16.8" x14ac:dyDescent="0.25">
      <c r="A1449" s="182" t="s">
        <v>3695</v>
      </c>
    </row>
    <row r="1450" spans="1:1" ht="16.8" x14ac:dyDescent="0.25">
      <c r="A1450" s="182" t="s">
        <v>3696</v>
      </c>
    </row>
    <row r="1451" spans="1:1" ht="16.8" x14ac:dyDescent="0.25">
      <c r="A1451" s="182" t="s">
        <v>3697</v>
      </c>
    </row>
    <row r="1452" spans="1:1" ht="16.8" x14ac:dyDescent="0.25">
      <c r="A1452" s="182" t="s">
        <v>3698</v>
      </c>
    </row>
    <row r="1453" spans="1:1" ht="16.8" x14ac:dyDescent="0.25">
      <c r="A1453" s="182" t="s">
        <v>3699</v>
      </c>
    </row>
    <row r="1454" spans="1:1" ht="16.8" x14ac:dyDescent="0.25">
      <c r="A1454" s="182" t="s">
        <v>3700</v>
      </c>
    </row>
    <row r="1455" spans="1:1" ht="16.8" x14ac:dyDescent="0.25">
      <c r="A1455" s="182" t="s">
        <v>3701</v>
      </c>
    </row>
    <row r="1456" spans="1:1" ht="16.8" x14ac:dyDescent="0.25">
      <c r="A1456" s="182" t="s">
        <v>3702</v>
      </c>
    </row>
    <row r="1457" spans="1:1" ht="16.8" x14ac:dyDescent="0.25">
      <c r="A1457" s="182" t="s">
        <v>3703</v>
      </c>
    </row>
    <row r="1458" spans="1:1" ht="16.8" x14ac:dyDescent="0.25">
      <c r="A1458" s="182" t="s">
        <v>3704</v>
      </c>
    </row>
    <row r="1459" spans="1:1" ht="16.8" x14ac:dyDescent="0.25">
      <c r="A1459" s="182" t="s">
        <v>3705</v>
      </c>
    </row>
    <row r="1460" spans="1:1" ht="16.8" x14ac:dyDescent="0.25">
      <c r="A1460" s="182" t="s">
        <v>3706</v>
      </c>
    </row>
    <row r="1461" spans="1:1" ht="16.8" x14ac:dyDescent="0.25">
      <c r="A1461" s="182" t="s">
        <v>3707</v>
      </c>
    </row>
    <row r="1462" spans="1:1" ht="16.8" x14ac:dyDescent="0.25">
      <c r="A1462" s="182" t="s">
        <v>3708</v>
      </c>
    </row>
    <row r="1463" spans="1:1" ht="16.8" x14ac:dyDescent="0.25">
      <c r="A1463" s="182" t="s">
        <v>3709</v>
      </c>
    </row>
    <row r="1464" spans="1:1" ht="16.8" x14ac:dyDescent="0.25">
      <c r="A1464" s="182" t="s">
        <v>3710</v>
      </c>
    </row>
    <row r="1465" spans="1:1" ht="16.8" x14ac:dyDescent="0.25">
      <c r="A1465" s="182" t="s">
        <v>3711</v>
      </c>
    </row>
    <row r="1466" spans="1:1" ht="16.8" x14ac:dyDescent="0.25">
      <c r="A1466" s="182" t="s">
        <v>3712</v>
      </c>
    </row>
    <row r="1467" spans="1:1" ht="16.8" x14ac:dyDescent="0.25">
      <c r="A1467" s="182" t="s">
        <v>3713</v>
      </c>
    </row>
    <row r="1468" spans="1:1" ht="16.8" x14ac:dyDescent="0.25">
      <c r="A1468" s="182" t="s">
        <v>3714</v>
      </c>
    </row>
    <row r="1469" spans="1:1" ht="16.8" x14ac:dyDescent="0.25">
      <c r="A1469" s="182" t="s">
        <v>3715</v>
      </c>
    </row>
    <row r="1470" spans="1:1" ht="16.8" x14ac:dyDescent="0.25">
      <c r="A1470" s="182" t="s">
        <v>3716</v>
      </c>
    </row>
    <row r="1471" spans="1:1" ht="16.8" x14ac:dyDescent="0.25">
      <c r="A1471" s="182" t="s">
        <v>3717</v>
      </c>
    </row>
    <row r="1472" spans="1:1" ht="16.8" x14ac:dyDescent="0.25">
      <c r="A1472" s="182" t="s">
        <v>3718</v>
      </c>
    </row>
    <row r="1473" spans="1:1" ht="16.8" x14ac:dyDescent="0.25">
      <c r="A1473" s="182" t="s">
        <v>3719</v>
      </c>
    </row>
    <row r="1474" spans="1:1" ht="16.8" x14ac:dyDescent="0.25">
      <c r="A1474" s="182" t="s">
        <v>3720</v>
      </c>
    </row>
    <row r="1475" spans="1:1" ht="16.8" x14ac:dyDescent="0.25">
      <c r="A1475" s="182" t="s">
        <v>3721</v>
      </c>
    </row>
    <row r="1476" spans="1:1" ht="16.8" x14ac:dyDescent="0.25">
      <c r="A1476" s="182" t="s">
        <v>3722</v>
      </c>
    </row>
    <row r="1477" spans="1:1" ht="16.8" x14ac:dyDescent="0.25">
      <c r="A1477" s="182" t="s">
        <v>3723</v>
      </c>
    </row>
    <row r="1478" spans="1:1" ht="16.8" x14ac:dyDescent="0.25">
      <c r="A1478" s="182" t="s">
        <v>3724</v>
      </c>
    </row>
    <row r="1479" spans="1:1" ht="16.8" x14ac:dyDescent="0.25">
      <c r="A1479" s="182" t="s">
        <v>3725</v>
      </c>
    </row>
    <row r="1480" spans="1:1" ht="16.8" x14ac:dyDescent="0.25">
      <c r="A1480" s="182" t="s">
        <v>3726</v>
      </c>
    </row>
    <row r="1481" spans="1:1" ht="16.8" x14ac:dyDescent="0.25">
      <c r="A1481" s="182" t="s">
        <v>3727</v>
      </c>
    </row>
    <row r="1482" spans="1:1" ht="16.8" x14ac:dyDescent="0.25">
      <c r="A1482" s="182" t="s">
        <v>3728</v>
      </c>
    </row>
    <row r="1483" spans="1:1" ht="16.8" x14ac:dyDescent="0.25">
      <c r="A1483" s="182" t="s">
        <v>3729</v>
      </c>
    </row>
    <row r="1484" spans="1:1" ht="16.8" x14ac:dyDescent="0.25">
      <c r="A1484" s="182" t="s">
        <v>3730</v>
      </c>
    </row>
    <row r="1485" spans="1:1" ht="16.8" x14ac:dyDescent="0.25">
      <c r="A1485" s="182" t="s">
        <v>3731</v>
      </c>
    </row>
    <row r="1486" spans="1:1" ht="16.8" x14ac:dyDescent="0.25">
      <c r="A1486" s="182" t="s">
        <v>3732</v>
      </c>
    </row>
    <row r="1487" spans="1:1" ht="16.8" x14ac:dyDescent="0.25">
      <c r="A1487" s="182" t="s">
        <v>3733</v>
      </c>
    </row>
    <row r="1488" spans="1:1" ht="16.8" x14ac:dyDescent="0.25">
      <c r="A1488" s="182" t="s">
        <v>3734</v>
      </c>
    </row>
    <row r="1489" spans="1:1" ht="16.8" x14ac:dyDescent="0.25">
      <c r="A1489" s="182" t="s">
        <v>4882</v>
      </c>
    </row>
    <row r="1490" spans="1:1" ht="16.8" x14ac:dyDescent="0.25">
      <c r="A1490" s="182" t="s">
        <v>4883</v>
      </c>
    </row>
    <row r="1491" spans="1:1" ht="16.8" x14ac:dyDescent="0.25">
      <c r="A1491" s="182" t="s">
        <v>3735</v>
      </c>
    </row>
    <row r="1492" spans="1:1" ht="16.8" x14ac:dyDescent="0.25">
      <c r="A1492" s="182" t="s">
        <v>3736</v>
      </c>
    </row>
    <row r="1493" spans="1:1" ht="16.8" x14ac:dyDescent="0.25">
      <c r="A1493" s="182" t="s">
        <v>3737</v>
      </c>
    </row>
    <row r="1494" spans="1:1" ht="16.8" x14ac:dyDescent="0.25">
      <c r="A1494" s="182" t="s">
        <v>3738</v>
      </c>
    </row>
    <row r="1495" spans="1:1" ht="16.8" x14ac:dyDescent="0.25">
      <c r="A1495" s="182" t="s">
        <v>3739</v>
      </c>
    </row>
    <row r="1496" spans="1:1" ht="16.8" x14ac:dyDescent="0.25">
      <c r="A1496" s="182" t="s">
        <v>3740</v>
      </c>
    </row>
    <row r="1497" spans="1:1" ht="16.8" x14ac:dyDescent="0.25">
      <c r="A1497" s="182" t="s">
        <v>3741</v>
      </c>
    </row>
    <row r="1498" spans="1:1" ht="16.8" x14ac:dyDescent="0.25">
      <c r="A1498" s="182" t="s">
        <v>3742</v>
      </c>
    </row>
    <row r="1499" spans="1:1" ht="16.8" x14ac:dyDescent="0.25">
      <c r="A1499" s="182" t="s">
        <v>3743</v>
      </c>
    </row>
    <row r="1500" spans="1:1" ht="16.8" x14ac:dyDescent="0.25">
      <c r="A1500" s="182" t="s">
        <v>3744</v>
      </c>
    </row>
    <row r="1501" spans="1:1" ht="16.8" x14ac:dyDescent="0.25">
      <c r="A1501" s="182" t="s">
        <v>3745</v>
      </c>
    </row>
    <row r="1502" spans="1:1" ht="16.8" x14ac:dyDescent="0.25">
      <c r="A1502" s="182" t="s">
        <v>3746</v>
      </c>
    </row>
    <row r="1503" spans="1:1" ht="16.8" x14ac:dyDescent="0.25">
      <c r="A1503" s="182" t="s">
        <v>3747</v>
      </c>
    </row>
    <row r="1504" spans="1:1" ht="16.8" x14ac:dyDescent="0.25">
      <c r="A1504" s="182" t="s">
        <v>3748</v>
      </c>
    </row>
    <row r="1505" spans="1:1" ht="16.8" x14ac:dyDescent="0.25">
      <c r="A1505" s="182" t="s">
        <v>3749</v>
      </c>
    </row>
    <row r="1506" spans="1:1" ht="16.8" x14ac:dyDescent="0.25">
      <c r="A1506" s="182" t="s">
        <v>3750</v>
      </c>
    </row>
    <row r="1507" spans="1:1" ht="16.8" x14ac:dyDescent="0.25">
      <c r="A1507" s="182" t="s">
        <v>3751</v>
      </c>
    </row>
    <row r="1508" spans="1:1" ht="16.8" x14ac:dyDescent="0.25">
      <c r="A1508" s="182" t="s">
        <v>3752</v>
      </c>
    </row>
    <row r="1509" spans="1:1" ht="16.8" x14ac:dyDescent="0.25">
      <c r="A1509" s="182" t="s">
        <v>3753</v>
      </c>
    </row>
    <row r="1510" spans="1:1" ht="16.8" x14ac:dyDescent="0.25">
      <c r="A1510" s="182" t="s">
        <v>3754</v>
      </c>
    </row>
    <row r="1511" spans="1:1" ht="16.8" x14ac:dyDescent="0.25">
      <c r="A1511" s="182" t="s">
        <v>3755</v>
      </c>
    </row>
    <row r="1512" spans="1:1" ht="16.8" x14ac:dyDescent="0.25">
      <c r="A1512" s="182" t="s">
        <v>3756</v>
      </c>
    </row>
    <row r="1513" spans="1:1" ht="16.8" x14ac:dyDescent="0.25">
      <c r="A1513" s="182" t="s">
        <v>3757</v>
      </c>
    </row>
    <row r="1514" spans="1:1" ht="16.8" x14ac:dyDescent="0.25">
      <c r="A1514" s="182" t="s">
        <v>3758</v>
      </c>
    </row>
    <row r="1515" spans="1:1" ht="16.8" x14ac:dyDescent="0.25">
      <c r="A1515" s="182" t="s">
        <v>3759</v>
      </c>
    </row>
    <row r="1516" spans="1:1" ht="16.8" x14ac:dyDescent="0.25">
      <c r="A1516" s="182" t="s">
        <v>3760</v>
      </c>
    </row>
    <row r="1517" spans="1:1" ht="16.8" x14ac:dyDescent="0.25">
      <c r="A1517" s="182" t="s">
        <v>3761</v>
      </c>
    </row>
    <row r="1518" spans="1:1" ht="16.8" x14ac:dyDescent="0.25">
      <c r="A1518" s="182" t="s">
        <v>3762</v>
      </c>
    </row>
    <row r="1519" spans="1:1" ht="16.8" x14ac:dyDescent="0.25">
      <c r="A1519" s="182" t="s">
        <v>3763</v>
      </c>
    </row>
    <row r="1520" spans="1:1" ht="16.8" x14ac:dyDescent="0.25">
      <c r="A1520" s="182" t="s">
        <v>3764</v>
      </c>
    </row>
    <row r="1521" spans="1:1" ht="16.8" x14ac:dyDescent="0.25">
      <c r="A1521" s="182" t="s">
        <v>3765</v>
      </c>
    </row>
    <row r="1522" spans="1:1" ht="16.8" x14ac:dyDescent="0.25">
      <c r="A1522" s="182" t="s">
        <v>3766</v>
      </c>
    </row>
    <row r="1523" spans="1:1" ht="16.8" x14ac:dyDescent="0.25">
      <c r="A1523" s="182" t="s">
        <v>3767</v>
      </c>
    </row>
    <row r="1524" spans="1:1" ht="16.8" x14ac:dyDescent="0.25">
      <c r="A1524" s="182" t="s">
        <v>3768</v>
      </c>
    </row>
    <row r="1525" spans="1:1" ht="16.8" x14ac:dyDescent="0.25">
      <c r="A1525" s="182" t="s">
        <v>3769</v>
      </c>
    </row>
    <row r="1526" spans="1:1" ht="16.8" x14ac:dyDescent="0.25">
      <c r="A1526" s="182" t="s">
        <v>3770</v>
      </c>
    </row>
    <row r="1527" spans="1:1" ht="16.8" x14ac:dyDescent="0.25">
      <c r="A1527" s="182" t="s">
        <v>3771</v>
      </c>
    </row>
    <row r="1528" spans="1:1" ht="16.8" x14ac:dyDescent="0.25">
      <c r="A1528" s="182" t="s">
        <v>3772</v>
      </c>
    </row>
    <row r="1529" spans="1:1" ht="16.8" x14ac:dyDescent="0.25">
      <c r="A1529" s="182" t="s">
        <v>3773</v>
      </c>
    </row>
    <row r="1530" spans="1:1" ht="16.8" x14ac:dyDescent="0.25">
      <c r="A1530" s="182" t="s">
        <v>3774</v>
      </c>
    </row>
    <row r="1531" spans="1:1" ht="16.8" x14ac:dyDescent="0.25">
      <c r="A1531" s="182" t="s">
        <v>3775</v>
      </c>
    </row>
    <row r="1532" spans="1:1" ht="16.8" x14ac:dyDescent="0.25">
      <c r="A1532" s="182" t="s">
        <v>3776</v>
      </c>
    </row>
    <row r="1533" spans="1:1" ht="16.8" x14ac:dyDescent="0.25">
      <c r="A1533" s="182" t="s">
        <v>3777</v>
      </c>
    </row>
    <row r="1534" spans="1:1" ht="16.8" x14ac:dyDescent="0.25">
      <c r="A1534" s="182" t="s">
        <v>4884</v>
      </c>
    </row>
    <row r="1535" spans="1:1" ht="16.8" x14ac:dyDescent="0.25">
      <c r="A1535" s="182" t="s">
        <v>4885</v>
      </c>
    </row>
    <row r="1536" spans="1:1" ht="16.8" x14ac:dyDescent="0.25">
      <c r="A1536" s="182" t="s">
        <v>4886</v>
      </c>
    </row>
    <row r="1537" spans="1:1" ht="16.8" x14ac:dyDescent="0.25">
      <c r="A1537" s="182" t="s">
        <v>4887</v>
      </c>
    </row>
    <row r="1538" spans="1:1" ht="16.8" x14ac:dyDescent="0.25">
      <c r="A1538" s="182" t="s">
        <v>4888</v>
      </c>
    </row>
    <row r="1539" spans="1:1" ht="16.8" x14ac:dyDescent="0.25">
      <c r="A1539" s="182" t="s">
        <v>4889</v>
      </c>
    </row>
    <row r="1540" spans="1:1" ht="16.8" x14ac:dyDescent="0.25">
      <c r="A1540" s="182" t="s">
        <v>4890</v>
      </c>
    </row>
    <row r="1541" spans="1:1" ht="16.8" x14ac:dyDescent="0.25">
      <c r="A1541" s="182" t="s">
        <v>3778</v>
      </c>
    </row>
    <row r="1542" spans="1:1" ht="16.8" x14ac:dyDescent="0.25">
      <c r="A1542" s="182" t="s">
        <v>3779</v>
      </c>
    </row>
    <row r="1543" spans="1:1" ht="16.8" x14ac:dyDescent="0.25">
      <c r="A1543" s="182" t="s">
        <v>3780</v>
      </c>
    </row>
    <row r="1544" spans="1:1" ht="16.8" x14ac:dyDescent="0.25">
      <c r="A1544" s="182" t="s">
        <v>3781</v>
      </c>
    </row>
    <row r="1545" spans="1:1" ht="16.8" x14ac:dyDescent="0.25">
      <c r="A1545" s="182" t="s">
        <v>3782</v>
      </c>
    </row>
    <row r="1546" spans="1:1" ht="16.8" x14ac:dyDescent="0.25">
      <c r="A1546" s="182" t="s">
        <v>3783</v>
      </c>
    </row>
    <row r="1547" spans="1:1" ht="16.8" x14ac:dyDescent="0.25">
      <c r="A1547" s="182" t="s">
        <v>3784</v>
      </c>
    </row>
    <row r="1548" spans="1:1" ht="16.8" x14ac:dyDescent="0.25">
      <c r="A1548" s="182" t="s">
        <v>3785</v>
      </c>
    </row>
    <row r="1549" spans="1:1" ht="16.8" x14ac:dyDescent="0.25">
      <c r="A1549" s="182" t="s">
        <v>3786</v>
      </c>
    </row>
    <row r="1550" spans="1:1" ht="16.8" x14ac:dyDescent="0.25">
      <c r="A1550" s="182" t="s">
        <v>3787</v>
      </c>
    </row>
    <row r="1551" spans="1:1" ht="16.8" x14ac:dyDescent="0.25">
      <c r="A1551" s="182" t="s">
        <v>3788</v>
      </c>
    </row>
    <row r="1552" spans="1:1" ht="16.8" x14ac:dyDescent="0.25">
      <c r="A1552" s="182" t="s">
        <v>3789</v>
      </c>
    </row>
    <row r="1553" spans="1:1" ht="16.8" x14ac:dyDescent="0.25">
      <c r="A1553" s="182" t="s">
        <v>3790</v>
      </c>
    </row>
    <row r="1554" spans="1:1" ht="16.8" x14ac:dyDescent="0.25">
      <c r="A1554" s="182" t="s">
        <v>3791</v>
      </c>
    </row>
    <row r="1555" spans="1:1" ht="16.8" x14ac:dyDescent="0.25">
      <c r="A1555" s="182" t="s">
        <v>3792</v>
      </c>
    </row>
    <row r="1556" spans="1:1" ht="16.8" x14ac:dyDescent="0.25">
      <c r="A1556" s="182" t="s">
        <v>3793</v>
      </c>
    </row>
    <row r="1557" spans="1:1" ht="16.8" x14ac:dyDescent="0.25">
      <c r="A1557" s="182" t="s">
        <v>3794</v>
      </c>
    </row>
    <row r="1558" spans="1:1" ht="16.8" x14ac:dyDescent="0.25">
      <c r="A1558" s="182" t="s">
        <v>3795</v>
      </c>
    </row>
    <row r="1559" spans="1:1" ht="16.8" x14ac:dyDescent="0.25">
      <c r="A1559" s="182" t="s">
        <v>3796</v>
      </c>
    </row>
    <row r="1560" spans="1:1" ht="16.8" x14ac:dyDescent="0.25">
      <c r="A1560" s="182" t="s">
        <v>3797</v>
      </c>
    </row>
    <row r="1561" spans="1:1" ht="16.8" x14ac:dyDescent="0.25">
      <c r="A1561" s="182" t="s">
        <v>3798</v>
      </c>
    </row>
    <row r="1562" spans="1:1" ht="16.8" x14ac:dyDescent="0.25">
      <c r="A1562" s="182" t="s">
        <v>3799</v>
      </c>
    </row>
    <row r="1563" spans="1:1" ht="16.8" x14ac:dyDescent="0.25">
      <c r="A1563" s="182" t="s">
        <v>3800</v>
      </c>
    </row>
    <row r="1564" spans="1:1" ht="16.8" x14ac:dyDescent="0.25">
      <c r="A1564" s="182" t="s">
        <v>3801</v>
      </c>
    </row>
    <row r="1565" spans="1:1" ht="16.8" x14ac:dyDescent="0.25">
      <c r="A1565" s="182" t="s">
        <v>3802</v>
      </c>
    </row>
    <row r="1566" spans="1:1" ht="16.8" x14ac:dyDescent="0.25">
      <c r="A1566" s="182" t="s">
        <v>3803</v>
      </c>
    </row>
    <row r="1567" spans="1:1" ht="16.8" x14ac:dyDescent="0.25">
      <c r="A1567" s="182" t="s">
        <v>3804</v>
      </c>
    </row>
    <row r="1568" spans="1:1" ht="16.8" x14ac:dyDescent="0.25">
      <c r="A1568" s="182" t="s">
        <v>3805</v>
      </c>
    </row>
    <row r="1569" spans="1:1" ht="16.8" x14ac:dyDescent="0.25">
      <c r="A1569" s="182" t="s">
        <v>3806</v>
      </c>
    </row>
    <row r="1570" spans="1:1" ht="16.8" x14ac:dyDescent="0.25">
      <c r="A1570" s="182" t="s">
        <v>3807</v>
      </c>
    </row>
    <row r="1571" spans="1:1" ht="16.8" x14ac:dyDescent="0.25">
      <c r="A1571" s="182" t="s">
        <v>3808</v>
      </c>
    </row>
    <row r="1572" spans="1:1" ht="16.8" x14ac:dyDescent="0.25">
      <c r="A1572" s="182" t="s">
        <v>3809</v>
      </c>
    </row>
    <row r="1573" spans="1:1" ht="16.8" x14ac:dyDescent="0.25">
      <c r="A1573" s="182" t="s">
        <v>3810</v>
      </c>
    </row>
    <row r="1574" spans="1:1" ht="16.8" x14ac:dyDescent="0.25">
      <c r="A1574" s="182" t="s">
        <v>3811</v>
      </c>
    </row>
    <row r="1575" spans="1:1" ht="16.8" x14ac:dyDescent="0.25">
      <c r="A1575" s="182" t="s">
        <v>3812</v>
      </c>
    </row>
    <row r="1576" spans="1:1" ht="16.8" x14ac:dyDescent="0.25">
      <c r="A1576" s="182" t="s">
        <v>3813</v>
      </c>
    </row>
    <row r="1577" spans="1:1" ht="16.8" x14ac:dyDescent="0.25">
      <c r="A1577" s="182" t="s">
        <v>3814</v>
      </c>
    </row>
    <row r="1578" spans="1:1" ht="16.8" x14ac:dyDescent="0.25">
      <c r="A1578" s="182" t="s">
        <v>3815</v>
      </c>
    </row>
    <row r="1579" spans="1:1" ht="16.8" x14ac:dyDescent="0.25">
      <c r="A1579" s="182" t="s">
        <v>3816</v>
      </c>
    </row>
    <row r="1580" spans="1:1" ht="16.8" x14ac:dyDescent="0.25">
      <c r="A1580" s="182" t="s">
        <v>4891</v>
      </c>
    </row>
    <row r="1581" spans="1:1" ht="16.8" x14ac:dyDescent="0.25">
      <c r="A1581" s="182" t="s">
        <v>4892</v>
      </c>
    </row>
    <row r="1582" spans="1:1" ht="16.8" x14ac:dyDescent="0.25">
      <c r="A1582" s="182" t="s">
        <v>3817</v>
      </c>
    </row>
    <row r="1583" spans="1:1" ht="16.8" x14ac:dyDescent="0.25">
      <c r="A1583" s="182" t="s">
        <v>3818</v>
      </c>
    </row>
    <row r="1584" spans="1:1" ht="16.8" x14ac:dyDescent="0.25">
      <c r="A1584" s="182" t="s">
        <v>3819</v>
      </c>
    </row>
    <row r="1585" spans="1:1" ht="16.8" x14ac:dyDescent="0.25">
      <c r="A1585" s="182" t="s">
        <v>3820</v>
      </c>
    </row>
    <row r="1586" spans="1:1" ht="16.8" x14ac:dyDescent="0.25">
      <c r="A1586" s="182" t="s">
        <v>3821</v>
      </c>
    </row>
    <row r="1587" spans="1:1" ht="16.8" x14ac:dyDescent="0.25">
      <c r="A1587" s="182" t="s">
        <v>3822</v>
      </c>
    </row>
    <row r="1588" spans="1:1" ht="16.8" x14ac:dyDescent="0.25">
      <c r="A1588" s="182" t="s">
        <v>3823</v>
      </c>
    </row>
    <row r="1589" spans="1:1" ht="16.8" x14ac:dyDescent="0.25">
      <c r="A1589" s="182" t="s">
        <v>3824</v>
      </c>
    </row>
    <row r="1590" spans="1:1" ht="16.8" x14ac:dyDescent="0.25">
      <c r="A1590" s="182" t="s">
        <v>3825</v>
      </c>
    </row>
    <row r="1591" spans="1:1" ht="16.8" x14ac:dyDescent="0.25">
      <c r="A1591" s="182" t="s">
        <v>3826</v>
      </c>
    </row>
    <row r="1592" spans="1:1" ht="16.8" x14ac:dyDescent="0.25">
      <c r="A1592" s="182" t="s">
        <v>3827</v>
      </c>
    </row>
    <row r="1593" spans="1:1" ht="16.8" x14ac:dyDescent="0.25">
      <c r="A1593" s="182" t="s">
        <v>3828</v>
      </c>
    </row>
    <row r="1594" spans="1:1" ht="16.8" x14ac:dyDescent="0.25">
      <c r="A1594" s="182" t="s">
        <v>3829</v>
      </c>
    </row>
    <row r="1595" spans="1:1" ht="16.8" x14ac:dyDescent="0.25">
      <c r="A1595" s="182" t="s">
        <v>3830</v>
      </c>
    </row>
    <row r="1596" spans="1:1" ht="16.8" x14ac:dyDescent="0.25">
      <c r="A1596" s="182" t="s">
        <v>3831</v>
      </c>
    </row>
    <row r="1597" spans="1:1" ht="16.8" x14ac:dyDescent="0.25">
      <c r="A1597" s="182" t="s">
        <v>3832</v>
      </c>
    </row>
    <row r="1598" spans="1:1" ht="16.8" x14ac:dyDescent="0.25">
      <c r="A1598" s="182" t="s">
        <v>3833</v>
      </c>
    </row>
    <row r="1599" spans="1:1" ht="16.8" x14ac:dyDescent="0.25">
      <c r="A1599" s="182" t="s">
        <v>3834</v>
      </c>
    </row>
    <row r="1600" spans="1:1" ht="16.8" x14ac:dyDescent="0.25">
      <c r="A1600" s="182" t="s">
        <v>3835</v>
      </c>
    </row>
    <row r="1601" spans="1:1" ht="16.8" x14ac:dyDescent="0.25">
      <c r="A1601" s="182" t="s">
        <v>3836</v>
      </c>
    </row>
    <row r="1602" spans="1:1" ht="16.8" x14ac:dyDescent="0.25">
      <c r="A1602" s="182" t="s">
        <v>3837</v>
      </c>
    </row>
    <row r="1603" spans="1:1" ht="16.8" x14ac:dyDescent="0.25">
      <c r="A1603" s="182" t="s">
        <v>3838</v>
      </c>
    </row>
    <row r="1604" spans="1:1" ht="16.8" x14ac:dyDescent="0.25">
      <c r="A1604" s="182" t="s">
        <v>3839</v>
      </c>
    </row>
    <row r="1605" spans="1:1" ht="16.8" x14ac:dyDescent="0.25">
      <c r="A1605" s="182" t="s">
        <v>3840</v>
      </c>
    </row>
    <row r="1606" spans="1:1" ht="16.8" x14ac:dyDescent="0.25">
      <c r="A1606" s="182" t="s">
        <v>3841</v>
      </c>
    </row>
    <row r="1607" spans="1:1" ht="16.8" x14ac:dyDescent="0.25">
      <c r="A1607" s="182" t="s">
        <v>3842</v>
      </c>
    </row>
    <row r="1608" spans="1:1" ht="16.8" x14ac:dyDescent="0.25">
      <c r="A1608" s="182" t="s">
        <v>3843</v>
      </c>
    </row>
    <row r="1609" spans="1:1" ht="16.8" x14ac:dyDescent="0.25">
      <c r="A1609" s="182" t="s">
        <v>3844</v>
      </c>
    </row>
    <row r="1610" spans="1:1" ht="16.8" x14ac:dyDescent="0.25">
      <c r="A1610" s="182" t="s">
        <v>3845</v>
      </c>
    </row>
    <row r="1611" spans="1:1" ht="16.8" x14ac:dyDescent="0.25">
      <c r="A1611" s="182" t="s">
        <v>3846</v>
      </c>
    </row>
    <row r="1612" spans="1:1" ht="16.8" x14ac:dyDescent="0.25">
      <c r="A1612" s="182" t="s">
        <v>3847</v>
      </c>
    </row>
    <row r="1613" spans="1:1" ht="16.8" x14ac:dyDescent="0.25">
      <c r="A1613" s="182" t="s">
        <v>3848</v>
      </c>
    </row>
    <row r="1614" spans="1:1" ht="16.8" x14ac:dyDescent="0.25">
      <c r="A1614" s="182" t="s">
        <v>3849</v>
      </c>
    </row>
    <row r="1615" spans="1:1" ht="16.8" x14ac:dyDescent="0.25">
      <c r="A1615" s="182" t="s">
        <v>3850</v>
      </c>
    </row>
    <row r="1616" spans="1:1" ht="16.8" x14ac:dyDescent="0.25">
      <c r="A1616" s="182" t="s">
        <v>3851</v>
      </c>
    </row>
    <row r="1617" spans="1:1" ht="16.8" x14ac:dyDescent="0.25">
      <c r="A1617" s="182" t="s">
        <v>3852</v>
      </c>
    </row>
    <row r="1618" spans="1:1" ht="16.8" x14ac:dyDescent="0.25">
      <c r="A1618" s="182" t="s">
        <v>3853</v>
      </c>
    </row>
    <row r="1619" spans="1:1" ht="16.8" x14ac:dyDescent="0.25">
      <c r="A1619" s="182" t="s">
        <v>3854</v>
      </c>
    </row>
    <row r="1620" spans="1:1" ht="16.8" x14ac:dyDescent="0.25">
      <c r="A1620" s="182" t="s">
        <v>3855</v>
      </c>
    </row>
    <row r="1621" spans="1:1" ht="16.8" x14ac:dyDescent="0.25">
      <c r="A1621" s="182" t="s">
        <v>3856</v>
      </c>
    </row>
    <row r="1622" spans="1:1" ht="16.8" x14ac:dyDescent="0.25">
      <c r="A1622" s="182" t="s">
        <v>3857</v>
      </c>
    </row>
    <row r="1623" spans="1:1" ht="16.8" x14ac:dyDescent="0.25">
      <c r="A1623" s="182" t="s">
        <v>3858</v>
      </c>
    </row>
    <row r="1624" spans="1:1" ht="16.8" x14ac:dyDescent="0.25">
      <c r="A1624" s="182" t="s">
        <v>3859</v>
      </c>
    </row>
    <row r="1625" spans="1:1" ht="16.8" x14ac:dyDescent="0.25">
      <c r="A1625" s="182" t="s">
        <v>3860</v>
      </c>
    </row>
    <row r="1626" spans="1:1" ht="16.8" x14ac:dyDescent="0.25">
      <c r="A1626" s="182" t="s">
        <v>3861</v>
      </c>
    </row>
    <row r="1627" spans="1:1" ht="16.8" x14ac:dyDescent="0.25">
      <c r="A1627" s="182" t="s">
        <v>3862</v>
      </c>
    </row>
    <row r="1628" spans="1:1" ht="16.8" x14ac:dyDescent="0.25">
      <c r="A1628" s="182" t="s">
        <v>3863</v>
      </c>
    </row>
    <row r="1629" spans="1:1" ht="16.8" x14ac:dyDescent="0.25">
      <c r="A1629" s="182" t="s">
        <v>3864</v>
      </c>
    </row>
    <row r="1630" spans="1:1" ht="16.8" x14ac:dyDescent="0.25">
      <c r="A1630" s="182" t="s">
        <v>3865</v>
      </c>
    </row>
    <row r="1631" spans="1:1" ht="16.8" x14ac:dyDescent="0.25">
      <c r="A1631" s="182" t="s">
        <v>3866</v>
      </c>
    </row>
    <row r="1632" spans="1:1" ht="16.8" x14ac:dyDescent="0.25">
      <c r="A1632" s="182" t="s">
        <v>3867</v>
      </c>
    </row>
    <row r="1633" spans="1:1" ht="16.8" x14ac:dyDescent="0.25">
      <c r="A1633" s="182" t="s">
        <v>3868</v>
      </c>
    </row>
    <row r="1634" spans="1:1" ht="16.8" x14ac:dyDescent="0.25">
      <c r="A1634" s="182" t="s">
        <v>3869</v>
      </c>
    </row>
    <row r="1635" spans="1:1" ht="16.8" x14ac:dyDescent="0.25">
      <c r="A1635" s="182" t="s">
        <v>3870</v>
      </c>
    </row>
    <row r="1636" spans="1:1" ht="16.8" x14ac:dyDescent="0.25">
      <c r="A1636" s="182" t="s">
        <v>3871</v>
      </c>
    </row>
    <row r="1637" spans="1:1" ht="16.8" x14ac:dyDescent="0.25">
      <c r="A1637" s="182" t="s">
        <v>3872</v>
      </c>
    </row>
    <row r="1638" spans="1:1" ht="16.8" x14ac:dyDescent="0.25">
      <c r="A1638" s="182" t="s">
        <v>3873</v>
      </c>
    </row>
    <row r="1639" spans="1:1" ht="16.8" x14ac:dyDescent="0.25">
      <c r="A1639" s="182" t="s">
        <v>3874</v>
      </c>
    </row>
    <row r="1640" spans="1:1" ht="16.8" x14ac:dyDescent="0.25">
      <c r="A1640" s="182" t="s">
        <v>3875</v>
      </c>
    </row>
    <row r="1641" spans="1:1" ht="16.8" x14ac:dyDescent="0.25">
      <c r="A1641" s="182" t="s">
        <v>3876</v>
      </c>
    </row>
    <row r="1642" spans="1:1" ht="16.8" x14ac:dyDescent="0.25">
      <c r="A1642" s="182" t="s">
        <v>3877</v>
      </c>
    </row>
    <row r="1643" spans="1:1" ht="16.8" x14ac:dyDescent="0.25">
      <c r="A1643" s="182" t="s">
        <v>4893</v>
      </c>
    </row>
    <row r="1644" spans="1:1" ht="16.8" x14ac:dyDescent="0.25">
      <c r="A1644" s="182" t="s">
        <v>4894</v>
      </c>
    </row>
    <row r="1645" spans="1:1" ht="16.8" x14ac:dyDescent="0.25">
      <c r="A1645" s="182" t="s">
        <v>3878</v>
      </c>
    </row>
    <row r="1646" spans="1:1" ht="16.8" x14ac:dyDescent="0.25">
      <c r="A1646" s="182" t="s">
        <v>3879</v>
      </c>
    </row>
    <row r="1647" spans="1:1" ht="16.8" x14ac:dyDescent="0.25">
      <c r="A1647" s="182" t="s">
        <v>3880</v>
      </c>
    </row>
    <row r="1648" spans="1:1" ht="16.8" x14ac:dyDescent="0.25">
      <c r="A1648" s="182" t="s">
        <v>3881</v>
      </c>
    </row>
    <row r="1649" spans="1:1" ht="16.8" x14ac:dyDescent="0.25">
      <c r="A1649" s="182" t="s">
        <v>3882</v>
      </c>
    </row>
    <row r="1650" spans="1:1" ht="16.8" x14ac:dyDescent="0.25">
      <c r="A1650" s="182" t="s">
        <v>3883</v>
      </c>
    </row>
    <row r="1651" spans="1:1" ht="16.8" x14ac:dyDescent="0.25">
      <c r="A1651" s="182" t="s">
        <v>3884</v>
      </c>
    </row>
    <row r="1652" spans="1:1" ht="16.8" x14ac:dyDescent="0.25">
      <c r="A1652" s="182" t="s">
        <v>3885</v>
      </c>
    </row>
    <row r="1653" spans="1:1" ht="16.8" x14ac:dyDescent="0.25">
      <c r="A1653" s="182" t="s">
        <v>3886</v>
      </c>
    </row>
    <row r="1654" spans="1:1" ht="16.8" x14ac:dyDescent="0.25">
      <c r="A1654" s="182" t="s">
        <v>3887</v>
      </c>
    </row>
    <row r="1655" spans="1:1" ht="16.8" x14ac:dyDescent="0.25">
      <c r="A1655" s="182" t="s">
        <v>3888</v>
      </c>
    </row>
    <row r="1656" spans="1:1" ht="16.8" x14ac:dyDescent="0.25">
      <c r="A1656" s="182" t="s">
        <v>3889</v>
      </c>
    </row>
    <row r="1657" spans="1:1" ht="16.8" x14ac:dyDescent="0.25">
      <c r="A1657" s="182" t="s">
        <v>3890</v>
      </c>
    </row>
    <row r="1658" spans="1:1" ht="16.8" x14ac:dyDescent="0.25">
      <c r="A1658" s="182" t="s">
        <v>3891</v>
      </c>
    </row>
    <row r="1659" spans="1:1" ht="16.8" x14ac:dyDescent="0.25">
      <c r="A1659" s="182" t="s">
        <v>3892</v>
      </c>
    </row>
    <row r="1660" spans="1:1" ht="16.8" x14ac:dyDescent="0.25">
      <c r="A1660" s="182" t="s">
        <v>3893</v>
      </c>
    </row>
    <row r="1661" spans="1:1" ht="16.8" x14ac:dyDescent="0.25">
      <c r="A1661" s="182" t="s">
        <v>3894</v>
      </c>
    </row>
    <row r="1662" spans="1:1" ht="16.8" x14ac:dyDescent="0.25">
      <c r="A1662" s="182" t="s">
        <v>3895</v>
      </c>
    </row>
    <row r="1663" spans="1:1" ht="16.8" x14ac:dyDescent="0.25">
      <c r="A1663" s="182" t="s">
        <v>3896</v>
      </c>
    </row>
    <row r="1664" spans="1:1" ht="16.8" x14ac:dyDescent="0.25">
      <c r="A1664" s="182" t="s">
        <v>3897</v>
      </c>
    </row>
    <row r="1665" spans="1:1" ht="16.8" x14ac:dyDescent="0.25">
      <c r="A1665" s="182" t="s">
        <v>3898</v>
      </c>
    </row>
    <row r="1666" spans="1:1" ht="16.8" x14ac:dyDescent="0.25">
      <c r="A1666" s="182" t="s">
        <v>3899</v>
      </c>
    </row>
    <row r="1667" spans="1:1" ht="16.8" x14ac:dyDescent="0.25">
      <c r="A1667" s="182" t="s">
        <v>3900</v>
      </c>
    </row>
    <row r="1668" spans="1:1" ht="16.8" x14ac:dyDescent="0.25">
      <c r="A1668" s="182" t="s">
        <v>3901</v>
      </c>
    </row>
    <row r="1669" spans="1:1" ht="16.8" x14ac:dyDescent="0.25">
      <c r="A1669" s="182" t="s">
        <v>3902</v>
      </c>
    </row>
    <row r="1670" spans="1:1" ht="16.8" x14ac:dyDescent="0.25">
      <c r="A1670" s="182" t="s">
        <v>3903</v>
      </c>
    </row>
    <row r="1671" spans="1:1" ht="16.8" x14ac:dyDescent="0.25">
      <c r="A1671" s="182" t="s">
        <v>3904</v>
      </c>
    </row>
    <row r="1672" spans="1:1" ht="16.8" x14ac:dyDescent="0.25">
      <c r="A1672" s="182" t="s">
        <v>3905</v>
      </c>
    </row>
    <row r="1673" spans="1:1" ht="16.8" x14ac:dyDescent="0.25">
      <c r="A1673" s="182" t="s">
        <v>3906</v>
      </c>
    </row>
    <row r="1674" spans="1:1" ht="16.8" x14ac:dyDescent="0.25">
      <c r="A1674" s="182" t="s">
        <v>3907</v>
      </c>
    </row>
    <row r="1675" spans="1:1" ht="16.8" x14ac:dyDescent="0.25">
      <c r="A1675" s="182" t="s">
        <v>3908</v>
      </c>
    </row>
    <row r="1676" spans="1:1" ht="16.8" x14ac:dyDescent="0.25">
      <c r="A1676" s="182" t="s">
        <v>3909</v>
      </c>
    </row>
    <row r="1677" spans="1:1" ht="16.8" x14ac:dyDescent="0.25">
      <c r="A1677" s="182" t="s">
        <v>3910</v>
      </c>
    </row>
    <row r="1678" spans="1:1" ht="16.8" x14ac:dyDescent="0.25">
      <c r="A1678" s="182" t="s">
        <v>3911</v>
      </c>
    </row>
    <row r="1679" spans="1:1" ht="16.8" x14ac:dyDescent="0.25">
      <c r="A1679" s="182" t="s">
        <v>3912</v>
      </c>
    </row>
    <row r="1680" spans="1:1" ht="16.8" x14ac:dyDescent="0.25">
      <c r="A1680" s="182" t="s">
        <v>3913</v>
      </c>
    </row>
    <row r="1681" spans="1:1" ht="16.8" x14ac:dyDescent="0.25">
      <c r="A1681" s="182" t="s">
        <v>3914</v>
      </c>
    </row>
    <row r="1682" spans="1:1" ht="16.8" x14ac:dyDescent="0.25">
      <c r="A1682" s="182" t="s">
        <v>3915</v>
      </c>
    </row>
    <row r="1683" spans="1:1" ht="16.8" x14ac:dyDescent="0.25">
      <c r="A1683" s="182" t="s">
        <v>3916</v>
      </c>
    </row>
    <row r="1684" spans="1:1" ht="16.8" x14ac:dyDescent="0.25">
      <c r="A1684" s="182" t="s">
        <v>3917</v>
      </c>
    </row>
    <row r="1685" spans="1:1" ht="16.8" x14ac:dyDescent="0.25">
      <c r="A1685" s="182" t="s">
        <v>3918</v>
      </c>
    </row>
    <row r="1686" spans="1:1" ht="16.8" x14ac:dyDescent="0.25">
      <c r="A1686" s="182" t="s">
        <v>3919</v>
      </c>
    </row>
    <row r="1687" spans="1:1" ht="16.8" x14ac:dyDescent="0.25">
      <c r="A1687" s="182" t="s">
        <v>3920</v>
      </c>
    </row>
    <row r="1688" spans="1:1" ht="16.8" x14ac:dyDescent="0.25">
      <c r="A1688" s="182" t="s">
        <v>3921</v>
      </c>
    </row>
    <row r="1689" spans="1:1" ht="16.8" x14ac:dyDescent="0.25">
      <c r="A1689" s="182" t="s">
        <v>3922</v>
      </c>
    </row>
    <row r="1690" spans="1:1" ht="16.8" x14ac:dyDescent="0.25">
      <c r="A1690" s="182" t="s">
        <v>3923</v>
      </c>
    </row>
    <row r="1691" spans="1:1" ht="16.8" x14ac:dyDescent="0.25">
      <c r="A1691" s="182" t="s">
        <v>3924</v>
      </c>
    </row>
    <row r="1692" spans="1:1" ht="16.8" x14ac:dyDescent="0.25">
      <c r="A1692" s="182" t="s">
        <v>3925</v>
      </c>
    </row>
    <row r="1693" spans="1:1" ht="16.8" x14ac:dyDescent="0.25">
      <c r="A1693" s="182" t="s">
        <v>3926</v>
      </c>
    </row>
    <row r="1694" spans="1:1" ht="16.8" x14ac:dyDescent="0.25">
      <c r="A1694" s="182" t="s">
        <v>3927</v>
      </c>
    </row>
    <row r="1695" spans="1:1" ht="16.8" x14ac:dyDescent="0.25">
      <c r="A1695" s="182" t="s">
        <v>3928</v>
      </c>
    </row>
    <row r="1696" spans="1:1" ht="16.8" x14ac:dyDescent="0.25">
      <c r="A1696" s="182" t="s">
        <v>3929</v>
      </c>
    </row>
    <row r="1697" spans="1:1" ht="16.8" x14ac:dyDescent="0.25">
      <c r="A1697" s="182" t="s">
        <v>3930</v>
      </c>
    </row>
    <row r="1698" spans="1:1" ht="16.8" x14ac:dyDescent="0.25">
      <c r="A1698" s="182" t="s">
        <v>3931</v>
      </c>
    </row>
    <row r="1699" spans="1:1" ht="16.8" x14ac:dyDescent="0.25">
      <c r="A1699" s="182" t="s">
        <v>3932</v>
      </c>
    </row>
    <row r="1700" spans="1:1" ht="16.8" x14ac:dyDescent="0.25">
      <c r="A1700" s="182" t="s">
        <v>3933</v>
      </c>
    </row>
    <row r="1701" spans="1:1" ht="16.8" x14ac:dyDescent="0.25">
      <c r="A1701" s="182" t="s">
        <v>3934</v>
      </c>
    </row>
    <row r="1702" spans="1:1" ht="16.8" x14ac:dyDescent="0.25">
      <c r="A1702" s="182" t="s">
        <v>3935</v>
      </c>
    </row>
    <row r="1703" spans="1:1" ht="16.8" x14ac:dyDescent="0.25">
      <c r="A1703" s="182" t="s">
        <v>3936</v>
      </c>
    </row>
    <row r="1704" spans="1:1" ht="16.8" x14ac:dyDescent="0.25">
      <c r="A1704" s="182" t="s">
        <v>3937</v>
      </c>
    </row>
    <row r="1705" spans="1:1" ht="16.8" x14ac:dyDescent="0.25">
      <c r="A1705" s="182" t="s">
        <v>3938</v>
      </c>
    </row>
    <row r="1706" spans="1:1" ht="16.8" x14ac:dyDescent="0.25">
      <c r="A1706" s="182" t="s">
        <v>3939</v>
      </c>
    </row>
    <row r="1707" spans="1:1" ht="16.8" x14ac:dyDescent="0.25">
      <c r="A1707" s="182" t="s">
        <v>3940</v>
      </c>
    </row>
    <row r="1708" spans="1:1" ht="16.8" x14ac:dyDescent="0.25">
      <c r="A1708" s="182" t="s">
        <v>3941</v>
      </c>
    </row>
    <row r="1709" spans="1:1" ht="16.8" x14ac:dyDescent="0.25">
      <c r="A1709" s="182" t="s">
        <v>3942</v>
      </c>
    </row>
    <row r="1710" spans="1:1" ht="16.8" x14ac:dyDescent="0.25">
      <c r="A1710" s="182" t="s">
        <v>3943</v>
      </c>
    </row>
    <row r="1711" spans="1:1" ht="16.8" x14ac:dyDescent="0.25">
      <c r="A1711" s="182" t="s">
        <v>3944</v>
      </c>
    </row>
    <row r="1712" spans="1:1" ht="16.8" x14ac:dyDescent="0.25">
      <c r="A1712" s="182" t="s">
        <v>3945</v>
      </c>
    </row>
    <row r="1713" spans="1:1" ht="16.8" x14ac:dyDescent="0.25">
      <c r="A1713" s="182" t="s">
        <v>3946</v>
      </c>
    </row>
    <row r="1714" spans="1:1" ht="16.8" x14ac:dyDescent="0.25">
      <c r="A1714" s="182" t="s">
        <v>3947</v>
      </c>
    </row>
    <row r="1715" spans="1:1" ht="16.8" x14ac:dyDescent="0.25">
      <c r="A1715" s="182" t="s">
        <v>3948</v>
      </c>
    </row>
    <row r="1716" spans="1:1" ht="16.8" x14ac:dyDescent="0.25">
      <c r="A1716" s="182" t="s">
        <v>3949</v>
      </c>
    </row>
    <row r="1717" spans="1:1" ht="16.8" x14ac:dyDescent="0.25">
      <c r="A1717" s="182" t="s">
        <v>3950</v>
      </c>
    </row>
    <row r="1718" spans="1:1" ht="16.8" x14ac:dyDescent="0.25">
      <c r="A1718" s="182" t="s">
        <v>3951</v>
      </c>
    </row>
    <row r="1719" spans="1:1" ht="16.8" x14ac:dyDescent="0.25">
      <c r="A1719" s="182" t="s">
        <v>3952</v>
      </c>
    </row>
    <row r="1720" spans="1:1" ht="16.8" x14ac:dyDescent="0.25">
      <c r="A1720" s="182" t="s">
        <v>3953</v>
      </c>
    </row>
    <row r="1721" spans="1:1" ht="16.8" x14ac:dyDescent="0.25">
      <c r="A1721" s="182" t="s">
        <v>3954</v>
      </c>
    </row>
    <row r="1722" spans="1:1" ht="16.8" x14ac:dyDescent="0.25">
      <c r="A1722" s="182" t="s">
        <v>3955</v>
      </c>
    </row>
    <row r="1723" spans="1:1" ht="16.8" x14ac:dyDescent="0.25">
      <c r="A1723" s="182" t="s">
        <v>3956</v>
      </c>
    </row>
    <row r="1724" spans="1:1" ht="16.8" x14ac:dyDescent="0.25">
      <c r="A1724" s="182" t="s">
        <v>3957</v>
      </c>
    </row>
    <row r="1725" spans="1:1" ht="16.8" x14ac:dyDescent="0.25">
      <c r="A1725" s="182" t="s">
        <v>3958</v>
      </c>
    </row>
    <row r="1726" spans="1:1" ht="16.8" x14ac:dyDescent="0.25">
      <c r="A1726" s="182" t="s">
        <v>3959</v>
      </c>
    </row>
    <row r="1727" spans="1:1" ht="16.8" x14ac:dyDescent="0.25">
      <c r="A1727" s="182" t="s">
        <v>3960</v>
      </c>
    </row>
    <row r="1728" spans="1:1" ht="16.8" x14ac:dyDescent="0.25">
      <c r="A1728" s="182" t="s">
        <v>3961</v>
      </c>
    </row>
    <row r="1729" spans="1:1" ht="16.8" x14ac:dyDescent="0.25">
      <c r="A1729" s="182" t="s">
        <v>3962</v>
      </c>
    </row>
    <row r="1730" spans="1:1" ht="16.8" x14ac:dyDescent="0.25">
      <c r="A1730" s="182" t="s">
        <v>3963</v>
      </c>
    </row>
    <row r="1731" spans="1:1" ht="16.8" x14ac:dyDescent="0.25">
      <c r="A1731" s="182" t="s">
        <v>3964</v>
      </c>
    </row>
    <row r="1732" spans="1:1" ht="16.8" x14ac:dyDescent="0.25">
      <c r="A1732" s="182" t="s">
        <v>3965</v>
      </c>
    </row>
    <row r="1733" spans="1:1" ht="16.8" x14ac:dyDescent="0.25">
      <c r="A1733" s="182" t="s">
        <v>3966</v>
      </c>
    </row>
    <row r="1734" spans="1:1" ht="16.8" x14ac:dyDescent="0.25">
      <c r="A1734" s="182" t="s">
        <v>3967</v>
      </c>
    </row>
    <row r="1735" spans="1:1" ht="16.8" x14ac:dyDescent="0.25">
      <c r="A1735" s="182" t="s">
        <v>3968</v>
      </c>
    </row>
    <row r="1736" spans="1:1" ht="16.8" x14ac:dyDescent="0.25">
      <c r="A1736" s="182" t="s">
        <v>3969</v>
      </c>
    </row>
    <row r="1737" spans="1:1" ht="16.8" x14ac:dyDescent="0.25">
      <c r="A1737" s="182" t="s">
        <v>3970</v>
      </c>
    </row>
    <row r="1738" spans="1:1" ht="16.8" x14ac:dyDescent="0.25">
      <c r="A1738" s="182" t="s">
        <v>3971</v>
      </c>
    </row>
    <row r="1739" spans="1:1" ht="16.8" x14ac:dyDescent="0.25">
      <c r="A1739" s="182" t="s">
        <v>3972</v>
      </c>
    </row>
    <row r="1740" spans="1:1" ht="16.8" x14ac:dyDescent="0.25">
      <c r="A1740" s="182" t="s">
        <v>3973</v>
      </c>
    </row>
    <row r="1741" spans="1:1" ht="16.8" x14ac:dyDescent="0.25">
      <c r="A1741" s="182" t="s">
        <v>3974</v>
      </c>
    </row>
    <row r="1742" spans="1:1" ht="16.8" x14ac:dyDescent="0.25">
      <c r="A1742" s="182" t="s">
        <v>3975</v>
      </c>
    </row>
    <row r="1743" spans="1:1" ht="16.8" x14ac:dyDescent="0.25">
      <c r="A1743" s="182" t="s">
        <v>3976</v>
      </c>
    </row>
    <row r="1744" spans="1:1" ht="16.8" x14ac:dyDescent="0.25">
      <c r="A1744" s="182" t="s">
        <v>3977</v>
      </c>
    </row>
    <row r="1745" spans="1:1" ht="16.8" x14ac:dyDescent="0.25">
      <c r="A1745" s="182" t="s">
        <v>3978</v>
      </c>
    </row>
    <row r="1746" spans="1:1" ht="16.8" x14ac:dyDescent="0.25">
      <c r="A1746" s="182" t="s">
        <v>3979</v>
      </c>
    </row>
    <row r="1747" spans="1:1" ht="16.8" x14ac:dyDescent="0.25">
      <c r="A1747" s="182" t="s">
        <v>3980</v>
      </c>
    </row>
    <row r="1748" spans="1:1" ht="16.8" x14ac:dyDescent="0.25">
      <c r="A1748" s="182" t="s">
        <v>3981</v>
      </c>
    </row>
    <row r="1749" spans="1:1" ht="16.8" x14ac:dyDescent="0.25">
      <c r="A1749" s="182" t="s">
        <v>3982</v>
      </c>
    </row>
    <row r="1750" spans="1:1" ht="16.8" x14ac:dyDescent="0.25">
      <c r="A1750" s="182" t="s">
        <v>3983</v>
      </c>
    </row>
    <row r="1751" spans="1:1" ht="16.8" x14ac:dyDescent="0.25">
      <c r="A1751" s="182" t="s">
        <v>3984</v>
      </c>
    </row>
    <row r="1752" spans="1:1" ht="16.8" x14ac:dyDescent="0.25">
      <c r="A1752" s="182" t="s">
        <v>3985</v>
      </c>
    </row>
    <row r="1753" spans="1:1" ht="16.8" x14ac:dyDescent="0.25">
      <c r="A1753" s="182" t="s">
        <v>3986</v>
      </c>
    </row>
    <row r="1754" spans="1:1" ht="16.8" x14ac:dyDescent="0.25">
      <c r="A1754" s="182" t="s">
        <v>3987</v>
      </c>
    </row>
    <row r="1755" spans="1:1" ht="16.8" x14ac:dyDescent="0.25">
      <c r="A1755" s="182" t="s">
        <v>3988</v>
      </c>
    </row>
    <row r="1756" spans="1:1" ht="16.8" x14ac:dyDescent="0.25">
      <c r="A1756" s="182" t="s">
        <v>3989</v>
      </c>
    </row>
    <row r="1757" spans="1:1" ht="16.8" x14ac:dyDescent="0.25">
      <c r="A1757" s="182" t="s">
        <v>4895</v>
      </c>
    </row>
    <row r="1758" spans="1:1" ht="16.8" x14ac:dyDescent="0.25">
      <c r="A1758" s="182" t="s">
        <v>3990</v>
      </c>
    </row>
    <row r="1759" spans="1:1" ht="16.8" x14ac:dyDescent="0.25">
      <c r="A1759" s="182" t="s">
        <v>3991</v>
      </c>
    </row>
    <row r="1760" spans="1:1" ht="16.8" x14ac:dyDescent="0.25">
      <c r="A1760" s="182" t="s">
        <v>3992</v>
      </c>
    </row>
    <row r="1761" spans="1:1" ht="16.8" x14ac:dyDescent="0.25">
      <c r="A1761" s="182" t="s">
        <v>3993</v>
      </c>
    </row>
    <row r="1762" spans="1:1" ht="16.8" x14ac:dyDescent="0.25">
      <c r="A1762" s="182" t="s">
        <v>3994</v>
      </c>
    </row>
    <row r="1763" spans="1:1" ht="16.8" x14ac:dyDescent="0.25">
      <c r="A1763" s="182" t="s">
        <v>3995</v>
      </c>
    </row>
    <row r="1764" spans="1:1" ht="16.8" x14ac:dyDescent="0.25">
      <c r="A1764" s="182" t="s">
        <v>3996</v>
      </c>
    </row>
    <row r="1765" spans="1:1" ht="16.8" x14ac:dyDescent="0.25">
      <c r="A1765" s="182" t="s">
        <v>3997</v>
      </c>
    </row>
    <row r="1766" spans="1:1" ht="16.8" x14ac:dyDescent="0.25">
      <c r="A1766" s="182" t="s">
        <v>3998</v>
      </c>
    </row>
    <row r="1767" spans="1:1" ht="16.8" x14ac:dyDescent="0.25">
      <c r="A1767" s="182" t="s">
        <v>3999</v>
      </c>
    </row>
    <row r="1768" spans="1:1" ht="16.8" x14ac:dyDescent="0.25">
      <c r="A1768" s="182" t="s">
        <v>4000</v>
      </c>
    </row>
    <row r="1769" spans="1:1" ht="16.8" x14ac:dyDescent="0.25">
      <c r="A1769" s="182" t="s">
        <v>4001</v>
      </c>
    </row>
    <row r="1770" spans="1:1" ht="16.8" x14ac:dyDescent="0.25">
      <c r="A1770" s="182" t="s">
        <v>4002</v>
      </c>
    </row>
    <row r="1771" spans="1:1" ht="16.8" x14ac:dyDescent="0.25">
      <c r="A1771" s="182" t="s">
        <v>4003</v>
      </c>
    </row>
    <row r="1772" spans="1:1" ht="16.8" x14ac:dyDescent="0.25">
      <c r="A1772" s="182" t="s">
        <v>4004</v>
      </c>
    </row>
    <row r="1773" spans="1:1" ht="16.8" x14ac:dyDescent="0.25">
      <c r="A1773" s="182" t="s">
        <v>4005</v>
      </c>
    </row>
    <row r="1774" spans="1:1" ht="16.8" x14ac:dyDescent="0.25">
      <c r="A1774" s="182" t="s">
        <v>4006</v>
      </c>
    </row>
    <row r="1775" spans="1:1" ht="16.8" x14ac:dyDescent="0.25">
      <c r="A1775" s="182" t="s">
        <v>4007</v>
      </c>
    </row>
    <row r="1776" spans="1:1" ht="16.8" x14ac:dyDescent="0.25">
      <c r="A1776" s="182" t="s">
        <v>4008</v>
      </c>
    </row>
    <row r="1777" spans="1:1" ht="16.8" x14ac:dyDescent="0.25">
      <c r="A1777" s="182" t="s">
        <v>4009</v>
      </c>
    </row>
    <row r="1778" spans="1:1" ht="16.8" x14ac:dyDescent="0.25">
      <c r="A1778" s="182" t="s">
        <v>4010</v>
      </c>
    </row>
    <row r="1779" spans="1:1" ht="16.8" x14ac:dyDescent="0.25">
      <c r="A1779" s="182" t="s">
        <v>4011</v>
      </c>
    </row>
    <row r="1780" spans="1:1" ht="16.8" x14ac:dyDescent="0.25">
      <c r="A1780" s="182" t="s">
        <v>4896</v>
      </c>
    </row>
    <row r="1781" spans="1:1" ht="16.8" x14ac:dyDescent="0.25">
      <c r="A1781" s="182" t="s">
        <v>4012</v>
      </c>
    </row>
    <row r="1782" spans="1:1" ht="16.8" x14ac:dyDescent="0.25">
      <c r="A1782" s="182" t="s">
        <v>4013</v>
      </c>
    </row>
    <row r="1783" spans="1:1" ht="16.8" x14ac:dyDescent="0.25">
      <c r="A1783" s="182" t="s">
        <v>4014</v>
      </c>
    </row>
    <row r="1784" spans="1:1" ht="16.8" x14ac:dyDescent="0.25">
      <c r="A1784" s="182" t="s">
        <v>4015</v>
      </c>
    </row>
    <row r="1785" spans="1:1" ht="16.8" x14ac:dyDescent="0.25">
      <c r="A1785" s="182" t="s">
        <v>4016</v>
      </c>
    </row>
    <row r="1786" spans="1:1" ht="16.8" x14ac:dyDescent="0.25">
      <c r="A1786" s="182" t="s">
        <v>4017</v>
      </c>
    </row>
    <row r="1787" spans="1:1" ht="16.8" x14ac:dyDescent="0.25">
      <c r="A1787" s="182" t="s">
        <v>4018</v>
      </c>
    </row>
    <row r="1788" spans="1:1" ht="16.8" x14ac:dyDescent="0.25">
      <c r="A1788" s="182" t="s">
        <v>4019</v>
      </c>
    </row>
    <row r="1789" spans="1:1" ht="16.8" x14ac:dyDescent="0.25">
      <c r="A1789" s="182" t="s">
        <v>4020</v>
      </c>
    </row>
    <row r="1790" spans="1:1" ht="16.8" x14ac:dyDescent="0.25">
      <c r="A1790" s="182" t="s">
        <v>4021</v>
      </c>
    </row>
    <row r="1791" spans="1:1" ht="16.8" x14ac:dyDescent="0.25">
      <c r="A1791" s="182" t="s">
        <v>4022</v>
      </c>
    </row>
    <row r="1792" spans="1:1" ht="16.8" x14ac:dyDescent="0.25">
      <c r="A1792" s="182" t="s">
        <v>4023</v>
      </c>
    </row>
    <row r="1793" spans="1:1" ht="16.8" x14ac:dyDescent="0.25">
      <c r="A1793" s="182" t="s">
        <v>4024</v>
      </c>
    </row>
    <row r="1794" spans="1:1" ht="16.8" x14ac:dyDescent="0.25">
      <c r="A1794" s="182" t="s">
        <v>4025</v>
      </c>
    </row>
    <row r="1795" spans="1:1" ht="16.8" x14ac:dyDescent="0.25">
      <c r="A1795" s="182" t="s">
        <v>4026</v>
      </c>
    </row>
    <row r="1796" spans="1:1" ht="16.8" x14ac:dyDescent="0.25">
      <c r="A1796" s="182" t="s">
        <v>4027</v>
      </c>
    </row>
    <row r="1797" spans="1:1" ht="16.8" x14ac:dyDescent="0.25">
      <c r="A1797" s="182" t="s">
        <v>4028</v>
      </c>
    </row>
    <row r="1798" spans="1:1" ht="16.8" x14ac:dyDescent="0.25">
      <c r="A1798" s="182" t="s">
        <v>4029</v>
      </c>
    </row>
    <row r="1799" spans="1:1" ht="16.8" x14ac:dyDescent="0.25">
      <c r="A1799" s="182" t="s">
        <v>4030</v>
      </c>
    </row>
    <row r="1800" spans="1:1" ht="16.8" x14ac:dyDescent="0.25">
      <c r="A1800" s="182" t="s">
        <v>4031</v>
      </c>
    </row>
    <row r="1801" spans="1:1" ht="16.8" x14ac:dyDescent="0.25">
      <c r="A1801" s="182" t="s">
        <v>4032</v>
      </c>
    </row>
    <row r="1802" spans="1:1" ht="16.8" x14ac:dyDescent="0.25">
      <c r="A1802" s="182" t="s">
        <v>4033</v>
      </c>
    </row>
    <row r="1803" spans="1:1" ht="16.8" x14ac:dyDescent="0.25">
      <c r="A1803" s="182" t="s">
        <v>4034</v>
      </c>
    </row>
    <row r="1804" spans="1:1" ht="16.8" x14ac:dyDescent="0.25">
      <c r="A1804" s="182" t="s">
        <v>4035</v>
      </c>
    </row>
    <row r="1805" spans="1:1" ht="16.8" x14ac:dyDescent="0.25">
      <c r="A1805" s="182" t="s">
        <v>4036</v>
      </c>
    </row>
    <row r="1806" spans="1:1" ht="16.8" x14ac:dyDescent="0.25">
      <c r="A1806" s="182" t="s">
        <v>4037</v>
      </c>
    </row>
    <row r="1807" spans="1:1" ht="16.8" x14ac:dyDescent="0.25">
      <c r="A1807" s="182" t="s">
        <v>4038</v>
      </c>
    </row>
    <row r="1808" spans="1:1" ht="16.8" x14ac:dyDescent="0.25">
      <c r="A1808" s="182" t="s">
        <v>4039</v>
      </c>
    </row>
    <row r="1809" spans="1:1" ht="16.8" x14ac:dyDescent="0.25">
      <c r="A1809" s="182" t="s">
        <v>4040</v>
      </c>
    </row>
    <row r="1810" spans="1:1" ht="16.8" x14ac:dyDescent="0.25">
      <c r="A1810" s="182" t="s">
        <v>4041</v>
      </c>
    </row>
    <row r="1811" spans="1:1" ht="16.8" x14ac:dyDescent="0.25">
      <c r="A1811" s="182" t="s">
        <v>4042</v>
      </c>
    </row>
    <row r="1812" spans="1:1" ht="16.8" x14ac:dyDescent="0.25">
      <c r="A1812" s="182" t="s">
        <v>4043</v>
      </c>
    </row>
    <row r="1813" spans="1:1" ht="16.8" x14ac:dyDescent="0.25">
      <c r="A1813" s="182" t="s">
        <v>4044</v>
      </c>
    </row>
    <row r="1814" spans="1:1" ht="16.8" x14ac:dyDescent="0.25">
      <c r="A1814" s="182" t="s">
        <v>4045</v>
      </c>
    </row>
    <row r="1815" spans="1:1" ht="16.8" x14ac:dyDescent="0.25">
      <c r="A1815" s="182" t="s">
        <v>4046</v>
      </c>
    </row>
    <row r="1816" spans="1:1" ht="16.8" x14ac:dyDescent="0.25">
      <c r="A1816" s="182" t="s">
        <v>4047</v>
      </c>
    </row>
    <row r="1817" spans="1:1" ht="16.8" x14ac:dyDescent="0.25">
      <c r="A1817" s="182" t="s">
        <v>4048</v>
      </c>
    </row>
    <row r="1818" spans="1:1" ht="16.8" x14ac:dyDescent="0.25">
      <c r="A1818" s="182" t="s">
        <v>4049</v>
      </c>
    </row>
    <row r="1819" spans="1:1" ht="16.8" x14ac:dyDescent="0.25">
      <c r="A1819" s="182" t="s">
        <v>4050</v>
      </c>
    </row>
    <row r="1820" spans="1:1" ht="16.8" x14ac:dyDescent="0.25">
      <c r="A1820" s="182" t="s">
        <v>4051</v>
      </c>
    </row>
    <row r="1821" spans="1:1" ht="16.8" x14ac:dyDescent="0.25">
      <c r="A1821" s="182" t="s">
        <v>4052</v>
      </c>
    </row>
    <row r="1822" spans="1:1" ht="16.8" x14ac:dyDescent="0.25">
      <c r="A1822" s="182" t="s">
        <v>4053</v>
      </c>
    </row>
    <row r="1823" spans="1:1" ht="16.8" x14ac:dyDescent="0.25">
      <c r="A1823" s="182" t="s">
        <v>4054</v>
      </c>
    </row>
    <row r="1824" spans="1:1" ht="16.8" x14ac:dyDescent="0.25">
      <c r="A1824" s="182" t="s">
        <v>4055</v>
      </c>
    </row>
    <row r="1825" spans="1:1" ht="16.8" x14ac:dyDescent="0.25">
      <c r="A1825" s="182" t="s">
        <v>4056</v>
      </c>
    </row>
    <row r="1826" spans="1:1" ht="16.8" x14ac:dyDescent="0.25">
      <c r="A1826" s="182" t="s">
        <v>4057</v>
      </c>
    </row>
    <row r="1827" spans="1:1" ht="16.8" x14ac:dyDescent="0.25">
      <c r="A1827" s="182" t="s">
        <v>4058</v>
      </c>
    </row>
    <row r="1828" spans="1:1" ht="16.8" x14ac:dyDescent="0.25">
      <c r="A1828" s="182" t="s">
        <v>4059</v>
      </c>
    </row>
    <row r="1829" spans="1:1" ht="16.8" x14ac:dyDescent="0.25">
      <c r="A1829" s="182" t="s">
        <v>4060</v>
      </c>
    </row>
    <row r="1830" spans="1:1" ht="16.8" x14ac:dyDescent="0.25">
      <c r="A1830" s="182" t="s">
        <v>4061</v>
      </c>
    </row>
    <row r="1831" spans="1:1" ht="16.8" x14ac:dyDescent="0.25">
      <c r="A1831" s="182" t="s">
        <v>4062</v>
      </c>
    </row>
    <row r="1832" spans="1:1" ht="16.8" x14ac:dyDescent="0.25">
      <c r="A1832" s="182" t="s">
        <v>4063</v>
      </c>
    </row>
    <row r="1833" spans="1:1" ht="16.8" x14ac:dyDescent="0.25">
      <c r="A1833" s="182" t="s">
        <v>4064</v>
      </c>
    </row>
    <row r="1834" spans="1:1" ht="16.8" x14ac:dyDescent="0.25">
      <c r="A1834" s="182" t="s">
        <v>4065</v>
      </c>
    </row>
    <row r="1835" spans="1:1" ht="16.8" x14ac:dyDescent="0.25">
      <c r="A1835" s="182" t="s">
        <v>4066</v>
      </c>
    </row>
    <row r="1836" spans="1:1" ht="16.8" x14ac:dyDescent="0.25">
      <c r="A1836" s="182" t="s">
        <v>4067</v>
      </c>
    </row>
    <row r="1837" spans="1:1" ht="16.8" x14ac:dyDescent="0.25">
      <c r="A1837" s="182" t="s">
        <v>4068</v>
      </c>
    </row>
    <row r="1838" spans="1:1" ht="16.8" x14ac:dyDescent="0.25">
      <c r="A1838" s="182" t="s">
        <v>4069</v>
      </c>
    </row>
    <row r="1839" spans="1:1" ht="16.8" x14ac:dyDescent="0.25">
      <c r="A1839" s="182" t="s">
        <v>4070</v>
      </c>
    </row>
    <row r="1840" spans="1:1" ht="16.8" x14ac:dyDescent="0.25">
      <c r="A1840" s="182" t="s">
        <v>4071</v>
      </c>
    </row>
    <row r="1841" spans="1:1" ht="16.8" x14ac:dyDescent="0.25">
      <c r="A1841" s="182" t="s">
        <v>4072</v>
      </c>
    </row>
    <row r="1842" spans="1:1" ht="16.8" x14ac:dyDescent="0.25">
      <c r="A1842" s="182" t="s">
        <v>4073</v>
      </c>
    </row>
    <row r="1843" spans="1:1" ht="16.8" x14ac:dyDescent="0.25">
      <c r="A1843" s="182" t="s">
        <v>4074</v>
      </c>
    </row>
    <row r="1844" spans="1:1" ht="16.8" x14ac:dyDescent="0.25">
      <c r="A1844" s="182" t="s">
        <v>4075</v>
      </c>
    </row>
    <row r="1845" spans="1:1" ht="16.8" x14ac:dyDescent="0.25">
      <c r="A1845" s="182" t="s">
        <v>4076</v>
      </c>
    </row>
    <row r="1846" spans="1:1" ht="16.8" x14ac:dyDescent="0.25">
      <c r="A1846" s="182" t="s">
        <v>4077</v>
      </c>
    </row>
    <row r="1847" spans="1:1" ht="16.8" x14ac:dyDescent="0.25">
      <c r="A1847" s="182" t="s">
        <v>4078</v>
      </c>
    </row>
    <row r="1848" spans="1:1" ht="16.8" x14ac:dyDescent="0.25">
      <c r="A1848" s="182" t="s">
        <v>4079</v>
      </c>
    </row>
    <row r="1849" spans="1:1" ht="16.8" x14ac:dyDescent="0.25">
      <c r="A1849" s="182" t="s">
        <v>4080</v>
      </c>
    </row>
    <row r="1850" spans="1:1" ht="16.8" x14ac:dyDescent="0.25">
      <c r="A1850" s="182" t="s">
        <v>4081</v>
      </c>
    </row>
    <row r="1851" spans="1:1" ht="16.8" x14ac:dyDescent="0.25">
      <c r="A1851" s="182" t="s">
        <v>4082</v>
      </c>
    </row>
    <row r="1852" spans="1:1" ht="16.8" x14ac:dyDescent="0.25">
      <c r="A1852" s="182" t="s">
        <v>4083</v>
      </c>
    </row>
    <row r="1853" spans="1:1" ht="16.8" x14ac:dyDescent="0.25">
      <c r="A1853" s="182" t="s">
        <v>4084</v>
      </c>
    </row>
    <row r="1854" spans="1:1" ht="16.8" x14ac:dyDescent="0.25">
      <c r="A1854" s="182" t="s">
        <v>4085</v>
      </c>
    </row>
    <row r="1855" spans="1:1" ht="16.8" x14ac:dyDescent="0.25">
      <c r="A1855" s="182" t="s">
        <v>4086</v>
      </c>
    </row>
    <row r="1856" spans="1:1" ht="16.8" x14ac:dyDescent="0.25">
      <c r="A1856" s="182" t="s">
        <v>4087</v>
      </c>
    </row>
    <row r="1857" spans="1:1" ht="16.8" x14ac:dyDescent="0.25">
      <c r="A1857" s="182" t="s">
        <v>4088</v>
      </c>
    </row>
    <row r="1858" spans="1:1" ht="16.8" x14ac:dyDescent="0.25">
      <c r="A1858" s="182" t="s">
        <v>4089</v>
      </c>
    </row>
    <row r="1859" spans="1:1" ht="16.8" x14ac:dyDescent="0.25">
      <c r="A1859" s="182" t="s">
        <v>4090</v>
      </c>
    </row>
    <row r="1860" spans="1:1" ht="16.8" x14ac:dyDescent="0.25">
      <c r="A1860" s="182" t="s">
        <v>4897</v>
      </c>
    </row>
    <row r="1861" spans="1:1" ht="16.8" x14ac:dyDescent="0.25">
      <c r="A1861" s="182" t="s">
        <v>4898</v>
      </c>
    </row>
    <row r="1862" spans="1:1" ht="16.8" x14ac:dyDescent="0.25">
      <c r="A1862" s="182" t="s">
        <v>4899</v>
      </c>
    </row>
    <row r="1863" spans="1:1" ht="16.8" x14ac:dyDescent="0.25">
      <c r="A1863" s="182" t="s">
        <v>4091</v>
      </c>
    </row>
    <row r="1864" spans="1:1" ht="16.8" x14ac:dyDescent="0.25">
      <c r="A1864" s="182" t="s">
        <v>4092</v>
      </c>
    </row>
    <row r="1865" spans="1:1" ht="16.8" x14ac:dyDescent="0.25">
      <c r="A1865" s="182" t="s">
        <v>4093</v>
      </c>
    </row>
    <row r="1866" spans="1:1" ht="16.8" x14ac:dyDescent="0.25">
      <c r="A1866" s="182" t="s">
        <v>4094</v>
      </c>
    </row>
    <row r="1867" spans="1:1" ht="16.8" x14ac:dyDescent="0.25">
      <c r="A1867" s="182" t="s">
        <v>4095</v>
      </c>
    </row>
    <row r="1868" spans="1:1" ht="16.8" x14ac:dyDescent="0.25">
      <c r="A1868" s="182" t="s">
        <v>4096</v>
      </c>
    </row>
    <row r="1869" spans="1:1" ht="16.8" x14ac:dyDescent="0.25">
      <c r="A1869" s="182" t="s">
        <v>4097</v>
      </c>
    </row>
    <row r="1870" spans="1:1" ht="16.8" x14ac:dyDescent="0.25">
      <c r="A1870" s="182" t="s">
        <v>4098</v>
      </c>
    </row>
    <row r="1871" spans="1:1" ht="16.8" x14ac:dyDescent="0.25">
      <c r="A1871" s="182" t="s">
        <v>4099</v>
      </c>
    </row>
    <row r="1872" spans="1:1" ht="16.8" x14ac:dyDescent="0.25">
      <c r="A1872" s="182" t="s">
        <v>4100</v>
      </c>
    </row>
    <row r="1873" spans="1:1" ht="16.8" x14ac:dyDescent="0.25">
      <c r="A1873" s="182" t="s">
        <v>4101</v>
      </c>
    </row>
    <row r="1874" spans="1:1" ht="16.8" x14ac:dyDescent="0.25">
      <c r="A1874" s="182" t="s">
        <v>4102</v>
      </c>
    </row>
    <row r="1875" spans="1:1" ht="16.8" x14ac:dyDescent="0.25">
      <c r="A1875" s="182" t="s">
        <v>4103</v>
      </c>
    </row>
    <row r="1876" spans="1:1" ht="16.8" x14ac:dyDescent="0.25">
      <c r="A1876" s="182" t="s">
        <v>4104</v>
      </c>
    </row>
    <row r="1877" spans="1:1" ht="16.8" x14ac:dyDescent="0.25">
      <c r="A1877" s="182" t="s">
        <v>4105</v>
      </c>
    </row>
    <row r="1878" spans="1:1" ht="16.8" x14ac:dyDescent="0.25">
      <c r="A1878" s="182" t="s">
        <v>4106</v>
      </c>
    </row>
    <row r="1879" spans="1:1" ht="16.8" x14ac:dyDescent="0.25">
      <c r="A1879" s="182" t="s">
        <v>4107</v>
      </c>
    </row>
    <row r="1880" spans="1:1" ht="16.8" x14ac:dyDescent="0.25">
      <c r="A1880" s="182" t="s">
        <v>4108</v>
      </c>
    </row>
    <row r="1881" spans="1:1" ht="16.8" x14ac:dyDescent="0.25">
      <c r="A1881" s="182" t="s">
        <v>4109</v>
      </c>
    </row>
    <row r="1882" spans="1:1" ht="16.8" x14ac:dyDescent="0.25">
      <c r="A1882" s="182" t="s">
        <v>4110</v>
      </c>
    </row>
    <row r="1883" spans="1:1" ht="16.8" x14ac:dyDescent="0.25">
      <c r="A1883" s="182" t="s">
        <v>4111</v>
      </c>
    </row>
    <row r="1884" spans="1:1" ht="16.8" x14ac:dyDescent="0.25">
      <c r="A1884" s="182" t="s">
        <v>4112</v>
      </c>
    </row>
    <row r="1885" spans="1:1" ht="16.8" x14ac:dyDescent="0.25">
      <c r="A1885" s="182" t="s">
        <v>4113</v>
      </c>
    </row>
    <row r="1886" spans="1:1" ht="16.8" x14ac:dyDescent="0.25">
      <c r="A1886" s="182" t="s">
        <v>4114</v>
      </c>
    </row>
    <row r="1887" spans="1:1" ht="16.8" x14ac:dyDescent="0.25">
      <c r="A1887" s="182" t="s">
        <v>4115</v>
      </c>
    </row>
    <row r="1888" spans="1:1" ht="16.8" x14ac:dyDescent="0.25">
      <c r="A1888" s="182" t="s">
        <v>4116</v>
      </c>
    </row>
    <row r="1889" spans="1:1" ht="16.8" x14ac:dyDescent="0.25">
      <c r="A1889" s="182" t="s">
        <v>4117</v>
      </c>
    </row>
    <row r="1890" spans="1:1" ht="16.8" x14ac:dyDescent="0.25">
      <c r="A1890" s="182" t="s">
        <v>4118</v>
      </c>
    </row>
    <row r="1891" spans="1:1" ht="16.8" x14ac:dyDescent="0.25">
      <c r="A1891" s="182" t="s">
        <v>4119</v>
      </c>
    </row>
    <row r="1892" spans="1:1" ht="16.8" x14ac:dyDescent="0.25">
      <c r="A1892" s="182" t="s">
        <v>4120</v>
      </c>
    </row>
    <row r="1893" spans="1:1" ht="16.8" x14ac:dyDescent="0.25">
      <c r="A1893" s="182" t="s">
        <v>4121</v>
      </c>
    </row>
    <row r="1894" spans="1:1" ht="16.8" x14ac:dyDescent="0.25">
      <c r="A1894" s="182" t="s">
        <v>4122</v>
      </c>
    </row>
    <row r="1895" spans="1:1" ht="16.8" x14ac:dyDescent="0.25">
      <c r="A1895" s="182" t="s">
        <v>4123</v>
      </c>
    </row>
    <row r="1896" spans="1:1" ht="16.8" x14ac:dyDescent="0.25">
      <c r="A1896" s="182" t="s">
        <v>4124</v>
      </c>
    </row>
    <row r="1897" spans="1:1" ht="16.8" x14ac:dyDescent="0.25">
      <c r="A1897" s="182" t="s">
        <v>4125</v>
      </c>
    </row>
    <row r="1898" spans="1:1" ht="16.8" x14ac:dyDescent="0.25">
      <c r="A1898" s="182" t="s">
        <v>4126</v>
      </c>
    </row>
    <row r="1899" spans="1:1" ht="16.8" x14ac:dyDescent="0.25">
      <c r="A1899" s="182" t="s">
        <v>4127</v>
      </c>
    </row>
    <row r="1900" spans="1:1" ht="16.8" x14ac:dyDescent="0.25">
      <c r="A1900" s="182" t="s">
        <v>4128</v>
      </c>
    </row>
    <row r="1901" spans="1:1" ht="16.8" x14ac:dyDescent="0.25">
      <c r="A1901" s="182" t="s">
        <v>4129</v>
      </c>
    </row>
    <row r="1902" spans="1:1" ht="16.8" x14ac:dyDescent="0.25">
      <c r="A1902" s="182" t="s">
        <v>4130</v>
      </c>
    </row>
    <row r="1903" spans="1:1" ht="16.8" x14ac:dyDescent="0.25">
      <c r="A1903" s="182" t="s">
        <v>4131</v>
      </c>
    </row>
    <row r="1904" spans="1:1" ht="16.8" x14ac:dyDescent="0.25">
      <c r="A1904" s="182" t="s">
        <v>4132</v>
      </c>
    </row>
    <row r="1905" spans="1:1" ht="16.8" x14ac:dyDescent="0.25">
      <c r="A1905" s="182" t="s">
        <v>4133</v>
      </c>
    </row>
    <row r="1906" spans="1:1" ht="16.8" x14ac:dyDescent="0.25">
      <c r="A1906" s="182" t="s">
        <v>4134</v>
      </c>
    </row>
    <row r="1907" spans="1:1" ht="16.8" x14ac:dyDescent="0.25">
      <c r="A1907" s="182" t="s">
        <v>4135</v>
      </c>
    </row>
    <row r="1908" spans="1:1" ht="16.8" x14ac:dyDescent="0.25">
      <c r="A1908" s="182" t="s">
        <v>4136</v>
      </c>
    </row>
    <row r="1909" spans="1:1" ht="16.8" x14ac:dyDescent="0.25">
      <c r="A1909" s="182" t="s">
        <v>4137</v>
      </c>
    </row>
    <row r="1910" spans="1:1" ht="16.8" x14ac:dyDescent="0.25">
      <c r="A1910" s="182" t="s">
        <v>4138</v>
      </c>
    </row>
    <row r="1911" spans="1:1" ht="16.8" x14ac:dyDescent="0.25">
      <c r="A1911" s="182" t="s">
        <v>4900</v>
      </c>
    </row>
    <row r="1912" spans="1:1" ht="16.8" x14ac:dyDescent="0.25">
      <c r="A1912" s="182" t="s">
        <v>4139</v>
      </c>
    </row>
    <row r="1913" spans="1:1" ht="16.8" x14ac:dyDescent="0.25">
      <c r="A1913" s="182" t="s">
        <v>4140</v>
      </c>
    </row>
    <row r="1914" spans="1:1" ht="16.8" x14ac:dyDescent="0.25">
      <c r="A1914" s="182" t="s">
        <v>4141</v>
      </c>
    </row>
    <row r="1915" spans="1:1" ht="16.8" x14ac:dyDescent="0.25">
      <c r="A1915" s="182" t="s">
        <v>4142</v>
      </c>
    </row>
    <row r="1916" spans="1:1" ht="16.8" x14ac:dyDescent="0.25">
      <c r="A1916" s="182" t="s">
        <v>4143</v>
      </c>
    </row>
    <row r="1917" spans="1:1" ht="16.8" x14ac:dyDescent="0.25">
      <c r="A1917" s="182" t="s">
        <v>4144</v>
      </c>
    </row>
    <row r="1918" spans="1:1" ht="16.8" x14ac:dyDescent="0.25">
      <c r="A1918" s="182" t="s">
        <v>4145</v>
      </c>
    </row>
    <row r="1919" spans="1:1" ht="16.8" x14ac:dyDescent="0.25">
      <c r="A1919" s="182" t="s">
        <v>4146</v>
      </c>
    </row>
    <row r="1920" spans="1:1" ht="16.8" x14ac:dyDescent="0.25">
      <c r="A1920" s="182" t="s">
        <v>4147</v>
      </c>
    </row>
    <row r="1921" spans="1:1" ht="16.8" x14ac:dyDescent="0.25">
      <c r="A1921" s="182" t="s">
        <v>4148</v>
      </c>
    </row>
    <row r="1922" spans="1:1" ht="16.8" x14ac:dyDescent="0.25">
      <c r="A1922" s="182" t="s">
        <v>4149</v>
      </c>
    </row>
    <row r="1923" spans="1:1" ht="16.8" x14ac:dyDescent="0.25">
      <c r="A1923" s="182" t="s">
        <v>4150</v>
      </c>
    </row>
    <row r="1924" spans="1:1" ht="16.8" x14ac:dyDescent="0.25">
      <c r="A1924" s="182" t="s">
        <v>4151</v>
      </c>
    </row>
    <row r="1925" spans="1:1" ht="16.8" x14ac:dyDescent="0.25">
      <c r="A1925" s="182" t="s">
        <v>4152</v>
      </c>
    </row>
    <row r="1926" spans="1:1" ht="16.8" x14ac:dyDescent="0.25">
      <c r="A1926" s="182" t="s">
        <v>4153</v>
      </c>
    </row>
    <row r="1927" spans="1:1" ht="16.8" x14ac:dyDescent="0.25">
      <c r="A1927" s="182" t="s">
        <v>4154</v>
      </c>
    </row>
    <row r="1928" spans="1:1" ht="16.8" x14ac:dyDescent="0.25">
      <c r="A1928" s="182" t="s">
        <v>4155</v>
      </c>
    </row>
    <row r="1929" spans="1:1" ht="16.8" x14ac:dyDescent="0.25">
      <c r="A1929" s="182" t="s">
        <v>4156</v>
      </c>
    </row>
    <row r="1930" spans="1:1" ht="16.8" x14ac:dyDescent="0.25">
      <c r="A1930" s="182" t="s">
        <v>4157</v>
      </c>
    </row>
    <row r="1931" spans="1:1" ht="16.8" x14ac:dyDescent="0.25">
      <c r="A1931" s="182" t="s">
        <v>4158</v>
      </c>
    </row>
    <row r="1932" spans="1:1" ht="16.8" x14ac:dyDescent="0.25">
      <c r="A1932" s="182" t="s">
        <v>4159</v>
      </c>
    </row>
    <row r="1933" spans="1:1" ht="16.8" x14ac:dyDescent="0.25">
      <c r="A1933" s="182" t="s">
        <v>4160</v>
      </c>
    </row>
    <row r="1934" spans="1:1" ht="16.8" x14ac:dyDescent="0.25">
      <c r="A1934" s="182" t="s">
        <v>4161</v>
      </c>
    </row>
    <row r="1935" spans="1:1" ht="16.8" x14ac:dyDescent="0.25">
      <c r="A1935" s="182" t="s">
        <v>4162</v>
      </c>
    </row>
    <row r="1936" spans="1:1" ht="16.8" x14ac:dyDescent="0.25">
      <c r="A1936" s="182" t="s">
        <v>4163</v>
      </c>
    </row>
    <row r="1937" spans="1:1" ht="16.8" x14ac:dyDescent="0.25">
      <c r="A1937" s="182" t="s">
        <v>4164</v>
      </c>
    </row>
    <row r="1938" spans="1:1" ht="16.8" x14ac:dyDescent="0.25">
      <c r="A1938" s="182" t="s">
        <v>4165</v>
      </c>
    </row>
    <row r="1939" spans="1:1" ht="16.8" x14ac:dyDescent="0.25">
      <c r="A1939" s="182" t="s">
        <v>4166</v>
      </c>
    </row>
    <row r="1940" spans="1:1" ht="16.8" x14ac:dyDescent="0.25">
      <c r="A1940" s="182" t="s">
        <v>4167</v>
      </c>
    </row>
    <row r="1941" spans="1:1" ht="16.8" x14ac:dyDescent="0.25">
      <c r="A1941" s="182" t="s">
        <v>4168</v>
      </c>
    </row>
    <row r="1942" spans="1:1" ht="16.8" x14ac:dyDescent="0.25">
      <c r="A1942" s="182" t="s">
        <v>4169</v>
      </c>
    </row>
    <row r="1943" spans="1:1" ht="16.8" x14ac:dyDescent="0.25">
      <c r="A1943" s="182" t="s">
        <v>4170</v>
      </c>
    </row>
    <row r="1944" spans="1:1" ht="16.8" x14ac:dyDescent="0.25">
      <c r="A1944" s="182" t="s">
        <v>4171</v>
      </c>
    </row>
    <row r="1945" spans="1:1" ht="16.8" x14ac:dyDescent="0.25">
      <c r="A1945" s="182" t="s">
        <v>4172</v>
      </c>
    </row>
    <row r="1946" spans="1:1" ht="16.8" x14ac:dyDescent="0.25">
      <c r="A1946" s="182" t="s">
        <v>4173</v>
      </c>
    </row>
    <row r="1947" spans="1:1" ht="16.8" x14ac:dyDescent="0.25">
      <c r="A1947" s="182" t="s">
        <v>4901</v>
      </c>
    </row>
    <row r="1948" spans="1:1" ht="16.8" x14ac:dyDescent="0.25">
      <c r="A1948" s="182" t="s">
        <v>4174</v>
      </c>
    </row>
    <row r="1949" spans="1:1" ht="16.8" x14ac:dyDescent="0.25">
      <c r="A1949" s="182" t="s">
        <v>4175</v>
      </c>
    </row>
    <row r="1950" spans="1:1" ht="16.8" x14ac:dyDescent="0.25">
      <c r="A1950" s="182" t="s">
        <v>4176</v>
      </c>
    </row>
    <row r="1951" spans="1:1" ht="16.8" x14ac:dyDescent="0.25">
      <c r="A1951" s="182" t="s">
        <v>4177</v>
      </c>
    </row>
    <row r="1952" spans="1:1" ht="16.8" x14ac:dyDescent="0.25">
      <c r="A1952" s="182" t="s">
        <v>4178</v>
      </c>
    </row>
    <row r="1953" spans="1:1" ht="16.8" x14ac:dyDescent="0.25">
      <c r="A1953" s="182" t="s">
        <v>4179</v>
      </c>
    </row>
    <row r="1954" spans="1:1" ht="16.8" x14ac:dyDescent="0.25">
      <c r="A1954" s="182" t="s">
        <v>4180</v>
      </c>
    </row>
    <row r="1955" spans="1:1" ht="16.8" x14ac:dyDescent="0.25">
      <c r="A1955" s="182" t="s">
        <v>4181</v>
      </c>
    </row>
    <row r="1956" spans="1:1" ht="16.8" x14ac:dyDescent="0.25">
      <c r="A1956" s="182" t="s">
        <v>4182</v>
      </c>
    </row>
    <row r="1957" spans="1:1" ht="16.8" x14ac:dyDescent="0.25">
      <c r="A1957" s="182" t="s">
        <v>4183</v>
      </c>
    </row>
    <row r="1958" spans="1:1" ht="16.8" x14ac:dyDescent="0.25">
      <c r="A1958" s="182" t="s">
        <v>4184</v>
      </c>
    </row>
    <row r="1959" spans="1:1" ht="16.8" x14ac:dyDescent="0.25">
      <c r="A1959" s="182" t="s">
        <v>4185</v>
      </c>
    </row>
    <row r="1960" spans="1:1" ht="16.8" x14ac:dyDescent="0.25">
      <c r="A1960" s="182" t="s">
        <v>4186</v>
      </c>
    </row>
    <row r="1961" spans="1:1" ht="16.8" x14ac:dyDescent="0.25">
      <c r="A1961" s="182" t="s">
        <v>4187</v>
      </c>
    </row>
    <row r="1962" spans="1:1" ht="16.8" x14ac:dyDescent="0.25">
      <c r="A1962" s="182" t="s">
        <v>4188</v>
      </c>
    </row>
    <row r="1963" spans="1:1" ht="16.8" x14ac:dyDescent="0.25">
      <c r="A1963" s="182" t="s">
        <v>4189</v>
      </c>
    </row>
    <row r="1964" spans="1:1" ht="16.8" x14ac:dyDescent="0.25">
      <c r="A1964" s="182" t="s">
        <v>4190</v>
      </c>
    </row>
    <row r="1965" spans="1:1" ht="16.8" x14ac:dyDescent="0.25">
      <c r="A1965" s="182" t="s">
        <v>4191</v>
      </c>
    </row>
    <row r="1966" spans="1:1" ht="16.8" x14ac:dyDescent="0.25">
      <c r="A1966" s="182" t="s">
        <v>4192</v>
      </c>
    </row>
    <row r="1967" spans="1:1" ht="16.8" x14ac:dyDescent="0.25">
      <c r="A1967" s="182" t="s">
        <v>4193</v>
      </c>
    </row>
    <row r="1968" spans="1:1" ht="16.8" x14ac:dyDescent="0.25">
      <c r="A1968" s="182" t="s">
        <v>4194</v>
      </c>
    </row>
    <row r="1969" spans="1:1" ht="16.8" x14ac:dyDescent="0.25">
      <c r="A1969" s="182" t="s">
        <v>4195</v>
      </c>
    </row>
    <row r="1970" spans="1:1" ht="16.8" x14ac:dyDescent="0.25">
      <c r="A1970" s="182" t="s">
        <v>4196</v>
      </c>
    </row>
    <row r="1971" spans="1:1" ht="16.8" x14ac:dyDescent="0.25">
      <c r="A1971" s="182" t="s">
        <v>4197</v>
      </c>
    </row>
    <row r="1972" spans="1:1" ht="16.8" x14ac:dyDescent="0.25">
      <c r="A1972" s="182" t="s">
        <v>4198</v>
      </c>
    </row>
    <row r="1973" spans="1:1" ht="16.8" x14ac:dyDescent="0.25">
      <c r="A1973" s="182" t="s">
        <v>4199</v>
      </c>
    </row>
    <row r="1974" spans="1:1" ht="16.8" x14ac:dyDescent="0.25">
      <c r="A1974" s="182" t="s">
        <v>4200</v>
      </c>
    </row>
    <row r="1975" spans="1:1" ht="16.8" x14ac:dyDescent="0.25">
      <c r="A1975" s="182" t="s">
        <v>4201</v>
      </c>
    </row>
    <row r="1976" spans="1:1" ht="16.8" x14ac:dyDescent="0.25">
      <c r="A1976" s="182" t="s">
        <v>4202</v>
      </c>
    </row>
    <row r="1977" spans="1:1" ht="16.8" x14ac:dyDescent="0.25">
      <c r="A1977" s="182" t="s">
        <v>4203</v>
      </c>
    </row>
    <row r="1978" spans="1:1" ht="16.8" x14ac:dyDescent="0.25">
      <c r="A1978" s="182" t="s">
        <v>4204</v>
      </c>
    </row>
    <row r="1979" spans="1:1" ht="16.8" x14ac:dyDescent="0.25">
      <c r="A1979" s="182" t="s">
        <v>4205</v>
      </c>
    </row>
    <row r="1980" spans="1:1" ht="16.8" x14ac:dyDescent="0.25">
      <c r="A1980" s="182" t="s">
        <v>4206</v>
      </c>
    </row>
    <row r="1981" spans="1:1" ht="16.8" x14ac:dyDescent="0.25">
      <c r="A1981" s="182" t="s">
        <v>4207</v>
      </c>
    </row>
    <row r="1982" spans="1:1" ht="16.8" x14ac:dyDescent="0.25">
      <c r="A1982" s="182" t="s">
        <v>4208</v>
      </c>
    </row>
    <row r="1983" spans="1:1" ht="16.8" x14ac:dyDescent="0.25">
      <c r="A1983" s="182" t="s">
        <v>4209</v>
      </c>
    </row>
    <row r="1984" spans="1:1" ht="16.8" x14ac:dyDescent="0.25">
      <c r="A1984" s="182" t="s">
        <v>4210</v>
      </c>
    </row>
    <row r="1985" spans="1:1" ht="16.8" x14ac:dyDescent="0.25">
      <c r="A1985" s="182" t="s">
        <v>4211</v>
      </c>
    </row>
    <row r="1986" spans="1:1" ht="16.8" x14ac:dyDescent="0.25">
      <c r="A1986" s="182" t="s">
        <v>4212</v>
      </c>
    </row>
    <row r="1987" spans="1:1" ht="16.8" x14ac:dyDescent="0.25">
      <c r="A1987" s="182" t="s">
        <v>4213</v>
      </c>
    </row>
    <row r="1988" spans="1:1" ht="16.8" x14ac:dyDescent="0.25">
      <c r="A1988" s="182" t="s">
        <v>4214</v>
      </c>
    </row>
    <row r="1989" spans="1:1" ht="16.8" x14ac:dyDescent="0.25">
      <c r="A1989" s="182" t="s">
        <v>4215</v>
      </c>
    </row>
    <row r="1990" spans="1:1" ht="16.8" x14ac:dyDescent="0.25">
      <c r="A1990" s="182" t="s">
        <v>4216</v>
      </c>
    </row>
    <row r="1991" spans="1:1" ht="16.8" x14ac:dyDescent="0.25">
      <c r="A1991" s="182" t="s">
        <v>4217</v>
      </c>
    </row>
    <row r="1992" spans="1:1" ht="16.8" x14ac:dyDescent="0.25">
      <c r="A1992" s="182" t="s">
        <v>4218</v>
      </c>
    </row>
    <row r="1993" spans="1:1" ht="16.8" x14ac:dyDescent="0.25">
      <c r="A1993" s="182" t="s">
        <v>4219</v>
      </c>
    </row>
    <row r="1994" spans="1:1" ht="16.8" x14ac:dyDescent="0.25">
      <c r="A1994" s="182" t="s">
        <v>4220</v>
      </c>
    </row>
    <row r="1995" spans="1:1" ht="16.8" x14ac:dyDescent="0.25">
      <c r="A1995" s="182" t="s">
        <v>4221</v>
      </c>
    </row>
    <row r="1996" spans="1:1" ht="16.8" x14ac:dyDescent="0.25">
      <c r="A1996" s="182" t="s">
        <v>4222</v>
      </c>
    </row>
    <row r="1997" spans="1:1" ht="16.8" x14ac:dyDescent="0.25">
      <c r="A1997" s="182" t="s">
        <v>4223</v>
      </c>
    </row>
    <row r="1998" spans="1:1" ht="16.8" x14ac:dyDescent="0.25">
      <c r="A1998" s="182" t="s">
        <v>4224</v>
      </c>
    </row>
    <row r="1999" spans="1:1" ht="16.8" x14ac:dyDescent="0.25">
      <c r="A1999" s="182" t="s">
        <v>4225</v>
      </c>
    </row>
    <row r="2000" spans="1:1" ht="16.8" x14ac:dyDescent="0.25">
      <c r="A2000" s="182" t="s">
        <v>4226</v>
      </c>
    </row>
    <row r="2001" spans="1:1" ht="16.8" x14ac:dyDescent="0.25">
      <c r="A2001" s="182" t="s">
        <v>4227</v>
      </c>
    </row>
    <row r="2002" spans="1:1" ht="16.8" x14ac:dyDescent="0.25">
      <c r="A2002" s="182" t="s">
        <v>4228</v>
      </c>
    </row>
    <row r="2003" spans="1:1" ht="16.8" x14ac:dyDescent="0.25">
      <c r="A2003" s="182" t="s">
        <v>4229</v>
      </c>
    </row>
    <row r="2004" spans="1:1" ht="16.8" x14ac:dyDescent="0.25">
      <c r="A2004" s="182" t="s">
        <v>4230</v>
      </c>
    </row>
    <row r="2005" spans="1:1" ht="16.8" x14ac:dyDescent="0.25">
      <c r="A2005" s="182" t="s">
        <v>4231</v>
      </c>
    </row>
    <row r="2006" spans="1:1" ht="16.8" x14ac:dyDescent="0.25">
      <c r="A2006" s="182" t="s">
        <v>4232</v>
      </c>
    </row>
    <row r="2007" spans="1:1" ht="16.8" x14ac:dyDescent="0.25">
      <c r="A2007" s="182" t="s">
        <v>4233</v>
      </c>
    </row>
    <row r="2008" spans="1:1" ht="16.8" x14ac:dyDescent="0.25">
      <c r="A2008" s="182" t="s">
        <v>4234</v>
      </c>
    </row>
    <row r="2009" spans="1:1" ht="16.8" x14ac:dyDescent="0.25">
      <c r="A2009" s="182" t="s">
        <v>4235</v>
      </c>
    </row>
    <row r="2010" spans="1:1" ht="16.8" x14ac:dyDescent="0.25">
      <c r="A2010" s="182" t="s">
        <v>4236</v>
      </c>
    </row>
    <row r="2011" spans="1:1" ht="16.8" x14ac:dyDescent="0.25">
      <c r="A2011" s="182" t="s">
        <v>4237</v>
      </c>
    </row>
    <row r="2012" spans="1:1" ht="16.8" x14ac:dyDescent="0.25">
      <c r="A2012" s="182" t="s">
        <v>4238</v>
      </c>
    </row>
    <row r="2013" spans="1:1" ht="16.8" x14ac:dyDescent="0.25">
      <c r="A2013" s="182" t="s">
        <v>4239</v>
      </c>
    </row>
    <row r="2014" spans="1:1" ht="16.8" x14ac:dyDescent="0.25">
      <c r="A2014" s="182" t="s">
        <v>4240</v>
      </c>
    </row>
    <row r="2015" spans="1:1" ht="16.8" x14ac:dyDescent="0.25">
      <c r="A2015" s="182" t="s">
        <v>4241</v>
      </c>
    </row>
    <row r="2016" spans="1:1" ht="16.8" x14ac:dyDescent="0.25">
      <c r="A2016" s="182" t="s">
        <v>4242</v>
      </c>
    </row>
    <row r="2017" spans="1:1" ht="16.8" x14ac:dyDescent="0.25">
      <c r="A2017" s="182" t="s">
        <v>4243</v>
      </c>
    </row>
    <row r="2018" spans="1:1" ht="16.8" x14ac:dyDescent="0.25">
      <c r="A2018" s="182" t="s">
        <v>4244</v>
      </c>
    </row>
    <row r="2019" spans="1:1" ht="16.8" x14ac:dyDescent="0.25">
      <c r="A2019" s="182" t="s">
        <v>4245</v>
      </c>
    </row>
    <row r="2020" spans="1:1" ht="16.8" x14ac:dyDescent="0.25">
      <c r="A2020" s="182" t="s">
        <v>4246</v>
      </c>
    </row>
    <row r="2021" spans="1:1" ht="16.8" x14ac:dyDescent="0.25">
      <c r="A2021" s="182" t="s">
        <v>4247</v>
      </c>
    </row>
    <row r="2022" spans="1:1" ht="16.8" x14ac:dyDescent="0.25">
      <c r="A2022" s="182" t="s">
        <v>4248</v>
      </c>
    </row>
    <row r="2023" spans="1:1" ht="16.8" x14ac:dyDescent="0.25">
      <c r="A2023" s="182" t="s">
        <v>4249</v>
      </c>
    </row>
    <row r="2024" spans="1:1" ht="16.8" x14ac:dyDescent="0.25">
      <c r="A2024" s="182" t="s">
        <v>4250</v>
      </c>
    </row>
    <row r="2025" spans="1:1" ht="16.8" x14ac:dyDescent="0.25">
      <c r="A2025" s="182" t="s">
        <v>4251</v>
      </c>
    </row>
    <row r="2026" spans="1:1" ht="16.8" x14ac:dyDescent="0.25">
      <c r="A2026" s="182" t="s">
        <v>4252</v>
      </c>
    </row>
    <row r="2027" spans="1:1" ht="16.8" x14ac:dyDescent="0.25">
      <c r="A2027" s="182" t="s">
        <v>4253</v>
      </c>
    </row>
    <row r="2028" spans="1:1" ht="16.8" x14ac:dyDescent="0.25">
      <c r="A2028" s="182" t="s">
        <v>4254</v>
      </c>
    </row>
    <row r="2029" spans="1:1" ht="16.8" x14ac:dyDescent="0.25">
      <c r="A2029" s="182" t="s">
        <v>4255</v>
      </c>
    </row>
    <row r="2030" spans="1:1" ht="16.8" x14ac:dyDescent="0.25">
      <c r="A2030" s="182" t="s">
        <v>4256</v>
      </c>
    </row>
    <row r="2031" spans="1:1" ht="16.8" x14ac:dyDescent="0.25">
      <c r="A2031" s="182" t="s">
        <v>4257</v>
      </c>
    </row>
    <row r="2032" spans="1:1" ht="16.8" x14ac:dyDescent="0.25">
      <c r="A2032" s="182" t="s">
        <v>4258</v>
      </c>
    </row>
    <row r="2033" spans="1:1" ht="16.8" x14ac:dyDescent="0.25">
      <c r="A2033" s="182" t="s">
        <v>4259</v>
      </c>
    </row>
    <row r="2034" spans="1:1" ht="16.8" x14ac:dyDescent="0.25">
      <c r="A2034" s="182" t="s">
        <v>4260</v>
      </c>
    </row>
    <row r="2035" spans="1:1" ht="16.8" x14ac:dyDescent="0.25">
      <c r="A2035" s="182" t="s">
        <v>4261</v>
      </c>
    </row>
    <row r="2036" spans="1:1" ht="16.8" x14ac:dyDescent="0.25">
      <c r="A2036" s="182" t="s">
        <v>4262</v>
      </c>
    </row>
    <row r="2037" spans="1:1" ht="16.8" x14ac:dyDescent="0.25">
      <c r="A2037" s="182" t="s">
        <v>4263</v>
      </c>
    </row>
    <row r="2038" spans="1:1" ht="16.8" x14ac:dyDescent="0.25">
      <c r="A2038" s="182" t="s">
        <v>4264</v>
      </c>
    </row>
    <row r="2039" spans="1:1" ht="16.8" x14ac:dyDescent="0.25">
      <c r="A2039" s="182" t="s">
        <v>4265</v>
      </c>
    </row>
    <row r="2040" spans="1:1" ht="16.8" x14ac:dyDescent="0.25">
      <c r="A2040" s="182" t="s">
        <v>4266</v>
      </c>
    </row>
    <row r="2041" spans="1:1" ht="16.8" x14ac:dyDescent="0.25">
      <c r="A2041" s="182" t="s">
        <v>4267</v>
      </c>
    </row>
    <row r="2042" spans="1:1" ht="16.8" x14ac:dyDescent="0.25">
      <c r="A2042" s="182" t="s">
        <v>4268</v>
      </c>
    </row>
    <row r="2043" spans="1:1" ht="16.8" x14ac:dyDescent="0.25">
      <c r="A2043" s="182" t="s">
        <v>4269</v>
      </c>
    </row>
    <row r="2044" spans="1:1" ht="16.8" x14ac:dyDescent="0.25">
      <c r="A2044" s="182" t="s">
        <v>4270</v>
      </c>
    </row>
    <row r="2045" spans="1:1" ht="16.8" x14ac:dyDescent="0.25">
      <c r="A2045" s="182" t="s">
        <v>4271</v>
      </c>
    </row>
    <row r="2046" spans="1:1" ht="16.8" x14ac:dyDescent="0.25">
      <c r="A2046" s="182" t="s">
        <v>4272</v>
      </c>
    </row>
    <row r="2047" spans="1:1" ht="16.8" x14ac:dyDescent="0.25">
      <c r="A2047" s="182" t="s">
        <v>4273</v>
      </c>
    </row>
    <row r="2048" spans="1:1" ht="16.8" x14ac:dyDescent="0.25">
      <c r="A2048" s="182" t="s">
        <v>4274</v>
      </c>
    </row>
    <row r="2049" spans="1:1" ht="16.8" x14ac:dyDescent="0.25">
      <c r="A2049" s="182" t="s">
        <v>4275</v>
      </c>
    </row>
    <row r="2050" spans="1:1" ht="16.8" x14ac:dyDescent="0.25">
      <c r="A2050" s="182" t="s">
        <v>4276</v>
      </c>
    </row>
    <row r="2051" spans="1:1" ht="16.8" x14ac:dyDescent="0.25">
      <c r="A2051" s="182" t="s">
        <v>4277</v>
      </c>
    </row>
    <row r="2052" spans="1:1" ht="16.8" x14ac:dyDescent="0.25">
      <c r="A2052" s="182" t="s">
        <v>4278</v>
      </c>
    </row>
    <row r="2053" spans="1:1" ht="16.8" x14ac:dyDescent="0.25">
      <c r="A2053" s="182" t="s">
        <v>4279</v>
      </c>
    </row>
    <row r="2054" spans="1:1" ht="16.8" x14ac:dyDescent="0.25">
      <c r="A2054" s="182" t="s">
        <v>4280</v>
      </c>
    </row>
    <row r="2055" spans="1:1" ht="16.8" x14ac:dyDescent="0.25">
      <c r="A2055" s="182" t="s">
        <v>4281</v>
      </c>
    </row>
    <row r="2056" spans="1:1" ht="16.8" x14ac:dyDescent="0.25">
      <c r="A2056" s="182" t="s">
        <v>4282</v>
      </c>
    </row>
    <row r="2057" spans="1:1" ht="16.8" x14ac:dyDescent="0.25">
      <c r="A2057" s="182" t="s">
        <v>4283</v>
      </c>
    </row>
    <row r="2058" spans="1:1" ht="16.8" x14ac:dyDescent="0.25">
      <c r="A2058" s="182" t="s">
        <v>4284</v>
      </c>
    </row>
    <row r="2059" spans="1:1" ht="16.8" x14ac:dyDescent="0.25">
      <c r="A2059" s="182" t="s">
        <v>4285</v>
      </c>
    </row>
    <row r="2060" spans="1:1" ht="16.8" x14ac:dyDescent="0.25">
      <c r="A2060" s="182" t="s">
        <v>4286</v>
      </c>
    </row>
    <row r="2061" spans="1:1" ht="16.8" x14ac:dyDescent="0.25">
      <c r="A2061" s="182" t="s">
        <v>4287</v>
      </c>
    </row>
    <row r="2062" spans="1:1" ht="16.8" x14ac:dyDescent="0.25">
      <c r="A2062" s="182" t="s">
        <v>4288</v>
      </c>
    </row>
    <row r="2063" spans="1:1" ht="16.8" x14ac:dyDescent="0.25">
      <c r="A2063" s="182" t="s">
        <v>4289</v>
      </c>
    </row>
    <row r="2064" spans="1:1" ht="16.8" x14ac:dyDescent="0.25">
      <c r="A2064" s="182" t="s">
        <v>4290</v>
      </c>
    </row>
    <row r="2065" spans="1:1" ht="16.8" x14ac:dyDescent="0.25">
      <c r="A2065" s="182" t="s">
        <v>4291</v>
      </c>
    </row>
    <row r="2066" spans="1:1" ht="16.8" x14ac:dyDescent="0.25">
      <c r="A2066" s="182" t="s">
        <v>4292</v>
      </c>
    </row>
    <row r="2067" spans="1:1" ht="16.8" x14ac:dyDescent="0.25">
      <c r="A2067" s="182" t="s">
        <v>4293</v>
      </c>
    </row>
    <row r="2068" spans="1:1" ht="16.8" x14ac:dyDescent="0.25">
      <c r="A2068" s="182" t="s">
        <v>4294</v>
      </c>
    </row>
    <row r="2069" spans="1:1" ht="16.8" x14ac:dyDescent="0.25">
      <c r="A2069" s="182" t="s">
        <v>4295</v>
      </c>
    </row>
    <row r="2070" spans="1:1" ht="16.8" x14ac:dyDescent="0.25">
      <c r="A2070" s="182" t="s">
        <v>4296</v>
      </c>
    </row>
    <row r="2071" spans="1:1" ht="16.8" x14ac:dyDescent="0.25">
      <c r="A2071" s="182" t="s">
        <v>4297</v>
      </c>
    </row>
    <row r="2072" spans="1:1" ht="16.8" x14ac:dyDescent="0.25">
      <c r="A2072" s="182" t="s">
        <v>4298</v>
      </c>
    </row>
    <row r="2073" spans="1:1" ht="16.8" x14ac:dyDescent="0.25">
      <c r="A2073" s="182" t="s">
        <v>4299</v>
      </c>
    </row>
    <row r="2074" spans="1:1" ht="16.8" x14ac:dyDescent="0.25">
      <c r="A2074" s="182" t="s">
        <v>4300</v>
      </c>
    </row>
    <row r="2075" spans="1:1" ht="16.8" x14ac:dyDescent="0.25">
      <c r="A2075" s="182" t="s">
        <v>4301</v>
      </c>
    </row>
    <row r="2076" spans="1:1" ht="16.8" x14ac:dyDescent="0.25">
      <c r="A2076" s="182" t="s">
        <v>4302</v>
      </c>
    </row>
    <row r="2077" spans="1:1" ht="16.8" x14ac:dyDescent="0.25">
      <c r="A2077" s="182" t="s">
        <v>4303</v>
      </c>
    </row>
    <row r="2078" spans="1:1" ht="16.8" x14ac:dyDescent="0.25">
      <c r="A2078" s="182" t="s">
        <v>4304</v>
      </c>
    </row>
    <row r="2079" spans="1:1" ht="16.8" x14ac:dyDescent="0.25">
      <c r="A2079" s="182" t="s">
        <v>4305</v>
      </c>
    </row>
    <row r="2080" spans="1:1" ht="16.8" x14ac:dyDescent="0.25">
      <c r="A2080" s="182" t="s">
        <v>4306</v>
      </c>
    </row>
    <row r="2081" spans="1:1" ht="16.8" x14ac:dyDescent="0.25">
      <c r="A2081" s="182" t="s">
        <v>4307</v>
      </c>
    </row>
    <row r="2082" spans="1:1" ht="16.8" x14ac:dyDescent="0.25">
      <c r="A2082" s="182" t="s">
        <v>4308</v>
      </c>
    </row>
    <row r="2083" spans="1:1" ht="16.8" x14ac:dyDescent="0.25">
      <c r="A2083" s="182" t="s">
        <v>4309</v>
      </c>
    </row>
    <row r="2084" spans="1:1" ht="16.8" x14ac:dyDescent="0.25">
      <c r="A2084" s="182" t="s">
        <v>4310</v>
      </c>
    </row>
    <row r="2085" spans="1:1" ht="16.8" x14ac:dyDescent="0.25">
      <c r="A2085" s="182" t="s">
        <v>4311</v>
      </c>
    </row>
    <row r="2086" spans="1:1" ht="16.8" x14ac:dyDescent="0.25">
      <c r="A2086" s="182" t="s">
        <v>4312</v>
      </c>
    </row>
    <row r="2087" spans="1:1" ht="16.8" x14ac:dyDescent="0.25">
      <c r="A2087" s="182" t="s">
        <v>4313</v>
      </c>
    </row>
    <row r="2088" spans="1:1" ht="16.8" x14ac:dyDescent="0.25">
      <c r="A2088" s="182" t="s">
        <v>4314</v>
      </c>
    </row>
    <row r="2089" spans="1:1" ht="16.8" x14ac:dyDescent="0.25">
      <c r="A2089" s="182" t="s">
        <v>4902</v>
      </c>
    </row>
    <row r="2090" spans="1:1" ht="16.8" x14ac:dyDescent="0.25">
      <c r="A2090" s="182" t="s">
        <v>4903</v>
      </c>
    </row>
    <row r="2091" spans="1:1" ht="16.8" x14ac:dyDescent="0.25">
      <c r="A2091" s="182" t="s">
        <v>4904</v>
      </c>
    </row>
    <row r="2092" spans="1:1" ht="16.8" x14ac:dyDescent="0.25">
      <c r="A2092" s="182" t="s">
        <v>4905</v>
      </c>
    </row>
    <row r="2093" spans="1:1" ht="16.8" x14ac:dyDescent="0.25">
      <c r="A2093" s="182" t="s">
        <v>4906</v>
      </c>
    </row>
    <row r="2094" spans="1:1" ht="16.8" x14ac:dyDescent="0.25">
      <c r="A2094" s="182" t="s">
        <v>4907</v>
      </c>
    </row>
    <row r="2095" spans="1:1" ht="16.8" x14ac:dyDescent="0.25">
      <c r="A2095" s="182" t="s">
        <v>4908</v>
      </c>
    </row>
    <row r="2096" spans="1:1" ht="16.8" x14ac:dyDescent="0.25">
      <c r="A2096" s="182" t="s">
        <v>4909</v>
      </c>
    </row>
    <row r="2097" spans="1:1" ht="16.8" x14ac:dyDescent="0.25">
      <c r="A2097" s="182" t="s">
        <v>4315</v>
      </c>
    </row>
    <row r="2098" spans="1:1" ht="16.8" x14ac:dyDescent="0.25">
      <c r="A2098" s="182" t="s">
        <v>4316</v>
      </c>
    </row>
    <row r="2099" spans="1:1" ht="16.8" x14ac:dyDescent="0.25">
      <c r="A2099" s="182" t="s">
        <v>4317</v>
      </c>
    </row>
    <row r="2100" spans="1:1" ht="16.8" x14ac:dyDescent="0.25">
      <c r="A2100" s="182" t="s">
        <v>4318</v>
      </c>
    </row>
    <row r="2101" spans="1:1" ht="16.8" x14ac:dyDescent="0.25">
      <c r="A2101" s="182" t="s">
        <v>4319</v>
      </c>
    </row>
    <row r="2102" spans="1:1" ht="16.8" x14ac:dyDescent="0.25">
      <c r="A2102" s="182" t="s">
        <v>4320</v>
      </c>
    </row>
    <row r="2103" spans="1:1" ht="16.8" x14ac:dyDescent="0.25">
      <c r="A2103" s="182" t="s">
        <v>4321</v>
      </c>
    </row>
    <row r="2104" spans="1:1" ht="16.8" x14ac:dyDescent="0.25">
      <c r="A2104" s="182" t="s">
        <v>4322</v>
      </c>
    </row>
    <row r="2105" spans="1:1" ht="16.8" x14ac:dyDescent="0.25">
      <c r="A2105" s="182" t="s">
        <v>4323</v>
      </c>
    </row>
    <row r="2106" spans="1:1" ht="16.8" x14ac:dyDescent="0.25">
      <c r="A2106" s="182" t="s">
        <v>4324</v>
      </c>
    </row>
    <row r="2107" spans="1:1" ht="16.8" x14ac:dyDescent="0.25">
      <c r="A2107" s="182" t="s">
        <v>4325</v>
      </c>
    </row>
    <row r="2108" spans="1:1" ht="16.8" x14ac:dyDescent="0.25">
      <c r="A2108" s="182" t="s">
        <v>4910</v>
      </c>
    </row>
    <row r="2109" spans="1:1" ht="16.8" x14ac:dyDescent="0.25">
      <c r="A2109" s="182" t="s">
        <v>4326</v>
      </c>
    </row>
    <row r="2110" spans="1:1" ht="16.8" x14ac:dyDescent="0.25">
      <c r="A2110" s="182" t="s">
        <v>4327</v>
      </c>
    </row>
    <row r="2111" spans="1:1" ht="16.8" x14ac:dyDescent="0.25">
      <c r="A2111" s="182" t="s">
        <v>4328</v>
      </c>
    </row>
    <row r="2112" spans="1:1" ht="16.8" x14ac:dyDescent="0.25">
      <c r="A2112" s="182" t="s">
        <v>4329</v>
      </c>
    </row>
    <row r="2113" spans="1:1" ht="16.8" x14ac:dyDescent="0.25">
      <c r="A2113" s="182" t="s">
        <v>4330</v>
      </c>
    </row>
    <row r="2114" spans="1:1" ht="16.8" x14ac:dyDescent="0.25">
      <c r="A2114" s="182" t="s">
        <v>4331</v>
      </c>
    </row>
    <row r="2115" spans="1:1" ht="16.8" x14ac:dyDescent="0.25">
      <c r="A2115" s="182" t="s">
        <v>4332</v>
      </c>
    </row>
    <row r="2116" spans="1:1" ht="16.8" x14ac:dyDescent="0.25">
      <c r="A2116" s="182" t="s">
        <v>4333</v>
      </c>
    </row>
    <row r="2117" spans="1:1" ht="16.8" x14ac:dyDescent="0.25">
      <c r="A2117" s="182" t="s">
        <v>4334</v>
      </c>
    </row>
    <row r="2118" spans="1:1" ht="16.8" x14ac:dyDescent="0.25">
      <c r="A2118" s="182" t="s">
        <v>4335</v>
      </c>
    </row>
    <row r="2119" spans="1:1" ht="16.8" x14ac:dyDescent="0.25">
      <c r="A2119" s="182" t="s">
        <v>4336</v>
      </c>
    </row>
    <row r="2120" spans="1:1" ht="16.8" x14ac:dyDescent="0.25">
      <c r="A2120" s="182" t="s">
        <v>4337</v>
      </c>
    </row>
    <row r="2121" spans="1:1" ht="16.8" x14ac:dyDescent="0.25">
      <c r="A2121" s="182" t="s">
        <v>4338</v>
      </c>
    </row>
    <row r="2122" spans="1:1" ht="16.8" x14ac:dyDescent="0.25">
      <c r="A2122" s="182" t="s">
        <v>4339</v>
      </c>
    </row>
    <row r="2123" spans="1:1" ht="16.8" x14ac:dyDescent="0.25">
      <c r="A2123" s="182" t="s">
        <v>4340</v>
      </c>
    </row>
    <row r="2124" spans="1:1" ht="16.8" x14ac:dyDescent="0.25">
      <c r="A2124" s="182" t="s">
        <v>4341</v>
      </c>
    </row>
    <row r="2125" spans="1:1" ht="16.8" x14ac:dyDescent="0.25">
      <c r="A2125" s="182" t="s">
        <v>4342</v>
      </c>
    </row>
    <row r="2126" spans="1:1" ht="16.8" x14ac:dyDescent="0.25">
      <c r="A2126" s="182" t="s">
        <v>4343</v>
      </c>
    </row>
    <row r="2127" spans="1:1" ht="16.8" x14ac:dyDescent="0.25">
      <c r="A2127" s="182" t="s">
        <v>4344</v>
      </c>
    </row>
    <row r="2128" spans="1:1" ht="16.8" x14ac:dyDescent="0.25">
      <c r="A2128" s="182" t="s">
        <v>4345</v>
      </c>
    </row>
    <row r="2129" spans="1:1" ht="16.8" x14ac:dyDescent="0.25">
      <c r="A2129" s="182" t="s">
        <v>4346</v>
      </c>
    </row>
    <row r="2130" spans="1:1" ht="16.8" x14ac:dyDescent="0.25">
      <c r="A2130" s="182" t="s">
        <v>4347</v>
      </c>
    </row>
    <row r="2131" spans="1:1" ht="16.8" x14ac:dyDescent="0.25">
      <c r="A2131" s="182" t="s">
        <v>4348</v>
      </c>
    </row>
    <row r="2132" spans="1:1" ht="16.8" x14ac:dyDescent="0.25">
      <c r="A2132" s="182" t="s">
        <v>4349</v>
      </c>
    </row>
    <row r="2133" spans="1:1" ht="16.8" x14ac:dyDescent="0.25">
      <c r="A2133" s="182" t="s">
        <v>4350</v>
      </c>
    </row>
    <row r="2134" spans="1:1" ht="16.8" x14ac:dyDescent="0.25">
      <c r="A2134" s="182" t="s">
        <v>4351</v>
      </c>
    </row>
    <row r="2135" spans="1:1" ht="16.8" x14ac:dyDescent="0.25">
      <c r="A2135" s="182" t="s">
        <v>4352</v>
      </c>
    </row>
    <row r="2136" spans="1:1" ht="16.8" x14ac:dyDescent="0.25">
      <c r="A2136" s="182" t="s">
        <v>4353</v>
      </c>
    </row>
    <row r="2137" spans="1:1" ht="16.8" x14ac:dyDescent="0.25">
      <c r="A2137" s="182" t="s">
        <v>4354</v>
      </c>
    </row>
    <row r="2138" spans="1:1" ht="16.8" x14ac:dyDescent="0.25">
      <c r="A2138" s="182" t="s">
        <v>4355</v>
      </c>
    </row>
    <row r="2139" spans="1:1" ht="16.8" x14ac:dyDescent="0.25">
      <c r="A2139" s="182" t="s">
        <v>4356</v>
      </c>
    </row>
    <row r="2140" spans="1:1" ht="16.8" x14ac:dyDescent="0.25">
      <c r="A2140" s="182" t="s">
        <v>4357</v>
      </c>
    </row>
    <row r="2141" spans="1:1" ht="16.8" x14ac:dyDescent="0.25">
      <c r="A2141" s="182" t="s">
        <v>4358</v>
      </c>
    </row>
    <row r="2142" spans="1:1" ht="16.8" x14ac:dyDescent="0.25">
      <c r="A2142" s="182" t="s">
        <v>4359</v>
      </c>
    </row>
    <row r="2143" spans="1:1" ht="16.8" x14ac:dyDescent="0.25">
      <c r="A2143" s="182" t="s">
        <v>4360</v>
      </c>
    </row>
    <row r="2144" spans="1:1" ht="16.8" x14ac:dyDescent="0.25">
      <c r="A2144" s="182" t="s">
        <v>4361</v>
      </c>
    </row>
    <row r="2145" spans="1:1" ht="16.8" x14ac:dyDescent="0.25">
      <c r="A2145" s="182" t="s">
        <v>4362</v>
      </c>
    </row>
    <row r="2146" spans="1:1" ht="16.8" x14ac:dyDescent="0.25">
      <c r="A2146" s="182" t="s">
        <v>4363</v>
      </c>
    </row>
    <row r="2147" spans="1:1" ht="16.8" x14ac:dyDescent="0.25">
      <c r="A2147" s="182" t="s">
        <v>4364</v>
      </c>
    </row>
    <row r="2148" spans="1:1" ht="16.8" x14ac:dyDescent="0.25">
      <c r="A2148" s="182" t="s">
        <v>4365</v>
      </c>
    </row>
    <row r="2149" spans="1:1" ht="16.8" x14ac:dyDescent="0.25">
      <c r="A2149" s="182" t="s">
        <v>4366</v>
      </c>
    </row>
    <row r="2150" spans="1:1" ht="16.8" x14ac:dyDescent="0.25">
      <c r="A2150" s="182" t="s">
        <v>4367</v>
      </c>
    </row>
    <row r="2151" spans="1:1" ht="16.8" x14ac:dyDescent="0.25">
      <c r="A2151" s="182" t="s">
        <v>4368</v>
      </c>
    </row>
    <row r="2152" spans="1:1" ht="16.8" x14ac:dyDescent="0.25">
      <c r="A2152" s="182" t="s">
        <v>4369</v>
      </c>
    </row>
    <row r="2153" spans="1:1" ht="16.8" x14ac:dyDescent="0.25">
      <c r="A2153" s="182" t="s">
        <v>4370</v>
      </c>
    </row>
    <row r="2154" spans="1:1" ht="16.8" x14ac:dyDescent="0.25">
      <c r="A2154" s="182" t="s">
        <v>4371</v>
      </c>
    </row>
    <row r="2155" spans="1:1" ht="16.8" x14ac:dyDescent="0.25">
      <c r="A2155" s="182" t="s">
        <v>4372</v>
      </c>
    </row>
    <row r="2156" spans="1:1" ht="16.8" x14ac:dyDescent="0.25">
      <c r="A2156" s="182" t="s">
        <v>4373</v>
      </c>
    </row>
    <row r="2157" spans="1:1" ht="16.8" x14ac:dyDescent="0.25">
      <c r="A2157" s="182" t="s">
        <v>4374</v>
      </c>
    </row>
    <row r="2158" spans="1:1" ht="16.8" x14ac:dyDescent="0.25">
      <c r="A2158" s="182" t="s">
        <v>4375</v>
      </c>
    </row>
    <row r="2159" spans="1:1" ht="16.8" x14ac:dyDescent="0.25">
      <c r="A2159" s="182" t="s">
        <v>4376</v>
      </c>
    </row>
    <row r="2160" spans="1:1" ht="16.8" x14ac:dyDescent="0.25">
      <c r="A2160" s="182" t="s">
        <v>4377</v>
      </c>
    </row>
    <row r="2161" spans="1:1" ht="16.8" x14ac:dyDescent="0.25">
      <c r="A2161" s="182" t="s">
        <v>4378</v>
      </c>
    </row>
    <row r="2162" spans="1:1" ht="16.8" x14ac:dyDescent="0.25">
      <c r="A2162" s="182" t="s">
        <v>4379</v>
      </c>
    </row>
    <row r="2163" spans="1:1" ht="16.8" x14ac:dyDescent="0.25">
      <c r="A2163" s="366" t="s">
        <v>4914</v>
      </c>
    </row>
  </sheetData>
  <sheetProtection algorithmName="SHA-512" hashValue="pRgu/rdQNTyf5Xa5Ke9oGCtzeBgeKMd3IIcU5p8sIQQhhS6++fhOQQVK1lmOJLBzXs86Yr0/Mqn8uYiyuGdfJw==" saltValue="8urT0rMjYOD3js/FsbBI7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955F7-6A75-4E71-AFC5-E4F770E2A717}">
  <dimension ref="A1"/>
  <sheetViews>
    <sheetView workbookViewId="0">
      <selection sqref="A1:XFD1048576"/>
    </sheetView>
  </sheetViews>
  <sheetFormatPr defaultRowHeight="13.2" x14ac:dyDescent="0.25"/>
  <cols>
    <col min="1" max="16384" width="8.88671875" style="17"/>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05D-0A9B-461C-B590-74C312E85B84}">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31F7-BCD6-448F-BFB8-49D19C454EAD}">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5323-DF69-4708-853B-01C3BBB22A00}">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01B98-A3BA-4BB7-A7BB-86B61BA57AFE}">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13E15-422F-4039-8441-73FD34D6A1F3}">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A2F35-F804-42B2-B7E7-5A770D9C6BAF}">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DF1C1-DF6E-44BE-8E17-0E01ED43F2E3}">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2D79C-80E7-4AB5-A67C-82FA58C90671}">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B378B-D1F3-46BC-973A-90EC6AA6926F}">
  <dimension ref="A1"/>
  <sheetViews>
    <sheetView workbookViewId="0"/>
  </sheetViews>
  <sheetFormatPr defaultRowHeight="13.2" x14ac:dyDescent="0.25"/>
  <cols>
    <col min="1" max="16384" width="8.88671875" style="1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138"/>
  <sheetViews>
    <sheetView showGridLines="0" tabSelected="1" zoomScale="90" zoomScaleNormal="90" zoomScaleSheetLayoutView="100" workbookViewId="0">
      <selection activeCell="N27" sqref="N27:Q27"/>
    </sheetView>
  </sheetViews>
  <sheetFormatPr defaultColWidth="1.6640625" defaultRowHeight="13.8" x14ac:dyDescent="0.3"/>
  <cols>
    <col min="1" max="2" width="1.44140625" style="1" customWidth="1"/>
    <col min="3" max="3" width="1.88671875" style="1" customWidth="1"/>
    <col min="4" max="7" width="2.109375" style="1" customWidth="1"/>
    <col min="8" max="13" width="2.33203125" style="1" customWidth="1"/>
    <col min="14" max="14" width="2.6640625" style="1" customWidth="1"/>
    <col min="15" max="19" width="2.33203125" style="1" customWidth="1"/>
    <col min="20" max="21" width="2.88671875" style="1" customWidth="1"/>
    <col min="22" max="22" width="1.88671875" style="1" customWidth="1"/>
    <col min="23" max="24" width="2.33203125" style="1" customWidth="1"/>
    <col min="25" max="25" width="2.44140625" style="1" customWidth="1"/>
    <col min="26" max="27" width="2.33203125" style="1" customWidth="1"/>
    <col min="28" max="28" width="2.77734375" style="1" customWidth="1"/>
    <col min="29" max="31" width="2.33203125" style="1" hidden="1" customWidth="1"/>
    <col min="32" max="35" width="2.109375" style="1" customWidth="1"/>
    <col min="36" max="47" width="2" style="1" customWidth="1"/>
    <col min="48" max="48" width="13.5546875" style="1" bestFit="1" customWidth="1"/>
    <col min="49" max="50" width="1.109375" style="1" customWidth="1"/>
    <col min="51" max="51" width="1" style="1" customWidth="1"/>
    <col min="52" max="52" width="2.109375" style="1" customWidth="1"/>
    <col min="53" max="53" width="1.6640625" style="1" customWidth="1"/>
    <col min="54" max="54" width="1" style="1" customWidth="1"/>
    <col min="55" max="55" width="0.33203125" style="1" customWidth="1"/>
    <col min="56" max="56" width="4.44140625" style="1" customWidth="1"/>
    <col min="57" max="58" width="5.33203125" style="1" hidden="1" customWidth="1"/>
    <col min="59" max="78" width="1.6640625" style="1" customWidth="1"/>
    <col min="79" max="83" width="1.88671875" style="1" customWidth="1"/>
    <col min="84" max="87" width="1.77734375" style="1" customWidth="1"/>
    <col min="88" max="88" width="10.44140625" style="1" hidden="1" customWidth="1"/>
    <col min="89" max="89" width="1" style="1" customWidth="1"/>
    <col min="90" max="93" width="1.5546875" style="1" customWidth="1"/>
    <col min="94" max="95" width="2.33203125" style="1" customWidth="1"/>
    <col min="96" max="96" width="7.33203125" style="1" hidden="1" customWidth="1"/>
    <col min="97" max="101" width="6.88671875" style="1" hidden="1" customWidth="1"/>
    <col min="102" max="102" width="9.44140625" style="1" hidden="1" customWidth="1"/>
    <col min="103" max="110" width="2.33203125" style="1" customWidth="1"/>
    <col min="111" max="115" width="1.6640625" style="1" customWidth="1"/>
    <col min="116" max="16384" width="1.6640625" style="1"/>
  </cols>
  <sheetData>
    <row r="1" spans="3:114" ht="11.4" customHeight="1" x14ac:dyDescent="0.3">
      <c r="AA1" s="2"/>
      <c r="AB1" s="2"/>
      <c r="AC1" s="2"/>
      <c r="AD1" s="2"/>
      <c r="AE1" s="2"/>
      <c r="AF1" s="2"/>
      <c r="AG1" s="2"/>
      <c r="AH1" s="2"/>
      <c r="AI1" s="2"/>
      <c r="CF1" s="44"/>
      <c r="CG1" s="44"/>
      <c r="CH1" s="44"/>
      <c r="CI1" s="44"/>
      <c r="CJ1" s="44"/>
      <c r="CK1" s="44"/>
      <c r="CL1" s="44"/>
      <c r="CM1" s="44"/>
      <c r="CN1" s="44"/>
      <c r="CO1" s="275" t="s">
        <v>4911</v>
      </c>
      <c r="CP1" s="276"/>
      <c r="CQ1" s="276"/>
      <c r="CR1" s="276"/>
      <c r="CS1" s="276"/>
      <c r="CT1" s="276"/>
      <c r="CU1" s="276"/>
      <c r="CV1" s="276"/>
      <c r="CW1" s="276"/>
      <c r="CX1" s="276"/>
      <c r="CY1" s="276"/>
      <c r="CZ1" s="276"/>
      <c r="DA1" s="276"/>
      <c r="DB1" s="276"/>
      <c r="DC1" s="276"/>
      <c r="DD1" s="276"/>
      <c r="DE1" s="276"/>
      <c r="DF1" s="276"/>
      <c r="DG1" s="19"/>
      <c r="DH1" s="19"/>
      <c r="DI1" s="19"/>
      <c r="DJ1" s="149"/>
    </row>
    <row r="2" spans="3:114" ht="13.2" customHeight="1" x14ac:dyDescent="0.3">
      <c r="AA2" s="2"/>
      <c r="AB2" s="2"/>
      <c r="AC2" s="2"/>
      <c r="AD2" s="2"/>
      <c r="AE2" s="2"/>
      <c r="AF2" s="2"/>
      <c r="AG2" s="2"/>
      <c r="AH2" s="2"/>
      <c r="AI2" s="2"/>
      <c r="BN2" s="37"/>
      <c r="BO2" s="44"/>
      <c r="BP2" s="44"/>
      <c r="BQ2" s="44"/>
      <c r="BR2" s="44"/>
      <c r="BS2" s="44"/>
      <c r="BT2" s="44"/>
      <c r="BU2" s="44"/>
      <c r="BV2" s="44"/>
      <c r="BW2" s="44"/>
      <c r="CF2" s="44"/>
      <c r="CG2" s="44"/>
      <c r="CH2" s="44"/>
      <c r="CI2" s="44"/>
      <c r="CJ2" s="44"/>
      <c r="CK2" s="44"/>
      <c r="CL2" s="44"/>
      <c r="CM2" s="44"/>
      <c r="CN2" s="44"/>
      <c r="CO2" s="44"/>
      <c r="CP2" s="44"/>
      <c r="CQ2" s="44"/>
      <c r="CR2" s="44"/>
      <c r="CS2" s="44"/>
      <c r="CT2" s="44"/>
      <c r="CU2" s="44"/>
      <c r="CV2" s="44"/>
      <c r="CW2" s="44"/>
      <c r="CX2" s="44"/>
      <c r="CY2" s="310" t="s">
        <v>561</v>
      </c>
      <c r="CZ2" s="310"/>
      <c r="DA2" s="310"/>
      <c r="DB2" s="310"/>
      <c r="DC2" s="310"/>
      <c r="DD2" s="310"/>
      <c r="DE2" s="310"/>
      <c r="DF2" s="310"/>
      <c r="DG2" s="19"/>
      <c r="DH2" s="19"/>
      <c r="DI2" s="19"/>
      <c r="DJ2" s="149"/>
    </row>
    <row r="3" spans="3:114" ht="24" customHeight="1" x14ac:dyDescent="0.3">
      <c r="C3" s="317" t="s">
        <v>282</v>
      </c>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48"/>
      <c r="DH3" s="48"/>
      <c r="DI3" s="48"/>
      <c r="DJ3" s="147"/>
    </row>
    <row r="4" spans="3:114" ht="24" customHeight="1" x14ac:dyDescent="0.3">
      <c r="C4" s="317" t="str">
        <f>"schooljaar "&amp;Blad2!B22</f>
        <v>schooljaar 2023-2024</v>
      </c>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48"/>
      <c r="DH4" s="48"/>
      <c r="DI4" s="48"/>
      <c r="DJ4" s="147"/>
    </row>
    <row r="5" spans="3:114" ht="4.95" customHeight="1" x14ac:dyDescent="0.3">
      <c r="C5" s="46"/>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48"/>
      <c r="AT5" s="48"/>
      <c r="AU5" s="48"/>
      <c r="AV5" s="65"/>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147"/>
    </row>
    <row r="6" spans="3:114" x14ac:dyDescent="0.3">
      <c r="C6" s="320" t="s">
        <v>2266</v>
      </c>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19"/>
      <c r="DH6" s="19"/>
      <c r="DI6" s="19"/>
      <c r="DJ6" s="149"/>
    </row>
    <row r="7" spans="3:114" ht="4.2" customHeight="1" x14ac:dyDescent="0.3">
      <c r="C7" s="3"/>
      <c r="BL7" s="45"/>
      <c r="BM7" s="45"/>
    </row>
    <row r="8" spans="3:114" ht="13.95" customHeight="1" x14ac:dyDescent="0.3">
      <c r="C8" s="222" t="s">
        <v>299</v>
      </c>
      <c r="D8" s="222"/>
      <c r="E8" s="222"/>
      <c r="F8" s="222"/>
      <c r="G8" s="222"/>
      <c r="H8" s="222"/>
      <c r="I8" s="222"/>
      <c r="J8" s="222"/>
      <c r="K8" s="222"/>
      <c r="L8" s="222"/>
      <c r="M8" s="222"/>
      <c r="N8" s="222"/>
      <c r="O8" s="222"/>
      <c r="P8" s="222"/>
      <c r="Q8" s="222"/>
      <c r="R8" s="222"/>
      <c r="S8" s="222"/>
      <c r="T8" s="222"/>
      <c r="AB8" s="329" t="str">
        <f ca="1">IF(TODAY()&gt;VLOOKUP(C4,Blad2!$A$1:$D$19,4,FALSE),"Gebruik dit formulier alleen voor het "&amp;C4&amp;". 
Het formulier voor het "&amp;VLOOKUP(C4,Blad2!$A$1:$D$19,3,FALSE)&amp;" zal eind november 2024 beschikbaar zijn.","")</f>
        <v/>
      </c>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49"/>
      <c r="DH8" s="49"/>
      <c r="DI8" s="49"/>
      <c r="DJ8" s="86"/>
    </row>
    <row r="9" spans="3:114" ht="13.2" customHeight="1" x14ac:dyDescent="0.3">
      <c r="C9" s="219" t="s">
        <v>300</v>
      </c>
      <c r="D9" s="220"/>
      <c r="E9" s="220"/>
      <c r="F9" s="220"/>
      <c r="G9" s="220"/>
      <c r="H9" s="220"/>
      <c r="I9" s="220"/>
      <c r="J9" s="220"/>
      <c r="K9" s="220"/>
      <c r="L9" s="220"/>
      <c r="M9" s="220"/>
      <c r="N9" s="220"/>
      <c r="O9" s="220"/>
      <c r="P9" s="220"/>
      <c r="Q9" s="220"/>
      <c r="R9" s="220"/>
      <c r="S9" s="220"/>
      <c r="T9" s="220"/>
      <c r="U9" s="221"/>
      <c r="V9" s="221"/>
      <c r="W9" s="221"/>
      <c r="X9" s="221"/>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49"/>
      <c r="DH9" s="49"/>
      <c r="DI9" s="49"/>
      <c r="DJ9" s="86"/>
    </row>
    <row r="10" spans="3:114" x14ac:dyDescent="0.3">
      <c r="C10" s="222" t="s">
        <v>2262</v>
      </c>
      <c r="D10" s="222"/>
      <c r="E10" s="222"/>
      <c r="F10" s="222"/>
      <c r="G10" s="222"/>
      <c r="H10" s="222"/>
      <c r="I10" s="222"/>
      <c r="J10" s="222"/>
      <c r="K10" s="222"/>
      <c r="L10" s="222"/>
      <c r="M10" s="222"/>
      <c r="N10" s="222"/>
      <c r="O10" s="222"/>
      <c r="P10" s="222"/>
      <c r="Q10" s="222"/>
      <c r="R10" s="222"/>
      <c r="S10" s="222"/>
      <c r="T10" s="222"/>
      <c r="U10" s="222"/>
      <c r="V10" s="222"/>
      <c r="W10" s="222"/>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row>
    <row r="11" spans="3:114" x14ac:dyDescent="0.3">
      <c r="C11" s="146" t="s">
        <v>2263</v>
      </c>
      <c r="D11" s="146"/>
      <c r="E11" s="146"/>
      <c r="F11" s="146"/>
      <c r="G11" s="146"/>
      <c r="H11" s="146"/>
      <c r="I11" s="146"/>
      <c r="J11" s="146"/>
      <c r="K11" s="146"/>
      <c r="L11" s="146"/>
      <c r="M11" s="146"/>
      <c r="N11" s="146"/>
      <c r="O11" s="146"/>
      <c r="P11" s="146"/>
      <c r="Q11" s="146"/>
      <c r="R11" s="146"/>
      <c r="S11" s="146"/>
      <c r="T11" s="146"/>
      <c r="U11" s="146"/>
      <c r="V11" s="146"/>
      <c r="W11" s="146"/>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row>
    <row r="12" spans="3:114" x14ac:dyDescent="0.3">
      <c r="C12" s="278" t="s">
        <v>557</v>
      </c>
      <c r="D12" s="279"/>
      <c r="E12" s="279"/>
      <c r="F12" s="279"/>
      <c r="G12" s="279"/>
      <c r="H12" s="279"/>
      <c r="I12" s="279"/>
      <c r="J12" s="45"/>
      <c r="K12" s="45"/>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row>
    <row r="13" spans="3:114" ht="13.2" customHeight="1" x14ac:dyDescent="0.3">
      <c r="C13" s="278" t="s">
        <v>1697</v>
      </c>
      <c r="D13" s="279"/>
      <c r="E13" s="279"/>
      <c r="F13" s="279"/>
      <c r="G13" s="279"/>
      <c r="H13" s="279"/>
      <c r="I13" s="279"/>
      <c r="J13" s="45"/>
      <c r="K13" s="45"/>
      <c r="AB13" s="50"/>
      <c r="AC13" s="50"/>
      <c r="AD13" s="50"/>
      <c r="AE13" s="50"/>
      <c r="AF13" s="50"/>
      <c r="AG13" s="50"/>
      <c r="AH13" s="50"/>
      <c r="AI13" s="50"/>
      <c r="AJ13" s="50"/>
      <c r="AK13" s="50"/>
      <c r="AL13" s="50"/>
      <c r="AM13" s="50"/>
      <c r="AN13" s="50"/>
      <c r="AO13" s="50"/>
      <c r="AP13" s="50"/>
      <c r="AQ13" s="50"/>
      <c r="AR13" s="50"/>
      <c r="AS13" s="50"/>
      <c r="AT13" s="50"/>
      <c r="AU13" s="50"/>
      <c r="AV13" s="66"/>
      <c r="AW13" s="50"/>
      <c r="AX13" s="50"/>
      <c r="AY13" s="50"/>
      <c r="AZ13" s="50"/>
      <c r="BA13" s="50"/>
      <c r="BB13" s="50"/>
      <c r="BC13" s="50"/>
      <c r="BD13" s="50"/>
      <c r="BE13" s="50"/>
      <c r="BF13" s="50"/>
      <c r="BG13" s="50"/>
      <c r="BH13" s="50"/>
      <c r="BI13" s="50"/>
      <c r="BJ13" s="50"/>
      <c r="BK13" s="50"/>
      <c r="BL13" s="50"/>
      <c r="BM13" s="50"/>
      <c r="BN13" s="50"/>
      <c r="BU13" s="47"/>
      <c r="BV13" s="19"/>
      <c r="BW13" s="19"/>
      <c r="BX13" s="19"/>
      <c r="BY13" s="19"/>
      <c r="BZ13" s="19"/>
      <c r="CA13" s="19"/>
      <c r="CB13" s="19"/>
      <c r="CC13" s="19"/>
      <c r="CD13" s="19"/>
    </row>
    <row r="14" spans="3:114" hidden="1" x14ac:dyDescent="0.3">
      <c r="C14" s="280"/>
      <c r="D14" s="281"/>
      <c r="E14" s="281"/>
      <c r="F14" s="281"/>
      <c r="G14" s="281"/>
      <c r="H14" s="281"/>
      <c r="I14" s="281"/>
      <c r="J14" s="281"/>
      <c r="K14" s="281"/>
      <c r="L14" s="281"/>
      <c r="M14" s="281"/>
      <c r="N14" s="281"/>
      <c r="O14" s="281"/>
      <c r="P14" s="281"/>
      <c r="Q14" s="45"/>
      <c r="R14" s="45"/>
      <c r="S14" s="45"/>
      <c r="T14" s="45"/>
      <c r="U14" s="45"/>
      <c r="V14" s="45"/>
      <c r="AC14" s="45"/>
      <c r="AD14" s="45"/>
      <c r="AE14" s="45"/>
      <c r="AF14" s="45"/>
      <c r="AG14" s="45"/>
      <c r="AH14" s="45"/>
      <c r="AI14" s="45"/>
      <c r="AS14" s="45"/>
      <c r="BV14" s="312"/>
      <c r="BW14" s="313"/>
      <c r="BX14" s="313"/>
      <c r="BY14" s="313"/>
      <c r="BZ14" s="313"/>
      <c r="CA14" s="313"/>
      <c r="CB14" s="313"/>
      <c r="CC14" s="313"/>
    </row>
    <row r="15" spans="3:114" ht="4.95" customHeight="1" x14ac:dyDescent="0.3">
      <c r="AC15" s="45"/>
      <c r="AD15" s="45"/>
      <c r="AE15" s="45"/>
      <c r="AF15" s="45"/>
      <c r="AG15" s="45"/>
      <c r="AH15" s="45"/>
      <c r="AI15" s="45"/>
      <c r="AS15" s="45"/>
      <c r="BV15" s="313"/>
      <c r="BW15" s="313"/>
      <c r="BX15" s="313"/>
      <c r="BY15" s="313"/>
      <c r="BZ15" s="313"/>
      <c r="CA15" s="313"/>
      <c r="CB15" s="313"/>
      <c r="CC15" s="313"/>
    </row>
    <row r="16" spans="3:114" ht="31.2" customHeight="1" x14ac:dyDescent="0.3">
      <c r="C16" s="322" t="s">
        <v>2089</v>
      </c>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19"/>
      <c r="DE16" s="319"/>
      <c r="DF16" s="319"/>
      <c r="DG16" s="49"/>
      <c r="DH16" s="49"/>
      <c r="DI16" s="49"/>
      <c r="DJ16" s="86"/>
    </row>
    <row r="17" spans="1:114" ht="45.6" customHeight="1" x14ac:dyDescent="0.3">
      <c r="C17" s="322" t="s">
        <v>2169</v>
      </c>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86"/>
      <c r="DH17" s="86"/>
      <c r="DI17" s="86"/>
      <c r="DJ17" s="86"/>
    </row>
    <row r="18" spans="1:114" ht="15.6" customHeight="1" x14ac:dyDescent="0.3">
      <c r="C18" s="323" t="s">
        <v>2264</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c r="DF18" s="319"/>
      <c r="DG18" s="49"/>
      <c r="DH18" s="49"/>
      <c r="DI18" s="49"/>
      <c r="DJ18" s="86"/>
    </row>
    <row r="19" spans="1:114" ht="19.2" customHeight="1" x14ac:dyDescent="0.3">
      <c r="C19" s="324" t="s">
        <v>2265</v>
      </c>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19"/>
      <c r="CG19" s="319"/>
      <c r="CH19" s="319"/>
      <c r="CI19" s="319"/>
      <c r="CJ19" s="319"/>
      <c r="CK19" s="319"/>
      <c r="CL19" s="319"/>
      <c r="CM19" s="319"/>
      <c r="CN19" s="319"/>
      <c r="CO19" s="319"/>
      <c r="CP19" s="319"/>
      <c r="CQ19" s="319"/>
      <c r="CR19" s="319"/>
      <c r="CS19" s="319"/>
      <c r="CT19" s="319"/>
      <c r="CU19" s="319"/>
      <c r="CV19" s="319"/>
      <c r="CW19" s="319"/>
      <c r="CX19" s="319"/>
      <c r="CY19" s="319"/>
      <c r="CZ19" s="319"/>
      <c r="DA19" s="319"/>
      <c r="DB19" s="319"/>
      <c r="DC19" s="319"/>
      <c r="DD19" s="319"/>
      <c r="DE19" s="319"/>
      <c r="DF19" s="319"/>
      <c r="DG19" s="49"/>
      <c r="DH19" s="49"/>
      <c r="DI19" s="49"/>
      <c r="DJ19" s="86"/>
    </row>
    <row r="20" spans="1:114" ht="30" customHeight="1" x14ac:dyDescent="0.3">
      <c r="C20" s="323" t="s">
        <v>2094</v>
      </c>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49"/>
      <c r="DH20" s="49"/>
      <c r="DI20" s="49"/>
      <c r="DJ20" s="86"/>
    </row>
    <row r="21" spans="1:114" ht="29.4" customHeight="1" x14ac:dyDescent="0.3">
      <c r="C21" s="322" t="s">
        <v>2093</v>
      </c>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49"/>
      <c r="DH21" s="49"/>
      <c r="DI21" s="49"/>
      <c r="DJ21" s="86"/>
    </row>
    <row r="22" spans="1:114" ht="7.2" customHeight="1" x14ac:dyDescent="0.3"/>
    <row r="23" spans="1:114" ht="15.6" x14ac:dyDescent="0.3">
      <c r="C23" s="202" t="s">
        <v>0</v>
      </c>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19"/>
      <c r="DH23" s="19"/>
      <c r="DI23" s="19"/>
      <c r="DJ23" s="149"/>
    </row>
    <row r="24" spans="1:114" ht="7.2" customHeight="1" x14ac:dyDescent="0.3"/>
    <row r="25" spans="1:114" ht="19.2" customHeight="1" x14ac:dyDescent="0.3">
      <c r="C25" s="328" t="s">
        <v>1693</v>
      </c>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49"/>
      <c r="DH25" s="49"/>
      <c r="DI25" s="49"/>
      <c r="DJ25" s="86"/>
    </row>
    <row r="26" spans="1:114" ht="7.2" customHeight="1" x14ac:dyDescent="0.3"/>
    <row r="27" spans="1:114" x14ac:dyDescent="0.3">
      <c r="C27" s="4"/>
      <c r="D27" s="4"/>
      <c r="E27" s="4"/>
      <c r="F27" s="4"/>
      <c r="G27" s="4"/>
      <c r="H27" s="4"/>
      <c r="I27" s="4"/>
      <c r="J27" s="4"/>
      <c r="L27" s="5" t="s">
        <v>10</v>
      </c>
      <c r="M27" s="4"/>
      <c r="N27" s="225"/>
      <c r="O27" s="226"/>
      <c r="P27" s="226"/>
      <c r="Q27" s="227"/>
      <c r="R27" s="13" t="str">
        <f>IF(AND(COUNTA(C52:AJ52)&gt;0,N27="")," &lt;= Vul het instellingsnummer in!","")</f>
        <v/>
      </c>
      <c r="S27" s="6"/>
      <c r="U27" s="6"/>
      <c r="V27" s="6"/>
      <c r="W27" s="6"/>
      <c r="X27" s="6"/>
      <c r="Y27" s="6"/>
      <c r="Z27" s="6"/>
      <c r="AA27" s="6"/>
      <c r="AB27" s="6"/>
      <c r="AC27" s="6"/>
      <c r="AD27" s="6"/>
      <c r="AE27" s="6"/>
      <c r="AF27" s="6"/>
      <c r="AG27" s="6"/>
      <c r="AH27" s="6"/>
      <c r="AI27" s="6"/>
      <c r="AJ27" s="6"/>
      <c r="AK27" s="6"/>
      <c r="AL27" s="6"/>
      <c r="AM27" s="6"/>
      <c r="AN27" s="6"/>
      <c r="AO27" s="6"/>
      <c r="AP27" s="6"/>
      <c r="AQ27" s="6"/>
      <c r="AR27" s="6"/>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spans="1:114" ht="3" customHeight="1" x14ac:dyDescent="0.3">
      <c r="C28" s="4"/>
      <c r="D28" s="4"/>
      <c r="E28" s="4"/>
      <c r="F28" s="4"/>
      <c r="G28" s="4"/>
      <c r="H28" s="4"/>
      <c r="I28" s="4"/>
      <c r="J28" s="4"/>
      <c r="L28" s="4"/>
      <c r="M28" s="4"/>
      <c r="N28" s="8"/>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spans="1:114" ht="29.4" customHeight="1" x14ac:dyDescent="0.3">
      <c r="C29" s="4"/>
      <c r="D29" s="4"/>
      <c r="E29" s="4"/>
      <c r="F29" s="4"/>
      <c r="G29" s="4"/>
      <c r="H29" s="4"/>
      <c r="I29" s="4"/>
      <c r="J29" s="4"/>
      <c r="L29" s="5" t="s">
        <v>1</v>
      </c>
      <c r="M29" s="4"/>
      <c r="N29" s="315" t="str">
        <f>IF(N27="","",VLOOKUP(N27,instellingsgegevens!$A$2:$Q$5000,2,FALSE))</f>
        <v/>
      </c>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row>
    <row r="30" spans="1:114" ht="3" customHeight="1" x14ac:dyDescent="0.3">
      <c r="C30" s="4"/>
      <c r="D30" s="4"/>
      <c r="E30" s="4"/>
      <c r="F30" s="4"/>
      <c r="G30" s="4"/>
      <c r="H30" s="4"/>
      <c r="I30" s="4"/>
      <c r="J30" s="4"/>
      <c r="L30" s="4"/>
      <c r="M30" s="4"/>
      <c r="N30" s="8"/>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spans="1:114" x14ac:dyDescent="0.3">
      <c r="A31" s="7" t="s">
        <v>4</v>
      </c>
      <c r="B31" s="7"/>
      <c r="C31" s="45"/>
      <c r="D31" s="45"/>
      <c r="E31" s="45"/>
      <c r="F31" s="45"/>
      <c r="G31" s="45"/>
      <c r="H31" s="45"/>
      <c r="I31" s="45"/>
      <c r="J31" s="45"/>
      <c r="L31" s="5" t="s">
        <v>2</v>
      </c>
      <c r="M31" s="45"/>
      <c r="N31" s="223" t="str">
        <f>IF(N27="","",VLOOKUP(N27,instellingsgegevens!$A$2:$Q$5000,3,FALSE))</f>
        <v/>
      </c>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row>
    <row r="32" spans="1:114" ht="3" customHeight="1" x14ac:dyDescent="0.3">
      <c r="A32" s="7"/>
      <c r="B32" s="7"/>
      <c r="C32" s="45"/>
      <c r="D32" s="45"/>
      <c r="E32" s="45"/>
      <c r="F32" s="45"/>
      <c r="G32" s="45"/>
      <c r="H32" s="45"/>
      <c r="I32" s="45"/>
      <c r="J32" s="45"/>
      <c r="L32" s="4"/>
      <c r="M32" s="45"/>
      <c r="N32" s="8"/>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row>
    <row r="33" spans="3:114" x14ac:dyDescent="0.3">
      <c r="C33" s="4"/>
      <c r="D33" s="4"/>
      <c r="E33" s="4"/>
      <c r="F33" s="4"/>
      <c r="G33" s="4"/>
      <c r="H33" s="4"/>
      <c r="I33" s="4"/>
      <c r="J33" s="4"/>
      <c r="L33" s="5" t="s">
        <v>3</v>
      </c>
      <c r="M33" s="4"/>
      <c r="N33" s="223" t="str">
        <f>IF(N27="","",VLOOKUP(N27,instellingsgegevens!$A$2:$Q$5000,4,FALSE))</f>
        <v/>
      </c>
      <c r="O33" s="314"/>
      <c r="P33" s="314"/>
      <c r="R33" s="223" t="str">
        <f>IF(N27="","",VLOOKUP(N27,instellingsgegevens!$A$2:$Q$5000,5,FALSE))</f>
        <v/>
      </c>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26"/>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row>
    <row r="34" spans="3:114" ht="3" customHeight="1" x14ac:dyDescent="0.3">
      <c r="C34" s="4"/>
      <c r="D34" s="4"/>
      <c r="E34" s="4"/>
      <c r="F34" s="4"/>
      <c r="G34" s="4"/>
      <c r="H34" s="4"/>
      <c r="I34" s="4"/>
      <c r="J34" s="4"/>
      <c r="L34" s="4"/>
      <c r="M34" s="4"/>
      <c r="N34" s="8"/>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row>
    <row r="35" spans="3:114" x14ac:dyDescent="0.3">
      <c r="C35" s="4"/>
      <c r="D35" s="4"/>
      <c r="E35" s="4"/>
      <c r="F35" s="4"/>
      <c r="G35" s="4"/>
      <c r="H35" s="4"/>
      <c r="I35" s="4"/>
      <c r="J35" s="4"/>
      <c r="K35" s="4"/>
      <c r="L35" s="5" t="s">
        <v>6</v>
      </c>
      <c r="M35" s="4"/>
      <c r="N35" s="223" t="str">
        <f>IF(N27="","",VLOOKUP(N27,instellingsgegevens!$A$2:$Q$5000,6,FALSE))</f>
        <v/>
      </c>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spans="3:114" ht="3.6" customHeight="1" x14ac:dyDescent="0.3">
      <c r="C36" s="4"/>
      <c r="D36" s="4"/>
      <c r="E36" s="4"/>
      <c r="F36" s="4"/>
      <c r="G36" s="4"/>
      <c r="H36" s="4"/>
      <c r="I36" s="4"/>
      <c r="J36" s="4"/>
      <c r="K36" s="4"/>
      <c r="L36" s="4"/>
      <c r="M36" s="4"/>
      <c r="N36" s="8"/>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spans="3:114" x14ac:dyDescent="0.3">
      <c r="D37" s="4"/>
      <c r="E37" s="4"/>
      <c r="G37" s="4"/>
      <c r="H37" s="4"/>
      <c r="I37" s="4"/>
      <c r="J37" s="4"/>
      <c r="K37" s="4"/>
      <c r="L37" s="5" t="s">
        <v>5</v>
      </c>
      <c r="N37" s="223" t="str">
        <f>IF(N27="","",VLOOKUP(N27,instellingsgegevens!$A$2:$Q$5000,7,FALSE))</f>
        <v/>
      </c>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spans="3:114" ht="247.2" customHeight="1" x14ac:dyDescent="0.3">
      <c r="C38" s="9"/>
      <c r="D38" s="9"/>
      <c r="E38" s="9"/>
      <c r="F38" s="9"/>
      <c r="G38" s="9"/>
      <c r="H38" s="9"/>
      <c r="I38" s="9"/>
      <c r="J38" s="9"/>
      <c r="K38" s="9"/>
      <c r="L38" s="9"/>
      <c r="M38" s="9"/>
      <c r="N38" s="9"/>
      <c r="O38" s="9"/>
      <c r="P38" s="9"/>
      <c r="Q38" s="9"/>
      <c r="R38" s="30"/>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19"/>
      <c r="AT38" s="19"/>
      <c r="AU38" s="19"/>
      <c r="AV38" s="68"/>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row>
    <row r="39" spans="3:114" ht="9.6" customHeight="1" x14ac:dyDescent="0.3">
      <c r="C39" s="9"/>
      <c r="D39" s="9"/>
      <c r="E39" s="9"/>
      <c r="F39" s="9"/>
      <c r="G39" s="9"/>
      <c r="H39" s="9"/>
      <c r="I39" s="9"/>
      <c r="J39" s="9"/>
      <c r="K39" s="9"/>
      <c r="L39" s="9"/>
      <c r="M39" s="9"/>
      <c r="N39" s="9"/>
      <c r="O39" s="9"/>
      <c r="P39" s="9"/>
      <c r="Q39" s="9"/>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19"/>
      <c r="AT39" s="19"/>
      <c r="AU39" s="19"/>
      <c r="AV39" s="68"/>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row>
    <row r="40" spans="3:114" ht="9.6" customHeight="1" x14ac:dyDescent="0.3">
      <c r="C40" s="9"/>
      <c r="D40" s="9"/>
      <c r="E40" s="9"/>
      <c r="F40" s="9"/>
      <c r="G40" s="9"/>
      <c r="H40" s="9"/>
      <c r="I40" s="9"/>
      <c r="J40" s="9"/>
      <c r="K40" s="9"/>
      <c r="L40" s="9"/>
      <c r="M40" s="9"/>
      <c r="N40" s="9"/>
      <c r="O40" s="9"/>
      <c r="P40" s="9"/>
      <c r="Q40" s="9"/>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19"/>
      <c r="AT40" s="19"/>
      <c r="AU40" s="19"/>
      <c r="AV40" s="68"/>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row>
    <row r="41" spans="3:114" ht="9.6" customHeight="1" x14ac:dyDescent="0.3">
      <c r="C41" s="9"/>
      <c r="D41" s="9"/>
      <c r="E41" s="9"/>
      <c r="F41" s="9"/>
      <c r="G41" s="9"/>
      <c r="H41" s="9"/>
      <c r="I41" s="9"/>
      <c r="J41" s="9"/>
      <c r="K41" s="9"/>
      <c r="L41" s="9"/>
      <c r="M41" s="9"/>
      <c r="N41" s="9"/>
      <c r="O41" s="9"/>
      <c r="P41" s="9"/>
      <c r="Q41" s="9"/>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19"/>
      <c r="AT41" s="19"/>
      <c r="AU41" s="19"/>
      <c r="AV41" s="68"/>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row>
    <row r="42" spans="3:114" ht="19.2" customHeight="1" x14ac:dyDescent="0.3">
      <c r="C42" s="160" t="str">
        <f>IF(COUNTIF(DG52:DG83,"!")&gt;0,"Een parkingwachter wordt maximaal twee uur per dag gesubsidieerd! U hebt deze regel op één of meer rijen niet nageleefd. Zie '!' na de betrokken rij(en).","")</f>
        <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I42" s="9"/>
      <c r="BJ42" s="152"/>
      <c r="BK42" s="9"/>
      <c r="BL42" s="9"/>
      <c r="BM42" s="9"/>
      <c r="BN42" s="9"/>
      <c r="BO42" s="9"/>
      <c r="BQ42" s="9"/>
      <c r="BR42" s="154" t="str">
        <f>IF(COUNTIF(B52:B83,"!")&gt;0,"Als u onder 'weekschema' de hoofdletter 'X' aankruist bij 'voltijds (5 dagen VM én NM)', dan mag u bij geen enkele weekdag 'O' of 'A' een hoofdletter 'X' plaatsen!","")</f>
        <v/>
      </c>
      <c r="BS42" s="9"/>
      <c r="BT42" s="9"/>
      <c r="BU42" s="9"/>
      <c r="BV42" s="9"/>
      <c r="BX42" s="9"/>
      <c r="BY42" s="9"/>
      <c r="BZ42" s="9"/>
      <c r="CA42" s="9"/>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row>
    <row r="43" spans="3:114" ht="15.6" x14ac:dyDescent="0.3">
      <c r="C43" s="202" t="s">
        <v>9</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19"/>
      <c r="DH43" s="19"/>
      <c r="DI43" s="19"/>
      <c r="DJ43" s="149"/>
    </row>
    <row r="44" spans="3:114" ht="7.2" customHeight="1" x14ac:dyDescent="0.3">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row>
    <row r="45" spans="3:114" ht="18" customHeight="1" x14ac:dyDescent="0.3">
      <c r="C45" s="272" t="s">
        <v>1927</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row>
    <row r="46" spans="3:114" ht="15" customHeight="1" x14ac:dyDescent="0.3">
      <c r="C46" s="311" t="s">
        <v>1930</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160" t="str">
        <f>IF(COUNTIF(DH52:DH83,".")&gt;0,"U hebt nog niet alle rijen volledig ingevuld!","")</f>
        <v/>
      </c>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row>
    <row r="47" spans="3:114" ht="30.6" customHeight="1" x14ac:dyDescent="0.3">
      <c r="C47" s="332" t="s">
        <v>2259</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154" t="str">
        <f>IF(COUNTIF(DJ52:DJ83,"!")&gt;0,"U hebt een of meer rijen (gedeeltelijk) blanco gelaten! Zie '!' na de betrokken rij(en).","")</f>
        <v/>
      </c>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row>
    <row r="48" spans="3:114" ht="15" customHeight="1" x14ac:dyDescent="0.3">
      <c r="C48" s="272" t="s">
        <v>1682</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151" t="str">
        <f>IF(COUNTIF(A52:A83,"!")&gt;0,"U hebt op één of meer rijen meer dan 1 statuut voor de begeleider aangekruist!","")</f>
        <v/>
      </c>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row>
    <row r="49" spans="1:115" ht="15" customHeight="1" thickBot="1" x14ac:dyDescent="0.35">
      <c r="C49" s="62" t="str">
        <f>IF(COUNTIF(BD52:BD83,"!")&gt;0,"U hebt op minstens één rij in de kolom 'aantal gepresteerde uren en minuten per week' de prestaties van een wijkwerker/PWA niet afgerond tot op een volledig BEGONNEN uur! Zie '!' naast de foutieve waarde.","")</f>
        <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row>
    <row r="50" spans="1:115" ht="27" customHeight="1" thickTop="1" x14ac:dyDescent="0.3">
      <c r="C50" s="292" t="s">
        <v>7</v>
      </c>
      <c r="D50" s="293"/>
      <c r="E50" s="293"/>
      <c r="F50" s="293"/>
      <c r="G50" s="293"/>
      <c r="H50" s="212" t="s">
        <v>303</v>
      </c>
      <c r="I50" s="296"/>
      <c r="J50" s="296"/>
      <c r="K50" s="296"/>
      <c r="L50" s="296"/>
      <c r="M50" s="296"/>
      <c r="N50" s="296"/>
      <c r="O50" s="296"/>
      <c r="P50" s="296"/>
      <c r="Q50" s="296"/>
      <c r="R50" s="296"/>
      <c r="S50" s="296"/>
      <c r="T50" s="212" t="s">
        <v>302</v>
      </c>
      <c r="U50" s="212"/>
      <c r="V50" s="212"/>
      <c r="W50" s="212"/>
      <c r="X50" s="212"/>
      <c r="Y50" s="212"/>
      <c r="Z50" s="212"/>
      <c r="AA50" s="212"/>
      <c r="AB50" s="212"/>
      <c r="AC50" s="212"/>
      <c r="AD50" s="212"/>
      <c r="AE50" s="212"/>
      <c r="AF50" s="212" t="s">
        <v>1926</v>
      </c>
      <c r="AG50" s="214"/>
      <c r="AH50" s="214"/>
      <c r="AI50" s="214"/>
      <c r="AJ50" s="212" t="s">
        <v>562</v>
      </c>
      <c r="AK50" s="213"/>
      <c r="AL50" s="213"/>
      <c r="AM50" s="213"/>
      <c r="AN50" s="213"/>
      <c r="AO50" s="213"/>
      <c r="AP50" s="213"/>
      <c r="AQ50" s="213"/>
      <c r="AR50" s="213"/>
      <c r="AS50" s="213"/>
      <c r="AT50" s="213"/>
      <c r="AU50" s="214"/>
      <c r="AV50" s="215"/>
      <c r="AW50" s="212" t="s">
        <v>555</v>
      </c>
      <c r="AX50" s="212"/>
      <c r="AY50" s="212"/>
      <c r="AZ50" s="212"/>
      <c r="BA50" s="212"/>
      <c r="BB50" s="212"/>
      <c r="BC50" s="212"/>
      <c r="BD50" s="232"/>
      <c r="BE50" s="228" t="s">
        <v>556</v>
      </c>
      <c r="BF50" s="228" t="s">
        <v>1696</v>
      </c>
      <c r="BG50" s="212" t="s">
        <v>304</v>
      </c>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90"/>
      <c r="CF50" s="231" t="s">
        <v>308</v>
      </c>
      <c r="CG50" s="232"/>
      <c r="CH50" s="232"/>
      <c r="CI50" s="232"/>
      <c r="CJ50" s="235" t="s">
        <v>1931</v>
      </c>
      <c r="CK50" s="212" t="s">
        <v>1929</v>
      </c>
      <c r="CL50" s="212"/>
      <c r="CM50" s="212"/>
      <c r="CN50" s="212"/>
      <c r="CO50" s="212"/>
      <c r="CP50" s="212"/>
      <c r="CQ50" s="232"/>
      <c r="CR50" s="228" t="s">
        <v>327</v>
      </c>
      <c r="CS50" s="228" t="s">
        <v>330</v>
      </c>
      <c r="CT50" s="228" t="s">
        <v>328</v>
      </c>
      <c r="CU50" s="228" t="s">
        <v>331</v>
      </c>
      <c r="CV50" s="228" t="s">
        <v>1932</v>
      </c>
      <c r="CW50" s="228" t="s">
        <v>1933</v>
      </c>
      <c r="CX50" s="228" t="s">
        <v>329</v>
      </c>
      <c r="CY50" s="212" t="s">
        <v>309</v>
      </c>
      <c r="CZ50" s="212"/>
      <c r="DA50" s="212"/>
      <c r="DB50" s="212"/>
      <c r="DC50" s="212" t="s">
        <v>1692</v>
      </c>
      <c r="DD50" s="212"/>
      <c r="DE50" s="212"/>
      <c r="DF50" s="248"/>
      <c r="DI50" s="12"/>
      <c r="DJ50" s="148"/>
    </row>
    <row r="51" spans="1:115" ht="58.2" customHeight="1" x14ac:dyDescent="0.3">
      <c r="C51" s="294"/>
      <c r="D51" s="295"/>
      <c r="E51" s="295"/>
      <c r="F51" s="295"/>
      <c r="G51" s="295"/>
      <c r="H51" s="282"/>
      <c r="I51" s="282"/>
      <c r="J51" s="282"/>
      <c r="K51" s="282"/>
      <c r="L51" s="282"/>
      <c r="M51" s="282"/>
      <c r="N51" s="282"/>
      <c r="O51" s="282"/>
      <c r="P51" s="282"/>
      <c r="Q51" s="282"/>
      <c r="R51" s="282"/>
      <c r="S51" s="282"/>
      <c r="T51" s="208" t="s">
        <v>301</v>
      </c>
      <c r="U51" s="285"/>
      <c r="V51" s="285"/>
      <c r="W51" s="208" t="s">
        <v>1683</v>
      </c>
      <c r="X51" s="285"/>
      <c r="Y51" s="285"/>
      <c r="Z51" s="208" t="s">
        <v>2012</v>
      </c>
      <c r="AA51" s="286"/>
      <c r="AB51" s="286"/>
      <c r="AC51" s="208" t="s">
        <v>1928</v>
      </c>
      <c r="AD51" s="285"/>
      <c r="AE51" s="285"/>
      <c r="AF51" s="230"/>
      <c r="AG51" s="230"/>
      <c r="AH51" s="230"/>
      <c r="AI51" s="230"/>
      <c r="AJ51" s="208" t="s">
        <v>1694</v>
      </c>
      <c r="AK51" s="282"/>
      <c r="AL51" s="282"/>
      <c r="AM51" s="282"/>
      <c r="AN51" s="282"/>
      <c r="AO51" s="283"/>
      <c r="AP51" s="208" t="s">
        <v>1695</v>
      </c>
      <c r="AQ51" s="282"/>
      <c r="AR51" s="282"/>
      <c r="AS51" s="282"/>
      <c r="AT51" s="282"/>
      <c r="AU51" s="283"/>
      <c r="AV51" s="108" t="s">
        <v>2260</v>
      </c>
      <c r="AW51" s="208"/>
      <c r="AX51" s="208"/>
      <c r="AY51" s="208"/>
      <c r="AZ51" s="208"/>
      <c r="BA51" s="208"/>
      <c r="BB51" s="208"/>
      <c r="BC51" s="208"/>
      <c r="BD51" s="234"/>
      <c r="BE51" s="284"/>
      <c r="BF51" s="234"/>
      <c r="BG51" s="208" t="s">
        <v>1684</v>
      </c>
      <c r="BH51" s="208"/>
      <c r="BI51" s="208" t="s">
        <v>1685</v>
      </c>
      <c r="BJ51" s="208"/>
      <c r="BK51" s="208" t="s">
        <v>1686</v>
      </c>
      <c r="BL51" s="208"/>
      <c r="BM51" s="208" t="s">
        <v>1687</v>
      </c>
      <c r="BN51" s="208"/>
      <c r="BO51" s="208" t="s">
        <v>1688</v>
      </c>
      <c r="BP51" s="208"/>
      <c r="BQ51" s="208" t="s">
        <v>1689</v>
      </c>
      <c r="BR51" s="208"/>
      <c r="BS51" s="208" t="s">
        <v>1686</v>
      </c>
      <c r="BT51" s="208"/>
      <c r="BU51" s="208" t="s">
        <v>1687</v>
      </c>
      <c r="BV51" s="208"/>
      <c r="BW51" s="208" t="s">
        <v>1690</v>
      </c>
      <c r="BX51" s="208"/>
      <c r="BY51" s="208" t="s">
        <v>1691</v>
      </c>
      <c r="BZ51" s="208"/>
      <c r="CA51" s="208" t="s">
        <v>554</v>
      </c>
      <c r="CB51" s="208"/>
      <c r="CC51" s="208"/>
      <c r="CD51" s="208"/>
      <c r="CE51" s="274"/>
      <c r="CF51" s="233"/>
      <c r="CG51" s="234"/>
      <c r="CH51" s="234"/>
      <c r="CI51" s="234"/>
      <c r="CJ51" s="236"/>
      <c r="CK51" s="208"/>
      <c r="CL51" s="208"/>
      <c r="CM51" s="208"/>
      <c r="CN51" s="208"/>
      <c r="CO51" s="208"/>
      <c r="CP51" s="208"/>
      <c r="CQ51" s="234"/>
      <c r="CR51" s="229"/>
      <c r="CS51" s="229"/>
      <c r="CT51" s="229"/>
      <c r="CU51" s="229"/>
      <c r="CV51" s="229"/>
      <c r="CW51" s="229"/>
      <c r="CX51" s="229"/>
      <c r="CY51" s="208"/>
      <c r="CZ51" s="208"/>
      <c r="DA51" s="208"/>
      <c r="DB51" s="208"/>
      <c r="DC51" s="208"/>
      <c r="DD51" s="208"/>
      <c r="DE51" s="208"/>
      <c r="DF51" s="249"/>
      <c r="DG51" s="12"/>
      <c r="DH51" s="12"/>
      <c r="DI51" s="12"/>
      <c r="DJ51" s="148"/>
    </row>
    <row r="52" spans="1:115" ht="15.6" customHeight="1" x14ac:dyDescent="0.3">
      <c r="A52" s="25" t="str">
        <f>IF(COUNTA(T52:AE52)&gt;1,"!","")</f>
        <v/>
      </c>
      <c r="B52" s="25" t="str">
        <f>IF(AND(COUNTIF(BG52:BZ52,"X")&gt;0,CA52="X"),"!","")</f>
        <v/>
      </c>
      <c r="C52" s="263"/>
      <c r="D52" s="264"/>
      <c r="E52" s="264"/>
      <c r="F52" s="264"/>
      <c r="G52" s="264"/>
      <c r="H52" s="264"/>
      <c r="I52" s="264"/>
      <c r="J52" s="264"/>
      <c r="K52" s="264"/>
      <c r="L52" s="268"/>
      <c r="M52" s="268"/>
      <c r="N52" s="268"/>
      <c r="O52" s="268"/>
      <c r="P52" s="268"/>
      <c r="Q52" s="268"/>
      <c r="R52" s="268"/>
      <c r="S52" s="268"/>
      <c r="T52" s="258"/>
      <c r="U52" s="277"/>
      <c r="V52" s="277"/>
      <c r="W52" s="258"/>
      <c r="X52" s="277"/>
      <c r="Y52" s="277"/>
      <c r="Z52" s="258"/>
      <c r="AA52" s="277"/>
      <c r="AB52" s="277"/>
      <c r="AC52" s="258"/>
      <c r="AD52" s="297"/>
      <c r="AE52" s="297"/>
      <c r="AF52" s="258"/>
      <c r="AG52" s="259"/>
      <c r="AH52" s="259"/>
      <c r="AI52" s="259"/>
      <c r="AJ52" s="216"/>
      <c r="AK52" s="217"/>
      <c r="AL52" s="217"/>
      <c r="AM52" s="217"/>
      <c r="AN52" s="218"/>
      <c r="AO52" s="113"/>
      <c r="AP52" s="216"/>
      <c r="AQ52" s="217"/>
      <c r="AR52" s="217"/>
      <c r="AS52" s="217"/>
      <c r="AT52" s="218"/>
      <c r="AU52" s="116" t="str">
        <f t="shared" ref="AU52:AU83" si="0">IF(AP52&gt;=AJ52,"","!")</f>
        <v/>
      </c>
      <c r="AV52" s="101"/>
      <c r="AW52" s="287"/>
      <c r="AX52" s="288"/>
      <c r="AY52" s="288"/>
      <c r="AZ52" s="141" t="s">
        <v>1990</v>
      </c>
      <c r="BA52" s="289"/>
      <c r="BB52" s="288"/>
      <c r="BC52" s="288"/>
      <c r="BD52" s="142" t="str">
        <f>IF(OR(AND(Z52="X",BA52=0),Z52=""),"min.","!")</f>
        <v>min.</v>
      </c>
      <c r="BE52" s="102">
        <f>AW52+(BA52/60)</f>
        <v>0</v>
      </c>
      <c r="BF52" s="102" t="str">
        <f>IF(AND(OR(AJ52&lt;&gt;"",AP52&lt;&gt;""),OR(OR(AW52="",BA52=""),AND(AW52=0,BA52=0))),"!","")</f>
        <v/>
      </c>
      <c r="BG52" s="258"/>
      <c r="BH52" s="277"/>
      <c r="BI52" s="258"/>
      <c r="BJ52" s="277"/>
      <c r="BK52" s="258"/>
      <c r="BL52" s="277"/>
      <c r="BM52" s="258"/>
      <c r="BN52" s="277"/>
      <c r="BO52" s="258"/>
      <c r="BP52" s="277"/>
      <c r="BQ52" s="258"/>
      <c r="BR52" s="277"/>
      <c r="BS52" s="258"/>
      <c r="BT52" s="277"/>
      <c r="BU52" s="258"/>
      <c r="BV52" s="277"/>
      <c r="BW52" s="258"/>
      <c r="BX52" s="277"/>
      <c r="BY52" s="258"/>
      <c r="BZ52" s="277"/>
      <c r="CA52" s="258"/>
      <c r="CB52" s="277"/>
      <c r="CC52" s="277"/>
      <c r="CD52" s="277"/>
      <c r="CE52" s="291"/>
      <c r="CF52" s="250">
        <f>IF(AND(T52="",W52="",Z52="",AC52=""),0,IF(AC52="X","",IF(T52="X",VLOOKUP($N$27,instellingsgegevens!$A$2:$Q$5000,16,FALSE),IF(W52="X",VLOOKUP($N$27,instellingsgegevens!$A$2:$Q$5000,17,FALSE),VLOOKUP($N$33,'cheque wijkwerker'!$A$2:$C$5000,3,FALSE)))))</f>
        <v>0</v>
      </c>
      <c r="CG52" s="251"/>
      <c r="CH52" s="251"/>
      <c r="CI52" s="251"/>
      <c r="CJ52" s="103">
        <f>IF(BE52=0,0,IF(CA52="X",BE52/5,BE52/(IF(COUNTA(BG52:BJ52)=0,0,1)+IF(COUNTA(BK52:BN52)=0,0,1)+IF(COUNTA(BO52:BR52)=0,0,1)+IF(COUNTA(BS52:BV52)=0,0,1)+IF(COUNTA(BW52:BZ52)=0,0,1))))</f>
        <v>0</v>
      </c>
      <c r="CK52" s="252">
        <f>ROUND(CJ52*60,2)</f>
        <v>0</v>
      </c>
      <c r="CL52" s="253"/>
      <c r="CM52" s="254"/>
      <c r="CN52" s="254"/>
      <c r="CO52" s="255"/>
      <c r="CP52" s="256" t="s">
        <v>1681</v>
      </c>
      <c r="CQ52" s="257"/>
      <c r="CR52" s="104">
        <f>IF(AND(AJ52="",AP52=""),0,IF(AND(OR(T52="X",W52="X"),VLOOKUP($N$27,instellingsgegevens!$A$2:$Q$5000,15,FALSE)="Vrij gesubsidieerd onderwijs",VLOOKUP(AJ52,'aantal gepresteerde dagen'!$A$3:$G$500,6,FALSE)-VLOOKUP((AP52+1),'aantal gepresteerde dagen'!$A$3:$G$500,6,FALSE)=0),0,IF(AND(OR(T52="X",W52="X"),VLOOKUP($N$27,instellingsgegevens!$A$2:$Q$5000,15,FALSE)="Vrij gesubsidieerd onderwijs"),VLOOKUP(AJ52,'aantal gepresteerde dagen'!$A$3:$G$500,6,FALSE)-VLOOKUP((AP52+1),'aantal gepresteerde dagen'!$A$3:$G$500,6,FALSE),0)))</f>
        <v>0</v>
      </c>
      <c r="CS52" s="105">
        <f>ROUND(CR52/5*CX52,2)</f>
        <v>0</v>
      </c>
      <c r="CT52" s="104">
        <f>IF(OR(COUNTIF(T52:AE52,"X")=0,OR(Z52="X",AC52="X")),0,IF(VLOOKUP($N$27,instellingsgegevens!$A$2:$Q$5000,15,FALSE)="Vrij gesubsidieerd onderwijs",0,IF(AND(AJ52="",AP52=""),0,IF(AND(OR(T52="X",W52="X"),VLOOKUP(AJ52,'aantal gepresteerde dagen'!$A$3:$G$500,4,FALSE)-VLOOKUP((AP52+1),'aantal gepresteerde dagen'!$A$3:$G$500,4,FALSE)=0),0,VLOOKUP(AJ52,'aantal gepresteerde dagen'!$A$3:$G$500,4,FALSE)-VLOOKUP((AP52+1),'aantal gepresteerde dagen'!$A$3:$G$500,4,FALSE)))))</f>
        <v>0</v>
      </c>
      <c r="CU52" s="105">
        <f>ROUND(CT52/5*CX52,2)</f>
        <v>0</v>
      </c>
      <c r="CV52" s="104">
        <f>IF(AND(Z52="",AC52=""),0,IF(AND(COUNTIF(T52:Y52,"X")=0,OR(Z52="X",AC52="X"),(VLOOKUP(AJ52,wijkwerkdagen!$A$3:$C$366,3,FALSE)-VLOOKUP((AP52+1),wijkwerkdagen!$A$3:$C$366,3,FALSE))=0),0,IF(AND(COUNTIF(T52:Y52,"X")=0,OR(Z52="X",AC52="X")),VLOOKUP(AJ52,wijkwerkdagen!$A$3:$C$366,3,FALSE)-VLOOKUP((AP52+1),wijkwerkdagen!$A$3:$C$366,3,FALSE),0)))</f>
        <v>0</v>
      </c>
      <c r="CW52" s="106">
        <f>ROUND(CV52/5*CX52,2)</f>
        <v>0</v>
      </c>
      <c r="CX52" s="107">
        <f>IF(CA52="X",5,(IF(COUNTA(BG52:BJ52)=0,0,1)+IF(COUNTA(BK52:BN52)=0,0,1)+IF(COUNTA(BO52:BR52)=0,0,1))+IF(COUNTA(BS52:BV52)=0,0,1)+IF(COUNTA(BW52:BZ52)=0,0,1))</f>
        <v>0</v>
      </c>
      <c r="CY52" s="205">
        <f>IF(OR(C52="",AV52=""),0,IF(AV52="elke week",CS52+CU52+CW52,IF(AV52="om de week",(CS52+CU52+CW52)/2)))</f>
        <v>0</v>
      </c>
      <c r="CZ52" s="206"/>
      <c r="DA52" s="206"/>
      <c r="DB52" s="206"/>
      <c r="DC52" s="197">
        <f>IF(DJ52="!","#######",ROUND(IF(C52="",0,CF52*CJ52*CY52),2))</f>
        <v>0</v>
      </c>
      <c r="DD52" s="198"/>
      <c r="DE52" s="198"/>
      <c r="DF52" s="199"/>
      <c r="DG52" s="52" t="e">
        <f t="shared" ref="DG52:DG83" si="1">IF(AND(AF52="ja",(BE52/CX52)&gt;2),"!","")</f>
        <v>#DIV/0!</v>
      </c>
      <c r="DH52" s="156" t="str">
        <f>IF(DK52="","",".")</f>
        <v/>
      </c>
      <c r="DI52" s="155" t="str">
        <f>IF(AND(Z52="X",BA52&lt;&gt;0),"!","")</f>
        <v/>
      </c>
      <c r="DJ52" s="155" t="str">
        <f>IF(AND(C52="",C53&lt;&gt;""),"!","")</f>
        <v/>
      </c>
      <c r="DK52" s="43" t="str">
        <f>IF(OR(AND(C52="",OR(H52&lt;&gt;"",T52&lt;&gt;"",W52&lt;&gt;"",Z52&lt;&gt;"",AF52&lt;&gt;"")))," &lt;= Vul het ritnummer in!",IF(AND(C52&lt;&gt;"",OR(H52="",COUNTIF(T52:AE52,"X")=0,AF52="",AJ52="",AP52="",AV52="",OR(AW52="",BA52=""),COUNTIF(BG52:CE52,"X")=0))," &lt;= U hebt nog niet alle gegevens op deze rij ingevuld.",""))</f>
        <v/>
      </c>
    </row>
    <row r="53" spans="1:115" ht="15.6" customHeight="1" x14ac:dyDescent="0.3">
      <c r="A53" s="25" t="str">
        <f t="shared" ref="A53:A83" si="2">IF(COUNTA(T53:AE53)&gt;1,"!","")</f>
        <v/>
      </c>
      <c r="B53" s="25" t="str">
        <f t="shared" ref="B53:B83" si="3">IF(AND(COUNTIF(BG53:BZ53,"X")&gt;0,CA53="X"),"!","")</f>
        <v/>
      </c>
      <c r="C53" s="263"/>
      <c r="D53" s="264"/>
      <c r="E53" s="264"/>
      <c r="F53" s="264"/>
      <c r="G53" s="264"/>
      <c r="H53" s="264"/>
      <c r="I53" s="264"/>
      <c r="J53" s="264"/>
      <c r="K53" s="264"/>
      <c r="L53" s="268"/>
      <c r="M53" s="268"/>
      <c r="N53" s="268"/>
      <c r="O53" s="268"/>
      <c r="P53" s="268"/>
      <c r="Q53" s="268"/>
      <c r="R53" s="268"/>
      <c r="S53" s="268"/>
      <c r="T53" s="195"/>
      <c r="U53" s="196"/>
      <c r="V53" s="196"/>
      <c r="W53" s="195"/>
      <c r="X53" s="196"/>
      <c r="Y53" s="196"/>
      <c r="Z53" s="195"/>
      <c r="AA53" s="196"/>
      <c r="AB53" s="196"/>
      <c r="AC53" s="195"/>
      <c r="AD53" s="271"/>
      <c r="AE53" s="271"/>
      <c r="AF53" s="195"/>
      <c r="AG53" s="260"/>
      <c r="AH53" s="260"/>
      <c r="AI53" s="260"/>
      <c r="AJ53" s="216"/>
      <c r="AK53" s="217"/>
      <c r="AL53" s="217"/>
      <c r="AM53" s="217"/>
      <c r="AN53" s="218"/>
      <c r="AO53" s="114"/>
      <c r="AP53" s="216"/>
      <c r="AQ53" s="217"/>
      <c r="AR53" s="217"/>
      <c r="AS53" s="217"/>
      <c r="AT53" s="218"/>
      <c r="AU53" s="117" t="str">
        <f t="shared" si="0"/>
        <v/>
      </c>
      <c r="AV53" s="101"/>
      <c r="AW53" s="211"/>
      <c r="AX53" s="210"/>
      <c r="AY53" s="210"/>
      <c r="AZ53" s="119" t="s">
        <v>1990</v>
      </c>
      <c r="BA53" s="209"/>
      <c r="BB53" s="210"/>
      <c r="BC53" s="210"/>
      <c r="BD53" s="120" t="str">
        <f t="shared" ref="BD53:BD83" si="4">IF(OR(AND(Z53="X",BA53=0),Z53=""),"min.","!")</f>
        <v>min.</v>
      </c>
      <c r="BE53" s="87">
        <f t="shared" ref="BE53:BE83" si="5">AW53+(BA53/60)</f>
        <v>0</v>
      </c>
      <c r="BF53" s="87" t="str">
        <f t="shared" ref="BF53:BF83" si="6">IF(AND(OR(AJ53&lt;&gt;"",AP53&lt;&gt;""),OR(OR(AW53="",BA53=""),AND(AW53=0,BA53=0))),"!","")</f>
        <v/>
      </c>
      <c r="BG53" s="195"/>
      <c r="BH53" s="196"/>
      <c r="BI53" s="195"/>
      <c r="BJ53" s="196"/>
      <c r="BK53" s="195"/>
      <c r="BL53" s="196"/>
      <c r="BM53" s="195"/>
      <c r="BN53" s="196"/>
      <c r="BO53" s="195"/>
      <c r="BP53" s="196"/>
      <c r="BQ53" s="195"/>
      <c r="BR53" s="196"/>
      <c r="BS53" s="195"/>
      <c r="BT53" s="196"/>
      <c r="BU53" s="195"/>
      <c r="BV53" s="196"/>
      <c r="BW53" s="195"/>
      <c r="BX53" s="196"/>
      <c r="BY53" s="195"/>
      <c r="BZ53" s="196"/>
      <c r="CA53" s="195"/>
      <c r="CB53" s="196"/>
      <c r="CC53" s="196"/>
      <c r="CD53" s="196"/>
      <c r="CE53" s="207"/>
      <c r="CF53" s="193">
        <f>IF(AND(T53="",W53="",Z53="",AC53=""),0,IF(AC53="X","",IF(T53="X",VLOOKUP($N$27,instellingsgegevens!$A$2:$Q$5000,16,FALSE),IF(W53="X",VLOOKUP($N$27,instellingsgegevens!$A$2:$Q$5000,17,FALSE),VLOOKUP($N$33,'cheque wijkwerker'!$A$2:$C$5000,3,FALSE)))))</f>
        <v>0</v>
      </c>
      <c r="CG53" s="194"/>
      <c r="CH53" s="194"/>
      <c r="CI53" s="194"/>
      <c r="CJ53" s="88">
        <f t="shared" ref="CJ53:CJ83" si="7">IF(BE53=0,0,IF(CA53="X",BE53/5,BE53/(IF(COUNTA(BG53:BJ53)=0,0,1)+IF(COUNTA(BK53:BN53)=0,0,1)+IF(COUNTA(BO53:BR53)=0,0,1)+IF(COUNTA(BS53:BV53)=0,0,1)+IF(COUNTA(BW53:BZ53)=0,0,1))))</f>
        <v>0</v>
      </c>
      <c r="CK53" s="189">
        <f t="shared" ref="CK53:CK83" si="8">ROUND(CJ53*60,2)</f>
        <v>0</v>
      </c>
      <c r="CL53" s="190"/>
      <c r="CM53" s="191"/>
      <c r="CN53" s="191"/>
      <c r="CO53" s="192"/>
      <c r="CP53" s="200" t="s">
        <v>1681</v>
      </c>
      <c r="CQ53" s="201"/>
      <c r="CR53" s="89">
        <f>IF(AND(AJ53="",AP53=""),0,IF(AND(OR(T53="X",W53="X"),VLOOKUP($N$27,instellingsgegevens!$A$2:$Q$5000,15,FALSE)="Vrij gesubsidieerd onderwijs",VLOOKUP(AJ53,'aantal gepresteerde dagen'!$A$3:$G$500,6,FALSE)-VLOOKUP((AP53+1),'aantal gepresteerde dagen'!$A$3:$G$500,6,FALSE)=0),0,IF(AND(OR(T53="X",W53="X"),VLOOKUP($N$27,instellingsgegevens!$A$2:$Q$5000,15,FALSE)="Vrij gesubsidieerd onderwijs"),VLOOKUP(AJ53,'aantal gepresteerde dagen'!$A$3:$G$500,6,FALSE)-VLOOKUP((AP53+1),'aantal gepresteerde dagen'!$A$3:$G$500,6,FALSE),0)))</f>
        <v>0</v>
      </c>
      <c r="CS53" s="90">
        <f t="shared" ref="CS53:CS83" si="9">ROUND(CR53/5*CX53,2)</f>
        <v>0</v>
      </c>
      <c r="CT53" s="89">
        <f>IF(OR(COUNTIF(T53:AE53,"X")=0,OR(Z53="X",AC53="X")),0,IF(VLOOKUP($N$27,instellingsgegevens!$A$2:$Q$5000,15,FALSE)="Vrij gesubsidieerd onderwijs",0,IF(AND(AJ53="",AP53=""),0,IF(AND(OR(T53="X",W53="X"),VLOOKUP(AJ53,'aantal gepresteerde dagen'!$A$3:$G$500,4,FALSE)-VLOOKUP((AP53+1),'aantal gepresteerde dagen'!$A$3:$G$500,4,FALSE)=0),0,VLOOKUP(AJ53,'aantal gepresteerde dagen'!$A$3:$G$500,4,FALSE)-VLOOKUP((AP53+1),'aantal gepresteerde dagen'!$A$3:$G$500,4,FALSE)))))</f>
        <v>0</v>
      </c>
      <c r="CU53" s="90">
        <f t="shared" ref="CU53:CU83" si="10">ROUND(CT53/5*CX53,2)</f>
        <v>0</v>
      </c>
      <c r="CV53" s="89">
        <f>IF(AND(Z53="",AC53=""),0,IF(AND(COUNTIF(T53:Y53,"X")=0,OR(Z53="X",AC53="X"),(VLOOKUP(AJ53,wijkwerkdagen!$A$3:$C$366,3,FALSE)-VLOOKUP((AP53+1),wijkwerkdagen!$A$3:$C$366,3,FALSE))=0),0,IF(AND(COUNTIF(T53:Y53,"X")=0,OR(Z53="X",AC53="X")),VLOOKUP(AJ53,wijkwerkdagen!$A$3:$C$366,3,FALSE)-VLOOKUP((AP53+1),wijkwerkdagen!$A$3:$C$366,3,FALSE),0)))</f>
        <v>0</v>
      </c>
      <c r="CW53" s="91">
        <f t="shared" ref="CW53:CW83" si="11">ROUND(CV53/5*CX53,2)</f>
        <v>0</v>
      </c>
      <c r="CX53" s="92">
        <f t="shared" ref="CX53:CX83" si="12">IF(CA53="X",5,(IF(COUNTA(BG53:BJ53)=0,0,1)+IF(COUNTA(BK53:BN53)=0,0,1)+IF(COUNTA(BO53:BR53)=0,0,1))+IF(COUNTA(BS53:BV53)=0,0,1)+IF(COUNTA(BW53:BZ53)=0,0,1))</f>
        <v>0</v>
      </c>
      <c r="CY53" s="205">
        <f t="shared" ref="CY53:CY83" si="13">IF(OR(C53="",AV53=""),0,IF(AV53="elke week",CS53+CU53+CW53,IF(AV53="om de week",(CS53+CU53+CW53)/2)))</f>
        <v>0</v>
      </c>
      <c r="CZ53" s="206"/>
      <c r="DA53" s="206"/>
      <c r="DB53" s="206"/>
      <c r="DC53" s="197">
        <f>IF(DJ53="!","#######",ROUND(IF(C53="",0,CF53*CJ53*CY53),2))</f>
        <v>0</v>
      </c>
      <c r="DD53" s="198"/>
      <c r="DE53" s="198"/>
      <c r="DF53" s="199"/>
      <c r="DG53" s="52" t="e">
        <f t="shared" si="1"/>
        <v>#DIV/0!</v>
      </c>
      <c r="DH53" s="157" t="str">
        <f t="shared" ref="DH53:DH83" si="14">IF(DK53="","",".")</f>
        <v/>
      </c>
      <c r="DI53" s="158" t="str">
        <f t="shared" ref="DI53:DI83" si="15">IF(AND(Z53="X",BA53&lt;&gt;0),"!","")</f>
        <v/>
      </c>
      <c r="DJ53" s="155" t="str">
        <f>IF(OR(AND(C52&lt;&gt;"",C53="",C54&lt;&gt;""),AND(C52="",C53="",C54&lt;&gt;"")),"!","")</f>
        <v/>
      </c>
      <c r="DK53" s="43" t="str">
        <f t="shared" ref="DK53:DK83" si="16">IF(OR(AND(C53="",OR(H53&lt;&gt;"",T53&lt;&gt;"",W53&lt;&gt;"",Z53&lt;&gt;"",AF53&lt;&gt;"")))," &lt;= Vul het ritnummer in!",IF(AND(C53&lt;&gt;"",OR(H53="",COUNTIF(T53:AE53,"X")=0,AF53="",AJ53="",AP53="",AV53="",OR(AW53="",BA53=""),COUNTIF(BG53:CE53,"X")=0))," &lt;= U hebt nog niet alle gegevens op deze rij ingevuld.",""))</f>
        <v/>
      </c>
    </row>
    <row r="54" spans="1:115" ht="15.6" customHeight="1" x14ac:dyDescent="0.3">
      <c r="A54" s="25" t="str">
        <f t="shared" si="2"/>
        <v/>
      </c>
      <c r="B54" s="25" t="str">
        <f t="shared" si="3"/>
        <v/>
      </c>
      <c r="C54" s="263"/>
      <c r="D54" s="264"/>
      <c r="E54" s="264"/>
      <c r="F54" s="264"/>
      <c r="G54" s="264"/>
      <c r="H54" s="264"/>
      <c r="I54" s="264"/>
      <c r="J54" s="264"/>
      <c r="K54" s="264"/>
      <c r="L54" s="268"/>
      <c r="M54" s="268"/>
      <c r="N54" s="268"/>
      <c r="O54" s="268"/>
      <c r="P54" s="268"/>
      <c r="Q54" s="268"/>
      <c r="R54" s="268"/>
      <c r="S54" s="268"/>
      <c r="T54" s="195"/>
      <c r="U54" s="196"/>
      <c r="V54" s="196"/>
      <c r="W54" s="195"/>
      <c r="X54" s="196"/>
      <c r="Y54" s="196"/>
      <c r="Z54" s="195"/>
      <c r="AA54" s="196"/>
      <c r="AB54" s="196"/>
      <c r="AC54" s="195"/>
      <c r="AD54" s="271"/>
      <c r="AE54" s="271"/>
      <c r="AF54" s="195"/>
      <c r="AG54" s="260"/>
      <c r="AH54" s="260"/>
      <c r="AI54" s="260"/>
      <c r="AJ54" s="216"/>
      <c r="AK54" s="217"/>
      <c r="AL54" s="217"/>
      <c r="AM54" s="217"/>
      <c r="AN54" s="218"/>
      <c r="AO54" s="114"/>
      <c r="AP54" s="216"/>
      <c r="AQ54" s="217"/>
      <c r="AR54" s="217"/>
      <c r="AS54" s="217"/>
      <c r="AT54" s="218"/>
      <c r="AU54" s="117" t="str">
        <f t="shared" si="0"/>
        <v/>
      </c>
      <c r="AV54" s="101"/>
      <c r="AW54" s="211"/>
      <c r="AX54" s="210"/>
      <c r="AY54" s="210"/>
      <c r="AZ54" s="119" t="s">
        <v>1990</v>
      </c>
      <c r="BA54" s="209"/>
      <c r="BB54" s="210"/>
      <c r="BC54" s="210"/>
      <c r="BD54" s="120" t="str">
        <f t="shared" si="4"/>
        <v>min.</v>
      </c>
      <c r="BE54" s="87">
        <f t="shared" si="5"/>
        <v>0</v>
      </c>
      <c r="BF54" s="87" t="str">
        <f t="shared" si="6"/>
        <v/>
      </c>
      <c r="BG54" s="195"/>
      <c r="BH54" s="196"/>
      <c r="BI54" s="195"/>
      <c r="BJ54" s="196"/>
      <c r="BK54" s="195"/>
      <c r="BL54" s="196"/>
      <c r="BM54" s="195"/>
      <c r="BN54" s="196"/>
      <c r="BO54" s="195"/>
      <c r="BP54" s="196"/>
      <c r="BQ54" s="195"/>
      <c r="BR54" s="196"/>
      <c r="BS54" s="195"/>
      <c r="BT54" s="196"/>
      <c r="BU54" s="195"/>
      <c r="BV54" s="196"/>
      <c r="BW54" s="195"/>
      <c r="BX54" s="196"/>
      <c r="BY54" s="195"/>
      <c r="BZ54" s="196"/>
      <c r="CA54" s="195"/>
      <c r="CB54" s="196"/>
      <c r="CC54" s="196"/>
      <c r="CD54" s="196"/>
      <c r="CE54" s="207"/>
      <c r="CF54" s="193">
        <f>IF(AND(T54="",W54="",Z54="",AC54=""),0,IF(AC54="X","",IF(T54="X",VLOOKUP($N$27,instellingsgegevens!$A$2:$Q$5000,16,FALSE),IF(W54="X",VLOOKUP($N$27,instellingsgegevens!$A$2:$Q$5000,17,FALSE),VLOOKUP($N$33,'cheque wijkwerker'!$A$2:$C$5000,3,FALSE)))))</f>
        <v>0</v>
      </c>
      <c r="CG54" s="194"/>
      <c r="CH54" s="194"/>
      <c r="CI54" s="194"/>
      <c r="CJ54" s="88">
        <f t="shared" si="7"/>
        <v>0</v>
      </c>
      <c r="CK54" s="189">
        <f t="shared" si="8"/>
        <v>0</v>
      </c>
      <c r="CL54" s="190"/>
      <c r="CM54" s="191"/>
      <c r="CN54" s="191"/>
      <c r="CO54" s="192"/>
      <c r="CP54" s="200" t="s">
        <v>1681</v>
      </c>
      <c r="CQ54" s="201"/>
      <c r="CR54" s="89">
        <f>IF(AND(AJ54="",AP54=""),0,IF(AND(OR(T54="X",W54="X"),VLOOKUP($N$27,instellingsgegevens!$A$2:$Q$5000,15,FALSE)="Vrij gesubsidieerd onderwijs",VLOOKUP(AJ54,'aantal gepresteerde dagen'!$A$3:$G$500,6,FALSE)-VLOOKUP((AP54+1),'aantal gepresteerde dagen'!$A$3:$G$500,6,FALSE)=0),0,IF(AND(OR(T54="X",W54="X"),VLOOKUP($N$27,instellingsgegevens!$A$2:$Q$5000,15,FALSE)="Vrij gesubsidieerd onderwijs"),VLOOKUP(AJ54,'aantal gepresteerde dagen'!$A$3:$G$500,6,FALSE)-VLOOKUP((AP54+1),'aantal gepresteerde dagen'!$A$3:$G$500,6,FALSE),0)))</f>
        <v>0</v>
      </c>
      <c r="CS54" s="90">
        <f t="shared" si="9"/>
        <v>0</v>
      </c>
      <c r="CT54" s="89">
        <f>IF(OR(COUNTIF(T54:AE54,"X")=0,OR(Z54="X",AC54="X")),0,IF(VLOOKUP($N$27,instellingsgegevens!$A$2:$Q$5000,15,FALSE)="Vrij gesubsidieerd onderwijs",0,IF(AND(AJ54="",AP54=""),0,IF(AND(OR(T54="X",W54="X"),VLOOKUP(AJ54,'aantal gepresteerde dagen'!$A$3:$G$500,4,FALSE)-VLOOKUP((AP54+1),'aantal gepresteerde dagen'!$A$3:$G$500,4,FALSE)=0),0,VLOOKUP(AJ54,'aantal gepresteerde dagen'!$A$3:$G$500,4,FALSE)-VLOOKUP((AP54+1),'aantal gepresteerde dagen'!$A$3:$G$500,4,FALSE)))))</f>
        <v>0</v>
      </c>
      <c r="CU54" s="90">
        <f t="shared" si="10"/>
        <v>0</v>
      </c>
      <c r="CV54" s="89">
        <f>IF(AND(Z54="",AC54=""),0,IF(AND(COUNTIF(T54:Y54,"X")=0,OR(Z54="X",AC54="X"),(VLOOKUP(AJ54,wijkwerkdagen!$A$3:$C$366,3,FALSE)-VLOOKUP((AP54+1),wijkwerkdagen!$A$3:$C$366,3,FALSE))=0),0,IF(AND(COUNTIF(T54:Y54,"X")=0,OR(Z54="X",AC54="X")),VLOOKUP(AJ54,wijkwerkdagen!$A$3:$C$366,3,FALSE)-VLOOKUP((AP54+1),wijkwerkdagen!$A$3:$C$366,3,FALSE),0)))</f>
        <v>0</v>
      </c>
      <c r="CW54" s="91">
        <f t="shared" si="11"/>
        <v>0</v>
      </c>
      <c r="CX54" s="92">
        <f t="shared" si="12"/>
        <v>0</v>
      </c>
      <c r="CY54" s="205">
        <f t="shared" si="13"/>
        <v>0</v>
      </c>
      <c r="CZ54" s="206"/>
      <c r="DA54" s="206"/>
      <c r="DB54" s="206"/>
      <c r="DC54" s="197">
        <f t="shared" ref="DC54:DC83" si="17">IF(DJ54="!","#######",ROUND(IF(C54="",0,CF54*CJ54*CY54),2))</f>
        <v>0</v>
      </c>
      <c r="DD54" s="198"/>
      <c r="DE54" s="198"/>
      <c r="DF54" s="199"/>
      <c r="DG54" s="52" t="e">
        <f t="shared" si="1"/>
        <v>#DIV/0!</v>
      </c>
      <c r="DH54" s="157" t="str">
        <f t="shared" si="14"/>
        <v/>
      </c>
      <c r="DI54" s="158" t="str">
        <f t="shared" si="15"/>
        <v/>
      </c>
      <c r="DJ54" s="155" t="str">
        <f t="shared" ref="DJ54:DJ83" si="18">IF(OR(AND(C53&lt;&gt;"",C54="",C55&lt;&gt;""),AND(C53="",C54="",C55&lt;&gt;"")),"!","")</f>
        <v/>
      </c>
      <c r="DK54" s="43" t="str">
        <f t="shared" si="16"/>
        <v/>
      </c>
    </row>
    <row r="55" spans="1:115" ht="15.6" customHeight="1" x14ac:dyDescent="0.3">
      <c r="A55" s="25" t="str">
        <f t="shared" si="2"/>
        <v/>
      </c>
      <c r="B55" s="25" t="str">
        <f t="shared" si="3"/>
        <v/>
      </c>
      <c r="C55" s="263"/>
      <c r="D55" s="264"/>
      <c r="E55" s="264"/>
      <c r="F55" s="264"/>
      <c r="G55" s="264"/>
      <c r="H55" s="264"/>
      <c r="I55" s="264"/>
      <c r="J55" s="264"/>
      <c r="K55" s="264"/>
      <c r="L55" s="268"/>
      <c r="M55" s="268"/>
      <c r="N55" s="268"/>
      <c r="O55" s="268"/>
      <c r="P55" s="268"/>
      <c r="Q55" s="268"/>
      <c r="R55" s="268"/>
      <c r="S55" s="268"/>
      <c r="T55" s="195"/>
      <c r="U55" s="196"/>
      <c r="V55" s="196"/>
      <c r="W55" s="195"/>
      <c r="X55" s="196"/>
      <c r="Y55" s="196"/>
      <c r="Z55" s="195"/>
      <c r="AA55" s="196"/>
      <c r="AB55" s="196"/>
      <c r="AC55" s="195"/>
      <c r="AD55" s="271"/>
      <c r="AE55" s="271"/>
      <c r="AF55" s="195"/>
      <c r="AG55" s="260"/>
      <c r="AH55" s="260"/>
      <c r="AI55" s="260"/>
      <c r="AJ55" s="216"/>
      <c r="AK55" s="217"/>
      <c r="AL55" s="217"/>
      <c r="AM55" s="217"/>
      <c r="AN55" s="218"/>
      <c r="AO55" s="114"/>
      <c r="AP55" s="216"/>
      <c r="AQ55" s="217"/>
      <c r="AR55" s="217"/>
      <c r="AS55" s="217"/>
      <c r="AT55" s="218"/>
      <c r="AU55" s="117" t="str">
        <f t="shared" si="0"/>
        <v/>
      </c>
      <c r="AV55" s="101"/>
      <c r="AW55" s="211"/>
      <c r="AX55" s="210"/>
      <c r="AY55" s="210"/>
      <c r="AZ55" s="119" t="s">
        <v>1990</v>
      </c>
      <c r="BA55" s="209"/>
      <c r="BB55" s="210"/>
      <c r="BC55" s="210"/>
      <c r="BD55" s="120" t="str">
        <f t="shared" si="4"/>
        <v>min.</v>
      </c>
      <c r="BE55" s="87">
        <f t="shared" si="5"/>
        <v>0</v>
      </c>
      <c r="BF55" s="87" t="str">
        <f t="shared" si="6"/>
        <v/>
      </c>
      <c r="BG55" s="195"/>
      <c r="BH55" s="196"/>
      <c r="BI55" s="195"/>
      <c r="BJ55" s="196"/>
      <c r="BK55" s="195"/>
      <c r="BL55" s="196"/>
      <c r="BM55" s="195"/>
      <c r="BN55" s="196"/>
      <c r="BO55" s="195"/>
      <c r="BP55" s="196"/>
      <c r="BQ55" s="195"/>
      <c r="BR55" s="196"/>
      <c r="BS55" s="195"/>
      <c r="BT55" s="196"/>
      <c r="BU55" s="195"/>
      <c r="BV55" s="196"/>
      <c r="BW55" s="195"/>
      <c r="BX55" s="196"/>
      <c r="BY55" s="195"/>
      <c r="BZ55" s="196"/>
      <c r="CA55" s="195"/>
      <c r="CB55" s="196"/>
      <c r="CC55" s="196"/>
      <c r="CD55" s="196"/>
      <c r="CE55" s="207"/>
      <c r="CF55" s="193">
        <f>IF(AND(T55="",W55="",Z55="",AC55=""),0,IF(AC55="X","",IF(T55="X",VLOOKUP($N$27,instellingsgegevens!$A$2:$Q$5000,16,FALSE),IF(W55="X",VLOOKUP($N$27,instellingsgegevens!$A$2:$Q$5000,17,FALSE),VLOOKUP($N$33,'cheque wijkwerker'!$A$2:$C$5000,3,FALSE)))))</f>
        <v>0</v>
      </c>
      <c r="CG55" s="194"/>
      <c r="CH55" s="194"/>
      <c r="CI55" s="194"/>
      <c r="CJ55" s="88">
        <f t="shared" si="7"/>
        <v>0</v>
      </c>
      <c r="CK55" s="189">
        <f t="shared" si="8"/>
        <v>0</v>
      </c>
      <c r="CL55" s="190"/>
      <c r="CM55" s="191"/>
      <c r="CN55" s="191"/>
      <c r="CO55" s="192"/>
      <c r="CP55" s="200" t="s">
        <v>1681</v>
      </c>
      <c r="CQ55" s="201"/>
      <c r="CR55" s="89">
        <f>IF(AND(AJ55="",AP55=""),0,IF(AND(OR(T55="X",W55="X"),VLOOKUP($N$27,instellingsgegevens!$A$2:$Q$5000,15,FALSE)="Vrij gesubsidieerd onderwijs",VLOOKUP(AJ55,'aantal gepresteerde dagen'!$A$3:$G$500,6,FALSE)-VLOOKUP((AP55+1),'aantal gepresteerde dagen'!$A$3:$G$500,6,FALSE)=0),0,IF(AND(OR(T55="X",W55="X"),VLOOKUP($N$27,instellingsgegevens!$A$2:$Q$5000,15,FALSE)="Vrij gesubsidieerd onderwijs"),VLOOKUP(AJ55,'aantal gepresteerde dagen'!$A$3:$G$500,6,FALSE)-VLOOKUP((AP55+1),'aantal gepresteerde dagen'!$A$3:$G$500,6,FALSE),0)))</f>
        <v>0</v>
      </c>
      <c r="CS55" s="90">
        <f t="shared" si="9"/>
        <v>0</v>
      </c>
      <c r="CT55" s="89">
        <f>IF(OR(COUNTIF(T55:AE55,"X")=0,OR(Z55="X",AC55="X")),0,IF(VLOOKUP($N$27,instellingsgegevens!$A$2:$Q$5000,15,FALSE)="Vrij gesubsidieerd onderwijs",0,IF(AND(AJ55="",AP55=""),0,IF(AND(OR(T55="X",W55="X"),VLOOKUP(AJ55,'aantal gepresteerde dagen'!$A$3:$G$500,4,FALSE)-VLOOKUP((AP55+1),'aantal gepresteerde dagen'!$A$3:$G$500,4,FALSE)=0),0,VLOOKUP(AJ55,'aantal gepresteerde dagen'!$A$3:$G$500,4,FALSE)-VLOOKUP((AP55+1),'aantal gepresteerde dagen'!$A$3:$G$500,4,FALSE)))))</f>
        <v>0</v>
      </c>
      <c r="CU55" s="90">
        <f t="shared" si="10"/>
        <v>0</v>
      </c>
      <c r="CV55" s="89">
        <f>IF(AND(Z55="",AC55=""),0,IF(AND(COUNTIF(T55:Y55,"X")=0,OR(Z55="X",AC55="X"),(VLOOKUP(AJ55,wijkwerkdagen!$A$3:$C$366,3,FALSE)-VLOOKUP((AP55+1),wijkwerkdagen!$A$3:$C$366,3,FALSE))=0),0,IF(AND(COUNTIF(T55:Y55,"X")=0,OR(Z55="X",AC55="X")),VLOOKUP(AJ55,wijkwerkdagen!$A$3:$C$366,3,FALSE)-VLOOKUP((AP55+1),wijkwerkdagen!$A$3:$C$366,3,FALSE),0)))</f>
        <v>0</v>
      </c>
      <c r="CW55" s="91">
        <f t="shared" si="11"/>
        <v>0</v>
      </c>
      <c r="CX55" s="92">
        <f t="shared" si="12"/>
        <v>0</v>
      </c>
      <c r="CY55" s="205">
        <f t="shared" si="13"/>
        <v>0</v>
      </c>
      <c r="CZ55" s="206"/>
      <c r="DA55" s="206"/>
      <c r="DB55" s="206"/>
      <c r="DC55" s="197">
        <f t="shared" si="17"/>
        <v>0</v>
      </c>
      <c r="DD55" s="198"/>
      <c r="DE55" s="198"/>
      <c r="DF55" s="199"/>
      <c r="DG55" s="52" t="e">
        <f t="shared" si="1"/>
        <v>#DIV/0!</v>
      </c>
      <c r="DH55" s="157" t="str">
        <f t="shared" si="14"/>
        <v/>
      </c>
      <c r="DI55" s="158" t="str">
        <f t="shared" si="15"/>
        <v/>
      </c>
      <c r="DJ55" s="155" t="str">
        <f t="shared" si="18"/>
        <v/>
      </c>
      <c r="DK55" s="43" t="str">
        <f t="shared" si="16"/>
        <v/>
      </c>
    </row>
    <row r="56" spans="1:115" ht="15.6" customHeight="1" x14ac:dyDescent="0.3">
      <c r="A56" s="25" t="str">
        <f t="shared" si="2"/>
        <v/>
      </c>
      <c r="B56" s="25" t="str">
        <f t="shared" si="3"/>
        <v/>
      </c>
      <c r="C56" s="263"/>
      <c r="D56" s="264"/>
      <c r="E56" s="264"/>
      <c r="F56" s="264"/>
      <c r="G56" s="264"/>
      <c r="H56" s="264"/>
      <c r="I56" s="264"/>
      <c r="J56" s="264"/>
      <c r="K56" s="264"/>
      <c r="L56" s="268"/>
      <c r="M56" s="268"/>
      <c r="N56" s="268"/>
      <c r="O56" s="268"/>
      <c r="P56" s="268"/>
      <c r="Q56" s="268"/>
      <c r="R56" s="268"/>
      <c r="S56" s="268"/>
      <c r="T56" s="195"/>
      <c r="U56" s="196"/>
      <c r="V56" s="196"/>
      <c r="W56" s="195"/>
      <c r="X56" s="196"/>
      <c r="Y56" s="196"/>
      <c r="Z56" s="195"/>
      <c r="AA56" s="196"/>
      <c r="AB56" s="196"/>
      <c r="AC56" s="195"/>
      <c r="AD56" s="271"/>
      <c r="AE56" s="271"/>
      <c r="AF56" s="195"/>
      <c r="AG56" s="260"/>
      <c r="AH56" s="260"/>
      <c r="AI56" s="260"/>
      <c r="AJ56" s="216"/>
      <c r="AK56" s="217"/>
      <c r="AL56" s="217"/>
      <c r="AM56" s="217"/>
      <c r="AN56" s="218"/>
      <c r="AO56" s="114"/>
      <c r="AP56" s="216"/>
      <c r="AQ56" s="217"/>
      <c r="AR56" s="217"/>
      <c r="AS56" s="217"/>
      <c r="AT56" s="218"/>
      <c r="AU56" s="117" t="str">
        <f t="shared" si="0"/>
        <v/>
      </c>
      <c r="AV56" s="101"/>
      <c r="AW56" s="211"/>
      <c r="AX56" s="210"/>
      <c r="AY56" s="210"/>
      <c r="AZ56" s="119" t="s">
        <v>1990</v>
      </c>
      <c r="BA56" s="209"/>
      <c r="BB56" s="210"/>
      <c r="BC56" s="210"/>
      <c r="BD56" s="120" t="str">
        <f t="shared" si="4"/>
        <v>min.</v>
      </c>
      <c r="BE56" s="87">
        <f t="shared" si="5"/>
        <v>0</v>
      </c>
      <c r="BF56" s="87" t="str">
        <f t="shared" si="6"/>
        <v/>
      </c>
      <c r="BG56" s="195"/>
      <c r="BH56" s="196"/>
      <c r="BI56" s="195"/>
      <c r="BJ56" s="196"/>
      <c r="BK56" s="195"/>
      <c r="BL56" s="196"/>
      <c r="BM56" s="195"/>
      <c r="BN56" s="196"/>
      <c r="BO56" s="195"/>
      <c r="BP56" s="196"/>
      <c r="BQ56" s="195"/>
      <c r="BR56" s="196"/>
      <c r="BS56" s="195"/>
      <c r="BT56" s="196"/>
      <c r="BU56" s="195"/>
      <c r="BV56" s="196"/>
      <c r="BW56" s="195"/>
      <c r="BX56" s="196"/>
      <c r="BY56" s="195"/>
      <c r="BZ56" s="196"/>
      <c r="CA56" s="195"/>
      <c r="CB56" s="196"/>
      <c r="CC56" s="196"/>
      <c r="CD56" s="196"/>
      <c r="CE56" s="207"/>
      <c r="CF56" s="193">
        <f>IF(AND(T56="",W56="",Z56="",AC56=""),0,IF(AC56="X","",IF(T56="X",VLOOKUP($N$27,instellingsgegevens!$A$2:$Q$5000,16,FALSE),IF(W56="X",VLOOKUP($N$27,instellingsgegevens!$A$2:$Q$5000,17,FALSE),VLOOKUP($N$33,'cheque wijkwerker'!$A$2:$C$5000,3,FALSE)))))</f>
        <v>0</v>
      </c>
      <c r="CG56" s="194"/>
      <c r="CH56" s="194"/>
      <c r="CI56" s="194"/>
      <c r="CJ56" s="88">
        <f t="shared" si="7"/>
        <v>0</v>
      </c>
      <c r="CK56" s="189">
        <f t="shared" si="8"/>
        <v>0</v>
      </c>
      <c r="CL56" s="190"/>
      <c r="CM56" s="191"/>
      <c r="CN56" s="191"/>
      <c r="CO56" s="192"/>
      <c r="CP56" s="200" t="s">
        <v>1681</v>
      </c>
      <c r="CQ56" s="201"/>
      <c r="CR56" s="89">
        <f>IF(AND(AJ56="",AP56=""),0,IF(AND(OR(T56="X",W56="X"),VLOOKUP($N$27,instellingsgegevens!$A$2:$Q$5000,15,FALSE)="Vrij gesubsidieerd onderwijs",VLOOKUP(AJ56,'aantal gepresteerde dagen'!$A$3:$G$500,6,FALSE)-VLOOKUP((AP56+1),'aantal gepresteerde dagen'!$A$3:$G$500,6,FALSE)=0),0,IF(AND(OR(T56="X",W56="X"),VLOOKUP($N$27,instellingsgegevens!$A$2:$Q$5000,15,FALSE)="Vrij gesubsidieerd onderwijs"),VLOOKUP(AJ56,'aantal gepresteerde dagen'!$A$3:$G$500,6,FALSE)-VLOOKUP((AP56+1),'aantal gepresteerde dagen'!$A$3:$G$500,6,FALSE),0)))</f>
        <v>0</v>
      </c>
      <c r="CS56" s="90">
        <f t="shared" si="9"/>
        <v>0</v>
      </c>
      <c r="CT56" s="89">
        <f>IF(OR(COUNTIF(T56:AE56,"X")=0,OR(Z56="X",AC56="X")),0,IF(VLOOKUP($N$27,instellingsgegevens!$A$2:$Q$5000,15,FALSE)="Vrij gesubsidieerd onderwijs",0,IF(AND(AJ56="",AP56=""),0,IF(AND(OR(T56="X",W56="X"),VLOOKUP(AJ56,'aantal gepresteerde dagen'!$A$3:$G$500,4,FALSE)-VLOOKUP((AP56+1),'aantal gepresteerde dagen'!$A$3:$G$500,4,FALSE)=0),0,VLOOKUP(AJ56,'aantal gepresteerde dagen'!$A$3:$G$500,4,FALSE)-VLOOKUP((AP56+1),'aantal gepresteerde dagen'!$A$3:$G$500,4,FALSE)))))</f>
        <v>0</v>
      </c>
      <c r="CU56" s="90">
        <f t="shared" si="10"/>
        <v>0</v>
      </c>
      <c r="CV56" s="89">
        <f>IF(AND(Z56="",AC56=""),0,IF(AND(COUNTIF(T56:Y56,"X")=0,OR(Z56="X",AC56="X"),(VLOOKUP(AJ56,wijkwerkdagen!$A$3:$C$366,3,FALSE)-VLOOKUP((AP56+1),wijkwerkdagen!$A$3:$C$366,3,FALSE))=0),0,IF(AND(COUNTIF(T56:Y56,"X")=0,OR(Z56="X",AC56="X")),VLOOKUP(AJ56,wijkwerkdagen!$A$3:$C$366,3,FALSE)-VLOOKUP((AP56+1),wijkwerkdagen!$A$3:$C$366,3,FALSE),0)))</f>
        <v>0</v>
      </c>
      <c r="CW56" s="91">
        <f t="shared" si="11"/>
        <v>0</v>
      </c>
      <c r="CX56" s="92">
        <f t="shared" si="12"/>
        <v>0</v>
      </c>
      <c r="CY56" s="205">
        <f t="shared" si="13"/>
        <v>0</v>
      </c>
      <c r="CZ56" s="206"/>
      <c r="DA56" s="206"/>
      <c r="DB56" s="206"/>
      <c r="DC56" s="197">
        <f t="shared" si="17"/>
        <v>0</v>
      </c>
      <c r="DD56" s="198"/>
      <c r="DE56" s="198"/>
      <c r="DF56" s="199"/>
      <c r="DG56" s="52" t="e">
        <f t="shared" si="1"/>
        <v>#DIV/0!</v>
      </c>
      <c r="DH56" s="157" t="str">
        <f t="shared" si="14"/>
        <v/>
      </c>
      <c r="DI56" s="158" t="str">
        <f t="shared" si="15"/>
        <v/>
      </c>
      <c r="DJ56" s="155" t="str">
        <f t="shared" si="18"/>
        <v/>
      </c>
      <c r="DK56" s="43" t="str">
        <f t="shared" si="16"/>
        <v/>
      </c>
    </row>
    <row r="57" spans="1:115" ht="15.6" x14ac:dyDescent="0.3">
      <c r="A57" s="25" t="str">
        <f t="shared" si="2"/>
        <v/>
      </c>
      <c r="B57" s="25" t="str">
        <f t="shared" si="3"/>
        <v/>
      </c>
      <c r="C57" s="263"/>
      <c r="D57" s="264"/>
      <c r="E57" s="264"/>
      <c r="F57" s="264"/>
      <c r="G57" s="264"/>
      <c r="H57" s="264"/>
      <c r="I57" s="264"/>
      <c r="J57" s="264"/>
      <c r="K57" s="264"/>
      <c r="L57" s="268"/>
      <c r="M57" s="268"/>
      <c r="N57" s="268"/>
      <c r="O57" s="268"/>
      <c r="P57" s="268"/>
      <c r="Q57" s="268"/>
      <c r="R57" s="268"/>
      <c r="S57" s="268"/>
      <c r="T57" s="195"/>
      <c r="U57" s="196"/>
      <c r="V57" s="196"/>
      <c r="W57" s="195"/>
      <c r="X57" s="196"/>
      <c r="Y57" s="196"/>
      <c r="Z57" s="195"/>
      <c r="AA57" s="196"/>
      <c r="AB57" s="196"/>
      <c r="AC57" s="195"/>
      <c r="AD57" s="271"/>
      <c r="AE57" s="271"/>
      <c r="AF57" s="195"/>
      <c r="AG57" s="260"/>
      <c r="AH57" s="260"/>
      <c r="AI57" s="260"/>
      <c r="AJ57" s="216"/>
      <c r="AK57" s="217"/>
      <c r="AL57" s="217"/>
      <c r="AM57" s="217"/>
      <c r="AN57" s="218"/>
      <c r="AO57" s="114"/>
      <c r="AP57" s="216"/>
      <c r="AQ57" s="217"/>
      <c r="AR57" s="217"/>
      <c r="AS57" s="217"/>
      <c r="AT57" s="218"/>
      <c r="AU57" s="117" t="str">
        <f t="shared" si="0"/>
        <v/>
      </c>
      <c r="AV57" s="101"/>
      <c r="AW57" s="211"/>
      <c r="AX57" s="210"/>
      <c r="AY57" s="210"/>
      <c r="AZ57" s="119" t="s">
        <v>1990</v>
      </c>
      <c r="BA57" s="209"/>
      <c r="BB57" s="210"/>
      <c r="BC57" s="210"/>
      <c r="BD57" s="120" t="str">
        <f t="shared" si="4"/>
        <v>min.</v>
      </c>
      <c r="BE57" s="87">
        <f t="shared" si="5"/>
        <v>0</v>
      </c>
      <c r="BF57" s="87" t="str">
        <f t="shared" si="6"/>
        <v/>
      </c>
      <c r="BG57" s="195"/>
      <c r="BH57" s="196"/>
      <c r="BI57" s="195"/>
      <c r="BJ57" s="196"/>
      <c r="BK57" s="195"/>
      <c r="BL57" s="196"/>
      <c r="BM57" s="195"/>
      <c r="BN57" s="196"/>
      <c r="BO57" s="195"/>
      <c r="BP57" s="196"/>
      <c r="BQ57" s="195"/>
      <c r="BR57" s="196"/>
      <c r="BS57" s="195"/>
      <c r="BT57" s="196"/>
      <c r="BU57" s="195"/>
      <c r="BV57" s="196"/>
      <c r="BW57" s="195"/>
      <c r="BX57" s="196"/>
      <c r="BY57" s="195"/>
      <c r="BZ57" s="196"/>
      <c r="CA57" s="195"/>
      <c r="CB57" s="196"/>
      <c r="CC57" s="196"/>
      <c r="CD57" s="196"/>
      <c r="CE57" s="207"/>
      <c r="CF57" s="193">
        <f>IF(AND(T57="",W57="",Z57="",AC57=""),0,IF(AC57="X","",IF(T57="X",VLOOKUP($N$27,instellingsgegevens!$A$2:$Q$5000,16,FALSE),IF(W57="X",VLOOKUP($N$27,instellingsgegevens!$A$2:$Q$5000,17,FALSE),VLOOKUP($N$33,'cheque wijkwerker'!$A$2:$C$5000,3,FALSE)))))</f>
        <v>0</v>
      </c>
      <c r="CG57" s="194"/>
      <c r="CH57" s="194"/>
      <c r="CI57" s="194"/>
      <c r="CJ57" s="88">
        <f t="shared" si="7"/>
        <v>0</v>
      </c>
      <c r="CK57" s="189">
        <f t="shared" si="8"/>
        <v>0</v>
      </c>
      <c r="CL57" s="190"/>
      <c r="CM57" s="191"/>
      <c r="CN57" s="191"/>
      <c r="CO57" s="192"/>
      <c r="CP57" s="200" t="s">
        <v>1681</v>
      </c>
      <c r="CQ57" s="201"/>
      <c r="CR57" s="89">
        <f>IF(AND(AJ57="",AP57=""),0,IF(AND(OR(T57="X",W57="X"),VLOOKUP($N$27,instellingsgegevens!$A$2:$Q$5000,15,FALSE)="Vrij gesubsidieerd onderwijs",VLOOKUP(AJ57,'aantal gepresteerde dagen'!$A$3:$G$500,6,FALSE)-VLOOKUP((AP57+1),'aantal gepresteerde dagen'!$A$3:$G$500,6,FALSE)=0),0,IF(AND(OR(T57="X",W57="X"),VLOOKUP($N$27,instellingsgegevens!$A$2:$Q$5000,15,FALSE)="Vrij gesubsidieerd onderwijs"),VLOOKUP(AJ57,'aantal gepresteerde dagen'!$A$3:$G$500,6,FALSE)-VLOOKUP((AP57+1),'aantal gepresteerde dagen'!$A$3:$G$500,6,FALSE),0)))</f>
        <v>0</v>
      </c>
      <c r="CS57" s="90">
        <f t="shared" si="9"/>
        <v>0</v>
      </c>
      <c r="CT57" s="89">
        <f>IF(OR(COUNTIF(T57:AE57,"X")=0,OR(Z57="X",AC57="X")),0,IF(VLOOKUP($N$27,instellingsgegevens!$A$2:$Q$5000,15,FALSE)="Vrij gesubsidieerd onderwijs",0,IF(AND(AJ57="",AP57=""),0,IF(AND(OR(T57="X",W57="X"),VLOOKUP(AJ57,'aantal gepresteerde dagen'!$A$3:$G$500,4,FALSE)-VLOOKUP((AP57+1),'aantal gepresteerde dagen'!$A$3:$G$500,4,FALSE)=0),0,VLOOKUP(AJ57,'aantal gepresteerde dagen'!$A$3:$G$500,4,FALSE)-VLOOKUP((AP57+1),'aantal gepresteerde dagen'!$A$3:$G$500,4,FALSE)))))</f>
        <v>0</v>
      </c>
      <c r="CU57" s="90">
        <f t="shared" si="10"/>
        <v>0</v>
      </c>
      <c r="CV57" s="89">
        <f>IF(AND(Z57="",AC57=""),0,IF(AND(COUNTIF(T57:Y57,"X")=0,OR(Z57="X",AC57="X"),(VLOOKUP(AJ57,wijkwerkdagen!$A$3:$C$366,3,FALSE)-VLOOKUP((AP57+1),wijkwerkdagen!$A$3:$C$366,3,FALSE))=0),0,IF(AND(COUNTIF(T57:Y57,"X")=0,OR(Z57="X",AC57="X")),VLOOKUP(AJ57,wijkwerkdagen!$A$3:$C$366,3,FALSE)-VLOOKUP((AP57+1),wijkwerkdagen!$A$3:$C$366,3,FALSE),0)))</f>
        <v>0</v>
      </c>
      <c r="CW57" s="91">
        <f t="shared" si="11"/>
        <v>0</v>
      </c>
      <c r="CX57" s="92">
        <f t="shared" si="12"/>
        <v>0</v>
      </c>
      <c r="CY57" s="205">
        <f t="shared" si="13"/>
        <v>0</v>
      </c>
      <c r="CZ57" s="206"/>
      <c r="DA57" s="206"/>
      <c r="DB57" s="206"/>
      <c r="DC57" s="197">
        <f t="shared" si="17"/>
        <v>0</v>
      </c>
      <c r="DD57" s="198"/>
      <c r="DE57" s="198"/>
      <c r="DF57" s="199"/>
      <c r="DG57" s="52" t="e">
        <f t="shared" si="1"/>
        <v>#DIV/0!</v>
      </c>
      <c r="DH57" s="157" t="str">
        <f t="shared" si="14"/>
        <v/>
      </c>
      <c r="DI57" s="158" t="str">
        <f t="shared" si="15"/>
        <v/>
      </c>
      <c r="DJ57" s="155" t="str">
        <f t="shared" si="18"/>
        <v/>
      </c>
      <c r="DK57" s="43" t="str">
        <f t="shared" si="16"/>
        <v/>
      </c>
    </row>
    <row r="58" spans="1:115" ht="15.6" x14ac:dyDescent="0.3">
      <c r="A58" s="25" t="str">
        <f t="shared" si="2"/>
        <v/>
      </c>
      <c r="B58" s="25" t="str">
        <f t="shared" si="3"/>
        <v/>
      </c>
      <c r="C58" s="263"/>
      <c r="D58" s="264"/>
      <c r="E58" s="264"/>
      <c r="F58" s="264"/>
      <c r="G58" s="264"/>
      <c r="H58" s="264"/>
      <c r="I58" s="264"/>
      <c r="J58" s="264"/>
      <c r="K58" s="264"/>
      <c r="L58" s="268"/>
      <c r="M58" s="268"/>
      <c r="N58" s="268"/>
      <c r="O58" s="268"/>
      <c r="P58" s="268"/>
      <c r="Q58" s="268"/>
      <c r="R58" s="268"/>
      <c r="S58" s="268"/>
      <c r="T58" s="195"/>
      <c r="U58" s="196"/>
      <c r="V58" s="196"/>
      <c r="W58" s="195"/>
      <c r="X58" s="196"/>
      <c r="Y58" s="196"/>
      <c r="Z58" s="195"/>
      <c r="AA58" s="196"/>
      <c r="AB58" s="196"/>
      <c r="AC58" s="195"/>
      <c r="AD58" s="271"/>
      <c r="AE58" s="271"/>
      <c r="AF58" s="195"/>
      <c r="AG58" s="260"/>
      <c r="AH58" s="260"/>
      <c r="AI58" s="260"/>
      <c r="AJ58" s="216"/>
      <c r="AK58" s="217"/>
      <c r="AL58" s="217"/>
      <c r="AM58" s="217"/>
      <c r="AN58" s="218"/>
      <c r="AO58" s="114"/>
      <c r="AP58" s="216"/>
      <c r="AQ58" s="217"/>
      <c r="AR58" s="217"/>
      <c r="AS58" s="217"/>
      <c r="AT58" s="218"/>
      <c r="AU58" s="117" t="str">
        <f t="shared" si="0"/>
        <v/>
      </c>
      <c r="AV58" s="101"/>
      <c r="AW58" s="211"/>
      <c r="AX58" s="210"/>
      <c r="AY58" s="210"/>
      <c r="AZ58" s="119" t="s">
        <v>1990</v>
      </c>
      <c r="BA58" s="209"/>
      <c r="BB58" s="210"/>
      <c r="BC58" s="210"/>
      <c r="BD58" s="120" t="str">
        <f t="shared" si="4"/>
        <v>min.</v>
      </c>
      <c r="BE58" s="87">
        <f t="shared" si="5"/>
        <v>0</v>
      </c>
      <c r="BF58" s="87" t="str">
        <f t="shared" si="6"/>
        <v/>
      </c>
      <c r="BG58" s="195"/>
      <c r="BH58" s="196"/>
      <c r="BI58" s="195"/>
      <c r="BJ58" s="196"/>
      <c r="BK58" s="195"/>
      <c r="BL58" s="196"/>
      <c r="BM58" s="195"/>
      <c r="BN58" s="196"/>
      <c r="BO58" s="195"/>
      <c r="BP58" s="196"/>
      <c r="BQ58" s="195"/>
      <c r="BR58" s="196"/>
      <c r="BS58" s="195"/>
      <c r="BT58" s="196"/>
      <c r="BU58" s="195"/>
      <c r="BV58" s="196"/>
      <c r="BW58" s="195"/>
      <c r="BX58" s="196"/>
      <c r="BY58" s="195"/>
      <c r="BZ58" s="196"/>
      <c r="CA58" s="195"/>
      <c r="CB58" s="196"/>
      <c r="CC58" s="196"/>
      <c r="CD58" s="196"/>
      <c r="CE58" s="207"/>
      <c r="CF58" s="193">
        <f>IF(AND(T58="",W58="",Z58="",AC58=""),0,IF(AC58="X","",IF(T58="X",VLOOKUP($N$27,instellingsgegevens!$A$2:$Q$5000,16,FALSE),IF(W58="X",VLOOKUP($N$27,instellingsgegevens!$A$2:$Q$5000,17,FALSE),VLOOKUP($N$33,'cheque wijkwerker'!$A$2:$C$5000,3,FALSE)))))</f>
        <v>0</v>
      </c>
      <c r="CG58" s="194"/>
      <c r="CH58" s="194"/>
      <c r="CI58" s="194"/>
      <c r="CJ58" s="88">
        <f t="shared" si="7"/>
        <v>0</v>
      </c>
      <c r="CK58" s="189">
        <f t="shared" si="8"/>
        <v>0</v>
      </c>
      <c r="CL58" s="190"/>
      <c r="CM58" s="191"/>
      <c r="CN58" s="191"/>
      <c r="CO58" s="192"/>
      <c r="CP58" s="200" t="s">
        <v>1681</v>
      </c>
      <c r="CQ58" s="201"/>
      <c r="CR58" s="89">
        <f>IF(AND(AJ58="",AP58=""),0,IF(AND(OR(T58="X",W58="X"),VLOOKUP($N$27,instellingsgegevens!$A$2:$Q$5000,15,FALSE)="Vrij gesubsidieerd onderwijs",VLOOKUP(AJ58,'aantal gepresteerde dagen'!$A$3:$G$500,6,FALSE)-VLOOKUP((AP58+1),'aantal gepresteerde dagen'!$A$3:$G$500,6,FALSE)=0),0,IF(AND(OR(T58="X",W58="X"),VLOOKUP($N$27,instellingsgegevens!$A$2:$Q$5000,15,FALSE)="Vrij gesubsidieerd onderwijs"),VLOOKUP(AJ58,'aantal gepresteerde dagen'!$A$3:$G$500,6,FALSE)-VLOOKUP((AP58+1),'aantal gepresteerde dagen'!$A$3:$G$500,6,FALSE),0)))</f>
        <v>0</v>
      </c>
      <c r="CS58" s="90">
        <f t="shared" si="9"/>
        <v>0</v>
      </c>
      <c r="CT58" s="89">
        <f>IF(OR(COUNTIF(T58:AE58,"X")=0,OR(Z58="X",AC58="X")),0,IF(VLOOKUP($N$27,instellingsgegevens!$A$2:$Q$5000,15,FALSE)="Vrij gesubsidieerd onderwijs",0,IF(AND(AJ58="",AP58=""),0,IF(AND(OR(T58="X",W58="X"),VLOOKUP(AJ58,'aantal gepresteerde dagen'!$A$3:$G$500,4,FALSE)-VLOOKUP((AP58+1),'aantal gepresteerde dagen'!$A$3:$G$500,4,FALSE)=0),0,VLOOKUP(AJ58,'aantal gepresteerde dagen'!$A$3:$G$500,4,FALSE)-VLOOKUP((AP58+1),'aantal gepresteerde dagen'!$A$3:$G$500,4,FALSE)))))</f>
        <v>0</v>
      </c>
      <c r="CU58" s="90">
        <f t="shared" si="10"/>
        <v>0</v>
      </c>
      <c r="CV58" s="89">
        <f>IF(AND(Z58="",AC58=""),0,IF(AND(COUNTIF(T58:Y58,"X")=0,OR(Z58="X",AC58="X"),(VLOOKUP(AJ58,wijkwerkdagen!$A$3:$C$366,3,FALSE)-VLOOKUP((AP58+1),wijkwerkdagen!$A$3:$C$366,3,FALSE))=0),0,IF(AND(COUNTIF(T58:Y58,"X")=0,OR(Z58="X",AC58="X")),VLOOKUP(AJ58,wijkwerkdagen!$A$3:$C$366,3,FALSE)-VLOOKUP((AP58+1),wijkwerkdagen!$A$3:$C$366,3,FALSE),0)))</f>
        <v>0</v>
      </c>
      <c r="CW58" s="91">
        <f t="shared" si="11"/>
        <v>0</v>
      </c>
      <c r="CX58" s="92">
        <f t="shared" si="12"/>
        <v>0</v>
      </c>
      <c r="CY58" s="205">
        <f t="shared" si="13"/>
        <v>0</v>
      </c>
      <c r="CZ58" s="206"/>
      <c r="DA58" s="206"/>
      <c r="DB58" s="206"/>
      <c r="DC58" s="197">
        <f t="shared" si="17"/>
        <v>0</v>
      </c>
      <c r="DD58" s="198"/>
      <c r="DE58" s="198"/>
      <c r="DF58" s="199"/>
      <c r="DG58" s="52" t="e">
        <f t="shared" si="1"/>
        <v>#DIV/0!</v>
      </c>
      <c r="DH58" s="157" t="str">
        <f t="shared" si="14"/>
        <v/>
      </c>
      <c r="DI58" s="158" t="str">
        <f t="shared" si="15"/>
        <v/>
      </c>
      <c r="DJ58" s="155" t="str">
        <f t="shared" si="18"/>
        <v/>
      </c>
      <c r="DK58" s="43" t="str">
        <f t="shared" si="16"/>
        <v/>
      </c>
    </row>
    <row r="59" spans="1:115" ht="15.6" x14ac:dyDescent="0.3">
      <c r="A59" s="25" t="str">
        <f t="shared" si="2"/>
        <v/>
      </c>
      <c r="B59" s="25" t="str">
        <f t="shared" si="3"/>
        <v/>
      </c>
      <c r="C59" s="263"/>
      <c r="D59" s="264"/>
      <c r="E59" s="264"/>
      <c r="F59" s="264"/>
      <c r="G59" s="264"/>
      <c r="H59" s="264"/>
      <c r="I59" s="264"/>
      <c r="J59" s="264"/>
      <c r="K59" s="264"/>
      <c r="L59" s="268"/>
      <c r="M59" s="268"/>
      <c r="N59" s="268"/>
      <c r="O59" s="268"/>
      <c r="P59" s="268"/>
      <c r="Q59" s="268"/>
      <c r="R59" s="268"/>
      <c r="S59" s="268"/>
      <c r="T59" s="195"/>
      <c r="U59" s="196"/>
      <c r="V59" s="196"/>
      <c r="W59" s="195"/>
      <c r="X59" s="196"/>
      <c r="Y59" s="196"/>
      <c r="Z59" s="195"/>
      <c r="AA59" s="196"/>
      <c r="AB59" s="196"/>
      <c r="AC59" s="195"/>
      <c r="AD59" s="271"/>
      <c r="AE59" s="271"/>
      <c r="AF59" s="195"/>
      <c r="AG59" s="260"/>
      <c r="AH59" s="260"/>
      <c r="AI59" s="260"/>
      <c r="AJ59" s="216"/>
      <c r="AK59" s="217"/>
      <c r="AL59" s="217"/>
      <c r="AM59" s="217"/>
      <c r="AN59" s="218"/>
      <c r="AO59" s="114"/>
      <c r="AP59" s="216"/>
      <c r="AQ59" s="217"/>
      <c r="AR59" s="217"/>
      <c r="AS59" s="217"/>
      <c r="AT59" s="218"/>
      <c r="AU59" s="117" t="str">
        <f t="shared" si="0"/>
        <v/>
      </c>
      <c r="AV59" s="101"/>
      <c r="AW59" s="211"/>
      <c r="AX59" s="210"/>
      <c r="AY59" s="210"/>
      <c r="AZ59" s="119" t="s">
        <v>1990</v>
      </c>
      <c r="BA59" s="209"/>
      <c r="BB59" s="210"/>
      <c r="BC59" s="210"/>
      <c r="BD59" s="120" t="str">
        <f t="shared" si="4"/>
        <v>min.</v>
      </c>
      <c r="BE59" s="87">
        <f t="shared" si="5"/>
        <v>0</v>
      </c>
      <c r="BF59" s="87" t="str">
        <f t="shared" si="6"/>
        <v/>
      </c>
      <c r="BG59" s="195"/>
      <c r="BH59" s="196"/>
      <c r="BI59" s="195"/>
      <c r="BJ59" s="196"/>
      <c r="BK59" s="195"/>
      <c r="BL59" s="196"/>
      <c r="BM59" s="195"/>
      <c r="BN59" s="196"/>
      <c r="BO59" s="195"/>
      <c r="BP59" s="196"/>
      <c r="BQ59" s="195"/>
      <c r="BR59" s="196"/>
      <c r="BS59" s="195"/>
      <c r="BT59" s="196"/>
      <c r="BU59" s="195"/>
      <c r="BV59" s="196"/>
      <c r="BW59" s="195"/>
      <c r="BX59" s="196"/>
      <c r="BY59" s="195"/>
      <c r="BZ59" s="196"/>
      <c r="CA59" s="195"/>
      <c r="CB59" s="196"/>
      <c r="CC59" s="196"/>
      <c r="CD59" s="196"/>
      <c r="CE59" s="207"/>
      <c r="CF59" s="193">
        <f>IF(AND(T59="",W59="",Z59="",AC59=""),0,IF(AC59="X","",IF(T59="X",VLOOKUP($N$27,instellingsgegevens!$A$2:$Q$5000,16,FALSE),IF(W59="X",VLOOKUP($N$27,instellingsgegevens!$A$2:$Q$5000,17,FALSE),VLOOKUP($N$33,'cheque wijkwerker'!$A$2:$C$5000,3,FALSE)))))</f>
        <v>0</v>
      </c>
      <c r="CG59" s="194"/>
      <c r="CH59" s="194"/>
      <c r="CI59" s="194"/>
      <c r="CJ59" s="88">
        <f t="shared" si="7"/>
        <v>0</v>
      </c>
      <c r="CK59" s="189">
        <f t="shared" si="8"/>
        <v>0</v>
      </c>
      <c r="CL59" s="190"/>
      <c r="CM59" s="191"/>
      <c r="CN59" s="191"/>
      <c r="CO59" s="192"/>
      <c r="CP59" s="200" t="s">
        <v>1681</v>
      </c>
      <c r="CQ59" s="201"/>
      <c r="CR59" s="89">
        <f>IF(AND(AJ59="",AP59=""),0,IF(AND(OR(T59="X",W59="X"),VLOOKUP($N$27,instellingsgegevens!$A$2:$Q$5000,15,FALSE)="Vrij gesubsidieerd onderwijs",VLOOKUP(AJ59,'aantal gepresteerde dagen'!$A$3:$G$500,6,FALSE)-VLOOKUP((AP59+1),'aantal gepresteerde dagen'!$A$3:$G$500,6,FALSE)=0),0,IF(AND(OR(T59="X",W59="X"),VLOOKUP($N$27,instellingsgegevens!$A$2:$Q$5000,15,FALSE)="Vrij gesubsidieerd onderwijs"),VLOOKUP(AJ59,'aantal gepresteerde dagen'!$A$3:$G$500,6,FALSE)-VLOOKUP((AP59+1),'aantal gepresteerde dagen'!$A$3:$G$500,6,FALSE),0)))</f>
        <v>0</v>
      </c>
      <c r="CS59" s="90">
        <f t="shared" si="9"/>
        <v>0</v>
      </c>
      <c r="CT59" s="89">
        <f>IF(OR(COUNTIF(T59:AE59,"X")=0,OR(Z59="X",AC59="X")),0,IF(VLOOKUP($N$27,instellingsgegevens!$A$2:$Q$5000,15,FALSE)="Vrij gesubsidieerd onderwijs",0,IF(AND(AJ59="",AP59=""),0,IF(AND(OR(T59="X",W59="X"),VLOOKUP(AJ59,'aantal gepresteerde dagen'!$A$3:$G$500,4,FALSE)-VLOOKUP((AP59+1),'aantal gepresteerde dagen'!$A$3:$G$500,4,FALSE)=0),0,VLOOKUP(AJ59,'aantal gepresteerde dagen'!$A$3:$G$500,4,FALSE)-VLOOKUP((AP59+1),'aantal gepresteerde dagen'!$A$3:$G$500,4,FALSE)))))</f>
        <v>0</v>
      </c>
      <c r="CU59" s="90">
        <f t="shared" si="10"/>
        <v>0</v>
      </c>
      <c r="CV59" s="89">
        <f>IF(AND(Z59="",AC59=""),0,IF(AND(COUNTIF(T59:Y59,"X")=0,OR(Z59="X",AC59="X"),(VLOOKUP(AJ59,wijkwerkdagen!$A$3:$C$366,3,FALSE)-VLOOKUP((AP59+1),wijkwerkdagen!$A$3:$C$366,3,FALSE))=0),0,IF(AND(COUNTIF(T59:Y59,"X")=0,OR(Z59="X",AC59="X")),VLOOKUP(AJ59,wijkwerkdagen!$A$3:$C$366,3,FALSE)-VLOOKUP((AP59+1),wijkwerkdagen!$A$3:$C$366,3,FALSE),0)))</f>
        <v>0</v>
      </c>
      <c r="CW59" s="91">
        <f t="shared" si="11"/>
        <v>0</v>
      </c>
      <c r="CX59" s="92">
        <f t="shared" si="12"/>
        <v>0</v>
      </c>
      <c r="CY59" s="205">
        <f t="shared" si="13"/>
        <v>0</v>
      </c>
      <c r="CZ59" s="206"/>
      <c r="DA59" s="206"/>
      <c r="DB59" s="206"/>
      <c r="DC59" s="197">
        <f t="shared" si="17"/>
        <v>0</v>
      </c>
      <c r="DD59" s="198"/>
      <c r="DE59" s="198"/>
      <c r="DF59" s="199"/>
      <c r="DG59" s="52" t="e">
        <f t="shared" si="1"/>
        <v>#DIV/0!</v>
      </c>
      <c r="DH59" s="157" t="str">
        <f t="shared" si="14"/>
        <v/>
      </c>
      <c r="DI59" s="158" t="str">
        <f t="shared" si="15"/>
        <v/>
      </c>
      <c r="DJ59" s="155" t="str">
        <f t="shared" si="18"/>
        <v/>
      </c>
      <c r="DK59" s="43" t="str">
        <f t="shared" si="16"/>
        <v/>
      </c>
    </row>
    <row r="60" spans="1:115" ht="15.6" x14ac:dyDescent="0.3">
      <c r="A60" s="25" t="str">
        <f t="shared" si="2"/>
        <v/>
      </c>
      <c r="B60" s="25" t="str">
        <f t="shared" si="3"/>
        <v/>
      </c>
      <c r="C60" s="263"/>
      <c r="D60" s="264"/>
      <c r="E60" s="264"/>
      <c r="F60" s="264"/>
      <c r="G60" s="264"/>
      <c r="H60" s="264"/>
      <c r="I60" s="264"/>
      <c r="J60" s="264"/>
      <c r="K60" s="264"/>
      <c r="L60" s="268"/>
      <c r="M60" s="268"/>
      <c r="N60" s="268"/>
      <c r="O60" s="268"/>
      <c r="P60" s="268"/>
      <c r="Q60" s="268"/>
      <c r="R60" s="268"/>
      <c r="S60" s="268"/>
      <c r="T60" s="195"/>
      <c r="U60" s="196"/>
      <c r="V60" s="196"/>
      <c r="W60" s="195"/>
      <c r="X60" s="196"/>
      <c r="Y60" s="196"/>
      <c r="Z60" s="195"/>
      <c r="AA60" s="196"/>
      <c r="AB60" s="196"/>
      <c r="AC60" s="195"/>
      <c r="AD60" s="271"/>
      <c r="AE60" s="271"/>
      <c r="AF60" s="195"/>
      <c r="AG60" s="260"/>
      <c r="AH60" s="260"/>
      <c r="AI60" s="260"/>
      <c r="AJ60" s="216"/>
      <c r="AK60" s="217"/>
      <c r="AL60" s="217"/>
      <c r="AM60" s="217"/>
      <c r="AN60" s="218"/>
      <c r="AO60" s="114"/>
      <c r="AP60" s="216"/>
      <c r="AQ60" s="217"/>
      <c r="AR60" s="217"/>
      <c r="AS60" s="217"/>
      <c r="AT60" s="218"/>
      <c r="AU60" s="117" t="str">
        <f t="shared" si="0"/>
        <v/>
      </c>
      <c r="AV60" s="101"/>
      <c r="AW60" s="211"/>
      <c r="AX60" s="210"/>
      <c r="AY60" s="210"/>
      <c r="AZ60" s="119" t="s">
        <v>1990</v>
      </c>
      <c r="BA60" s="209"/>
      <c r="BB60" s="210"/>
      <c r="BC60" s="210"/>
      <c r="BD60" s="120" t="str">
        <f t="shared" si="4"/>
        <v>min.</v>
      </c>
      <c r="BE60" s="87">
        <f t="shared" si="5"/>
        <v>0</v>
      </c>
      <c r="BF60" s="87" t="str">
        <f t="shared" si="6"/>
        <v/>
      </c>
      <c r="BG60" s="195"/>
      <c r="BH60" s="196"/>
      <c r="BI60" s="195"/>
      <c r="BJ60" s="196"/>
      <c r="BK60" s="195"/>
      <c r="BL60" s="196"/>
      <c r="BM60" s="195"/>
      <c r="BN60" s="196"/>
      <c r="BO60" s="195"/>
      <c r="BP60" s="196"/>
      <c r="BQ60" s="195"/>
      <c r="BR60" s="196"/>
      <c r="BS60" s="195"/>
      <c r="BT60" s="196"/>
      <c r="BU60" s="195"/>
      <c r="BV60" s="196"/>
      <c r="BW60" s="195"/>
      <c r="BX60" s="196"/>
      <c r="BY60" s="195"/>
      <c r="BZ60" s="196"/>
      <c r="CA60" s="195"/>
      <c r="CB60" s="196"/>
      <c r="CC60" s="196"/>
      <c r="CD60" s="196"/>
      <c r="CE60" s="207"/>
      <c r="CF60" s="193">
        <f>IF(AND(T60="",W60="",Z60="",AC60=""),0,IF(AC60="X","",IF(T60="X",VLOOKUP($N$27,instellingsgegevens!$A$2:$Q$5000,16,FALSE),IF(W60="X",VLOOKUP($N$27,instellingsgegevens!$A$2:$Q$5000,17,FALSE),VLOOKUP($N$33,'cheque wijkwerker'!$A$2:$C$5000,3,FALSE)))))</f>
        <v>0</v>
      </c>
      <c r="CG60" s="194"/>
      <c r="CH60" s="194"/>
      <c r="CI60" s="194"/>
      <c r="CJ60" s="88">
        <f t="shared" si="7"/>
        <v>0</v>
      </c>
      <c r="CK60" s="189">
        <f t="shared" si="8"/>
        <v>0</v>
      </c>
      <c r="CL60" s="190"/>
      <c r="CM60" s="191"/>
      <c r="CN60" s="191"/>
      <c r="CO60" s="192"/>
      <c r="CP60" s="200" t="s">
        <v>1681</v>
      </c>
      <c r="CQ60" s="201"/>
      <c r="CR60" s="89">
        <f>IF(AND(AJ60="",AP60=""),0,IF(AND(OR(T60="X",W60="X"),VLOOKUP($N$27,instellingsgegevens!$A$2:$Q$5000,15,FALSE)="Vrij gesubsidieerd onderwijs",VLOOKUP(AJ60,'aantal gepresteerde dagen'!$A$3:$G$500,6,FALSE)-VLOOKUP((AP60+1),'aantal gepresteerde dagen'!$A$3:$G$500,6,FALSE)=0),0,IF(AND(OR(T60="X",W60="X"),VLOOKUP($N$27,instellingsgegevens!$A$2:$Q$5000,15,FALSE)="Vrij gesubsidieerd onderwijs"),VLOOKUP(AJ60,'aantal gepresteerde dagen'!$A$3:$G$500,6,FALSE)-VLOOKUP((AP60+1),'aantal gepresteerde dagen'!$A$3:$G$500,6,FALSE),0)))</f>
        <v>0</v>
      </c>
      <c r="CS60" s="90">
        <f t="shared" si="9"/>
        <v>0</v>
      </c>
      <c r="CT60" s="89">
        <f>IF(OR(COUNTIF(T60:AE60,"X")=0,OR(Z60="X",AC60="X")),0,IF(VLOOKUP($N$27,instellingsgegevens!$A$2:$Q$5000,15,FALSE)="Vrij gesubsidieerd onderwijs",0,IF(AND(AJ60="",AP60=""),0,IF(AND(OR(T60="X",W60="X"),VLOOKUP(AJ60,'aantal gepresteerde dagen'!$A$3:$G$500,4,FALSE)-VLOOKUP((AP60+1),'aantal gepresteerde dagen'!$A$3:$G$500,4,FALSE)=0),0,VLOOKUP(AJ60,'aantal gepresteerde dagen'!$A$3:$G$500,4,FALSE)-VLOOKUP((AP60+1),'aantal gepresteerde dagen'!$A$3:$G$500,4,FALSE)))))</f>
        <v>0</v>
      </c>
      <c r="CU60" s="90">
        <f t="shared" si="10"/>
        <v>0</v>
      </c>
      <c r="CV60" s="89">
        <f>IF(AND(Z60="",AC60=""),0,IF(AND(COUNTIF(T60:Y60,"X")=0,OR(Z60="X",AC60="X"),(VLOOKUP(AJ60,wijkwerkdagen!$A$3:$C$366,3,FALSE)-VLOOKUP((AP60+1),wijkwerkdagen!$A$3:$C$366,3,FALSE))=0),0,IF(AND(COUNTIF(T60:Y60,"X")=0,OR(Z60="X",AC60="X")),VLOOKUP(AJ60,wijkwerkdagen!$A$3:$C$366,3,FALSE)-VLOOKUP((AP60+1),wijkwerkdagen!$A$3:$C$366,3,FALSE),0)))</f>
        <v>0</v>
      </c>
      <c r="CW60" s="91">
        <f t="shared" si="11"/>
        <v>0</v>
      </c>
      <c r="CX60" s="92">
        <f t="shared" si="12"/>
        <v>0</v>
      </c>
      <c r="CY60" s="205">
        <f t="shared" si="13"/>
        <v>0</v>
      </c>
      <c r="CZ60" s="206"/>
      <c r="DA60" s="206"/>
      <c r="DB60" s="206"/>
      <c r="DC60" s="197">
        <f t="shared" si="17"/>
        <v>0</v>
      </c>
      <c r="DD60" s="198"/>
      <c r="DE60" s="198"/>
      <c r="DF60" s="199"/>
      <c r="DG60" s="52" t="e">
        <f t="shared" si="1"/>
        <v>#DIV/0!</v>
      </c>
      <c r="DH60" s="157" t="str">
        <f t="shared" si="14"/>
        <v/>
      </c>
      <c r="DI60" s="158" t="str">
        <f t="shared" si="15"/>
        <v/>
      </c>
      <c r="DJ60" s="155" t="str">
        <f t="shared" si="18"/>
        <v/>
      </c>
      <c r="DK60" s="43" t="str">
        <f t="shared" si="16"/>
        <v/>
      </c>
    </row>
    <row r="61" spans="1:115" ht="15.6" x14ac:dyDescent="0.3">
      <c r="A61" s="25" t="str">
        <f t="shared" si="2"/>
        <v/>
      </c>
      <c r="B61" s="25" t="str">
        <f t="shared" si="3"/>
        <v/>
      </c>
      <c r="C61" s="263"/>
      <c r="D61" s="264"/>
      <c r="E61" s="264"/>
      <c r="F61" s="264"/>
      <c r="G61" s="264"/>
      <c r="H61" s="264"/>
      <c r="I61" s="264"/>
      <c r="J61" s="264"/>
      <c r="K61" s="264"/>
      <c r="L61" s="268"/>
      <c r="M61" s="268"/>
      <c r="N61" s="268"/>
      <c r="O61" s="268"/>
      <c r="P61" s="268"/>
      <c r="Q61" s="268"/>
      <c r="R61" s="268"/>
      <c r="S61" s="268"/>
      <c r="T61" s="195"/>
      <c r="U61" s="196"/>
      <c r="V61" s="196"/>
      <c r="W61" s="195"/>
      <c r="X61" s="196"/>
      <c r="Y61" s="196"/>
      <c r="Z61" s="195"/>
      <c r="AA61" s="196"/>
      <c r="AB61" s="196"/>
      <c r="AC61" s="195"/>
      <c r="AD61" s="271"/>
      <c r="AE61" s="271"/>
      <c r="AF61" s="195"/>
      <c r="AG61" s="260"/>
      <c r="AH61" s="260"/>
      <c r="AI61" s="260"/>
      <c r="AJ61" s="216"/>
      <c r="AK61" s="217"/>
      <c r="AL61" s="217"/>
      <c r="AM61" s="217"/>
      <c r="AN61" s="218"/>
      <c r="AO61" s="114"/>
      <c r="AP61" s="216"/>
      <c r="AQ61" s="217"/>
      <c r="AR61" s="217"/>
      <c r="AS61" s="217"/>
      <c r="AT61" s="218"/>
      <c r="AU61" s="117" t="str">
        <f t="shared" si="0"/>
        <v/>
      </c>
      <c r="AV61" s="101"/>
      <c r="AW61" s="211"/>
      <c r="AX61" s="210"/>
      <c r="AY61" s="210"/>
      <c r="AZ61" s="119" t="s">
        <v>1990</v>
      </c>
      <c r="BA61" s="209"/>
      <c r="BB61" s="210"/>
      <c r="BC61" s="210"/>
      <c r="BD61" s="120" t="str">
        <f t="shared" si="4"/>
        <v>min.</v>
      </c>
      <c r="BE61" s="87">
        <f t="shared" si="5"/>
        <v>0</v>
      </c>
      <c r="BF61" s="87" t="str">
        <f t="shared" si="6"/>
        <v/>
      </c>
      <c r="BG61" s="195"/>
      <c r="BH61" s="196"/>
      <c r="BI61" s="195"/>
      <c r="BJ61" s="196"/>
      <c r="BK61" s="195"/>
      <c r="BL61" s="196"/>
      <c r="BM61" s="195"/>
      <c r="BN61" s="196"/>
      <c r="BO61" s="195"/>
      <c r="BP61" s="196"/>
      <c r="BQ61" s="195"/>
      <c r="BR61" s="196"/>
      <c r="BS61" s="195"/>
      <c r="BT61" s="196"/>
      <c r="BU61" s="195"/>
      <c r="BV61" s="196"/>
      <c r="BW61" s="195"/>
      <c r="BX61" s="196"/>
      <c r="BY61" s="195"/>
      <c r="BZ61" s="196"/>
      <c r="CA61" s="195"/>
      <c r="CB61" s="196"/>
      <c r="CC61" s="196"/>
      <c r="CD61" s="196"/>
      <c r="CE61" s="207"/>
      <c r="CF61" s="193">
        <f>IF(AND(T61="",W61="",Z61="",AC61=""),0,IF(AC61="X","",IF(T61="X",VLOOKUP($N$27,instellingsgegevens!$A$2:$Q$5000,16,FALSE),IF(W61="X",VLOOKUP($N$27,instellingsgegevens!$A$2:$Q$5000,17,FALSE),VLOOKUP($N$33,'cheque wijkwerker'!$A$2:$C$5000,3,FALSE)))))</f>
        <v>0</v>
      </c>
      <c r="CG61" s="194"/>
      <c r="CH61" s="194"/>
      <c r="CI61" s="194"/>
      <c r="CJ61" s="88">
        <f t="shared" si="7"/>
        <v>0</v>
      </c>
      <c r="CK61" s="189">
        <f t="shared" si="8"/>
        <v>0</v>
      </c>
      <c r="CL61" s="190"/>
      <c r="CM61" s="191"/>
      <c r="CN61" s="191"/>
      <c r="CO61" s="192"/>
      <c r="CP61" s="200" t="s">
        <v>1681</v>
      </c>
      <c r="CQ61" s="201"/>
      <c r="CR61" s="89">
        <f>IF(AND(AJ61="",AP61=""),0,IF(AND(OR(T61="X",W61="X"),VLOOKUP($N$27,instellingsgegevens!$A$2:$Q$5000,15,FALSE)="Vrij gesubsidieerd onderwijs",VLOOKUP(AJ61,'aantal gepresteerde dagen'!$A$3:$G$500,6,FALSE)-VLOOKUP((AP61+1),'aantal gepresteerde dagen'!$A$3:$G$500,6,FALSE)=0),0,IF(AND(OR(T61="X",W61="X"),VLOOKUP($N$27,instellingsgegevens!$A$2:$Q$5000,15,FALSE)="Vrij gesubsidieerd onderwijs"),VLOOKUP(AJ61,'aantal gepresteerde dagen'!$A$3:$G$500,6,FALSE)-VLOOKUP((AP61+1),'aantal gepresteerde dagen'!$A$3:$G$500,6,FALSE),0)))</f>
        <v>0</v>
      </c>
      <c r="CS61" s="90">
        <f t="shared" si="9"/>
        <v>0</v>
      </c>
      <c r="CT61" s="89">
        <f>IF(OR(COUNTIF(T61:AE61,"X")=0,OR(Z61="X",AC61="X")),0,IF(VLOOKUP($N$27,instellingsgegevens!$A$2:$Q$5000,15,FALSE)="Vrij gesubsidieerd onderwijs",0,IF(AND(AJ61="",AP61=""),0,IF(AND(OR(T61="X",W61="X"),VLOOKUP(AJ61,'aantal gepresteerde dagen'!$A$3:$G$500,4,FALSE)-VLOOKUP((AP61+1),'aantal gepresteerde dagen'!$A$3:$G$500,4,FALSE)=0),0,VLOOKUP(AJ61,'aantal gepresteerde dagen'!$A$3:$G$500,4,FALSE)-VLOOKUP((AP61+1),'aantal gepresteerde dagen'!$A$3:$G$500,4,FALSE)))))</f>
        <v>0</v>
      </c>
      <c r="CU61" s="90">
        <f t="shared" si="10"/>
        <v>0</v>
      </c>
      <c r="CV61" s="89">
        <f>IF(AND(Z61="",AC61=""),0,IF(AND(COUNTIF(T61:Y61,"X")=0,OR(Z61="X",AC61="X"),(VLOOKUP(AJ61,wijkwerkdagen!$A$3:$C$366,3,FALSE)-VLOOKUP((AP61+1),wijkwerkdagen!$A$3:$C$366,3,FALSE))=0),0,IF(AND(COUNTIF(T61:Y61,"X")=0,OR(Z61="X",AC61="X")),VLOOKUP(AJ61,wijkwerkdagen!$A$3:$C$366,3,FALSE)-VLOOKUP((AP61+1),wijkwerkdagen!$A$3:$C$366,3,FALSE),0)))</f>
        <v>0</v>
      </c>
      <c r="CW61" s="91">
        <f t="shared" si="11"/>
        <v>0</v>
      </c>
      <c r="CX61" s="92">
        <f t="shared" si="12"/>
        <v>0</v>
      </c>
      <c r="CY61" s="205">
        <f t="shared" si="13"/>
        <v>0</v>
      </c>
      <c r="CZ61" s="206"/>
      <c r="DA61" s="206"/>
      <c r="DB61" s="206"/>
      <c r="DC61" s="197">
        <f t="shared" si="17"/>
        <v>0</v>
      </c>
      <c r="DD61" s="198"/>
      <c r="DE61" s="198"/>
      <c r="DF61" s="199"/>
      <c r="DG61" s="52" t="e">
        <f t="shared" si="1"/>
        <v>#DIV/0!</v>
      </c>
      <c r="DH61" s="157" t="str">
        <f t="shared" si="14"/>
        <v/>
      </c>
      <c r="DI61" s="158" t="str">
        <f t="shared" si="15"/>
        <v/>
      </c>
      <c r="DJ61" s="155" t="str">
        <f t="shared" si="18"/>
        <v/>
      </c>
      <c r="DK61" s="43" t="str">
        <f t="shared" si="16"/>
        <v/>
      </c>
    </row>
    <row r="62" spans="1:115" ht="15.6" x14ac:dyDescent="0.3">
      <c r="A62" s="25" t="str">
        <f t="shared" si="2"/>
        <v/>
      </c>
      <c r="B62" s="25" t="str">
        <f t="shared" si="3"/>
        <v/>
      </c>
      <c r="C62" s="263"/>
      <c r="D62" s="264"/>
      <c r="E62" s="264"/>
      <c r="F62" s="264"/>
      <c r="G62" s="264"/>
      <c r="H62" s="264"/>
      <c r="I62" s="264"/>
      <c r="J62" s="264"/>
      <c r="K62" s="264"/>
      <c r="L62" s="268"/>
      <c r="M62" s="268"/>
      <c r="N62" s="268"/>
      <c r="O62" s="268"/>
      <c r="P62" s="268"/>
      <c r="Q62" s="268"/>
      <c r="R62" s="268"/>
      <c r="S62" s="268"/>
      <c r="T62" s="195"/>
      <c r="U62" s="196"/>
      <c r="V62" s="196"/>
      <c r="W62" s="195"/>
      <c r="X62" s="196"/>
      <c r="Y62" s="196"/>
      <c r="Z62" s="195"/>
      <c r="AA62" s="196"/>
      <c r="AB62" s="196"/>
      <c r="AC62" s="195"/>
      <c r="AD62" s="271"/>
      <c r="AE62" s="271"/>
      <c r="AF62" s="195"/>
      <c r="AG62" s="260"/>
      <c r="AH62" s="260"/>
      <c r="AI62" s="260"/>
      <c r="AJ62" s="216"/>
      <c r="AK62" s="217"/>
      <c r="AL62" s="217"/>
      <c r="AM62" s="217"/>
      <c r="AN62" s="218"/>
      <c r="AO62" s="114"/>
      <c r="AP62" s="216"/>
      <c r="AQ62" s="217"/>
      <c r="AR62" s="217"/>
      <c r="AS62" s="217"/>
      <c r="AT62" s="218"/>
      <c r="AU62" s="117" t="str">
        <f t="shared" si="0"/>
        <v/>
      </c>
      <c r="AV62" s="101"/>
      <c r="AW62" s="211"/>
      <c r="AX62" s="210"/>
      <c r="AY62" s="210"/>
      <c r="AZ62" s="119" t="s">
        <v>1990</v>
      </c>
      <c r="BA62" s="209"/>
      <c r="BB62" s="210"/>
      <c r="BC62" s="210"/>
      <c r="BD62" s="120" t="str">
        <f t="shared" si="4"/>
        <v>min.</v>
      </c>
      <c r="BE62" s="87">
        <f t="shared" si="5"/>
        <v>0</v>
      </c>
      <c r="BF62" s="87" t="str">
        <f t="shared" si="6"/>
        <v/>
      </c>
      <c r="BG62" s="195"/>
      <c r="BH62" s="196"/>
      <c r="BI62" s="195"/>
      <c r="BJ62" s="196"/>
      <c r="BK62" s="195"/>
      <c r="BL62" s="196"/>
      <c r="BM62" s="195"/>
      <c r="BN62" s="196"/>
      <c r="BO62" s="195"/>
      <c r="BP62" s="196"/>
      <c r="BQ62" s="195"/>
      <c r="BR62" s="196"/>
      <c r="BS62" s="195"/>
      <c r="BT62" s="196"/>
      <c r="BU62" s="195"/>
      <c r="BV62" s="196"/>
      <c r="BW62" s="195"/>
      <c r="BX62" s="196"/>
      <c r="BY62" s="195"/>
      <c r="BZ62" s="196"/>
      <c r="CA62" s="195"/>
      <c r="CB62" s="196"/>
      <c r="CC62" s="196"/>
      <c r="CD62" s="196"/>
      <c r="CE62" s="207"/>
      <c r="CF62" s="193">
        <f>IF(AND(T62="",W62="",Z62="",AC62=""),0,IF(AC62="X","",IF(T62="X",VLOOKUP($N$27,instellingsgegevens!$A$2:$Q$5000,16,FALSE),IF(W62="X",VLOOKUP($N$27,instellingsgegevens!$A$2:$Q$5000,17,FALSE),VLOOKUP($N$33,'cheque wijkwerker'!$A$2:$C$5000,3,FALSE)))))</f>
        <v>0</v>
      </c>
      <c r="CG62" s="194"/>
      <c r="CH62" s="194"/>
      <c r="CI62" s="194"/>
      <c r="CJ62" s="88">
        <f t="shared" si="7"/>
        <v>0</v>
      </c>
      <c r="CK62" s="189">
        <f t="shared" si="8"/>
        <v>0</v>
      </c>
      <c r="CL62" s="190"/>
      <c r="CM62" s="191"/>
      <c r="CN62" s="191"/>
      <c r="CO62" s="192"/>
      <c r="CP62" s="200" t="s">
        <v>1681</v>
      </c>
      <c r="CQ62" s="201"/>
      <c r="CR62" s="89">
        <f>IF(AND(AJ62="",AP62=""),0,IF(AND(OR(T62="X",W62="X"),VLOOKUP($N$27,instellingsgegevens!$A$2:$Q$5000,15,FALSE)="Vrij gesubsidieerd onderwijs",VLOOKUP(AJ62,'aantal gepresteerde dagen'!$A$3:$G$500,6,FALSE)-VLOOKUP((AP62+1),'aantal gepresteerde dagen'!$A$3:$G$500,6,FALSE)=0),0,IF(AND(OR(T62="X",W62="X"),VLOOKUP($N$27,instellingsgegevens!$A$2:$Q$5000,15,FALSE)="Vrij gesubsidieerd onderwijs"),VLOOKUP(AJ62,'aantal gepresteerde dagen'!$A$3:$G$500,6,FALSE)-VLOOKUP((AP62+1),'aantal gepresteerde dagen'!$A$3:$G$500,6,FALSE),0)))</f>
        <v>0</v>
      </c>
      <c r="CS62" s="90">
        <f t="shared" si="9"/>
        <v>0</v>
      </c>
      <c r="CT62" s="89">
        <f>IF(OR(COUNTIF(T62:AE62,"X")=0,OR(Z62="X",AC62="X")),0,IF(VLOOKUP($N$27,instellingsgegevens!$A$2:$Q$5000,15,FALSE)="Vrij gesubsidieerd onderwijs",0,IF(AND(AJ62="",AP62=""),0,IF(AND(OR(T62="X",W62="X"),VLOOKUP(AJ62,'aantal gepresteerde dagen'!$A$3:$G$500,4,FALSE)-VLOOKUP((AP62+1),'aantal gepresteerde dagen'!$A$3:$G$500,4,FALSE)=0),0,VLOOKUP(AJ62,'aantal gepresteerde dagen'!$A$3:$G$500,4,FALSE)-VLOOKUP((AP62+1),'aantal gepresteerde dagen'!$A$3:$G$500,4,FALSE)))))</f>
        <v>0</v>
      </c>
      <c r="CU62" s="90">
        <f t="shared" si="10"/>
        <v>0</v>
      </c>
      <c r="CV62" s="89">
        <f>IF(AND(Z62="",AC62=""),0,IF(AND(COUNTIF(T62:Y62,"X")=0,OR(Z62="X",AC62="X"),(VLOOKUP(AJ62,wijkwerkdagen!$A$3:$C$366,3,FALSE)-VLOOKUP((AP62+1),wijkwerkdagen!$A$3:$C$366,3,FALSE))=0),0,IF(AND(COUNTIF(T62:Y62,"X")=0,OR(Z62="X",AC62="X")),VLOOKUP(AJ62,wijkwerkdagen!$A$3:$C$366,3,FALSE)-VLOOKUP((AP62+1),wijkwerkdagen!$A$3:$C$366,3,FALSE),0)))</f>
        <v>0</v>
      </c>
      <c r="CW62" s="91">
        <f t="shared" si="11"/>
        <v>0</v>
      </c>
      <c r="CX62" s="92">
        <f t="shared" si="12"/>
        <v>0</v>
      </c>
      <c r="CY62" s="205">
        <f t="shared" si="13"/>
        <v>0</v>
      </c>
      <c r="CZ62" s="206"/>
      <c r="DA62" s="206"/>
      <c r="DB62" s="206"/>
      <c r="DC62" s="197">
        <f t="shared" si="17"/>
        <v>0</v>
      </c>
      <c r="DD62" s="198"/>
      <c r="DE62" s="198"/>
      <c r="DF62" s="199"/>
      <c r="DG62" s="52" t="e">
        <f t="shared" si="1"/>
        <v>#DIV/0!</v>
      </c>
      <c r="DH62" s="157" t="str">
        <f t="shared" si="14"/>
        <v/>
      </c>
      <c r="DI62" s="158" t="str">
        <f t="shared" si="15"/>
        <v/>
      </c>
      <c r="DJ62" s="155" t="str">
        <f t="shared" si="18"/>
        <v/>
      </c>
      <c r="DK62" s="43" t="str">
        <f t="shared" si="16"/>
        <v/>
      </c>
    </row>
    <row r="63" spans="1:115" ht="15.6" x14ac:dyDescent="0.3">
      <c r="A63" s="25" t="str">
        <f t="shared" si="2"/>
        <v/>
      </c>
      <c r="B63" s="25" t="str">
        <f t="shared" si="3"/>
        <v/>
      </c>
      <c r="C63" s="263"/>
      <c r="D63" s="264"/>
      <c r="E63" s="264"/>
      <c r="F63" s="264"/>
      <c r="G63" s="264"/>
      <c r="H63" s="264"/>
      <c r="I63" s="264"/>
      <c r="J63" s="264"/>
      <c r="K63" s="264"/>
      <c r="L63" s="268"/>
      <c r="M63" s="268"/>
      <c r="N63" s="268"/>
      <c r="O63" s="268"/>
      <c r="P63" s="268"/>
      <c r="Q63" s="268"/>
      <c r="R63" s="268"/>
      <c r="S63" s="268"/>
      <c r="T63" s="195"/>
      <c r="U63" s="196"/>
      <c r="V63" s="196"/>
      <c r="W63" s="195"/>
      <c r="X63" s="196"/>
      <c r="Y63" s="196"/>
      <c r="Z63" s="195"/>
      <c r="AA63" s="196"/>
      <c r="AB63" s="196"/>
      <c r="AC63" s="195"/>
      <c r="AD63" s="271"/>
      <c r="AE63" s="271"/>
      <c r="AF63" s="195"/>
      <c r="AG63" s="260"/>
      <c r="AH63" s="260"/>
      <c r="AI63" s="260"/>
      <c r="AJ63" s="216"/>
      <c r="AK63" s="217"/>
      <c r="AL63" s="217"/>
      <c r="AM63" s="217"/>
      <c r="AN63" s="218"/>
      <c r="AO63" s="114"/>
      <c r="AP63" s="216"/>
      <c r="AQ63" s="217"/>
      <c r="AR63" s="217"/>
      <c r="AS63" s="217"/>
      <c r="AT63" s="218"/>
      <c r="AU63" s="117" t="str">
        <f t="shared" si="0"/>
        <v/>
      </c>
      <c r="AV63" s="101"/>
      <c r="AW63" s="211"/>
      <c r="AX63" s="210"/>
      <c r="AY63" s="210"/>
      <c r="AZ63" s="119" t="s">
        <v>1990</v>
      </c>
      <c r="BA63" s="209"/>
      <c r="BB63" s="210"/>
      <c r="BC63" s="210"/>
      <c r="BD63" s="120" t="str">
        <f t="shared" si="4"/>
        <v>min.</v>
      </c>
      <c r="BE63" s="87">
        <f t="shared" si="5"/>
        <v>0</v>
      </c>
      <c r="BF63" s="87" t="str">
        <f t="shared" si="6"/>
        <v/>
      </c>
      <c r="BG63" s="195"/>
      <c r="BH63" s="196"/>
      <c r="BI63" s="195"/>
      <c r="BJ63" s="196"/>
      <c r="BK63" s="195"/>
      <c r="BL63" s="196"/>
      <c r="BM63" s="195"/>
      <c r="BN63" s="196"/>
      <c r="BO63" s="195"/>
      <c r="BP63" s="196"/>
      <c r="BQ63" s="195"/>
      <c r="BR63" s="196"/>
      <c r="BS63" s="195"/>
      <c r="BT63" s="196"/>
      <c r="BU63" s="195"/>
      <c r="BV63" s="196"/>
      <c r="BW63" s="195"/>
      <c r="BX63" s="196"/>
      <c r="BY63" s="195"/>
      <c r="BZ63" s="196"/>
      <c r="CA63" s="195"/>
      <c r="CB63" s="196"/>
      <c r="CC63" s="196"/>
      <c r="CD63" s="196"/>
      <c r="CE63" s="207"/>
      <c r="CF63" s="193">
        <f>IF(AND(T63="",W63="",Z63="",AC63=""),0,IF(AC63="X","",IF(T63="X",VLOOKUP($N$27,instellingsgegevens!$A$2:$Q$5000,16,FALSE),IF(W63="X",VLOOKUP($N$27,instellingsgegevens!$A$2:$Q$5000,17,FALSE),VLOOKUP($N$33,'cheque wijkwerker'!$A$2:$C$5000,3,FALSE)))))</f>
        <v>0</v>
      </c>
      <c r="CG63" s="194"/>
      <c r="CH63" s="194"/>
      <c r="CI63" s="194"/>
      <c r="CJ63" s="88">
        <f t="shared" si="7"/>
        <v>0</v>
      </c>
      <c r="CK63" s="189">
        <f t="shared" si="8"/>
        <v>0</v>
      </c>
      <c r="CL63" s="190"/>
      <c r="CM63" s="191"/>
      <c r="CN63" s="191"/>
      <c r="CO63" s="192"/>
      <c r="CP63" s="200" t="s">
        <v>1681</v>
      </c>
      <c r="CQ63" s="201"/>
      <c r="CR63" s="89">
        <f>IF(AND(AJ63="",AP63=""),0,IF(AND(OR(T63="X",W63="X"),VLOOKUP($N$27,instellingsgegevens!$A$2:$Q$5000,15,FALSE)="Vrij gesubsidieerd onderwijs",VLOOKUP(AJ63,'aantal gepresteerde dagen'!$A$3:$G$500,6,FALSE)-VLOOKUP((AP63+1),'aantal gepresteerde dagen'!$A$3:$G$500,6,FALSE)=0),0,IF(AND(OR(T63="X",W63="X"),VLOOKUP($N$27,instellingsgegevens!$A$2:$Q$5000,15,FALSE)="Vrij gesubsidieerd onderwijs"),VLOOKUP(AJ63,'aantal gepresteerde dagen'!$A$3:$G$500,6,FALSE)-VLOOKUP((AP63+1),'aantal gepresteerde dagen'!$A$3:$G$500,6,FALSE),0)))</f>
        <v>0</v>
      </c>
      <c r="CS63" s="90">
        <f t="shared" si="9"/>
        <v>0</v>
      </c>
      <c r="CT63" s="89">
        <f>IF(OR(COUNTIF(T63:AE63,"X")=0,OR(Z63="X",AC63="X")),0,IF(VLOOKUP($N$27,instellingsgegevens!$A$2:$Q$5000,15,FALSE)="Vrij gesubsidieerd onderwijs",0,IF(AND(AJ63="",AP63=""),0,IF(AND(OR(T63="X",W63="X"),VLOOKUP(AJ63,'aantal gepresteerde dagen'!$A$3:$G$500,4,FALSE)-VLOOKUP((AP63+1),'aantal gepresteerde dagen'!$A$3:$G$500,4,FALSE)=0),0,VLOOKUP(AJ63,'aantal gepresteerde dagen'!$A$3:$G$500,4,FALSE)-VLOOKUP((AP63+1),'aantal gepresteerde dagen'!$A$3:$G$500,4,FALSE)))))</f>
        <v>0</v>
      </c>
      <c r="CU63" s="90">
        <f t="shared" si="10"/>
        <v>0</v>
      </c>
      <c r="CV63" s="89">
        <f>IF(AND(Z63="",AC63=""),0,IF(AND(COUNTIF(T63:Y63,"X")=0,OR(Z63="X",AC63="X"),(VLOOKUP(AJ63,wijkwerkdagen!$A$3:$C$366,3,FALSE)-VLOOKUP((AP63+1),wijkwerkdagen!$A$3:$C$366,3,FALSE))=0),0,IF(AND(COUNTIF(T63:Y63,"X")=0,OR(Z63="X",AC63="X")),VLOOKUP(AJ63,wijkwerkdagen!$A$3:$C$366,3,FALSE)-VLOOKUP((AP63+1),wijkwerkdagen!$A$3:$C$366,3,FALSE),0)))</f>
        <v>0</v>
      </c>
      <c r="CW63" s="91">
        <f t="shared" si="11"/>
        <v>0</v>
      </c>
      <c r="CX63" s="92">
        <f t="shared" si="12"/>
        <v>0</v>
      </c>
      <c r="CY63" s="205">
        <f t="shared" si="13"/>
        <v>0</v>
      </c>
      <c r="CZ63" s="206"/>
      <c r="DA63" s="206"/>
      <c r="DB63" s="206"/>
      <c r="DC63" s="197">
        <f t="shared" si="17"/>
        <v>0</v>
      </c>
      <c r="DD63" s="198"/>
      <c r="DE63" s="198"/>
      <c r="DF63" s="199"/>
      <c r="DG63" s="52" t="e">
        <f t="shared" si="1"/>
        <v>#DIV/0!</v>
      </c>
      <c r="DH63" s="157" t="str">
        <f t="shared" si="14"/>
        <v/>
      </c>
      <c r="DI63" s="158" t="str">
        <f t="shared" si="15"/>
        <v/>
      </c>
      <c r="DJ63" s="155" t="str">
        <f t="shared" si="18"/>
        <v/>
      </c>
      <c r="DK63" s="43" t="str">
        <f t="shared" si="16"/>
        <v/>
      </c>
    </row>
    <row r="64" spans="1:115" ht="15.6" x14ac:dyDescent="0.3">
      <c r="A64" s="25" t="str">
        <f t="shared" si="2"/>
        <v/>
      </c>
      <c r="B64" s="25" t="str">
        <f t="shared" si="3"/>
        <v/>
      </c>
      <c r="C64" s="263"/>
      <c r="D64" s="264"/>
      <c r="E64" s="264"/>
      <c r="F64" s="264"/>
      <c r="G64" s="264"/>
      <c r="H64" s="264"/>
      <c r="I64" s="264"/>
      <c r="J64" s="264"/>
      <c r="K64" s="264"/>
      <c r="L64" s="268"/>
      <c r="M64" s="268"/>
      <c r="N64" s="268"/>
      <c r="O64" s="268"/>
      <c r="P64" s="268"/>
      <c r="Q64" s="268"/>
      <c r="R64" s="268"/>
      <c r="S64" s="268"/>
      <c r="T64" s="195"/>
      <c r="U64" s="196"/>
      <c r="V64" s="196"/>
      <c r="W64" s="195"/>
      <c r="X64" s="196"/>
      <c r="Y64" s="196"/>
      <c r="Z64" s="195"/>
      <c r="AA64" s="196"/>
      <c r="AB64" s="196"/>
      <c r="AC64" s="195"/>
      <c r="AD64" s="271"/>
      <c r="AE64" s="271"/>
      <c r="AF64" s="195"/>
      <c r="AG64" s="260"/>
      <c r="AH64" s="260"/>
      <c r="AI64" s="260"/>
      <c r="AJ64" s="216"/>
      <c r="AK64" s="217"/>
      <c r="AL64" s="217"/>
      <c r="AM64" s="217"/>
      <c r="AN64" s="218"/>
      <c r="AO64" s="114"/>
      <c r="AP64" s="216"/>
      <c r="AQ64" s="217"/>
      <c r="AR64" s="217"/>
      <c r="AS64" s="217"/>
      <c r="AT64" s="218"/>
      <c r="AU64" s="117" t="str">
        <f t="shared" si="0"/>
        <v/>
      </c>
      <c r="AV64" s="101"/>
      <c r="AW64" s="211"/>
      <c r="AX64" s="210"/>
      <c r="AY64" s="210"/>
      <c r="AZ64" s="119" t="s">
        <v>1990</v>
      </c>
      <c r="BA64" s="209"/>
      <c r="BB64" s="210"/>
      <c r="BC64" s="210"/>
      <c r="BD64" s="120" t="str">
        <f t="shared" si="4"/>
        <v>min.</v>
      </c>
      <c r="BE64" s="87">
        <f t="shared" si="5"/>
        <v>0</v>
      </c>
      <c r="BF64" s="87" t="str">
        <f t="shared" si="6"/>
        <v/>
      </c>
      <c r="BG64" s="195"/>
      <c r="BH64" s="196"/>
      <c r="BI64" s="195"/>
      <c r="BJ64" s="196"/>
      <c r="BK64" s="195"/>
      <c r="BL64" s="196"/>
      <c r="BM64" s="195"/>
      <c r="BN64" s="196"/>
      <c r="BO64" s="195"/>
      <c r="BP64" s="196"/>
      <c r="BQ64" s="195"/>
      <c r="BR64" s="196"/>
      <c r="BS64" s="195"/>
      <c r="BT64" s="196"/>
      <c r="BU64" s="195"/>
      <c r="BV64" s="196"/>
      <c r="BW64" s="195"/>
      <c r="BX64" s="196"/>
      <c r="BY64" s="195"/>
      <c r="BZ64" s="196"/>
      <c r="CA64" s="195"/>
      <c r="CB64" s="196"/>
      <c r="CC64" s="196"/>
      <c r="CD64" s="196"/>
      <c r="CE64" s="207"/>
      <c r="CF64" s="193">
        <f>IF(AND(T64="",W64="",Z64="",AC64=""),0,IF(AC64="X","",IF(T64="X",VLOOKUP($N$27,instellingsgegevens!$A$2:$Q$5000,16,FALSE),IF(W64="X",VLOOKUP($N$27,instellingsgegevens!$A$2:$Q$5000,17,FALSE),VLOOKUP($N$33,'cheque wijkwerker'!$A$2:$C$5000,3,FALSE)))))</f>
        <v>0</v>
      </c>
      <c r="CG64" s="194"/>
      <c r="CH64" s="194"/>
      <c r="CI64" s="194"/>
      <c r="CJ64" s="88">
        <f t="shared" si="7"/>
        <v>0</v>
      </c>
      <c r="CK64" s="189">
        <f t="shared" si="8"/>
        <v>0</v>
      </c>
      <c r="CL64" s="190"/>
      <c r="CM64" s="191"/>
      <c r="CN64" s="191"/>
      <c r="CO64" s="192"/>
      <c r="CP64" s="200" t="s">
        <v>1681</v>
      </c>
      <c r="CQ64" s="201"/>
      <c r="CR64" s="89">
        <f>IF(AND(AJ64="",AP64=""),0,IF(AND(OR(T64="X",W64="X"),VLOOKUP($N$27,instellingsgegevens!$A$2:$Q$5000,15,FALSE)="Vrij gesubsidieerd onderwijs",VLOOKUP(AJ64,'aantal gepresteerde dagen'!$A$3:$G$500,6,FALSE)-VLOOKUP((AP64+1),'aantal gepresteerde dagen'!$A$3:$G$500,6,FALSE)=0),0,IF(AND(OR(T64="X",W64="X"),VLOOKUP($N$27,instellingsgegevens!$A$2:$Q$5000,15,FALSE)="Vrij gesubsidieerd onderwijs"),VLOOKUP(AJ64,'aantal gepresteerde dagen'!$A$3:$G$500,6,FALSE)-VLOOKUP((AP64+1),'aantal gepresteerde dagen'!$A$3:$G$500,6,FALSE),0)))</f>
        <v>0</v>
      </c>
      <c r="CS64" s="90">
        <f t="shared" si="9"/>
        <v>0</v>
      </c>
      <c r="CT64" s="89">
        <f>IF(OR(COUNTIF(T64:AE64,"X")=0,OR(Z64="X",AC64="X")),0,IF(VLOOKUP($N$27,instellingsgegevens!$A$2:$Q$5000,15,FALSE)="Vrij gesubsidieerd onderwijs",0,IF(AND(AJ64="",AP64=""),0,IF(AND(OR(T64="X",W64="X"),VLOOKUP(AJ64,'aantal gepresteerde dagen'!$A$3:$G$500,4,FALSE)-VLOOKUP((AP64+1),'aantal gepresteerde dagen'!$A$3:$G$500,4,FALSE)=0),0,VLOOKUP(AJ64,'aantal gepresteerde dagen'!$A$3:$G$500,4,FALSE)-VLOOKUP((AP64+1),'aantal gepresteerde dagen'!$A$3:$G$500,4,FALSE)))))</f>
        <v>0</v>
      </c>
      <c r="CU64" s="90">
        <f t="shared" si="10"/>
        <v>0</v>
      </c>
      <c r="CV64" s="89">
        <f>IF(AND(Z64="",AC64=""),0,IF(AND(COUNTIF(T64:Y64,"X")=0,OR(Z64="X",AC64="X"),(VLOOKUP(AJ64,wijkwerkdagen!$A$3:$C$366,3,FALSE)-VLOOKUP((AP64+1),wijkwerkdagen!$A$3:$C$366,3,FALSE))=0),0,IF(AND(COUNTIF(T64:Y64,"X")=0,OR(Z64="X",AC64="X")),VLOOKUP(AJ64,wijkwerkdagen!$A$3:$C$366,3,FALSE)-VLOOKUP((AP64+1),wijkwerkdagen!$A$3:$C$366,3,FALSE),0)))</f>
        <v>0</v>
      </c>
      <c r="CW64" s="91">
        <f t="shared" si="11"/>
        <v>0</v>
      </c>
      <c r="CX64" s="92">
        <f t="shared" si="12"/>
        <v>0</v>
      </c>
      <c r="CY64" s="205">
        <f t="shared" si="13"/>
        <v>0</v>
      </c>
      <c r="CZ64" s="206"/>
      <c r="DA64" s="206"/>
      <c r="DB64" s="206"/>
      <c r="DC64" s="197">
        <f t="shared" si="17"/>
        <v>0</v>
      </c>
      <c r="DD64" s="198"/>
      <c r="DE64" s="198"/>
      <c r="DF64" s="199"/>
      <c r="DG64" s="52" t="e">
        <f t="shared" si="1"/>
        <v>#DIV/0!</v>
      </c>
      <c r="DH64" s="157" t="str">
        <f t="shared" si="14"/>
        <v/>
      </c>
      <c r="DI64" s="158" t="str">
        <f t="shared" si="15"/>
        <v/>
      </c>
      <c r="DJ64" s="155" t="str">
        <f t="shared" si="18"/>
        <v/>
      </c>
      <c r="DK64" s="43" t="str">
        <f t="shared" si="16"/>
        <v/>
      </c>
    </row>
    <row r="65" spans="1:115" ht="15.6" x14ac:dyDescent="0.3">
      <c r="A65" s="25" t="str">
        <f t="shared" si="2"/>
        <v/>
      </c>
      <c r="B65" s="25" t="str">
        <f t="shared" si="3"/>
        <v/>
      </c>
      <c r="C65" s="263"/>
      <c r="D65" s="264"/>
      <c r="E65" s="264"/>
      <c r="F65" s="264"/>
      <c r="G65" s="264"/>
      <c r="H65" s="264"/>
      <c r="I65" s="264"/>
      <c r="J65" s="264"/>
      <c r="K65" s="264"/>
      <c r="L65" s="268"/>
      <c r="M65" s="268"/>
      <c r="N65" s="268"/>
      <c r="O65" s="268"/>
      <c r="P65" s="268"/>
      <c r="Q65" s="268"/>
      <c r="R65" s="268"/>
      <c r="S65" s="268"/>
      <c r="T65" s="195"/>
      <c r="U65" s="196"/>
      <c r="V65" s="196"/>
      <c r="W65" s="195"/>
      <c r="X65" s="196"/>
      <c r="Y65" s="196"/>
      <c r="Z65" s="195"/>
      <c r="AA65" s="196"/>
      <c r="AB65" s="196"/>
      <c r="AC65" s="195"/>
      <c r="AD65" s="271"/>
      <c r="AE65" s="271"/>
      <c r="AF65" s="195"/>
      <c r="AG65" s="260"/>
      <c r="AH65" s="260"/>
      <c r="AI65" s="260"/>
      <c r="AJ65" s="216"/>
      <c r="AK65" s="217"/>
      <c r="AL65" s="217"/>
      <c r="AM65" s="217"/>
      <c r="AN65" s="218"/>
      <c r="AO65" s="114"/>
      <c r="AP65" s="216"/>
      <c r="AQ65" s="217"/>
      <c r="AR65" s="217"/>
      <c r="AS65" s="217"/>
      <c r="AT65" s="218"/>
      <c r="AU65" s="117" t="str">
        <f t="shared" si="0"/>
        <v/>
      </c>
      <c r="AV65" s="101"/>
      <c r="AW65" s="211"/>
      <c r="AX65" s="210"/>
      <c r="AY65" s="210"/>
      <c r="AZ65" s="119" t="s">
        <v>1990</v>
      </c>
      <c r="BA65" s="209"/>
      <c r="BB65" s="210"/>
      <c r="BC65" s="210"/>
      <c r="BD65" s="120" t="str">
        <f t="shared" si="4"/>
        <v>min.</v>
      </c>
      <c r="BE65" s="87">
        <f t="shared" si="5"/>
        <v>0</v>
      </c>
      <c r="BF65" s="87" t="str">
        <f t="shared" si="6"/>
        <v/>
      </c>
      <c r="BG65" s="195"/>
      <c r="BH65" s="196"/>
      <c r="BI65" s="195"/>
      <c r="BJ65" s="196"/>
      <c r="BK65" s="195"/>
      <c r="BL65" s="196"/>
      <c r="BM65" s="195"/>
      <c r="BN65" s="196"/>
      <c r="BO65" s="195"/>
      <c r="BP65" s="196"/>
      <c r="BQ65" s="195"/>
      <c r="BR65" s="196"/>
      <c r="BS65" s="195"/>
      <c r="BT65" s="196"/>
      <c r="BU65" s="195"/>
      <c r="BV65" s="196"/>
      <c r="BW65" s="195"/>
      <c r="BX65" s="196"/>
      <c r="BY65" s="195"/>
      <c r="BZ65" s="196"/>
      <c r="CA65" s="195"/>
      <c r="CB65" s="196"/>
      <c r="CC65" s="196"/>
      <c r="CD65" s="196"/>
      <c r="CE65" s="207"/>
      <c r="CF65" s="193">
        <f>IF(AND(T65="",W65="",Z65="",AC65=""),0,IF(AC65="X","",IF(T65="X",VLOOKUP($N$27,instellingsgegevens!$A$2:$Q$5000,16,FALSE),IF(W65="X",VLOOKUP($N$27,instellingsgegevens!$A$2:$Q$5000,17,FALSE),VLOOKUP($N$33,'cheque wijkwerker'!$A$2:$C$5000,3,FALSE)))))</f>
        <v>0</v>
      </c>
      <c r="CG65" s="194"/>
      <c r="CH65" s="194"/>
      <c r="CI65" s="194"/>
      <c r="CJ65" s="88">
        <f t="shared" si="7"/>
        <v>0</v>
      </c>
      <c r="CK65" s="189">
        <f t="shared" si="8"/>
        <v>0</v>
      </c>
      <c r="CL65" s="190"/>
      <c r="CM65" s="191"/>
      <c r="CN65" s="191"/>
      <c r="CO65" s="192"/>
      <c r="CP65" s="200" t="s">
        <v>1681</v>
      </c>
      <c r="CQ65" s="201"/>
      <c r="CR65" s="89">
        <f>IF(AND(AJ65="",AP65=""),0,IF(AND(OR(T65="X",W65="X"),VLOOKUP($N$27,instellingsgegevens!$A$2:$Q$5000,15,FALSE)="Vrij gesubsidieerd onderwijs",VLOOKUP(AJ65,'aantal gepresteerde dagen'!$A$3:$G$500,6,FALSE)-VLOOKUP((AP65+1),'aantal gepresteerde dagen'!$A$3:$G$500,6,FALSE)=0),0,IF(AND(OR(T65="X",W65="X"),VLOOKUP($N$27,instellingsgegevens!$A$2:$Q$5000,15,FALSE)="Vrij gesubsidieerd onderwijs"),VLOOKUP(AJ65,'aantal gepresteerde dagen'!$A$3:$G$500,6,FALSE)-VLOOKUP((AP65+1),'aantal gepresteerde dagen'!$A$3:$G$500,6,FALSE),0)))</f>
        <v>0</v>
      </c>
      <c r="CS65" s="90">
        <f t="shared" si="9"/>
        <v>0</v>
      </c>
      <c r="CT65" s="89">
        <f>IF(OR(COUNTIF(T65:AE65,"X")=0,OR(Z65="X",AC65="X")),0,IF(VLOOKUP($N$27,instellingsgegevens!$A$2:$Q$5000,15,FALSE)="Vrij gesubsidieerd onderwijs",0,IF(AND(AJ65="",AP65=""),0,IF(AND(OR(T65="X",W65="X"),VLOOKUP(AJ65,'aantal gepresteerde dagen'!$A$3:$G$500,4,FALSE)-VLOOKUP((AP65+1),'aantal gepresteerde dagen'!$A$3:$G$500,4,FALSE)=0),0,VLOOKUP(AJ65,'aantal gepresteerde dagen'!$A$3:$G$500,4,FALSE)-VLOOKUP((AP65+1),'aantal gepresteerde dagen'!$A$3:$G$500,4,FALSE)))))</f>
        <v>0</v>
      </c>
      <c r="CU65" s="90">
        <f t="shared" si="10"/>
        <v>0</v>
      </c>
      <c r="CV65" s="89">
        <f>IF(AND(Z65="",AC65=""),0,IF(AND(COUNTIF(T65:Y65,"X")=0,OR(Z65="X",AC65="X"),(VLOOKUP(AJ65,wijkwerkdagen!$A$3:$C$366,3,FALSE)-VLOOKUP((AP65+1),wijkwerkdagen!$A$3:$C$366,3,FALSE))=0),0,IF(AND(COUNTIF(T65:Y65,"X")=0,OR(Z65="X",AC65="X")),VLOOKUP(AJ65,wijkwerkdagen!$A$3:$C$366,3,FALSE)-VLOOKUP((AP65+1),wijkwerkdagen!$A$3:$C$366,3,FALSE),0)))</f>
        <v>0</v>
      </c>
      <c r="CW65" s="91">
        <f t="shared" si="11"/>
        <v>0</v>
      </c>
      <c r="CX65" s="92">
        <f t="shared" si="12"/>
        <v>0</v>
      </c>
      <c r="CY65" s="205">
        <f t="shared" si="13"/>
        <v>0</v>
      </c>
      <c r="CZ65" s="206"/>
      <c r="DA65" s="206"/>
      <c r="DB65" s="206"/>
      <c r="DC65" s="197">
        <f t="shared" si="17"/>
        <v>0</v>
      </c>
      <c r="DD65" s="198"/>
      <c r="DE65" s="198"/>
      <c r="DF65" s="199"/>
      <c r="DG65" s="52" t="e">
        <f t="shared" si="1"/>
        <v>#DIV/0!</v>
      </c>
      <c r="DH65" s="157" t="str">
        <f t="shared" si="14"/>
        <v/>
      </c>
      <c r="DI65" s="158" t="str">
        <f t="shared" si="15"/>
        <v/>
      </c>
      <c r="DJ65" s="155" t="str">
        <f t="shared" si="18"/>
        <v/>
      </c>
      <c r="DK65" s="43" t="str">
        <f t="shared" si="16"/>
        <v/>
      </c>
    </row>
    <row r="66" spans="1:115" ht="15.6" x14ac:dyDescent="0.3">
      <c r="A66" s="25" t="str">
        <f t="shared" si="2"/>
        <v/>
      </c>
      <c r="B66" s="25" t="str">
        <f t="shared" si="3"/>
        <v/>
      </c>
      <c r="C66" s="263"/>
      <c r="D66" s="264"/>
      <c r="E66" s="264"/>
      <c r="F66" s="264"/>
      <c r="G66" s="264"/>
      <c r="H66" s="264"/>
      <c r="I66" s="264"/>
      <c r="J66" s="264"/>
      <c r="K66" s="264"/>
      <c r="L66" s="268"/>
      <c r="M66" s="268"/>
      <c r="N66" s="268"/>
      <c r="O66" s="268"/>
      <c r="P66" s="268"/>
      <c r="Q66" s="268"/>
      <c r="R66" s="268"/>
      <c r="S66" s="268"/>
      <c r="T66" s="195"/>
      <c r="U66" s="196"/>
      <c r="V66" s="196"/>
      <c r="W66" s="195"/>
      <c r="X66" s="196"/>
      <c r="Y66" s="196"/>
      <c r="Z66" s="195"/>
      <c r="AA66" s="196"/>
      <c r="AB66" s="196"/>
      <c r="AC66" s="195"/>
      <c r="AD66" s="271"/>
      <c r="AE66" s="271"/>
      <c r="AF66" s="195"/>
      <c r="AG66" s="260"/>
      <c r="AH66" s="260"/>
      <c r="AI66" s="260"/>
      <c r="AJ66" s="216"/>
      <c r="AK66" s="217"/>
      <c r="AL66" s="217"/>
      <c r="AM66" s="217"/>
      <c r="AN66" s="218"/>
      <c r="AO66" s="114"/>
      <c r="AP66" s="216"/>
      <c r="AQ66" s="217"/>
      <c r="AR66" s="217"/>
      <c r="AS66" s="217"/>
      <c r="AT66" s="218"/>
      <c r="AU66" s="117" t="str">
        <f t="shared" si="0"/>
        <v/>
      </c>
      <c r="AV66" s="101"/>
      <c r="AW66" s="211"/>
      <c r="AX66" s="210"/>
      <c r="AY66" s="210"/>
      <c r="AZ66" s="119" t="s">
        <v>1990</v>
      </c>
      <c r="BA66" s="209"/>
      <c r="BB66" s="210"/>
      <c r="BC66" s="210"/>
      <c r="BD66" s="120" t="str">
        <f t="shared" si="4"/>
        <v>min.</v>
      </c>
      <c r="BE66" s="87">
        <f t="shared" si="5"/>
        <v>0</v>
      </c>
      <c r="BF66" s="87" t="str">
        <f t="shared" si="6"/>
        <v/>
      </c>
      <c r="BG66" s="195"/>
      <c r="BH66" s="196"/>
      <c r="BI66" s="195"/>
      <c r="BJ66" s="196"/>
      <c r="BK66" s="195"/>
      <c r="BL66" s="196"/>
      <c r="BM66" s="195"/>
      <c r="BN66" s="196"/>
      <c r="BO66" s="195"/>
      <c r="BP66" s="196"/>
      <c r="BQ66" s="195"/>
      <c r="BR66" s="196"/>
      <c r="BS66" s="195"/>
      <c r="BT66" s="196"/>
      <c r="BU66" s="195"/>
      <c r="BV66" s="196"/>
      <c r="BW66" s="195"/>
      <c r="BX66" s="196"/>
      <c r="BY66" s="195"/>
      <c r="BZ66" s="196"/>
      <c r="CA66" s="195"/>
      <c r="CB66" s="196"/>
      <c r="CC66" s="196"/>
      <c r="CD66" s="196"/>
      <c r="CE66" s="207"/>
      <c r="CF66" s="193">
        <f>IF(AND(T66="",W66="",Z66="",AC66=""),0,IF(AC66="X","",IF(T66="X",VLOOKUP($N$27,instellingsgegevens!$A$2:$Q$5000,16,FALSE),IF(W66="X",VLOOKUP($N$27,instellingsgegevens!$A$2:$Q$5000,17,FALSE),VLOOKUP($N$33,'cheque wijkwerker'!$A$2:$C$5000,3,FALSE)))))</f>
        <v>0</v>
      </c>
      <c r="CG66" s="194"/>
      <c r="CH66" s="194"/>
      <c r="CI66" s="194"/>
      <c r="CJ66" s="88">
        <f t="shared" si="7"/>
        <v>0</v>
      </c>
      <c r="CK66" s="189">
        <f t="shared" si="8"/>
        <v>0</v>
      </c>
      <c r="CL66" s="190"/>
      <c r="CM66" s="191"/>
      <c r="CN66" s="191"/>
      <c r="CO66" s="192"/>
      <c r="CP66" s="200" t="s">
        <v>1681</v>
      </c>
      <c r="CQ66" s="201"/>
      <c r="CR66" s="89">
        <f>IF(AND(AJ66="",AP66=""),0,IF(AND(OR(T66="X",W66="X"),VLOOKUP($N$27,instellingsgegevens!$A$2:$Q$5000,15,FALSE)="Vrij gesubsidieerd onderwijs",VLOOKUP(AJ66,'aantal gepresteerde dagen'!$A$3:$G$500,6,FALSE)-VLOOKUP((AP66+1),'aantal gepresteerde dagen'!$A$3:$G$500,6,FALSE)=0),0,IF(AND(OR(T66="X",W66="X"),VLOOKUP($N$27,instellingsgegevens!$A$2:$Q$5000,15,FALSE)="Vrij gesubsidieerd onderwijs"),VLOOKUP(AJ66,'aantal gepresteerde dagen'!$A$3:$G$500,6,FALSE)-VLOOKUP((AP66+1),'aantal gepresteerde dagen'!$A$3:$G$500,6,FALSE),0)))</f>
        <v>0</v>
      </c>
      <c r="CS66" s="90">
        <f t="shared" si="9"/>
        <v>0</v>
      </c>
      <c r="CT66" s="89">
        <f>IF(OR(COUNTIF(T66:AE66,"X")=0,OR(Z66="X",AC66="X")),0,IF(VLOOKUP($N$27,instellingsgegevens!$A$2:$Q$5000,15,FALSE)="Vrij gesubsidieerd onderwijs",0,IF(AND(AJ66="",AP66=""),0,IF(AND(OR(T66="X",W66="X"),VLOOKUP(AJ66,'aantal gepresteerde dagen'!$A$3:$G$500,4,FALSE)-VLOOKUP((AP66+1),'aantal gepresteerde dagen'!$A$3:$G$500,4,FALSE)=0),0,VLOOKUP(AJ66,'aantal gepresteerde dagen'!$A$3:$G$500,4,FALSE)-VLOOKUP((AP66+1),'aantal gepresteerde dagen'!$A$3:$G$500,4,FALSE)))))</f>
        <v>0</v>
      </c>
      <c r="CU66" s="90">
        <f t="shared" si="10"/>
        <v>0</v>
      </c>
      <c r="CV66" s="89">
        <f>IF(AND(Z66="",AC66=""),0,IF(AND(COUNTIF(T66:Y66,"X")=0,OR(Z66="X",AC66="X"),(VLOOKUP(AJ66,wijkwerkdagen!$A$3:$C$366,3,FALSE)-VLOOKUP((AP66+1),wijkwerkdagen!$A$3:$C$366,3,FALSE))=0),0,IF(AND(COUNTIF(T66:Y66,"X")=0,OR(Z66="X",AC66="X")),VLOOKUP(AJ66,wijkwerkdagen!$A$3:$C$366,3,FALSE)-VLOOKUP((AP66+1),wijkwerkdagen!$A$3:$C$366,3,FALSE),0)))</f>
        <v>0</v>
      </c>
      <c r="CW66" s="91">
        <f t="shared" si="11"/>
        <v>0</v>
      </c>
      <c r="CX66" s="92">
        <f t="shared" si="12"/>
        <v>0</v>
      </c>
      <c r="CY66" s="205">
        <f t="shared" si="13"/>
        <v>0</v>
      </c>
      <c r="CZ66" s="206"/>
      <c r="DA66" s="206"/>
      <c r="DB66" s="206"/>
      <c r="DC66" s="197">
        <f t="shared" si="17"/>
        <v>0</v>
      </c>
      <c r="DD66" s="198"/>
      <c r="DE66" s="198"/>
      <c r="DF66" s="199"/>
      <c r="DG66" s="52" t="e">
        <f t="shared" si="1"/>
        <v>#DIV/0!</v>
      </c>
      <c r="DH66" s="157" t="str">
        <f t="shared" si="14"/>
        <v/>
      </c>
      <c r="DI66" s="158" t="str">
        <f t="shared" si="15"/>
        <v/>
      </c>
      <c r="DJ66" s="155" t="str">
        <f t="shared" si="18"/>
        <v/>
      </c>
      <c r="DK66" s="43" t="str">
        <f t="shared" si="16"/>
        <v/>
      </c>
    </row>
    <row r="67" spans="1:115" ht="15.6" x14ac:dyDescent="0.3">
      <c r="A67" s="25" t="str">
        <f t="shared" si="2"/>
        <v/>
      </c>
      <c r="B67" s="25" t="str">
        <f t="shared" si="3"/>
        <v/>
      </c>
      <c r="C67" s="263"/>
      <c r="D67" s="264"/>
      <c r="E67" s="264"/>
      <c r="F67" s="264"/>
      <c r="G67" s="264"/>
      <c r="H67" s="264"/>
      <c r="I67" s="264"/>
      <c r="J67" s="264"/>
      <c r="K67" s="264"/>
      <c r="L67" s="268"/>
      <c r="M67" s="268"/>
      <c r="N67" s="268"/>
      <c r="O67" s="268"/>
      <c r="P67" s="268"/>
      <c r="Q67" s="268"/>
      <c r="R67" s="268"/>
      <c r="S67" s="268"/>
      <c r="T67" s="195"/>
      <c r="U67" s="196"/>
      <c r="V67" s="196"/>
      <c r="W67" s="195"/>
      <c r="X67" s="196"/>
      <c r="Y67" s="196"/>
      <c r="Z67" s="195"/>
      <c r="AA67" s="196"/>
      <c r="AB67" s="196"/>
      <c r="AC67" s="195"/>
      <c r="AD67" s="271"/>
      <c r="AE67" s="271"/>
      <c r="AF67" s="195"/>
      <c r="AG67" s="260"/>
      <c r="AH67" s="260"/>
      <c r="AI67" s="260"/>
      <c r="AJ67" s="216"/>
      <c r="AK67" s="217"/>
      <c r="AL67" s="217"/>
      <c r="AM67" s="217"/>
      <c r="AN67" s="218"/>
      <c r="AO67" s="114"/>
      <c r="AP67" s="216"/>
      <c r="AQ67" s="217"/>
      <c r="AR67" s="217"/>
      <c r="AS67" s="217"/>
      <c r="AT67" s="218"/>
      <c r="AU67" s="117" t="str">
        <f t="shared" si="0"/>
        <v/>
      </c>
      <c r="AV67" s="101"/>
      <c r="AW67" s="211"/>
      <c r="AX67" s="210"/>
      <c r="AY67" s="210"/>
      <c r="AZ67" s="119" t="s">
        <v>1990</v>
      </c>
      <c r="BA67" s="209"/>
      <c r="BB67" s="210"/>
      <c r="BC67" s="210"/>
      <c r="BD67" s="120" t="str">
        <f t="shared" si="4"/>
        <v>min.</v>
      </c>
      <c r="BE67" s="87">
        <f t="shared" si="5"/>
        <v>0</v>
      </c>
      <c r="BF67" s="87" t="str">
        <f t="shared" si="6"/>
        <v/>
      </c>
      <c r="BG67" s="195"/>
      <c r="BH67" s="196"/>
      <c r="BI67" s="195"/>
      <c r="BJ67" s="196"/>
      <c r="BK67" s="195"/>
      <c r="BL67" s="196"/>
      <c r="BM67" s="195"/>
      <c r="BN67" s="196"/>
      <c r="BO67" s="195"/>
      <c r="BP67" s="196"/>
      <c r="BQ67" s="195"/>
      <c r="BR67" s="196"/>
      <c r="BS67" s="195"/>
      <c r="BT67" s="196"/>
      <c r="BU67" s="195"/>
      <c r="BV67" s="196"/>
      <c r="BW67" s="195"/>
      <c r="BX67" s="196"/>
      <c r="BY67" s="195"/>
      <c r="BZ67" s="196"/>
      <c r="CA67" s="195"/>
      <c r="CB67" s="196"/>
      <c r="CC67" s="196"/>
      <c r="CD67" s="196"/>
      <c r="CE67" s="207"/>
      <c r="CF67" s="193">
        <f>IF(AND(T67="",W67="",Z67="",AC67=""),0,IF(AC67="X","",IF(T67="X",VLOOKUP($N$27,instellingsgegevens!$A$2:$Q$5000,16,FALSE),IF(W67="X",VLOOKUP($N$27,instellingsgegevens!$A$2:$Q$5000,17,FALSE),VLOOKUP($N$33,'cheque wijkwerker'!$A$2:$C$5000,3,FALSE)))))</f>
        <v>0</v>
      </c>
      <c r="CG67" s="194"/>
      <c r="CH67" s="194"/>
      <c r="CI67" s="194"/>
      <c r="CJ67" s="88">
        <f t="shared" si="7"/>
        <v>0</v>
      </c>
      <c r="CK67" s="189">
        <f t="shared" si="8"/>
        <v>0</v>
      </c>
      <c r="CL67" s="190"/>
      <c r="CM67" s="191"/>
      <c r="CN67" s="191"/>
      <c r="CO67" s="192"/>
      <c r="CP67" s="200" t="s">
        <v>1681</v>
      </c>
      <c r="CQ67" s="201"/>
      <c r="CR67" s="89">
        <f>IF(AND(AJ67="",AP67=""),0,IF(AND(OR(T67="X",W67="X"),VLOOKUP($N$27,instellingsgegevens!$A$2:$Q$5000,15,FALSE)="Vrij gesubsidieerd onderwijs",VLOOKUP(AJ67,'aantal gepresteerde dagen'!$A$3:$G$500,6,FALSE)-VLOOKUP((AP67+1),'aantal gepresteerde dagen'!$A$3:$G$500,6,FALSE)=0),0,IF(AND(OR(T67="X",W67="X"),VLOOKUP($N$27,instellingsgegevens!$A$2:$Q$5000,15,FALSE)="Vrij gesubsidieerd onderwijs"),VLOOKUP(AJ67,'aantal gepresteerde dagen'!$A$3:$G$500,6,FALSE)-VLOOKUP((AP67+1),'aantal gepresteerde dagen'!$A$3:$G$500,6,FALSE),0)))</f>
        <v>0</v>
      </c>
      <c r="CS67" s="90">
        <f t="shared" si="9"/>
        <v>0</v>
      </c>
      <c r="CT67" s="89">
        <f>IF(OR(COUNTIF(T67:AE67,"X")=0,OR(Z67="X",AC67="X")),0,IF(VLOOKUP($N$27,instellingsgegevens!$A$2:$Q$5000,15,FALSE)="Vrij gesubsidieerd onderwijs",0,IF(AND(AJ67="",AP67=""),0,IF(AND(OR(T67="X",W67="X"),VLOOKUP(AJ67,'aantal gepresteerde dagen'!$A$3:$G$500,4,FALSE)-VLOOKUP((AP67+1),'aantal gepresteerde dagen'!$A$3:$G$500,4,FALSE)=0),0,VLOOKUP(AJ67,'aantal gepresteerde dagen'!$A$3:$G$500,4,FALSE)-VLOOKUP((AP67+1),'aantal gepresteerde dagen'!$A$3:$G$500,4,FALSE)))))</f>
        <v>0</v>
      </c>
      <c r="CU67" s="90">
        <f t="shared" si="10"/>
        <v>0</v>
      </c>
      <c r="CV67" s="89">
        <f>IF(AND(Z67="",AC67=""),0,IF(AND(COUNTIF(T67:Y67,"X")=0,OR(Z67="X",AC67="X"),(VLOOKUP(AJ67,wijkwerkdagen!$A$3:$C$366,3,FALSE)-VLOOKUP((AP67+1),wijkwerkdagen!$A$3:$C$366,3,FALSE))=0),0,IF(AND(COUNTIF(T67:Y67,"X")=0,OR(Z67="X",AC67="X")),VLOOKUP(AJ67,wijkwerkdagen!$A$3:$C$366,3,FALSE)-VLOOKUP((AP67+1),wijkwerkdagen!$A$3:$C$366,3,FALSE),0)))</f>
        <v>0</v>
      </c>
      <c r="CW67" s="91">
        <f t="shared" si="11"/>
        <v>0</v>
      </c>
      <c r="CX67" s="92">
        <f t="shared" si="12"/>
        <v>0</v>
      </c>
      <c r="CY67" s="205">
        <f t="shared" si="13"/>
        <v>0</v>
      </c>
      <c r="CZ67" s="206"/>
      <c r="DA67" s="206"/>
      <c r="DB67" s="206"/>
      <c r="DC67" s="197">
        <f t="shared" si="17"/>
        <v>0</v>
      </c>
      <c r="DD67" s="198"/>
      <c r="DE67" s="198"/>
      <c r="DF67" s="199"/>
      <c r="DG67" s="52" t="e">
        <f t="shared" si="1"/>
        <v>#DIV/0!</v>
      </c>
      <c r="DH67" s="157" t="str">
        <f t="shared" si="14"/>
        <v/>
      </c>
      <c r="DI67" s="158" t="str">
        <f t="shared" si="15"/>
        <v/>
      </c>
      <c r="DJ67" s="155" t="str">
        <f t="shared" si="18"/>
        <v/>
      </c>
      <c r="DK67" s="43" t="str">
        <f t="shared" si="16"/>
        <v/>
      </c>
    </row>
    <row r="68" spans="1:115" ht="15.6" x14ac:dyDescent="0.3">
      <c r="A68" s="25" t="str">
        <f t="shared" si="2"/>
        <v/>
      </c>
      <c r="B68" s="25" t="str">
        <f t="shared" si="3"/>
        <v/>
      </c>
      <c r="C68" s="263"/>
      <c r="D68" s="264"/>
      <c r="E68" s="264"/>
      <c r="F68" s="264"/>
      <c r="G68" s="264"/>
      <c r="H68" s="264"/>
      <c r="I68" s="264"/>
      <c r="J68" s="264"/>
      <c r="K68" s="264"/>
      <c r="L68" s="268"/>
      <c r="M68" s="268"/>
      <c r="N68" s="268"/>
      <c r="O68" s="268"/>
      <c r="P68" s="268"/>
      <c r="Q68" s="268"/>
      <c r="R68" s="268"/>
      <c r="S68" s="268"/>
      <c r="T68" s="195"/>
      <c r="U68" s="196"/>
      <c r="V68" s="196"/>
      <c r="W68" s="195"/>
      <c r="X68" s="196"/>
      <c r="Y68" s="196"/>
      <c r="Z68" s="195"/>
      <c r="AA68" s="196"/>
      <c r="AB68" s="196"/>
      <c r="AC68" s="195"/>
      <c r="AD68" s="271"/>
      <c r="AE68" s="271"/>
      <c r="AF68" s="195"/>
      <c r="AG68" s="260"/>
      <c r="AH68" s="260"/>
      <c r="AI68" s="260"/>
      <c r="AJ68" s="216"/>
      <c r="AK68" s="217"/>
      <c r="AL68" s="217"/>
      <c r="AM68" s="217"/>
      <c r="AN68" s="218"/>
      <c r="AO68" s="114"/>
      <c r="AP68" s="216"/>
      <c r="AQ68" s="217"/>
      <c r="AR68" s="217"/>
      <c r="AS68" s="217"/>
      <c r="AT68" s="218"/>
      <c r="AU68" s="117" t="str">
        <f t="shared" si="0"/>
        <v/>
      </c>
      <c r="AV68" s="101"/>
      <c r="AW68" s="211"/>
      <c r="AX68" s="210"/>
      <c r="AY68" s="210"/>
      <c r="AZ68" s="119" t="s">
        <v>1990</v>
      </c>
      <c r="BA68" s="209"/>
      <c r="BB68" s="210"/>
      <c r="BC68" s="210"/>
      <c r="BD68" s="120" t="str">
        <f t="shared" si="4"/>
        <v>min.</v>
      </c>
      <c r="BE68" s="87">
        <f t="shared" si="5"/>
        <v>0</v>
      </c>
      <c r="BF68" s="87" t="str">
        <f t="shared" si="6"/>
        <v/>
      </c>
      <c r="BG68" s="195"/>
      <c r="BH68" s="196"/>
      <c r="BI68" s="195"/>
      <c r="BJ68" s="196"/>
      <c r="BK68" s="195"/>
      <c r="BL68" s="196"/>
      <c r="BM68" s="195"/>
      <c r="BN68" s="196"/>
      <c r="BO68" s="195"/>
      <c r="BP68" s="196"/>
      <c r="BQ68" s="195"/>
      <c r="BR68" s="196"/>
      <c r="BS68" s="195"/>
      <c r="BT68" s="196"/>
      <c r="BU68" s="195"/>
      <c r="BV68" s="196"/>
      <c r="BW68" s="195"/>
      <c r="BX68" s="196"/>
      <c r="BY68" s="195"/>
      <c r="BZ68" s="196"/>
      <c r="CA68" s="195"/>
      <c r="CB68" s="196"/>
      <c r="CC68" s="196"/>
      <c r="CD68" s="196"/>
      <c r="CE68" s="207"/>
      <c r="CF68" s="193">
        <f>IF(AND(T68="",W68="",Z68="",AC68=""),0,IF(AC68="X","",IF(T68="X",VLOOKUP($N$27,instellingsgegevens!$A$2:$Q$5000,16,FALSE),IF(W68="X",VLOOKUP($N$27,instellingsgegevens!$A$2:$Q$5000,17,FALSE),VLOOKUP($N$33,'cheque wijkwerker'!$A$2:$C$5000,3,FALSE)))))</f>
        <v>0</v>
      </c>
      <c r="CG68" s="194"/>
      <c r="CH68" s="194"/>
      <c r="CI68" s="194"/>
      <c r="CJ68" s="88">
        <f t="shared" si="7"/>
        <v>0</v>
      </c>
      <c r="CK68" s="189">
        <f t="shared" si="8"/>
        <v>0</v>
      </c>
      <c r="CL68" s="190"/>
      <c r="CM68" s="191"/>
      <c r="CN68" s="191"/>
      <c r="CO68" s="192"/>
      <c r="CP68" s="200" t="s">
        <v>1681</v>
      </c>
      <c r="CQ68" s="201"/>
      <c r="CR68" s="89">
        <f>IF(AND(AJ68="",AP68=""),0,IF(AND(OR(T68="X",W68="X"),VLOOKUP($N$27,instellingsgegevens!$A$2:$Q$5000,15,FALSE)="Vrij gesubsidieerd onderwijs",VLOOKUP(AJ68,'aantal gepresteerde dagen'!$A$3:$G$500,6,FALSE)-VLOOKUP((AP68+1),'aantal gepresteerde dagen'!$A$3:$G$500,6,FALSE)=0),0,IF(AND(OR(T68="X",W68="X"),VLOOKUP($N$27,instellingsgegevens!$A$2:$Q$5000,15,FALSE)="Vrij gesubsidieerd onderwijs"),VLOOKUP(AJ68,'aantal gepresteerde dagen'!$A$3:$G$500,6,FALSE)-VLOOKUP((AP68+1),'aantal gepresteerde dagen'!$A$3:$G$500,6,FALSE),0)))</f>
        <v>0</v>
      </c>
      <c r="CS68" s="90">
        <f t="shared" si="9"/>
        <v>0</v>
      </c>
      <c r="CT68" s="89">
        <f>IF(OR(COUNTIF(T68:AE68,"X")=0,OR(Z68="X",AC68="X")),0,IF(VLOOKUP($N$27,instellingsgegevens!$A$2:$Q$5000,15,FALSE)="Vrij gesubsidieerd onderwijs",0,IF(AND(AJ68="",AP68=""),0,IF(AND(OR(T68="X",W68="X"),VLOOKUP(AJ68,'aantal gepresteerde dagen'!$A$3:$G$500,4,FALSE)-VLOOKUP((AP68+1),'aantal gepresteerde dagen'!$A$3:$G$500,4,FALSE)=0),0,VLOOKUP(AJ68,'aantal gepresteerde dagen'!$A$3:$G$500,4,FALSE)-VLOOKUP((AP68+1),'aantal gepresteerde dagen'!$A$3:$G$500,4,FALSE)))))</f>
        <v>0</v>
      </c>
      <c r="CU68" s="90">
        <f t="shared" si="10"/>
        <v>0</v>
      </c>
      <c r="CV68" s="89">
        <f>IF(AND(Z68="",AC68=""),0,IF(AND(COUNTIF(T68:Y68,"X")=0,OR(Z68="X",AC68="X"),(VLOOKUP(AJ68,wijkwerkdagen!$A$3:$C$366,3,FALSE)-VLOOKUP((AP68+1),wijkwerkdagen!$A$3:$C$366,3,FALSE))=0),0,IF(AND(COUNTIF(T68:Y68,"X")=0,OR(Z68="X",AC68="X")),VLOOKUP(AJ68,wijkwerkdagen!$A$3:$C$366,3,FALSE)-VLOOKUP((AP68+1),wijkwerkdagen!$A$3:$C$366,3,FALSE),0)))</f>
        <v>0</v>
      </c>
      <c r="CW68" s="91">
        <f t="shared" si="11"/>
        <v>0</v>
      </c>
      <c r="CX68" s="92">
        <f t="shared" si="12"/>
        <v>0</v>
      </c>
      <c r="CY68" s="205">
        <f t="shared" si="13"/>
        <v>0</v>
      </c>
      <c r="CZ68" s="206"/>
      <c r="DA68" s="206"/>
      <c r="DB68" s="206"/>
      <c r="DC68" s="197">
        <f t="shared" si="17"/>
        <v>0</v>
      </c>
      <c r="DD68" s="198"/>
      <c r="DE68" s="198"/>
      <c r="DF68" s="199"/>
      <c r="DG68" s="52" t="e">
        <f t="shared" si="1"/>
        <v>#DIV/0!</v>
      </c>
      <c r="DH68" s="157" t="str">
        <f t="shared" si="14"/>
        <v/>
      </c>
      <c r="DI68" s="158" t="str">
        <f t="shared" si="15"/>
        <v/>
      </c>
      <c r="DJ68" s="155" t="str">
        <f t="shared" si="18"/>
        <v/>
      </c>
      <c r="DK68" s="43" t="str">
        <f t="shared" si="16"/>
        <v/>
      </c>
    </row>
    <row r="69" spans="1:115" ht="15.6" x14ac:dyDescent="0.3">
      <c r="A69" s="25" t="str">
        <f t="shared" si="2"/>
        <v/>
      </c>
      <c r="B69" s="25" t="str">
        <f t="shared" si="3"/>
        <v/>
      </c>
      <c r="C69" s="263"/>
      <c r="D69" s="264"/>
      <c r="E69" s="264"/>
      <c r="F69" s="264"/>
      <c r="G69" s="264"/>
      <c r="H69" s="264"/>
      <c r="I69" s="264"/>
      <c r="J69" s="264"/>
      <c r="K69" s="264"/>
      <c r="L69" s="268"/>
      <c r="M69" s="268"/>
      <c r="N69" s="268"/>
      <c r="O69" s="268"/>
      <c r="P69" s="268"/>
      <c r="Q69" s="268"/>
      <c r="R69" s="268"/>
      <c r="S69" s="268"/>
      <c r="T69" s="195"/>
      <c r="U69" s="196"/>
      <c r="V69" s="196"/>
      <c r="W69" s="195"/>
      <c r="X69" s="196"/>
      <c r="Y69" s="196"/>
      <c r="Z69" s="195"/>
      <c r="AA69" s="196"/>
      <c r="AB69" s="196"/>
      <c r="AC69" s="195"/>
      <c r="AD69" s="271"/>
      <c r="AE69" s="271"/>
      <c r="AF69" s="195"/>
      <c r="AG69" s="260"/>
      <c r="AH69" s="260"/>
      <c r="AI69" s="260"/>
      <c r="AJ69" s="216"/>
      <c r="AK69" s="217"/>
      <c r="AL69" s="217"/>
      <c r="AM69" s="217"/>
      <c r="AN69" s="218"/>
      <c r="AO69" s="114"/>
      <c r="AP69" s="216"/>
      <c r="AQ69" s="217"/>
      <c r="AR69" s="217"/>
      <c r="AS69" s="217"/>
      <c r="AT69" s="218"/>
      <c r="AU69" s="117" t="str">
        <f t="shared" si="0"/>
        <v/>
      </c>
      <c r="AV69" s="101"/>
      <c r="AW69" s="211"/>
      <c r="AX69" s="210"/>
      <c r="AY69" s="210"/>
      <c r="AZ69" s="119" t="s">
        <v>1990</v>
      </c>
      <c r="BA69" s="209"/>
      <c r="BB69" s="210"/>
      <c r="BC69" s="210"/>
      <c r="BD69" s="120" t="str">
        <f t="shared" si="4"/>
        <v>min.</v>
      </c>
      <c r="BE69" s="87">
        <f t="shared" si="5"/>
        <v>0</v>
      </c>
      <c r="BF69" s="87" t="str">
        <f t="shared" si="6"/>
        <v/>
      </c>
      <c r="BG69" s="195"/>
      <c r="BH69" s="196"/>
      <c r="BI69" s="195"/>
      <c r="BJ69" s="196"/>
      <c r="BK69" s="195"/>
      <c r="BL69" s="196"/>
      <c r="BM69" s="195"/>
      <c r="BN69" s="196"/>
      <c r="BO69" s="195"/>
      <c r="BP69" s="196"/>
      <c r="BQ69" s="195"/>
      <c r="BR69" s="196"/>
      <c r="BS69" s="195"/>
      <c r="BT69" s="196"/>
      <c r="BU69" s="195"/>
      <c r="BV69" s="196"/>
      <c r="BW69" s="195"/>
      <c r="BX69" s="196"/>
      <c r="BY69" s="195"/>
      <c r="BZ69" s="196"/>
      <c r="CA69" s="195"/>
      <c r="CB69" s="196"/>
      <c r="CC69" s="196"/>
      <c r="CD69" s="196"/>
      <c r="CE69" s="207"/>
      <c r="CF69" s="193">
        <f>IF(AND(T69="",W69="",Z69="",AC69=""),0,IF(AC69="X","",IF(T69="X",VLOOKUP($N$27,instellingsgegevens!$A$2:$Q$5000,16,FALSE),IF(W69="X",VLOOKUP($N$27,instellingsgegevens!$A$2:$Q$5000,17,FALSE),VLOOKUP($N$33,'cheque wijkwerker'!$A$2:$C$5000,3,FALSE)))))</f>
        <v>0</v>
      </c>
      <c r="CG69" s="194"/>
      <c r="CH69" s="194"/>
      <c r="CI69" s="194"/>
      <c r="CJ69" s="88">
        <f t="shared" si="7"/>
        <v>0</v>
      </c>
      <c r="CK69" s="189">
        <f t="shared" si="8"/>
        <v>0</v>
      </c>
      <c r="CL69" s="190"/>
      <c r="CM69" s="191"/>
      <c r="CN69" s="191"/>
      <c r="CO69" s="192"/>
      <c r="CP69" s="200" t="s">
        <v>1681</v>
      </c>
      <c r="CQ69" s="201"/>
      <c r="CR69" s="89">
        <f>IF(AND(AJ69="",AP69=""),0,IF(AND(OR(T69="X",W69="X"),VLOOKUP($N$27,instellingsgegevens!$A$2:$Q$5000,15,FALSE)="Vrij gesubsidieerd onderwijs",VLOOKUP(AJ69,'aantal gepresteerde dagen'!$A$3:$G$500,6,FALSE)-VLOOKUP((AP69+1),'aantal gepresteerde dagen'!$A$3:$G$500,6,FALSE)=0),0,IF(AND(OR(T69="X",W69="X"),VLOOKUP($N$27,instellingsgegevens!$A$2:$Q$5000,15,FALSE)="Vrij gesubsidieerd onderwijs"),VLOOKUP(AJ69,'aantal gepresteerde dagen'!$A$3:$G$500,6,FALSE)-VLOOKUP((AP69+1),'aantal gepresteerde dagen'!$A$3:$G$500,6,FALSE),0)))</f>
        <v>0</v>
      </c>
      <c r="CS69" s="90">
        <f t="shared" si="9"/>
        <v>0</v>
      </c>
      <c r="CT69" s="89">
        <f>IF(OR(COUNTIF(T69:AE69,"X")=0,OR(Z69="X",AC69="X")),0,IF(VLOOKUP($N$27,instellingsgegevens!$A$2:$Q$5000,15,FALSE)="Vrij gesubsidieerd onderwijs",0,IF(AND(AJ69="",AP69=""),0,IF(AND(OR(T69="X",W69="X"),VLOOKUP(AJ69,'aantal gepresteerde dagen'!$A$3:$G$500,4,FALSE)-VLOOKUP((AP69+1),'aantal gepresteerde dagen'!$A$3:$G$500,4,FALSE)=0),0,VLOOKUP(AJ69,'aantal gepresteerde dagen'!$A$3:$G$500,4,FALSE)-VLOOKUP((AP69+1),'aantal gepresteerde dagen'!$A$3:$G$500,4,FALSE)))))</f>
        <v>0</v>
      </c>
      <c r="CU69" s="90">
        <f t="shared" si="10"/>
        <v>0</v>
      </c>
      <c r="CV69" s="89">
        <f>IF(AND(Z69="",AC69=""),0,IF(AND(COUNTIF(T69:Y69,"X")=0,OR(Z69="X",AC69="X"),(VLOOKUP(AJ69,wijkwerkdagen!$A$3:$C$366,3,FALSE)-VLOOKUP((AP69+1),wijkwerkdagen!$A$3:$C$366,3,FALSE))=0),0,IF(AND(COUNTIF(T69:Y69,"X")=0,OR(Z69="X",AC69="X")),VLOOKUP(AJ69,wijkwerkdagen!$A$3:$C$366,3,FALSE)-VLOOKUP((AP69+1),wijkwerkdagen!$A$3:$C$366,3,FALSE),0)))</f>
        <v>0</v>
      </c>
      <c r="CW69" s="91">
        <f t="shared" si="11"/>
        <v>0</v>
      </c>
      <c r="CX69" s="92">
        <f t="shared" si="12"/>
        <v>0</v>
      </c>
      <c r="CY69" s="205">
        <f t="shared" si="13"/>
        <v>0</v>
      </c>
      <c r="CZ69" s="206"/>
      <c r="DA69" s="206"/>
      <c r="DB69" s="206"/>
      <c r="DC69" s="197">
        <f t="shared" si="17"/>
        <v>0</v>
      </c>
      <c r="DD69" s="198"/>
      <c r="DE69" s="198"/>
      <c r="DF69" s="199"/>
      <c r="DG69" s="52" t="e">
        <f t="shared" si="1"/>
        <v>#DIV/0!</v>
      </c>
      <c r="DH69" s="157" t="str">
        <f t="shared" si="14"/>
        <v/>
      </c>
      <c r="DI69" s="158" t="str">
        <f t="shared" si="15"/>
        <v/>
      </c>
      <c r="DJ69" s="155" t="str">
        <f t="shared" si="18"/>
        <v/>
      </c>
      <c r="DK69" s="43" t="str">
        <f t="shared" si="16"/>
        <v/>
      </c>
    </row>
    <row r="70" spans="1:115" ht="15.6" x14ac:dyDescent="0.3">
      <c r="A70" s="25" t="str">
        <f t="shared" si="2"/>
        <v/>
      </c>
      <c r="B70" s="25" t="str">
        <f t="shared" si="3"/>
        <v/>
      </c>
      <c r="C70" s="263"/>
      <c r="D70" s="264"/>
      <c r="E70" s="264"/>
      <c r="F70" s="264"/>
      <c r="G70" s="264"/>
      <c r="H70" s="264"/>
      <c r="I70" s="264"/>
      <c r="J70" s="264"/>
      <c r="K70" s="264"/>
      <c r="L70" s="268"/>
      <c r="M70" s="268"/>
      <c r="N70" s="268"/>
      <c r="O70" s="268"/>
      <c r="P70" s="268"/>
      <c r="Q70" s="268"/>
      <c r="R70" s="268"/>
      <c r="S70" s="268"/>
      <c r="T70" s="195"/>
      <c r="U70" s="196"/>
      <c r="V70" s="196"/>
      <c r="W70" s="195"/>
      <c r="X70" s="196"/>
      <c r="Y70" s="196"/>
      <c r="Z70" s="195"/>
      <c r="AA70" s="196"/>
      <c r="AB70" s="196"/>
      <c r="AC70" s="195"/>
      <c r="AD70" s="271"/>
      <c r="AE70" s="271"/>
      <c r="AF70" s="195"/>
      <c r="AG70" s="260"/>
      <c r="AH70" s="260"/>
      <c r="AI70" s="260"/>
      <c r="AJ70" s="216"/>
      <c r="AK70" s="217"/>
      <c r="AL70" s="217"/>
      <c r="AM70" s="217"/>
      <c r="AN70" s="218"/>
      <c r="AO70" s="114"/>
      <c r="AP70" s="216"/>
      <c r="AQ70" s="217"/>
      <c r="AR70" s="217"/>
      <c r="AS70" s="217"/>
      <c r="AT70" s="218"/>
      <c r="AU70" s="117" t="str">
        <f t="shared" si="0"/>
        <v/>
      </c>
      <c r="AV70" s="101"/>
      <c r="AW70" s="211"/>
      <c r="AX70" s="210"/>
      <c r="AY70" s="210"/>
      <c r="AZ70" s="119" t="s">
        <v>1990</v>
      </c>
      <c r="BA70" s="209"/>
      <c r="BB70" s="210"/>
      <c r="BC70" s="210"/>
      <c r="BD70" s="120" t="str">
        <f t="shared" si="4"/>
        <v>min.</v>
      </c>
      <c r="BE70" s="87">
        <f t="shared" si="5"/>
        <v>0</v>
      </c>
      <c r="BF70" s="87" t="str">
        <f t="shared" si="6"/>
        <v/>
      </c>
      <c r="BG70" s="195"/>
      <c r="BH70" s="196"/>
      <c r="BI70" s="195"/>
      <c r="BJ70" s="196"/>
      <c r="BK70" s="195"/>
      <c r="BL70" s="196"/>
      <c r="BM70" s="195"/>
      <c r="BN70" s="196"/>
      <c r="BO70" s="195"/>
      <c r="BP70" s="196"/>
      <c r="BQ70" s="195"/>
      <c r="BR70" s="196"/>
      <c r="BS70" s="195"/>
      <c r="BT70" s="196"/>
      <c r="BU70" s="195"/>
      <c r="BV70" s="196"/>
      <c r="BW70" s="195"/>
      <c r="BX70" s="196"/>
      <c r="BY70" s="195"/>
      <c r="BZ70" s="196"/>
      <c r="CA70" s="195"/>
      <c r="CB70" s="196"/>
      <c r="CC70" s="196"/>
      <c r="CD70" s="196"/>
      <c r="CE70" s="207"/>
      <c r="CF70" s="193">
        <f>IF(AND(T70="",W70="",Z70="",AC70=""),0,IF(AC70="X","",IF(T70="X",VLOOKUP($N$27,instellingsgegevens!$A$2:$Q$5000,16,FALSE),IF(W70="X",VLOOKUP($N$27,instellingsgegevens!$A$2:$Q$5000,17,FALSE),VLOOKUP($N$33,'cheque wijkwerker'!$A$2:$C$5000,3,FALSE)))))</f>
        <v>0</v>
      </c>
      <c r="CG70" s="194"/>
      <c r="CH70" s="194"/>
      <c r="CI70" s="194"/>
      <c r="CJ70" s="88">
        <f t="shared" si="7"/>
        <v>0</v>
      </c>
      <c r="CK70" s="189">
        <f t="shared" si="8"/>
        <v>0</v>
      </c>
      <c r="CL70" s="190"/>
      <c r="CM70" s="191"/>
      <c r="CN70" s="191"/>
      <c r="CO70" s="192"/>
      <c r="CP70" s="200" t="s">
        <v>1681</v>
      </c>
      <c r="CQ70" s="201"/>
      <c r="CR70" s="89">
        <f>IF(AND(AJ70="",AP70=""),0,IF(AND(OR(T70="X",W70="X"),VLOOKUP($N$27,instellingsgegevens!$A$2:$Q$5000,15,FALSE)="Vrij gesubsidieerd onderwijs",VLOOKUP(AJ70,'aantal gepresteerde dagen'!$A$3:$G$500,6,FALSE)-VLOOKUP((AP70+1),'aantal gepresteerde dagen'!$A$3:$G$500,6,FALSE)=0),0,IF(AND(OR(T70="X",W70="X"),VLOOKUP($N$27,instellingsgegevens!$A$2:$Q$5000,15,FALSE)="Vrij gesubsidieerd onderwijs"),VLOOKUP(AJ70,'aantal gepresteerde dagen'!$A$3:$G$500,6,FALSE)-VLOOKUP((AP70+1),'aantal gepresteerde dagen'!$A$3:$G$500,6,FALSE),0)))</f>
        <v>0</v>
      </c>
      <c r="CS70" s="90">
        <f t="shared" si="9"/>
        <v>0</v>
      </c>
      <c r="CT70" s="89">
        <f>IF(OR(COUNTIF(T70:AE70,"X")=0,OR(Z70="X",AC70="X")),0,IF(VLOOKUP($N$27,instellingsgegevens!$A$2:$Q$5000,15,FALSE)="Vrij gesubsidieerd onderwijs",0,IF(AND(AJ70="",AP70=""),0,IF(AND(OR(T70="X",W70="X"),VLOOKUP(AJ70,'aantal gepresteerde dagen'!$A$3:$G$500,4,FALSE)-VLOOKUP((AP70+1),'aantal gepresteerde dagen'!$A$3:$G$500,4,FALSE)=0),0,VLOOKUP(AJ70,'aantal gepresteerde dagen'!$A$3:$G$500,4,FALSE)-VLOOKUP((AP70+1),'aantal gepresteerde dagen'!$A$3:$G$500,4,FALSE)))))</f>
        <v>0</v>
      </c>
      <c r="CU70" s="90">
        <f t="shared" si="10"/>
        <v>0</v>
      </c>
      <c r="CV70" s="89">
        <f>IF(AND(Z70="",AC70=""),0,IF(AND(COUNTIF(T70:Y70,"X")=0,OR(Z70="X",AC70="X"),(VLOOKUP(AJ70,wijkwerkdagen!$A$3:$C$366,3,FALSE)-VLOOKUP((AP70+1),wijkwerkdagen!$A$3:$C$366,3,FALSE))=0),0,IF(AND(COUNTIF(T70:Y70,"X")=0,OR(Z70="X",AC70="X")),VLOOKUP(AJ70,wijkwerkdagen!$A$3:$C$366,3,FALSE)-VLOOKUP((AP70+1),wijkwerkdagen!$A$3:$C$366,3,FALSE),0)))</f>
        <v>0</v>
      </c>
      <c r="CW70" s="91">
        <f t="shared" si="11"/>
        <v>0</v>
      </c>
      <c r="CX70" s="92">
        <f t="shared" si="12"/>
        <v>0</v>
      </c>
      <c r="CY70" s="205">
        <f t="shared" si="13"/>
        <v>0</v>
      </c>
      <c r="CZ70" s="206"/>
      <c r="DA70" s="206"/>
      <c r="DB70" s="206"/>
      <c r="DC70" s="197">
        <f t="shared" si="17"/>
        <v>0</v>
      </c>
      <c r="DD70" s="198"/>
      <c r="DE70" s="198"/>
      <c r="DF70" s="199"/>
      <c r="DG70" s="52" t="e">
        <f t="shared" si="1"/>
        <v>#DIV/0!</v>
      </c>
      <c r="DH70" s="157" t="str">
        <f t="shared" si="14"/>
        <v/>
      </c>
      <c r="DI70" s="158" t="str">
        <f t="shared" si="15"/>
        <v/>
      </c>
      <c r="DJ70" s="155" t="str">
        <f t="shared" si="18"/>
        <v/>
      </c>
      <c r="DK70" s="43" t="str">
        <f t="shared" si="16"/>
        <v/>
      </c>
    </row>
    <row r="71" spans="1:115" ht="15.6" x14ac:dyDescent="0.3">
      <c r="A71" s="25" t="str">
        <f t="shared" si="2"/>
        <v/>
      </c>
      <c r="B71" s="25" t="str">
        <f t="shared" si="3"/>
        <v/>
      </c>
      <c r="C71" s="263"/>
      <c r="D71" s="264"/>
      <c r="E71" s="264"/>
      <c r="F71" s="264"/>
      <c r="G71" s="264"/>
      <c r="H71" s="264"/>
      <c r="I71" s="264"/>
      <c r="J71" s="264"/>
      <c r="K71" s="264"/>
      <c r="L71" s="268"/>
      <c r="M71" s="268"/>
      <c r="N71" s="268"/>
      <c r="O71" s="268"/>
      <c r="P71" s="268"/>
      <c r="Q71" s="268"/>
      <c r="R71" s="268"/>
      <c r="S71" s="268"/>
      <c r="T71" s="195"/>
      <c r="U71" s="196"/>
      <c r="V71" s="196"/>
      <c r="W71" s="195"/>
      <c r="X71" s="196"/>
      <c r="Y71" s="196"/>
      <c r="Z71" s="195"/>
      <c r="AA71" s="196"/>
      <c r="AB71" s="196"/>
      <c r="AC71" s="195"/>
      <c r="AD71" s="271"/>
      <c r="AE71" s="271"/>
      <c r="AF71" s="195"/>
      <c r="AG71" s="260"/>
      <c r="AH71" s="260"/>
      <c r="AI71" s="260"/>
      <c r="AJ71" s="216"/>
      <c r="AK71" s="217"/>
      <c r="AL71" s="217"/>
      <c r="AM71" s="217"/>
      <c r="AN71" s="218"/>
      <c r="AO71" s="114"/>
      <c r="AP71" s="216"/>
      <c r="AQ71" s="217"/>
      <c r="AR71" s="217"/>
      <c r="AS71" s="217"/>
      <c r="AT71" s="218"/>
      <c r="AU71" s="117" t="str">
        <f t="shared" si="0"/>
        <v/>
      </c>
      <c r="AV71" s="101"/>
      <c r="AW71" s="211"/>
      <c r="AX71" s="210"/>
      <c r="AY71" s="210"/>
      <c r="AZ71" s="119" t="s">
        <v>1990</v>
      </c>
      <c r="BA71" s="209"/>
      <c r="BB71" s="210"/>
      <c r="BC71" s="210"/>
      <c r="BD71" s="120" t="str">
        <f t="shared" si="4"/>
        <v>min.</v>
      </c>
      <c r="BE71" s="87">
        <f t="shared" si="5"/>
        <v>0</v>
      </c>
      <c r="BF71" s="87" t="str">
        <f t="shared" si="6"/>
        <v/>
      </c>
      <c r="BG71" s="195"/>
      <c r="BH71" s="196"/>
      <c r="BI71" s="195"/>
      <c r="BJ71" s="196"/>
      <c r="BK71" s="195"/>
      <c r="BL71" s="196"/>
      <c r="BM71" s="195"/>
      <c r="BN71" s="196"/>
      <c r="BO71" s="195"/>
      <c r="BP71" s="196"/>
      <c r="BQ71" s="195"/>
      <c r="BR71" s="196"/>
      <c r="BS71" s="195"/>
      <c r="BT71" s="196"/>
      <c r="BU71" s="195"/>
      <c r="BV71" s="196"/>
      <c r="BW71" s="195"/>
      <c r="BX71" s="196"/>
      <c r="BY71" s="195"/>
      <c r="BZ71" s="196"/>
      <c r="CA71" s="195"/>
      <c r="CB71" s="196"/>
      <c r="CC71" s="196"/>
      <c r="CD71" s="196"/>
      <c r="CE71" s="207"/>
      <c r="CF71" s="193">
        <f>IF(AND(T71="",W71="",Z71="",AC71=""),0,IF(AC71="X","",IF(T71="X",VLOOKUP($N$27,instellingsgegevens!$A$2:$Q$5000,16,FALSE),IF(W71="X",VLOOKUP($N$27,instellingsgegevens!$A$2:$Q$5000,17,FALSE),VLOOKUP($N$33,'cheque wijkwerker'!$A$2:$C$5000,3,FALSE)))))</f>
        <v>0</v>
      </c>
      <c r="CG71" s="194"/>
      <c r="CH71" s="194"/>
      <c r="CI71" s="194"/>
      <c r="CJ71" s="88">
        <f t="shared" si="7"/>
        <v>0</v>
      </c>
      <c r="CK71" s="189">
        <f t="shared" si="8"/>
        <v>0</v>
      </c>
      <c r="CL71" s="190"/>
      <c r="CM71" s="191"/>
      <c r="CN71" s="191"/>
      <c r="CO71" s="192"/>
      <c r="CP71" s="200" t="s">
        <v>1681</v>
      </c>
      <c r="CQ71" s="201"/>
      <c r="CR71" s="89">
        <f>IF(AND(AJ71="",AP71=""),0,IF(AND(OR(T71="X",W71="X"),VLOOKUP($N$27,instellingsgegevens!$A$2:$Q$5000,15,FALSE)="Vrij gesubsidieerd onderwijs",VLOOKUP(AJ71,'aantal gepresteerde dagen'!$A$3:$G$500,6,FALSE)-VLOOKUP((AP71+1),'aantal gepresteerde dagen'!$A$3:$G$500,6,FALSE)=0),0,IF(AND(OR(T71="X",W71="X"),VLOOKUP($N$27,instellingsgegevens!$A$2:$Q$5000,15,FALSE)="Vrij gesubsidieerd onderwijs"),VLOOKUP(AJ71,'aantal gepresteerde dagen'!$A$3:$G$500,6,FALSE)-VLOOKUP((AP71+1),'aantal gepresteerde dagen'!$A$3:$G$500,6,FALSE),0)))</f>
        <v>0</v>
      </c>
      <c r="CS71" s="90">
        <f t="shared" si="9"/>
        <v>0</v>
      </c>
      <c r="CT71" s="89">
        <f>IF(OR(COUNTIF(T71:AE71,"X")=0,OR(Z71="X",AC71="X")),0,IF(VLOOKUP($N$27,instellingsgegevens!$A$2:$Q$5000,15,FALSE)="Vrij gesubsidieerd onderwijs",0,IF(AND(AJ71="",AP71=""),0,IF(AND(OR(T71="X",W71="X"),VLOOKUP(AJ71,'aantal gepresteerde dagen'!$A$3:$G$500,4,FALSE)-VLOOKUP((AP71+1),'aantal gepresteerde dagen'!$A$3:$G$500,4,FALSE)=0),0,VLOOKUP(AJ71,'aantal gepresteerde dagen'!$A$3:$G$500,4,FALSE)-VLOOKUP((AP71+1),'aantal gepresteerde dagen'!$A$3:$G$500,4,FALSE)))))</f>
        <v>0</v>
      </c>
      <c r="CU71" s="90">
        <f t="shared" si="10"/>
        <v>0</v>
      </c>
      <c r="CV71" s="89">
        <f>IF(AND(Z71="",AC71=""),0,IF(AND(COUNTIF(T71:Y71,"X")=0,OR(Z71="X",AC71="X"),(VLOOKUP(AJ71,wijkwerkdagen!$A$3:$C$366,3,FALSE)-VLOOKUP((AP71+1),wijkwerkdagen!$A$3:$C$366,3,FALSE))=0),0,IF(AND(COUNTIF(T71:Y71,"X")=0,OR(Z71="X",AC71="X")),VLOOKUP(AJ71,wijkwerkdagen!$A$3:$C$366,3,FALSE)-VLOOKUP((AP71+1),wijkwerkdagen!$A$3:$C$366,3,FALSE),0)))</f>
        <v>0</v>
      </c>
      <c r="CW71" s="91">
        <f t="shared" si="11"/>
        <v>0</v>
      </c>
      <c r="CX71" s="92">
        <f t="shared" si="12"/>
        <v>0</v>
      </c>
      <c r="CY71" s="205">
        <f t="shared" si="13"/>
        <v>0</v>
      </c>
      <c r="CZ71" s="206"/>
      <c r="DA71" s="206"/>
      <c r="DB71" s="206"/>
      <c r="DC71" s="197">
        <f t="shared" si="17"/>
        <v>0</v>
      </c>
      <c r="DD71" s="198"/>
      <c r="DE71" s="198"/>
      <c r="DF71" s="199"/>
      <c r="DG71" s="52" t="e">
        <f t="shared" si="1"/>
        <v>#DIV/0!</v>
      </c>
      <c r="DH71" s="157" t="str">
        <f t="shared" si="14"/>
        <v/>
      </c>
      <c r="DI71" s="158" t="str">
        <f t="shared" si="15"/>
        <v/>
      </c>
      <c r="DJ71" s="155" t="str">
        <f t="shared" si="18"/>
        <v/>
      </c>
      <c r="DK71" s="43" t="str">
        <f t="shared" si="16"/>
        <v/>
      </c>
    </row>
    <row r="72" spans="1:115" ht="15.6" x14ac:dyDescent="0.3">
      <c r="A72" s="25" t="str">
        <f t="shared" si="2"/>
        <v/>
      </c>
      <c r="B72" s="25" t="str">
        <f t="shared" si="3"/>
        <v/>
      </c>
      <c r="C72" s="263"/>
      <c r="D72" s="264"/>
      <c r="E72" s="264"/>
      <c r="F72" s="264"/>
      <c r="G72" s="264"/>
      <c r="H72" s="264"/>
      <c r="I72" s="264"/>
      <c r="J72" s="264"/>
      <c r="K72" s="264"/>
      <c r="L72" s="268"/>
      <c r="M72" s="268"/>
      <c r="N72" s="268"/>
      <c r="O72" s="268"/>
      <c r="P72" s="268"/>
      <c r="Q72" s="268"/>
      <c r="R72" s="268"/>
      <c r="S72" s="268"/>
      <c r="T72" s="195"/>
      <c r="U72" s="196"/>
      <c r="V72" s="196"/>
      <c r="W72" s="195"/>
      <c r="X72" s="196"/>
      <c r="Y72" s="196"/>
      <c r="Z72" s="195"/>
      <c r="AA72" s="196"/>
      <c r="AB72" s="196"/>
      <c r="AC72" s="195"/>
      <c r="AD72" s="271"/>
      <c r="AE72" s="271"/>
      <c r="AF72" s="195"/>
      <c r="AG72" s="260"/>
      <c r="AH72" s="260"/>
      <c r="AI72" s="260"/>
      <c r="AJ72" s="216"/>
      <c r="AK72" s="217"/>
      <c r="AL72" s="217"/>
      <c r="AM72" s="217"/>
      <c r="AN72" s="218"/>
      <c r="AO72" s="114"/>
      <c r="AP72" s="216"/>
      <c r="AQ72" s="217"/>
      <c r="AR72" s="217"/>
      <c r="AS72" s="217"/>
      <c r="AT72" s="218"/>
      <c r="AU72" s="117" t="str">
        <f t="shared" si="0"/>
        <v/>
      </c>
      <c r="AV72" s="101"/>
      <c r="AW72" s="211"/>
      <c r="AX72" s="210"/>
      <c r="AY72" s="210"/>
      <c r="AZ72" s="119" t="s">
        <v>1990</v>
      </c>
      <c r="BA72" s="209"/>
      <c r="BB72" s="210"/>
      <c r="BC72" s="210"/>
      <c r="BD72" s="120" t="str">
        <f t="shared" si="4"/>
        <v>min.</v>
      </c>
      <c r="BE72" s="87">
        <f t="shared" si="5"/>
        <v>0</v>
      </c>
      <c r="BF72" s="87" t="str">
        <f t="shared" si="6"/>
        <v/>
      </c>
      <c r="BG72" s="195"/>
      <c r="BH72" s="196"/>
      <c r="BI72" s="195"/>
      <c r="BJ72" s="196"/>
      <c r="BK72" s="195"/>
      <c r="BL72" s="196"/>
      <c r="BM72" s="195"/>
      <c r="BN72" s="196"/>
      <c r="BO72" s="195"/>
      <c r="BP72" s="196"/>
      <c r="BQ72" s="195"/>
      <c r="BR72" s="196"/>
      <c r="BS72" s="195"/>
      <c r="BT72" s="196"/>
      <c r="BU72" s="195"/>
      <c r="BV72" s="196"/>
      <c r="BW72" s="195"/>
      <c r="BX72" s="196"/>
      <c r="BY72" s="195"/>
      <c r="BZ72" s="196"/>
      <c r="CA72" s="195"/>
      <c r="CB72" s="196"/>
      <c r="CC72" s="196"/>
      <c r="CD72" s="196"/>
      <c r="CE72" s="207"/>
      <c r="CF72" s="193">
        <f>IF(AND(T72="",W72="",Z72="",AC72=""),0,IF(AC72="X","",IF(T72="X",VLOOKUP($N$27,instellingsgegevens!$A$2:$Q$5000,16,FALSE),IF(W72="X",VLOOKUP($N$27,instellingsgegevens!$A$2:$Q$5000,17,FALSE),VLOOKUP($N$33,'cheque wijkwerker'!$A$2:$C$5000,3,FALSE)))))</f>
        <v>0</v>
      </c>
      <c r="CG72" s="194"/>
      <c r="CH72" s="194"/>
      <c r="CI72" s="194"/>
      <c r="CJ72" s="88">
        <f t="shared" si="7"/>
        <v>0</v>
      </c>
      <c r="CK72" s="189">
        <f t="shared" si="8"/>
        <v>0</v>
      </c>
      <c r="CL72" s="190"/>
      <c r="CM72" s="191"/>
      <c r="CN72" s="191"/>
      <c r="CO72" s="192"/>
      <c r="CP72" s="200" t="s">
        <v>1681</v>
      </c>
      <c r="CQ72" s="201"/>
      <c r="CR72" s="89">
        <f>IF(AND(AJ72="",AP72=""),0,IF(AND(OR(T72="X",W72="X"),VLOOKUP($N$27,instellingsgegevens!$A$2:$Q$5000,15,FALSE)="Vrij gesubsidieerd onderwijs",VLOOKUP(AJ72,'aantal gepresteerde dagen'!$A$3:$G$500,6,FALSE)-VLOOKUP((AP72+1),'aantal gepresteerde dagen'!$A$3:$G$500,6,FALSE)=0),0,IF(AND(OR(T72="X",W72="X"),VLOOKUP($N$27,instellingsgegevens!$A$2:$Q$5000,15,FALSE)="Vrij gesubsidieerd onderwijs"),VLOOKUP(AJ72,'aantal gepresteerde dagen'!$A$3:$G$500,6,FALSE)-VLOOKUP((AP72+1),'aantal gepresteerde dagen'!$A$3:$G$500,6,FALSE),0)))</f>
        <v>0</v>
      </c>
      <c r="CS72" s="90">
        <f t="shared" si="9"/>
        <v>0</v>
      </c>
      <c r="CT72" s="89">
        <f>IF(OR(COUNTIF(T72:AE72,"X")=0,OR(Z72="X",AC72="X")),0,IF(VLOOKUP($N$27,instellingsgegevens!$A$2:$Q$5000,15,FALSE)="Vrij gesubsidieerd onderwijs",0,IF(AND(AJ72="",AP72=""),0,IF(AND(OR(T72="X",W72="X"),VLOOKUP(AJ72,'aantal gepresteerde dagen'!$A$3:$G$500,4,FALSE)-VLOOKUP((AP72+1),'aantal gepresteerde dagen'!$A$3:$G$500,4,FALSE)=0),0,VLOOKUP(AJ72,'aantal gepresteerde dagen'!$A$3:$G$500,4,FALSE)-VLOOKUP((AP72+1),'aantal gepresteerde dagen'!$A$3:$G$500,4,FALSE)))))</f>
        <v>0</v>
      </c>
      <c r="CU72" s="90">
        <f t="shared" si="10"/>
        <v>0</v>
      </c>
      <c r="CV72" s="89">
        <f>IF(AND(Z72="",AC72=""),0,IF(AND(COUNTIF(T72:Y72,"X")=0,OR(Z72="X",AC72="X"),(VLOOKUP(AJ72,wijkwerkdagen!$A$3:$C$366,3,FALSE)-VLOOKUP((AP72+1),wijkwerkdagen!$A$3:$C$366,3,FALSE))=0),0,IF(AND(COUNTIF(T72:Y72,"X")=0,OR(Z72="X",AC72="X")),VLOOKUP(AJ72,wijkwerkdagen!$A$3:$C$366,3,FALSE)-VLOOKUP((AP72+1),wijkwerkdagen!$A$3:$C$366,3,FALSE),0)))</f>
        <v>0</v>
      </c>
      <c r="CW72" s="91">
        <f t="shared" si="11"/>
        <v>0</v>
      </c>
      <c r="CX72" s="92">
        <f t="shared" si="12"/>
        <v>0</v>
      </c>
      <c r="CY72" s="205">
        <f t="shared" si="13"/>
        <v>0</v>
      </c>
      <c r="CZ72" s="206"/>
      <c r="DA72" s="206"/>
      <c r="DB72" s="206"/>
      <c r="DC72" s="197">
        <f t="shared" si="17"/>
        <v>0</v>
      </c>
      <c r="DD72" s="198"/>
      <c r="DE72" s="198"/>
      <c r="DF72" s="199"/>
      <c r="DG72" s="52" t="e">
        <f t="shared" si="1"/>
        <v>#DIV/0!</v>
      </c>
      <c r="DH72" s="157" t="str">
        <f t="shared" si="14"/>
        <v/>
      </c>
      <c r="DI72" s="158" t="str">
        <f t="shared" si="15"/>
        <v/>
      </c>
      <c r="DJ72" s="155" t="str">
        <f t="shared" si="18"/>
        <v/>
      </c>
      <c r="DK72" s="43" t="str">
        <f t="shared" si="16"/>
        <v/>
      </c>
    </row>
    <row r="73" spans="1:115" ht="15.6" x14ac:dyDescent="0.3">
      <c r="A73" s="25" t="str">
        <f t="shared" si="2"/>
        <v/>
      </c>
      <c r="B73" s="25" t="str">
        <f t="shared" si="3"/>
        <v/>
      </c>
      <c r="C73" s="263"/>
      <c r="D73" s="264"/>
      <c r="E73" s="264"/>
      <c r="F73" s="264"/>
      <c r="G73" s="264"/>
      <c r="H73" s="264"/>
      <c r="I73" s="264"/>
      <c r="J73" s="264"/>
      <c r="K73" s="264"/>
      <c r="L73" s="268"/>
      <c r="M73" s="268"/>
      <c r="N73" s="268"/>
      <c r="O73" s="268"/>
      <c r="P73" s="268"/>
      <c r="Q73" s="268"/>
      <c r="R73" s="268"/>
      <c r="S73" s="268"/>
      <c r="T73" s="195"/>
      <c r="U73" s="196"/>
      <c r="V73" s="196"/>
      <c r="W73" s="195"/>
      <c r="X73" s="196"/>
      <c r="Y73" s="196"/>
      <c r="Z73" s="195"/>
      <c r="AA73" s="196"/>
      <c r="AB73" s="196"/>
      <c r="AC73" s="195"/>
      <c r="AD73" s="271"/>
      <c r="AE73" s="271"/>
      <c r="AF73" s="195"/>
      <c r="AG73" s="260"/>
      <c r="AH73" s="260"/>
      <c r="AI73" s="260"/>
      <c r="AJ73" s="216"/>
      <c r="AK73" s="217"/>
      <c r="AL73" s="217"/>
      <c r="AM73" s="217"/>
      <c r="AN73" s="218"/>
      <c r="AO73" s="114"/>
      <c r="AP73" s="216"/>
      <c r="AQ73" s="217"/>
      <c r="AR73" s="217"/>
      <c r="AS73" s="217"/>
      <c r="AT73" s="218"/>
      <c r="AU73" s="117" t="str">
        <f t="shared" si="0"/>
        <v/>
      </c>
      <c r="AV73" s="101"/>
      <c r="AW73" s="211"/>
      <c r="AX73" s="210"/>
      <c r="AY73" s="210"/>
      <c r="AZ73" s="119" t="s">
        <v>1990</v>
      </c>
      <c r="BA73" s="209"/>
      <c r="BB73" s="210"/>
      <c r="BC73" s="210"/>
      <c r="BD73" s="120" t="str">
        <f t="shared" si="4"/>
        <v>min.</v>
      </c>
      <c r="BE73" s="87">
        <f t="shared" si="5"/>
        <v>0</v>
      </c>
      <c r="BF73" s="87" t="str">
        <f t="shared" si="6"/>
        <v/>
      </c>
      <c r="BG73" s="195"/>
      <c r="BH73" s="196"/>
      <c r="BI73" s="195"/>
      <c r="BJ73" s="196"/>
      <c r="BK73" s="195"/>
      <c r="BL73" s="196"/>
      <c r="BM73" s="195"/>
      <c r="BN73" s="196"/>
      <c r="BO73" s="195"/>
      <c r="BP73" s="196"/>
      <c r="BQ73" s="195"/>
      <c r="BR73" s="196"/>
      <c r="BS73" s="195"/>
      <c r="BT73" s="196"/>
      <c r="BU73" s="195"/>
      <c r="BV73" s="196"/>
      <c r="BW73" s="195"/>
      <c r="BX73" s="196"/>
      <c r="BY73" s="195"/>
      <c r="BZ73" s="196"/>
      <c r="CA73" s="195"/>
      <c r="CB73" s="196"/>
      <c r="CC73" s="196"/>
      <c r="CD73" s="196"/>
      <c r="CE73" s="207"/>
      <c r="CF73" s="193">
        <f>IF(AND(T73="",W73="",Z73="",AC73=""),0,IF(AC73="X","",IF(T73="X",VLOOKUP($N$27,instellingsgegevens!$A$2:$Q$5000,16,FALSE),IF(W73="X",VLOOKUP($N$27,instellingsgegevens!$A$2:$Q$5000,17,FALSE),VLOOKUP($N$33,'cheque wijkwerker'!$A$2:$C$5000,3,FALSE)))))</f>
        <v>0</v>
      </c>
      <c r="CG73" s="194"/>
      <c r="CH73" s="194"/>
      <c r="CI73" s="194"/>
      <c r="CJ73" s="88">
        <f t="shared" si="7"/>
        <v>0</v>
      </c>
      <c r="CK73" s="189">
        <f t="shared" si="8"/>
        <v>0</v>
      </c>
      <c r="CL73" s="190"/>
      <c r="CM73" s="191"/>
      <c r="CN73" s="191"/>
      <c r="CO73" s="192"/>
      <c r="CP73" s="200" t="s">
        <v>1681</v>
      </c>
      <c r="CQ73" s="201"/>
      <c r="CR73" s="89">
        <f>IF(AND(AJ73="",AP73=""),0,IF(AND(OR(T73="X",W73="X"),VLOOKUP($N$27,instellingsgegevens!$A$2:$Q$5000,15,FALSE)="Vrij gesubsidieerd onderwijs",VLOOKUP(AJ73,'aantal gepresteerde dagen'!$A$3:$G$500,6,FALSE)-VLOOKUP((AP73+1),'aantal gepresteerde dagen'!$A$3:$G$500,6,FALSE)=0),0,IF(AND(OR(T73="X",W73="X"),VLOOKUP($N$27,instellingsgegevens!$A$2:$Q$5000,15,FALSE)="Vrij gesubsidieerd onderwijs"),VLOOKUP(AJ73,'aantal gepresteerde dagen'!$A$3:$G$500,6,FALSE)-VLOOKUP((AP73+1),'aantal gepresteerde dagen'!$A$3:$G$500,6,FALSE),0)))</f>
        <v>0</v>
      </c>
      <c r="CS73" s="90">
        <f t="shared" si="9"/>
        <v>0</v>
      </c>
      <c r="CT73" s="89">
        <f>IF(OR(COUNTIF(T73:AE73,"X")=0,OR(Z73="X",AC73="X")),0,IF(VLOOKUP($N$27,instellingsgegevens!$A$2:$Q$5000,15,FALSE)="Vrij gesubsidieerd onderwijs",0,IF(AND(AJ73="",AP73=""),0,IF(AND(OR(T73="X",W73="X"),VLOOKUP(AJ73,'aantal gepresteerde dagen'!$A$3:$G$500,4,FALSE)-VLOOKUP((AP73+1),'aantal gepresteerde dagen'!$A$3:$G$500,4,FALSE)=0),0,VLOOKUP(AJ73,'aantal gepresteerde dagen'!$A$3:$G$500,4,FALSE)-VLOOKUP((AP73+1),'aantal gepresteerde dagen'!$A$3:$G$500,4,FALSE)))))</f>
        <v>0</v>
      </c>
      <c r="CU73" s="90">
        <f t="shared" si="10"/>
        <v>0</v>
      </c>
      <c r="CV73" s="89">
        <f>IF(AND(Z73="",AC73=""),0,IF(AND(COUNTIF(T73:Y73,"X")=0,OR(Z73="X",AC73="X"),(VLOOKUP(AJ73,wijkwerkdagen!$A$3:$C$366,3,FALSE)-VLOOKUP((AP73+1),wijkwerkdagen!$A$3:$C$366,3,FALSE))=0),0,IF(AND(COUNTIF(T73:Y73,"X")=0,OR(Z73="X",AC73="X")),VLOOKUP(AJ73,wijkwerkdagen!$A$3:$C$366,3,FALSE)-VLOOKUP((AP73+1),wijkwerkdagen!$A$3:$C$366,3,FALSE),0)))</f>
        <v>0</v>
      </c>
      <c r="CW73" s="91">
        <f t="shared" si="11"/>
        <v>0</v>
      </c>
      <c r="CX73" s="92">
        <f t="shared" si="12"/>
        <v>0</v>
      </c>
      <c r="CY73" s="205">
        <f t="shared" si="13"/>
        <v>0</v>
      </c>
      <c r="CZ73" s="206"/>
      <c r="DA73" s="206"/>
      <c r="DB73" s="206"/>
      <c r="DC73" s="197">
        <f t="shared" si="17"/>
        <v>0</v>
      </c>
      <c r="DD73" s="198"/>
      <c r="DE73" s="198"/>
      <c r="DF73" s="199"/>
      <c r="DG73" s="52" t="e">
        <f t="shared" si="1"/>
        <v>#DIV/0!</v>
      </c>
      <c r="DH73" s="157" t="str">
        <f t="shared" si="14"/>
        <v/>
      </c>
      <c r="DI73" s="158" t="str">
        <f t="shared" si="15"/>
        <v/>
      </c>
      <c r="DJ73" s="155" t="str">
        <f t="shared" si="18"/>
        <v/>
      </c>
      <c r="DK73" s="43" t="str">
        <f t="shared" si="16"/>
        <v/>
      </c>
    </row>
    <row r="74" spans="1:115" ht="14.4" customHeight="1" x14ac:dyDescent="0.3">
      <c r="A74" s="25" t="str">
        <f t="shared" si="2"/>
        <v/>
      </c>
      <c r="B74" s="25" t="str">
        <f t="shared" si="3"/>
        <v/>
      </c>
      <c r="C74" s="263"/>
      <c r="D74" s="264"/>
      <c r="E74" s="264"/>
      <c r="F74" s="264"/>
      <c r="G74" s="264"/>
      <c r="H74" s="264"/>
      <c r="I74" s="264"/>
      <c r="J74" s="264"/>
      <c r="K74" s="264"/>
      <c r="L74" s="268"/>
      <c r="M74" s="268"/>
      <c r="N74" s="268"/>
      <c r="O74" s="268"/>
      <c r="P74" s="268"/>
      <c r="Q74" s="268"/>
      <c r="R74" s="268"/>
      <c r="S74" s="268"/>
      <c r="T74" s="195"/>
      <c r="U74" s="196"/>
      <c r="V74" s="196"/>
      <c r="W74" s="195"/>
      <c r="X74" s="196"/>
      <c r="Y74" s="196"/>
      <c r="Z74" s="195"/>
      <c r="AA74" s="196"/>
      <c r="AB74" s="196"/>
      <c r="AC74" s="195"/>
      <c r="AD74" s="271"/>
      <c r="AE74" s="271"/>
      <c r="AF74" s="195"/>
      <c r="AG74" s="260"/>
      <c r="AH74" s="260"/>
      <c r="AI74" s="260"/>
      <c r="AJ74" s="216"/>
      <c r="AK74" s="217"/>
      <c r="AL74" s="217"/>
      <c r="AM74" s="217"/>
      <c r="AN74" s="218"/>
      <c r="AO74" s="114"/>
      <c r="AP74" s="216"/>
      <c r="AQ74" s="217"/>
      <c r="AR74" s="217"/>
      <c r="AS74" s="217"/>
      <c r="AT74" s="218"/>
      <c r="AU74" s="117" t="str">
        <f t="shared" si="0"/>
        <v/>
      </c>
      <c r="AV74" s="101"/>
      <c r="AW74" s="211"/>
      <c r="AX74" s="210"/>
      <c r="AY74" s="210"/>
      <c r="AZ74" s="119" t="s">
        <v>1990</v>
      </c>
      <c r="BA74" s="209"/>
      <c r="BB74" s="210"/>
      <c r="BC74" s="210"/>
      <c r="BD74" s="120" t="str">
        <f t="shared" si="4"/>
        <v>min.</v>
      </c>
      <c r="BE74" s="87">
        <f t="shared" si="5"/>
        <v>0</v>
      </c>
      <c r="BF74" s="87" t="str">
        <f t="shared" si="6"/>
        <v/>
      </c>
      <c r="BG74" s="195"/>
      <c r="BH74" s="196"/>
      <c r="BI74" s="195"/>
      <c r="BJ74" s="196"/>
      <c r="BK74" s="195"/>
      <c r="BL74" s="196"/>
      <c r="BM74" s="195"/>
      <c r="BN74" s="196"/>
      <c r="BO74" s="195"/>
      <c r="BP74" s="196"/>
      <c r="BQ74" s="195"/>
      <c r="BR74" s="196"/>
      <c r="BS74" s="195"/>
      <c r="BT74" s="196"/>
      <c r="BU74" s="195"/>
      <c r="BV74" s="196"/>
      <c r="BW74" s="195"/>
      <c r="BX74" s="196"/>
      <c r="BY74" s="195"/>
      <c r="BZ74" s="196"/>
      <c r="CA74" s="195"/>
      <c r="CB74" s="196"/>
      <c r="CC74" s="196"/>
      <c r="CD74" s="196"/>
      <c r="CE74" s="207"/>
      <c r="CF74" s="193">
        <f>IF(AND(T74="",W74="",Z74="",AC74=""),0,IF(AC74="X","",IF(T74="X",VLOOKUP($N$27,instellingsgegevens!$A$2:$Q$5000,16,FALSE),IF(W74="X",VLOOKUP($N$27,instellingsgegevens!$A$2:$Q$5000,17,FALSE),VLOOKUP($N$33,'cheque wijkwerker'!$A$2:$C$5000,3,FALSE)))))</f>
        <v>0</v>
      </c>
      <c r="CG74" s="194"/>
      <c r="CH74" s="194"/>
      <c r="CI74" s="194"/>
      <c r="CJ74" s="88">
        <f t="shared" si="7"/>
        <v>0</v>
      </c>
      <c r="CK74" s="189">
        <f t="shared" si="8"/>
        <v>0</v>
      </c>
      <c r="CL74" s="190"/>
      <c r="CM74" s="191"/>
      <c r="CN74" s="191"/>
      <c r="CO74" s="192"/>
      <c r="CP74" s="200" t="s">
        <v>1681</v>
      </c>
      <c r="CQ74" s="201"/>
      <c r="CR74" s="89">
        <f>IF(AND(AJ74="",AP74=""),0,IF(AND(OR(T74="X",W74="X"),VLOOKUP($N$27,instellingsgegevens!$A$2:$Q$5000,15,FALSE)="Vrij gesubsidieerd onderwijs",VLOOKUP(AJ74,'aantal gepresteerde dagen'!$A$3:$G$500,6,FALSE)-VLOOKUP((AP74+1),'aantal gepresteerde dagen'!$A$3:$G$500,6,FALSE)=0),0,IF(AND(OR(T74="X",W74="X"),VLOOKUP($N$27,instellingsgegevens!$A$2:$Q$5000,15,FALSE)="Vrij gesubsidieerd onderwijs"),VLOOKUP(AJ74,'aantal gepresteerde dagen'!$A$3:$G$500,6,FALSE)-VLOOKUP((AP74+1),'aantal gepresteerde dagen'!$A$3:$G$500,6,FALSE),0)))</f>
        <v>0</v>
      </c>
      <c r="CS74" s="90">
        <f t="shared" si="9"/>
        <v>0</v>
      </c>
      <c r="CT74" s="89">
        <f>IF(OR(COUNTIF(T74:AE74,"X")=0,OR(Z74="X",AC74="X")),0,IF(VLOOKUP($N$27,instellingsgegevens!$A$2:$Q$5000,15,FALSE)="Vrij gesubsidieerd onderwijs",0,IF(AND(AJ74="",AP74=""),0,IF(AND(OR(T74="X",W74="X"),VLOOKUP(AJ74,'aantal gepresteerde dagen'!$A$3:$G$500,4,FALSE)-VLOOKUP((AP74+1),'aantal gepresteerde dagen'!$A$3:$G$500,4,FALSE)=0),0,VLOOKUP(AJ74,'aantal gepresteerde dagen'!$A$3:$G$500,4,FALSE)-VLOOKUP((AP74+1),'aantal gepresteerde dagen'!$A$3:$G$500,4,FALSE)))))</f>
        <v>0</v>
      </c>
      <c r="CU74" s="90">
        <f t="shared" si="10"/>
        <v>0</v>
      </c>
      <c r="CV74" s="89">
        <f>IF(AND(Z74="",AC74=""),0,IF(AND(COUNTIF(T74:Y74,"X")=0,OR(Z74="X",AC74="X"),(VLOOKUP(AJ74,wijkwerkdagen!$A$3:$C$366,3,FALSE)-VLOOKUP((AP74+1),wijkwerkdagen!$A$3:$C$366,3,FALSE))=0),0,IF(AND(COUNTIF(T74:Y74,"X")=0,OR(Z74="X",AC74="X")),VLOOKUP(AJ74,wijkwerkdagen!$A$3:$C$366,3,FALSE)-VLOOKUP((AP74+1),wijkwerkdagen!$A$3:$C$366,3,FALSE),0)))</f>
        <v>0</v>
      </c>
      <c r="CW74" s="91">
        <f t="shared" si="11"/>
        <v>0</v>
      </c>
      <c r="CX74" s="92">
        <f t="shared" si="12"/>
        <v>0</v>
      </c>
      <c r="CY74" s="205">
        <f t="shared" si="13"/>
        <v>0</v>
      </c>
      <c r="CZ74" s="206"/>
      <c r="DA74" s="206"/>
      <c r="DB74" s="206"/>
      <c r="DC74" s="197">
        <f t="shared" si="17"/>
        <v>0</v>
      </c>
      <c r="DD74" s="198"/>
      <c r="DE74" s="198"/>
      <c r="DF74" s="199"/>
      <c r="DG74" s="52" t="e">
        <f t="shared" si="1"/>
        <v>#DIV/0!</v>
      </c>
      <c r="DH74" s="157" t="str">
        <f t="shared" si="14"/>
        <v/>
      </c>
      <c r="DI74" s="158" t="str">
        <f t="shared" si="15"/>
        <v/>
      </c>
      <c r="DJ74" s="155" t="str">
        <f t="shared" si="18"/>
        <v/>
      </c>
      <c r="DK74" s="43" t="str">
        <f t="shared" si="16"/>
        <v/>
      </c>
    </row>
    <row r="75" spans="1:115" ht="15.6" x14ac:dyDescent="0.3">
      <c r="A75" s="25" t="str">
        <f t="shared" si="2"/>
        <v/>
      </c>
      <c r="B75" s="25" t="str">
        <f t="shared" si="3"/>
        <v/>
      </c>
      <c r="C75" s="263"/>
      <c r="D75" s="264"/>
      <c r="E75" s="264"/>
      <c r="F75" s="264"/>
      <c r="G75" s="264"/>
      <c r="H75" s="264"/>
      <c r="I75" s="264"/>
      <c r="J75" s="264"/>
      <c r="K75" s="264"/>
      <c r="L75" s="268"/>
      <c r="M75" s="268"/>
      <c r="N75" s="268"/>
      <c r="O75" s="268"/>
      <c r="P75" s="268"/>
      <c r="Q75" s="268"/>
      <c r="R75" s="268"/>
      <c r="S75" s="268"/>
      <c r="T75" s="195"/>
      <c r="U75" s="196"/>
      <c r="V75" s="196"/>
      <c r="W75" s="195"/>
      <c r="X75" s="196"/>
      <c r="Y75" s="196"/>
      <c r="Z75" s="195"/>
      <c r="AA75" s="196"/>
      <c r="AB75" s="196"/>
      <c r="AC75" s="195"/>
      <c r="AD75" s="271"/>
      <c r="AE75" s="271"/>
      <c r="AF75" s="195"/>
      <c r="AG75" s="260"/>
      <c r="AH75" s="260"/>
      <c r="AI75" s="260"/>
      <c r="AJ75" s="216"/>
      <c r="AK75" s="217"/>
      <c r="AL75" s="217"/>
      <c r="AM75" s="217"/>
      <c r="AN75" s="218"/>
      <c r="AO75" s="114"/>
      <c r="AP75" s="216"/>
      <c r="AQ75" s="217"/>
      <c r="AR75" s="217"/>
      <c r="AS75" s="217"/>
      <c r="AT75" s="218"/>
      <c r="AU75" s="117" t="str">
        <f t="shared" si="0"/>
        <v/>
      </c>
      <c r="AV75" s="101"/>
      <c r="AW75" s="211"/>
      <c r="AX75" s="210"/>
      <c r="AY75" s="210"/>
      <c r="AZ75" s="119" t="s">
        <v>1990</v>
      </c>
      <c r="BA75" s="209"/>
      <c r="BB75" s="210"/>
      <c r="BC75" s="210"/>
      <c r="BD75" s="120" t="str">
        <f t="shared" si="4"/>
        <v>min.</v>
      </c>
      <c r="BE75" s="87">
        <f t="shared" si="5"/>
        <v>0</v>
      </c>
      <c r="BF75" s="87" t="str">
        <f t="shared" si="6"/>
        <v/>
      </c>
      <c r="BG75" s="195"/>
      <c r="BH75" s="196"/>
      <c r="BI75" s="195"/>
      <c r="BJ75" s="196"/>
      <c r="BK75" s="195"/>
      <c r="BL75" s="196"/>
      <c r="BM75" s="195"/>
      <c r="BN75" s="196"/>
      <c r="BO75" s="195"/>
      <c r="BP75" s="196"/>
      <c r="BQ75" s="195"/>
      <c r="BR75" s="196"/>
      <c r="BS75" s="195"/>
      <c r="BT75" s="196"/>
      <c r="BU75" s="195"/>
      <c r="BV75" s="196"/>
      <c r="BW75" s="195"/>
      <c r="BX75" s="196"/>
      <c r="BY75" s="195"/>
      <c r="BZ75" s="196"/>
      <c r="CA75" s="195"/>
      <c r="CB75" s="196"/>
      <c r="CC75" s="196"/>
      <c r="CD75" s="196"/>
      <c r="CE75" s="207"/>
      <c r="CF75" s="193">
        <f>IF(AND(T75="",W75="",Z75="",AC75=""),0,IF(AC75="X","",IF(T75="X",VLOOKUP($N$27,instellingsgegevens!$A$2:$Q$5000,16,FALSE),IF(W75="X",VLOOKUP($N$27,instellingsgegevens!$A$2:$Q$5000,17,FALSE),VLOOKUP($N$33,'cheque wijkwerker'!$A$2:$C$5000,3,FALSE)))))</f>
        <v>0</v>
      </c>
      <c r="CG75" s="194"/>
      <c r="CH75" s="194"/>
      <c r="CI75" s="194"/>
      <c r="CJ75" s="88">
        <f t="shared" si="7"/>
        <v>0</v>
      </c>
      <c r="CK75" s="189">
        <f t="shared" si="8"/>
        <v>0</v>
      </c>
      <c r="CL75" s="190"/>
      <c r="CM75" s="191"/>
      <c r="CN75" s="191"/>
      <c r="CO75" s="192"/>
      <c r="CP75" s="200" t="s">
        <v>1681</v>
      </c>
      <c r="CQ75" s="201"/>
      <c r="CR75" s="89">
        <f>IF(AND(AJ75="",AP75=""),0,IF(AND(OR(T75="X",W75="X"),VLOOKUP($N$27,instellingsgegevens!$A$2:$Q$5000,15,FALSE)="Vrij gesubsidieerd onderwijs",VLOOKUP(AJ75,'aantal gepresteerde dagen'!$A$3:$G$500,6,FALSE)-VLOOKUP((AP75+1),'aantal gepresteerde dagen'!$A$3:$G$500,6,FALSE)=0),0,IF(AND(OR(T75="X",W75="X"),VLOOKUP($N$27,instellingsgegevens!$A$2:$Q$5000,15,FALSE)="Vrij gesubsidieerd onderwijs"),VLOOKUP(AJ75,'aantal gepresteerde dagen'!$A$3:$G$500,6,FALSE)-VLOOKUP((AP75+1),'aantal gepresteerde dagen'!$A$3:$G$500,6,FALSE),0)))</f>
        <v>0</v>
      </c>
      <c r="CS75" s="90">
        <f t="shared" si="9"/>
        <v>0</v>
      </c>
      <c r="CT75" s="89">
        <f>IF(OR(COUNTIF(T75:AE75,"X")=0,OR(Z75="X",AC75="X")),0,IF(VLOOKUP($N$27,instellingsgegevens!$A$2:$Q$5000,15,FALSE)="Vrij gesubsidieerd onderwijs",0,IF(AND(AJ75="",AP75=""),0,IF(AND(OR(T75="X",W75="X"),VLOOKUP(AJ75,'aantal gepresteerde dagen'!$A$3:$G$500,4,FALSE)-VLOOKUP((AP75+1),'aantal gepresteerde dagen'!$A$3:$G$500,4,FALSE)=0),0,VLOOKUP(AJ75,'aantal gepresteerde dagen'!$A$3:$G$500,4,FALSE)-VLOOKUP((AP75+1),'aantal gepresteerde dagen'!$A$3:$G$500,4,FALSE)))))</f>
        <v>0</v>
      </c>
      <c r="CU75" s="90">
        <f t="shared" si="10"/>
        <v>0</v>
      </c>
      <c r="CV75" s="89">
        <f>IF(AND(Z75="",AC75=""),0,IF(AND(COUNTIF(T75:Y75,"X")=0,OR(Z75="X",AC75="X"),(VLOOKUP(AJ75,wijkwerkdagen!$A$3:$C$366,3,FALSE)-VLOOKUP((AP75+1),wijkwerkdagen!$A$3:$C$366,3,FALSE))=0),0,IF(AND(COUNTIF(T75:Y75,"X")=0,OR(Z75="X",AC75="X")),VLOOKUP(AJ75,wijkwerkdagen!$A$3:$C$366,3,FALSE)-VLOOKUP((AP75+1),wijkwerkdagen!$A$3:$C$366,3,FALSE),0)))</f>
        <v>0</v>
      </c>
      <c r="CW75" s="91">
        <f t="shared" si="11"/>
        <v>0</v>
      </c>
      <c r="CX75" s="92">
        <f t="shared" si="12"/>
        <v>0</v>
      </c>
      <c r="CY75" s="205">
        <f t="shared" si="13"/>
        <v>0</v>
      </c>
      <c r="CZ75" s="206"/>
      <c r="DA75" s="206"/>
      <c r="DB75" s="206"/>
      <c r="DC75" s="197">
        <f t="shared" si="17"/>
        <v>0</v>
      </c>
      <c r="DD75" s="198"/>
      <c r="DE75" s="198"/>
      <c r="DF75" s="199"/>
      <c r="DG75" s="52" t="e">
        <f t="shared" si="1"/>
        <v>#DIV/0!</v>
      </c>
      <c r="DH75" s="157" t="str">
        <f t="shared" si="14"/>
        <v/>
      </c>
      <c r="DI75" s="158" t="str">
        <f t="shared" si="15"/>
        <v/>
      </c>
      <c r="DJ75" s="155" t="str">
        <f t="shared" si="18"/>
        <v/>
      </c>
      <c r="DK75" s="43" t="str">
        <f t="shared" si="16"/>
        <v/>
      </c>
    </row>
    <row r="76" spans="1:115" ht="15.6" x14ac:dyDescent="0.3">
      <c r="A76" s="25" t="str">
        <f t="shared" si="2"/>
        <v/>
      </c>
      <c r="B76" s="25" t="str">
        <f t="shared" si="3"/>
        <v/>
      </c>
      <c r="C76" s="263"/>
      <c r="D76" s="264"/>
      <c r="E76" s="264"/>
      <c r="F76" s="264"/>
      <c r="G76" s="264"/>
      <c r="H76" s="264"/>
      <c r="I76" s="264"/>
      <c r="J76" s="264"/>
      <c r="K76" s="264"/>
      <c r="L76" s="268"/>
      <c r="M76" s="268"/>
      <c r="N76" s="268"/>
      <c r="O76" s="268"/>
      <c r="P76" s="268"/>
      <c r="Q76" s="268"/>
      <c r="R76" s="268"/>
      <c r="S76" s="268"/>
      <c r="T76" s="195"/>
      <c r="U76" s="196"/>
      <c r="V76" s="196"/>
      <c r="W76" s="195"/>
      <c r="X76" s="196"/>
      <c r="Y76" s="196"/>
      <c r="Z76" s="195"/>
      <c r="AA76" s="196"/>
      <c r="AB76" s="196"/>
      <c r="AC76" s="195"/>
      <c r="AD76" s="271"/>
      <c r="AE76" s="271"/>
      <c r="AF76" s="195"/>
      <c r="AG76" s="260"/>
      <c r="AH76" s="260"/>
      <c r="AI76" s="260"/>
      <c r="AJ76" s="216"/>
      <c r="AK76" s="217"/>
      <c r="AL76" s="217"/>
      <c r="AM76" s="217"/>
      <c r="AN76" s="218"/>
      <c r="AO76" s="114"/>
      <c r="AP76" s="216"/>
      <c r="AQ76" s="217"/>
      <c r="AR76" s="217"/>
      <c r="AS76" s="217"/>
      <c r="AT76" s="218"/>
      <c r="AU76" s="117" t="str">
        <f t="shared" si="0"/>
        <v/>
      </c>
      <c r="AV76" s="101"/>
      <c r="AW76" s="211"/>
      <c r="AX76" s="210"/>
      <c r="AY76" s="210"/>
      <c r="AZ76" s="119" t="s">
        <v>1990</v>
      </c>
      <c r="BA76" s="209"/>
      <c r="BB76" s="210"/>
      <c r="BC76" s="210"/>
      <c r="BD76" s="120" t="str">
        <f t="shared" si="4"/>
        <v>min.</v>
      </c>
      <c r="BE76" s="87">
        <f t="shared" si="5"/>
        <v>0</v>
      </c>
      <c r="BF76" s="87" t="str">
        <f t="shared" si="6"/>
        <v/>
      </c>
      <c r="BG76" s="195"/>
      <c r="BH76" s="196"/>
      <c r="BI76" s="195"/>
      <c r="BJ76" s="196"/>
      <c r="BK76" s="195"/>
      <c r="BL76" s="196"/>
      <c r="BM76" s="195"/>
      <c r="BN76" s="196"/>
      <c r="BO76" s="195"/>
      <c r="BP76" s="196"/>
      <c r="BQ76" s="195"/>
      <c r="BR76" s="196"/>
      <c r="BS76" s="195"/>
      <c r="BT76" s="196"/>
      <c r="BU76" s="195"/>
      <c r="BV76" s="196"/>
      <c r="BW76" s="195"/>
      <c r="BX76" s="196"/>
      <c r="BY76" s="195"/>
      <c r="BZ76" s="196"/>
      <c r="CA76" s="195"/>
      <c r="CB76" s="196"/>
      <c r="CC76" s="196"/>
      <c r="CD76" s="196"/>
      <c r="CE76" s="207"/>
      <c r="CF76" s="193">
        <f>IF(AND(T76="",W76="",Z76="",AC76=""),0,IF(AC76="X","",IF(T76="X",VLOOKUP($N$27,instellingsgegevens!$A$2:$Q$5000,16,FALSE),IF(W76="X",VLOOKUP($N$27,instellingsgegevens!$A$2:$Q$5000,17,FALSE),VLOOKUP($N$33,'cheque wijkwerker'!$A$2:$C$5000,3,FALSE)))))</f>
        <v>0</v>
      </c>
      <c r="CG76" s="194"/>
      <c r="CH76" s="194"/>
      <c r="CI76" s="194"/>
      <c r="CJ76" s="88">
        <f t="shared" si="7"/>
        <v>0</v>
      </c>
      <c r="CK76" s="189">
        <f t="shared" si="8"/>
        <v>0</v>
      </c>
      <c r="CL76" s="190"/>
      <c r="CM76" s="191"/>
      <c r="CN76" s="191"/>
      <c r="CO76" s="192"/>
      <c r="CP76" s="200" t="s">
        <v>1681</v>
      </c>
      <c r="CQ76" s="201"/>
      <c r="CR76" s="89">
        <f>IF(AND(AJ76="",AP76=""),0,IF(AND(OR(T76="X",W76="X"),VLOOKUP($N$27,instellingsgegevens!$A$2:$Q$5000,15,FALSE)="Vrij gesubsidieerd onderwijs",VLOOKUP(AJ76,'aantal gepresteerde dagen'!$A$3:$G$500,6,FALSE)-VLOOKUP((AP76+1),'aantal gepresteerde dagen'!$A$3:$G$500,6,FALSE)=0),0,IF(AND(OR(T76="X",W76="X"),VLOOKUP($N$27,instellingsgegevens!$A$2:$Q$5000,15,FALSE)="Vrij gesubsidieerd onderwijs"),VLOOKUP(AJ76,'aantal gepresteerde dagen'!$A$3:$G$500,6,FALSE)-VLOOKUP((AP76+1),'aantal gepresteerde dagen'!$A$3:$G$500,6,FALSE),0)))</f>
        <v>0</v>
      </c>
      <c r="CS76" s="90">
        <f t="shared" si="9"/>
        <v>0</v>
      </c>
      <c r="CT76" s="89">
        <f>IF(OR(COUNTIF(T76:AE76,"X")=0,OR(Z76="X",AC76="X")),0,IF(VLOOKUP($N$27,instellingsgegevens!$A$2:$Q$5000,15,FALSE)="Vrij gesubsidieerd onderwijs",0,IF(AND(AJ76="",AP76=""),0,IF(AND(OR(T76="X",W76="X"),VLOOKUP(AJ76,'aantal gepresteerde dagen'!$A$3:$G$500,4,FALSE)-VLOOKUP((AP76+1),'aantal gepresteerde dagen'!$A$3:$G$500,4,FALSE)=0),0,VLOOKUP(AJ76,'aantal gepresteerde dagen'!$A$3:$G$500,4,FALSE)-VLOOKUP((AP76+1),'aantal gepresteerde dagen'!$A$3:$G$500,4,FALSE)))))</f>
        <v>0</v>
      </c>
      <c r="CU76" s="90">
        <f t="shared" si="10"/>
        <v>0</v>
      </c>
      <c r="CV76" s="89">
        <f>IF(AND(Z76="",AC76=""),0,IF(AND(COUNTIF(T76:Y76,"X")=0,OR(Z76="X",AC76="X"),(VLOOKUP(AJ76,wijkwerkdagen!$A$3:$C$366,3,FALSE)-VLOOKUP((AP76+1),wijkwerkdagen!$A$3:$C$366,3,FALSE))=0),0,IF(AND(COUNTIF(T76:Y76,"X")=0,OR(Z76="X",AC76="X")),VLOOKUP(AJ76,wijkwerkdagen!$A$3:$C$366,3,FALSE)-VLOOKUP((AP76+1),wijkwerkdagen!$A$3:$C$366,3,FALSE),0)))</f>
        <v>0</v>
      </c>
      <c r="CW76" s="91">
        <f t="shared" si="11"/>
        <v>0</v>
      </c>
      <c r="CX76" s="92">
        <f t="shared" si="12"/>
        <v>0</v>
      </c>
      <c r="CY76" s="205">
        <f t="shared" si="13"/>
        <v>0</v>
      </c>
      <c r="CZ76" s="206"/>
      <c r="DA76" s="206"/>
      <c r="DB76" s="206"/>
      <c r="DC76" s="197">
        <f t="shared" si="17"/>
        <v>0</v>
      </c>
      <c r="DD76" s="198"/>
      <c r="DE76" s="198"/>
      <c r="DF76" s="199"/>
      <c r="DG76" s="52" t="e">
        <f t="shared" si="1"/>
        <v>#DIV/0!</v>
      </c>
      <c r="DH76" s="157" t="str">
        <f t="shared" si="14"/>
        <v/>
      </c>
      <c r="DI76" s="158" t="str">
        <f t="shared" si="15"/>
        <v/>
      </c>
      <c r="DJ76" s="155" t="str">
        <f t="shared" si="18"/>
        <v/>
      </c>
      <c r="DK76" s="43" t="str">
        <f t="shared" si="16"/>
        <v/>
      </c>
    </row>
    <row r="77" spans="1:115" ht="15.6" x14ac:dyDescent="0.3">
      <c r="A77" s="25" t="str">
        <f t="shared" si="2"/>
        <v/>
      </c>
      <c r="B77" s="25" t="str">
        <f t="shared" si="3"/>
        <v/>
      </c>
      <c r="C77" s="263"/>
      <c r="D77" s="264"/>
      <c r="E77" s="264"/>
      <c r="F77" s="264"/>
      <c r="G77" s="264"/>
      <c r="H77" s="264"/>
      <c r="I77" s="264"/>
      <c r="J77" s="264"/>
      <c r="K77" s="264"/>
      <c r="L77" s="268"/>
      <c r="M77" s="268"/>
      <c r="N77" s="268"/>
      <c r="O77" s="268"/>
      <c r="P77" s="268"/>
      <c r="Q77" s="268"/>
      <c r="R77" s="268"/>
      <c r="S77" s="268"/>
      <c r="T77" s="195"/>
      <c r="U77" s="196"/>
      <c r="V77" s="196"/>
      <c r="W77" s="195"/>
      <c r="X77" s="196"/>
      <c r="Y77" s="196"/>
      <c r="Z77" s="195"/>
      <c r="AA77" s="196"/>
      <c r="AB77" s="196"/>
      <c r="AC77" s="195"/>
      <c r="AD77" s="271"/>
      <c r="AE77" s="271"/>
      <c r="AF77" s="195"/>
      <c r="AG77" s="260"/>
      <c r="AH77" s="260"/>
      <c r="AI77" s="260"/>
      <c r="AJ77" s="216"/>
      <c r="AK77" s="217"/>
      <c r="AL77" s="217"/>
      <c r="AM77" s="217"/>
      <c r="AN77" s="218"/>
      <c r="AO77" s="114"/>
      <c r="AP77" s="216"/>
      <c r="AQ77" s="217"/>
      <c r="AR77" s="217"/>
      <c r="AS77" s="217"/>
      <c r="AT77" s="218"/>
      <c r="AU77" s="117" t="str">
        <f t="shared" si="0"/>
        <v/>
      </c>
      <c r="AV77" s="101"/>
      <c r="AW77" s="211"/>
      <c r="AX77" s="210"/>
      <c r="AY77" s="210"/>
      <c r="AZ77" s="119" t="s">
        <v>1990</v>
      </c>
      <c r="BA77" s="209"/>
      <c r="BB77" s="210"/>
      <c r="BC77" s="210"/>
      <c r="BD77" s="120" t="str">
        <f t="shared" si="4"/>
        <v>min.</v>
      </c>
      <c r="BE77" s="87">
        <f t="shared" si="5"/>
        <v>0</v>
      </c>
      <c r="BF77" s="87" t="str">
        <f t="shared" si="6"/>
        <v/>
      </c>
      <c r="BG77" s="195"/>
      <c r="BH77" s="196"/>
      <c r="BI77" s="195"/>
      <c r="BJ77" s="196"/>
      <c r="BK77" s="195"/>
      <c r="BL77" s="196"/>
      <c r="BM77" s="195"/>
      <c r="BN77" s="196"/>
      <c r="BO77" s="195"/>
      <c r="BP77" s="196"/>
      <c r="BQ77" s="195"/>
      <c r="BR77" s="196"/>
      <c r="BS77" s="195"/>
      <c r="BT77" s="196"/>
      <c r="BU77" s="195"/>
      <c r="BV77" s="196"/>
      <c r="BW77" s="195"/>
      <c r="BX77" s="196"/>
      <c r="BY77" s="195"/>
      <c r="BZ77" s="196"/>
      <c r="CA77" s="195"/>
      <c r="CB77" s="196"/>
      <c r="CC77" s="196"/>
      <c r="CD77" s="196"/>
      <c r="CE77" s="207"/>
      <c r="CF77" s="193">
        <f>IF(AND(T77="",W77="",Z77="",AC77=""),0,IF(AC77="X","",IF(T77="X",VLOOKUP($N$27,instellingsgegevens!$A$2:$Q$5000,16,FALSE),IF(W77="X",VLOOKUP($N$27,instellingsgegevens!$A$2:$Q$5000,17,FALSE),VLOOKUP($N$33,'cheque wijkwerker'!$A$2:$C$5000,3,FALSE)))))</f>
        <v>0</v>
      </c>
      <c r="CG77" s="194"/>
      <c r="CH77" s="194"/>
      <c r="CI77" s="194"/>
      <c r="CJ77" s="88">
        <f t="shared" si="7"/>
        <v>0</v>
      </c>
      <c r="CK77" s="189">
        <f t="shared" si="8"/>
        <v>0</v>
      </c>
      <c r="CL77" s="190"/>
      <c r="CM77" s="191"/>
      <c r="CN77" s="191"/>
      <c r="CO77" s="192"/>
      <c r="CP77" s="200" t="s">
        <v>1681</v>
      </c>
      <c r="CQ77" s="201"/>
      <c r="CR77" s="89">
        <f>IF(AND(AJ77="",AP77=""),0,IF(AND(OR(T77="X",W77="X"),VLOOKUP($N$27,instellingsgegevens!$A$2:$Q$5000,15,FALSE)="Vrij gesubsidieerd onderwijs",VLOOKUP(AJ77,'aantal gepresteerde dagen'!$A$3:$G$500,6,FALSE)-VLOOKUP((AP77+1),'aantal gepresteerde dagen'!$A$3:$G$500,6,FALSE)=0),0,IF(AND(OR(T77="X",W77="X"),VLOOKUP($N$27,instellingsgegevens!$A$2:$Q$5000,15,FALSE)="Vrij gesubsidieerd onderwijs"),VLOOKUP(AJ77,'aantal gepresteerde dagen'!$A$3:$G$500,6,FALSE)-VLOOKUP((AP77+1),'aantal gepresteerde dagen'!$A$3:$G$500,6,FALSE),0)))</f>
        <v>0</v>
      </c>
      <c r="CS77" s="90">
        <f t="shared" si="9"/>
        <v>0</v>
      </c>
      <c r="CT77" s="89">
        <f>IF(OR(COUNTIF(T77:AE77,"X")=0,OR(Z77="X",AC77="X")),0,IF(VLOOKUP($N$27,instellingsgegevens!$A$2:$Q$5000,15,FALSE)="Vrij gesubsidieerd onderwijs",0,IF(AND(AJ77="",AP77=""),0,IF(AND(OR(T77="X",W77="X"),VLOOKUP(AJ77,'aantal gepresteerde dagen'!$A$3:$G$500,4,FALSE)-VLOOKUP((AP77+1),'aantal gepresteerde dagen'!$A$3:$G$500,4,FALSE)=0),0,VLOOKUP(AJ77,'aantal gepresteerde dagen'!$A$3:$G$500,4,FALSE)-VLOOKUP((AP77+1),'aantal gepresteerde dagen'!$A$3:$G$500,4,FALSE)))))</f>
        <v>0</v>
      </c>
      <c r="CU77" s="90">
        <f t="shared" si="10"/>
        <v>0</v>
      </c>
      <c r="CV77" s="89">
        <f>IF(AND(Z77="",AC77=""),0,IF(AND(COUNTIF(T77:Y77,"X")=0,OR(Z77="X",AC77="X"),(VLOOKUP(AJ77,wijkwerkdagen!$A$3:$C$366,3,FALSE)-VLOOKUP((AP77+1),wijkwerkdagen!$A$3:$C$366,3,FALSE))=0),0,IF(AND(COUNTIF(T77:Y77,"X")=0,OR(Z77="X",AC77="X")),VLOOKUP(AJ77,wijkwerkdagen!$A$3:$C$366,3,FALSE)-VLOOKUP((AP77+1),wijkwerkdagen!$A$3:$C$366,3,FALSE),0)))</f>
        <v>0</v>
      </c>
      <c r="CW77" s="91">
        <f t="shared" si="11"/>
        <v>0</v>
      </c>
      <c r="CX77" s="92">
        <f t="shared" si="12"/>
        <v>0</v>
      </c>
      <c r="CY77" s="205">
        <f t="shared" si="13"/>
        <v>0</v>
      </c>
      <c r="CZ77" s="206"/>
      <c r="DA77" s="206"/>
      <c r="DB77" s="206"/>
      <c r="DC77" s="197">
        <f t="shared" si="17"/>
        <v>0</v>
      </c>
      <c r="DD77" s="198"/>
      <c r="DE77" s="198"/>
      <c r="DF77" s="199"/>
      <c r="DG77" s="52" t="e">
        <f t="shared" si="1"/>
        <v>#DIV/0!</v>
      </c>
      <c r="DH77" s="157" t="str">
        <f t="shared" si="14"/>
        <v/>
      </c>
      <c r="DI77" s="158" t="str">
        <f t="shared" si="15"/>
        <v/>
      </c>
      <c r="DJ77" s="155" t="str">
        <f t="shared" si="18"/>
        <v/>
      </c>
      <c r="DK77" s="43" t="str">
        <f t="shared" si="16"/>
        <v/>
      </c>
    </row>
    <row r="78" spans="1:115" ht="15.6" x14ac:dyDescent="0.3">
      <c r="A78" s="25" t="str">
        <f t="shared" si="2"/>
        <v/>
      </c>
      <c r="B78" s="25" t="str">
        <f t="shared" si="3"/>
        <v/>
      </c>
      <c r="C78" s="263"/>
      <c r="D78" s="264"/>
      <c r="E78" s="264"/>
      <c r="F78" s="264"/>
      <c r="G78" s="264"/>
      <c r="H78" s="264"/>
      <c r="I78" s="264"/>
      <c r="J78" s="264"/>
      <c r="K78" s="264"/>
      <c r="L78" s="268"/>
      <c r="M78" s="268"/>
      <c r="N78" s="268"/>
      <c r="O78" s="268"/>
      <c r="P78" s="268"/>
      <c r="Q78" s="268"/>
      <c r="R78" s="268"/>
      <c r="S78" s="268"/>
      <c r="T78" s="195"/>
      <c r="U78" s="196"/>
      <c r="V78" s="196"/>
      <c r="W78" s="195"/>
      <c r="X78" s="196"/>
      <c r="Y78" s="196"/>
      <c r="Z78" s="195"/>
      <c r="AA78" s="196"/>
      <c r="AB78" s="196"/>
      <c r="AC78" s="195"/>
      <c r="AD78" s="271"/>
      <c r="AE78" s="271"/>
      <c r="AF78" s="195"/>
      <c r="AG78" s="260"/>
      <c r="AH78" s="260"/>
      <c r="AI78" s="260"/>
      <c r="AJ78" s="216"/>
      <c r="AK78" s="217"/>
      <c r="AL78" s="217"/>
      <c r="AM78" s="217"/>
      <c r="AN78" s="218"/>
      <c r="AO78" s="114"/>
      <c r="AP78" s="216"/>
      <c r="AQ78" s="217"/>
      <c r="AR78" s="217"/>
      <c r="AS78" s="217"/>
      <c r="AT78" s="218"/>
      <c r="AU78" s="117" t="str">
        <f t="shared" si="0"/>
        <v/>
      </c>
      <c r="AV78" s="101"/>
      <c r="AW78" s="211"/>
      <c r="AX78" s="210"/>
      <c r="AY78" s="210"/>
      <c r="AZ78" s="119" t="s">
        <v>1990</v>
      </c>
      <c r="BA78" s="209"/>
      <c r="BB78" s="210"/>
      <c r="BC78" s="210"/>
      <c r="BD78" s="120" t="str">
        <f t="shared" si="4"/>
        <v>min.</v>
      </c>
      <c r="BE78" s="87">
        <f t="shared" si="5"/>
        <v>0</v>
      </c>
      <c r="BF78" s="87" t="str">
        <f t="shared" si="6"/>
        <v/>
      </c>
      <c r="BG78" s="195"/>
      <c r="BH78" s="196"/>
      <c r="BI78" s="195"/>
      <c r="BJ78" s="196"/>
      <c r="BK78" s="195"/>
      <c r="BL78" s="196"/>
      <c r="BM78" s="195"/>
      <c r="BN78" s="196"/>
      <c r="BO78" s="195"/>
      <c r="BP78" s="196"/>
      <c r="BQ78" s="195"/>
      <c r="BR78" s="196"/>
      <c r="BS78" s="195"/>
      <c r="BT78" s="196"/>
      <c r="BU78" s="195"/>
      <c r="BV78" s="196"/>
      <c r="BW78" s="195"/>
      <c r="BX78" s="196"/>
      <c r="BY78" s="195"/>
      <c r="BZ78" s="196"/>
      <c r="CA78" s="195"/>
      <c r="CB78" s="196"/>
      <c r="CC78" s="196"/>
      <c r="CD78" s="196"/>
      <c r="CE78" s="207"/>
      <c r="CF78" s="193">
        <f>IF(AND(T78="",W78="",Z78="",AC78=""),0,IF(AC78="X","",IF(T78="X",VLOOKUP($N$27,instellingsgegevens!$A$2:$Q$5000,16,FALSE),IF(W78="X",VLOOKUP($N$27,instellingsgegevens!$A$2:$Q$5000,17,FALSE),VLOOKUP($N$33,'cheque wijkwerker'!$A$2:$C$5000,3,FALSE)))))</f>
        <v>0</v>
      </c>
      <c r="CG78" s="194"/>
      <c r="CH78" s="194"/>
      <c r="CI78" s="194"/>
      <c r="CJ78" s="88">
        <f t="shared" si="7"/>
        <v>0</v>
      </c>
      <c r="CK78" s="189">
        <f t="shared" si="8"/>
        <v>0</v>
      </c>
      <c r="CL78" s="190"/>
      <c r="CM78" s="191"/>
      <c r="CN78" s="191"/>
      <c r="CO78" s="192"/>
      <c r="CP78" s="200" t="s">
        <v>1681</v>
      </c>
      <c r="CQ78" s="201"/>
      <c r="CR78" s="89">
        <f>IF(AND(AJ78="",AP78=""),0,IF(AND(OR(T78="X",W78="X"),VLOOKUP($N$27,instellingsgegevens!$A$2:$Q$5000,15,FALSE)="Vrij gesubsidieerd onderwijs",VLOOKUP(AJ78,'aantal gepresteerde dagen'!$A$3:$G$500,6,FALSE)-VLOOKUP((AP78+1),'aantal gepresteerde dagen'!$A$3:$G$500,6,FALSE)=0),0,IF(AND(OR(T78="X",W78="X"),VLOOKUP($N$27,instellingsgegevens!$A$2:$Q$5000,15,FALSE)="Vrij gesubsidieerd onderwijs"),VLOOKUP(AJ78,'aantal gepresteerde dagen'!$A$3:$G$500,6,FALSE)-VLOOKUP((AP78+1),'aantal gepresteerde dagen'!$A$3:$G$500,6,FALSE),0)))</f>
        <v>0</v>
      </c>
      <c r="CS78" s="90">
        <f t="shared" si="9"/>
        <v>0</v>
      </c>
      <c r="CT78" s="89">
        <f>IF(OR(COUNTIF(T78:AE78,"X")=0,OR(Z78="X",AC78="X")),0,IF(VLOOKUP($N$27,instellingsgegevens!$A$2:$Q$5000,15,FALSE)="Vrij gesubsidieerd onderwijs",0,IF(AND(AJ78="",AP78=""),0,IF(AND(OR(T78="X",W78="X"),VLOOKUP(AJ78,'aantal gepresteerde dagen'!$A$3:$G$500,4,FALSE)-VLOOKUP((AP78+1),'aantal gepresteerde dagen'!$A$3:$G$500,4,FALSE)=0),0,VLOOKUP(AJ78,'aantal gepresteerde dagen'!$A$3:$G$500,4,FALSE)-VLOOKUP((AP78+1),'aantal gepresteerde dagen'!$A$3:$G$500,4,FALSE)))))</f>
        <v>0</v>
      </c>
      <c r="CU78" s="90">
        <f t="shared" si="10"/>
        <v>0</v>
      </c>
      <c r="CV78" s="89">
        <f>IF(AND(Z78="",AC78=""),0,IF(AND(COUNTIF(T78:Y78,"X")=0,OR(Z78="X",AC78="X"),(VLOOKUP(AJ78,wijkwerkdagen!$A$3:$C$366,3,FALSE)-VLOOKUP((AP78+1),wijkwerkdagen!$A$3:$C$366,3,FALSE))=0),0,IF(AND(COUNTIF(T78:Y78,"X")=0,OR(Z78="X",AC78="X")),VLOOKUP(AJ78,wijkwerkdagen!$A$3:$C$366,3,FALSE)-VLOOKUP((AP78+1),wijkwerkdagen!$A$3:$C$366,3,FALSE),0)))</f>
        <v>0</v>
      </c>
      <c r="CW78" s="91">
        <f t="shared" si="11"/>
        <v>0</v>
      </c>
      <c r="CX78" s="92">
        <f t="shared" si="12"/>
        <v>0</v>
      </c>
      <c r="CY78" s="205">
        <f t="shared" si="13"/>
        <v>0</v>
      </c>
      <c r="CZ78" s="206"/>
      <c r="DA78" s="206"/>
      <c r="DB78" s="206"/>
      <c r="DC78" s="197">
        <f t="shared" si="17"/>
        <v>0</v>
      </c>
      <c r="DD78" s="198"/>
      <c r="DE78" s="198"/>
      <c r="DF78" s="199"/>
      <c r="DG78" s="52" t="e">
        <f t="shared" si="1"/>
        <v>#DIV/0!</v>
      </c>
      <c r="DH78" s="157" t="str">
        <f t="shared" si="14"/>
        <v/>
      </c>
      <c r="DI78" s="158" t="str">
        <f t="shared" si="15"/>
        <v/>
      </c>
      <c r="DJ78" s="155" t="str">
        <f t="shared" si="18"/>
        <v/>
      </c>
      <c r="DK78" s="43" t="str">
        <f t="shared" si="16"/>
        <v/>
      </c>
    </row>
    <row r="79" spans="1:115" ht="15.6" x14ac:dyDescent="0.3">
      <c r="A79" s="25" t="str">
        <f t="shared" si="2"/>
        <v/>
      </c>
      <c r="B79" s="25" t="str">
        <f t="shared" si="3"/>
        <v/>
      </c>
      <c r="C79" s="263"/>
      <c r="D79" s="264"/>
      <c r="E79" s="264"/>
      <c r="F79" s="264"/>
      <c r="G79" s="264"/>
      <c r="H79" s="264"/>
      <c r="I79" s="264"/>
      <c r="J79" s="264"/>
      <c r="K79" s="264"/>
      <c r="L79" s="268"/>
      <c r="M79" s="268"/>
      <c r="N79" s="268"/>
      <c r="O79" s="268"/>
      <c r="P79" s="268"/>
      <c r="Q79" s="268"/>
      <c r="R79" s="268"/>
      <c r="S79" s="268"/>
      <c r="T79" s="195"/>
      <c r="U79" s="196"/>
      <c r="V79" s="196"/>
      <c r="W79" s="195"/>
      <c r="X79" s="196"/>
      <c r="Y79" s="196"/>
      <c r="Z79" s="195"/>
      <c r="AA79" s="196"/>
      <c r="AB79" s="196"/>
      <c r="AC79" s="195"/>
      <c r="AD79" s="271"/>
      <c r="AE79" s="271"/>
      <c r="AF79" s="195"/>
      <c r="AG79" s="260"/>
      <c r="AH79" s="260"/>
      <c r="AI79" s="260"/>
      <c r="AJ79" s="216"/>
      <c r="AK79" s="217"/>
      <c r="AL79" s="217"/>
      <c r="AM79" s="217"/>
      <c r="AN79" s="218"/>
      <c r="AO79" s="114"/>
      <c r="AP79" s="216"/>
      <c r="AQ79" s="217"/>
      <c r="AR79" s="217"/>
      <c r="AS79" s="217"/>
      <c r="AT79" s="218"/>
      <c r="AU79" s="117" t="str">
        <f t="shared" si="0"/>
        <v/>
      </c>
      <c r="AV79" s="101"/>
      <c r="AW79" s="211"/>
      <c r="AX79" s="210"/>
      <c r="AY79" s="210"/>
      <c r="AZ79" s="119" t="s">
        <v>1990</v>
      </c>
      <c r="BA79" s="209"/>
      <c r="BB79" s="210"/>
      <c r="BC79" s="210"/>
      <c r="BD79" s="120" t="str">
        <f t="shared" si="4"/>
        <v>min.</v>
      </c>
      <c r="BE79" s="87">
        <f t="shared" si="5"/>
        <v>0</v>
      </c>
      <c r="BF79" s="87" t="str">
        <f t="shared" si="6"/>
        <v/>
      </c>
      <c r="BG79" s="195"/>
      <c r="BH79" s="196"/>
      <c r="BI79" s="195"/>
      <c r="BJ79" s="196"/>
      <c r="BK79" s="195"/>
      <c r="BL79" s="196"/>
      <c r="BM79" s="195"/>
      <c r="BN79" s="196"/>
      <c r="BO79" s="195"/>
      <c r="BP79" s="196"/>
      <c r="BQ79" s="195"/>
      <c r="BR79" s="196"/>
      <c r="BS79" s="195"/>
      <c r="BT79" s="196"/>
      <c r="BU79" s="195"/>
      <c r="BV79" s="196"/>
      <c r="BW79" s="195"/>
      <c r="BX79" s="196"/>
      <c r="BY79" s="195"/>
      <c r="BZ79" s="196"/>
      <c r="CA79" s="195"/>
      <c r="CB79" s="196"/>
      <c r="CC79" s="196"/>
      <c r="CD79" s="196"/>
      <c r="CE79" s="207"/>
      <c r="CF79" s="193">
        <f>IF(AND(T79="",W79="",Z79="",AC79=""),0,IF(AC79="X","",IF(T79="X",VLOOKUP($N$27,instellingsgegevens!$A$2:$Q$5000,16,FALSE),IF(W79="X",VLOOKUP($N$27,instellingsgegevens!$A$2:$Q$5000,17,FALSE),VLOOKUP($N$33,'cheque wijkwerker'!$A$2:$C$5000,3,FALSE)))))</f>
        <v>0</v>
      </c>
      <c r="CG79" s="194"/>
      <c r="CH79" s="194"/>
      <c r="CI79" s="194"/>
      <c r="CJ79" s="88">
        <f t="shared" si="7"/>
        <v>0</v>
      </c>
      <c r="CK79" s="189">
        <f t="shared" si="8"/>
        <v>0</v>
      </c>
      <c r="CL79" s="190"/>
      <c r="CM79" s="191"/>
      <c r="CN79" s="191"/>
      <c r="CO79" s="192"/>
      <c r="CP79" s="200" t="s">
        <v>1681</v>
      </c>
      <c r="CQ79" s="201"/>
      <c r="CR79" s="89">
        <f>IF(AND(AJ79="",AP79=""),0,IF(AND(OR(T79="X",W79="X"),VLOOKUP($N$27,instellingsgegevens!$A$2:$Q$5000,15,FALSE)="Vrij gesubsidieerd onderwijs",VLOOKUP(AJ79,'aantal gepresteerde dagen'!$A$3:$G$500,6,FALSE)-VLOOKUP((AP79+1),'aantal gepresteerde dagen'!$A$3:$G$500,6,FALSE)=0),0,IF(AND(OR(T79="X",W79="X"),VLOOKUP($N$27,instellingsgegevens!$A$2:$Q$5000,15,FALSE)="Vrij gesubsidieerd onderwijs"),VLOOKUP(AJ79,'aantal gepresteerde dagen'!$A$3:$G$500,6,FALSE)-VLOOKUP((AP79+1),'aantal gepresteerde dagen'!$A$3:$G$500,6,FALSE),0)))</f>
        <v>0</v>
      </c>
      <c r="CS79" s="90">
        <f t="shared" si="9"/>
        <v>0</v>
      </c>
      <c r="CT79" s="89">
        <f>IF(OR(COUNTIF(T79:AE79,"X")=0,OR(Z79="X",AC79="X")),0,IF(VLOOKUP($N$27,instellingsgegevens!$A$2:$Q$5000,15,FALSE)="Vrij gesubsidieerd onderwijs",0,IF(AND(AJ79="",AP79=""),0,IF(AND(OR(T79="X",W79="X"),VLOOKUP(AJ79,'aantal gepresteerde dagen'!$A$3:$G$500,4,FALSE)-VLOOKUP((AP79+1),'aantal gepresteerde dagen'!$A$3:$G$500,4,FALSE)=0),0,VLOOKUP(AJ79,'aantal gepresteerde dagen'!$A$3:$G$500,4,FALSE)-VLOOKUP((AP79+1),'aantal gepresteerde dagen'!$A$3:$G$500,4,FALSE)))))</f>
        <v>0</v>
      </c>
      <c r="CU79" s="90">
        <f t="shared" si="10"/>
        <v>0</v>
      </c>
      <c r="CV79" s="89">
        <f>IF(AND(Z79="",AC79=""),0,IF(AND(COUNTIF(T79:Y79,"X")=0,OR(Z79="X",AC79="X"),(VLOOKUP(AJ79,wijkwerkdagen!$A$3:$C$366,3,FALSE)-VLOOKUP((AP79+1),wijkwerkdagen!$A$3:$C$366,3,FALSE))=0),0,IF(AND(COUNTIF(T79:Y79,"X")=0,OR(Z79="X",AC79="X")),VLOOKUP(AJ79,wijkwerkdagen!$A$3:$C$366,3,FALSE)-VLOOKUP((AP79+1),wijkwerkdagen!$A$3:$C$366,3,FALSE),0)))</f>
        <v>0</v>
      </c>
      <c r="CW79" s="91">
        <f t="shared" si="11"/>
        <v>0</v>
      </c>
      <c r="CX79" s="92">
        <f t="shared" si="12"/>
        <v>0</v>
      </c>
      <c r="CY79" s="205">
        <f t="shared" si="13"/>
        <v>0</v>
      </c>
      <c r="CZ79" s="206"/>
      <c r="DA79" s="206"/>
      <c r="DB79" s="206"/>
      <c r="DC79" s="197">
        <f t="shared" si="17"/>
        <v>0</v>
      </c>
      <c r="DD79" s="198"/>
      <c r="DE79" s="198"/>
      <c r="DF79" s="199"/>
      <c r="DG79" s="52" t="e">
        <f t="shared" si="1"/>
        <v>#DIV/0!</v>
      </c>
      <c r="DH79" s="157" t="str">
        <f t="shared" si="14"/>
        <v/>
      </c>
      <c r="DI79" s="158" t="str">
        <f t="shared" si="15"/>
        <v/>
      </c>
      <c r="DJ79" s="155" t="str">
        <f t="shared" si="18"/>
        <v/>
      </c>
      <c r="DK79" s="43" t="str">
        <f t="shared" si="16"/>
        <v/>
      </c>
    </row>
    <row r="80" spans="1:115" ht="15.6" x14ac:dyDescent="0.3">
      <c r="A80" s="25" t="str">
        <f t="shared" si="2"/>
        <v/>
      </c>
      <c r="B80" s="25" t="str">
        <f t="shared" si="3"/>
        <v/>
      </c>
      <c r="C80" s="263"/>
      <c r="D80" s="264"/>
      <c r="E80" s="264"/>
      <c r="F80" s="264"/>
      <c r="G80" s="264"/>
      <c r="H80" s="264"/>
      <c r="I80" s="264"/>
      <c r="J80" s="264"/>
      <c r="K80" s="264"/>
      <c r="L80" s="268"/>
      <c r="M80" s="268"/>
      <c r="N80" s="268"/>
      <c r="O80" s="268"/>
      <c r="P80" s="268"/>
      <c r="Q80" s="268"/>
      <c r="R80" s="268"/>
      <c r="S80" s="268"/>
      <c r="T80" s="195"/>
      <c r="U80" s="196"/>
      <c r="V80" s="196"/>
      <c r="W80" s="195"/>
      <c r="X80" s="196"/>
      <c r="Y80" s="196"/>
      <c r="Z80" s="195"/>
      <c r="AA80" s="196"/>
      <c r="AB80" s="196"/>
      <c r="AC80" s="195"/>
      <c r="AD80" s="271"/>
      <c r="AE80" s="271"/>
      <c r="AF80" s="195"/>
      <c r="AG80" s="260"/>
      <c r="AH80" s="260"/>
      <c r="AI80" s="260"/>
      <c r="AJ80" s="216"/>
      <c r="AK80" s="217"/>
      <c r="AL80" s="217"/>
      <c r="AM80" s="217"/>
      <c r="AN80" s="218"/>
      <c r="AO80" s="114"/>
      <c r="AP80" s="216"/>
      <c r="AQ80" s="217"/>
      <c r="AR80" s="217"/>
      <c r="AS80" s="217"/>
      <c r="AT80" s="218"/>
      <c r="AU80" s="117" t="str">
        <f t="shared" si="0"/>
        <v/>
      </c>
      <c r="AV80" s="101"/>
      <c r="AW80" s="211"/>
      <c r="AX80" s="210"/>
      <c r="AY80" s="210"/>
      <c r="AZ80" s="119" t="s">
        <v>1990</v>
      </c>
      <c r="BA80" s="209"/>
      <c r="BB80" s="210"/>
      <c r="BC80" s="210"/>
      <c r="BD80" s="120" t="str">
        <f t="shared" si="4"/>
        <v>min.</v>
      </c>
      <c r="BE80" s="87">
        <f t="shared" si="5"/>
        <v>0</v>
      </c>
      <c r="BF80" s="87" t="str">
        <f t="shared" si="6"/>
        <v/>
      </c>
      <c r="BG80" s="195"/>
      <c r="BH80" s="196"/>
      <c r="BI80" s="195"/>
      <c r="BJ80" s="196"/>
      <c r="BK80" s="195"/>
      <c r="BL80" s="196"/>
      <c r="BM80" s="195"/>
      <c r="BN80" s="196"/>
      <c r="BO80" s="195"/>
      <c r="BP80" s="196"/>
      <c r="BQ80" s="195"/>
      <c r="BR80" s="196"/>
      <c r="BS80" s="195"/>
      <c r="BT80" s="196"/>
      <c r="BU80" s="195"/>
      <c r="BV80" s="196"/>
      <c r="BW80" s="195"/>
      <c r="BX80" s="196"/>
      <c r="BY80" s="195"/>
      <c r="BZ80" s="196"/>
      <c r="CA80" s="195"/>
      <c r="CB80" s="196"/>
      <c r="CC80" s="196"/>
      <c r="CD80" s="196"/>
      <c r="CE80" s="207"/>
      <c r="CF80" s="193">
        <f>IF(AND(T80="",W80="",Z80="",AC80=""),0,IF(AC80="X","",IF(T80="X",VLOOKUP($N$27,instellingsgegevens!$A$2:$Q$5000,16,FALSE),IF(W80="X",VLOOKUP($N$27,instellingsgegevens!$A$2:$Q$5000,17,FALSE),VLOOKUP($N$33,'cheque wijkwerker'!$A$2:$C$5000,3,FALSE)))))</f>
        <v>0</v>
      </c>
      <c r="CG80" s="194"/>
      <c r="CH80" s="194"/>
      <c r="CI80" s="194"/>
      <c r="CJ80" s="88">
        <f t="shared" si="7"/>
        <v>0</v>
      </c>
      <c r="CK80" s="189">
        <f t="shared" si="8"/>
        <v>0</v>
      </c>
      <c r="CL80" s="190"/>
      <c r="CM80" s="191"/>
      <c r="CN80" s="191"/>
      <c r="CO80" s="192"/>
      <c r="CP80" s="200" t="s">
        <v>1681</v>
      </c>
      <c r="CQ80" s="201"/>
      <c r="CR80" s="89">
        <f>IF(AND(AJ80="",AP80=""),0,IF(AND(OR(T80="X",W80="X"),VLOOKUP($N$27,instellingsgegevens!$A$2:$Q$5000,15,FALSE)="Vrij gesubsidieerd onderwijs",VLOOKUP(AJ80,'aantal gepresteerde dagen'!$A$3:$G$500,6,FALSE)-VLOOKUP((AP80+1),'aantal gepresteerde dagen'!$A$3:$G$500,6,FALSE)=0),0,IF(AND(OR(T80="X",W80="X"),VLOOKUP($N$27,instellingsgegevens!$A$2:$Q$5000,15,FALSE)="Vrij gesubsidieerd onderwijs"),VLOOKUP(AJ80,'aantal gepresteerde dagen'!$A$3:$G$500,6,FALSE)-VLOOKUP((AP80+1),'aantal gepresteerde dagen'!$A$3:$G$500,6,FALSE),0)))</f>
        <v>0</v>
      </c>
      <c r="CS80" s="90">
        <f t="shared" si="9"/>
        <v>0</v>
      </c>
      <c r="CT80" s="89">
        <f>IF(OR(COUNTIF(T80:AE80,"X")=0,OR(Z80="X",AC80="X")),0,IF(VLOOKUP($N$27,instellingsgegevens!$A$2:$Q$5000,15,FALSE)="Vrij gesubsidieerd onderwijs",0,IF(AND(AJ80="",AP80=""),0,IF(AND(OR(T80="X",W80="X"),VLOOKUP(AJ80,'aantal gepresteerde dagen'!$A$3:$G$500,4,FALSE)-VLOOKUP((AP80+1),'aantal gepresteerde dagen'!$A$3:$G$500,4,FALSE)=0),0,VLOOKUP(AJ80,'aantal gepresteerde dagen'!$A$3:$G$500,4,FALSE)-VLOOKUP((AP80+1),'aantal gepresteerde dagen'!$A$3:$G$500,4,FALSE)))))</f>
        <v>0</v>
      </c>
      <c r="CU80" s="90">
        <f t="shared" si="10"/>
        <v>0</v>
      </c>
      <c r="CV80" s="89">
        <f>IF(AND(Z80="",AC80=""),0,IF(AND(COUNTIF(T80:Y80,"X")=0,OR(Z80="X",AC80="X"),(VLOOKUP(AJ80,wijkwerkdagen!$A$3:$C$366,3,FALSE)-VLOOKUP((AP80+1),wijkwerkdagen!$A$3:$C$366,3,FALSE))=0),0,IF(AND(COUNTIF(T80:Y80,"X")=0,OR(Z80="X",AC80="X")),VLOOKUP(AJ80,wijkwerkdagen!$A$3:$C$366,3,FALSE)-VLOOKUP((AP80+1),wijkwerkdagen!$A$3:$C$366,3,FALSE),0)))</f>
        <v>0</v>
      </c>
      <c r="CW80" s="91">
        <f t="shared" si="11"/>
        <v>0</v>
      </c>
      <c r="CX80" s="92">
        <f t="shared" si="12"/>
        <v>0</v>
      </c>
      <c r="CY80" s="205">
        <f t="shared" si="13"/>
        <v>0</v>
      </c>
      <c r="CZ80" s="206"/>
      <c r="DA80" s="206"/>
      <c r="DB80" s="206"/>
      <c r="DC80" s="197">
        <f t="shared" si="17"/>
        <v>0</v>
      </c>
      <c r="DD80" s="198"/>
      <c r="DE80" s="198"/>
      <c r="DF80" s="199"/>
      <c r="DG80" s="52" t="e">
        <f t="shared" si="1"/>
        <v>#DIV/0!</v>
      </c>
      <c r="DH80" s="157" t="str">
        <f t="shared" si="14"/>
        <v/>
      </c>
      <c r="DI80" s="158" t="str">
        <f t="shared" si="15"/>
        <v/>
      </c>
      <c r="DJ80" s="155" t="str">
        <f t="shared" si="18"/>
        <v/>
      </c>
      <c r="DK80" s="43" t="str">
        <f t="shared" si="16"/>
        <v/>
      </c>
    </row>
    <row r="81" spans="1:115" ht="15.6" x14ac:dyDescent="0.3">
      <c r="A81" s="25" t="str">
        <f t="shared" si="2"/>
        <v/>
      </c>
      <c r="B81" s="25" t="str">
        <f t="shared" si="3"/>
        <v/>
      </c>
      <c r="C81" s="263"/>
      <c r="D81" s="264"/>
      <c r="E81" s="264"/>
      <c r="F81" s="264"/>
      <c r="G81" s="264"/>
      <c r="H81" s="264"/>
      <c r="I81" s="264"/>
      <c r="J81" s="264"/>
      <c r="K81" s="264"/>
      <c r="L81" s="268"/>
      <c r="M81" s="268"/>
      <c r="N81" s="268"/>
      <c r="O81" s="268"/>
      <c r="P81" s="268"/>
      <c r="Q81" s="268"/>
      <c r="R81" s="268"/>
      <c r="S81" s="268"/>
      <c r="T81" s="195"/>
      <c r="U81" s="196"/>
      <c r="V81" s="196"/>
      <c r="W81" s="195"/>
      <c r="X81" s="196"/>
      <c r="Y81" s="196"/>
      <c r="Z81" s="195"/>
      <c r="AA81" s="196"/>
      <c r="AB81" s="196"/>
      <c r="AC81" s="195"/>
      <c r="AD81" s="271"/>
      <c r="AE81" s="271"/>
      <c r="AF81" s="195"/>
      <c r="AG81" s="260"/>
      <c r="AH81" s="260"/>
      <c r="AI81" s="260"/>
      <c r="AJ81" s="216"/>
      <c r="AK81" s="217"/>
      <c r="AL81" s="217"/>
      <c r="AM81" s="217"/>
      <c r="AN81" s="218"/>
      <c r="AO81" s="114"/>
      <c r="AP81" s="216"/>
      <c r="AQ81" s="217"/>
      <c r="AR81" s="217"/>
      <c r="AS81" s="217"/>
      <c r="AT81" s="218"/>
      <c r="AU81" s="117" t="str">
        <f t="shared" si="0"/>
        <v/>
      </c>
      <c r="AV81" s="101"/>
      <c r="AW81" s="211"/>
      <c r="AX81" s="210"/>
      <c r="AY81" s="210"/>
      <c r="AZ81" s="119" t="s">
        <v>1990</v>
      </c>
      <c r="BA81" s="209"/>
      <c r="BB81" s="210"/>
      <c r="BC81" s="210"/>
      <c r="BD81" s="120" t="str">
        <f t="shared" si="4"/>
        <v>min.</v>
      </c>
      <c r="BE81" s="87">
        <f t="shared" si="5"/>
        <v>0</v>
      </c>
      <c r="BF81" s="87" t="str">
        <f t="shared" si="6"/>
        <v/>
      </c>
      <c r="BG81" s="195"/>
      <c r="BH81" s="196"/>
      <c r="BI81" s="195"/>
      <c r="BJ81" s="196"/>
      <c r="BK81" s="195"/>
      <c r="BL81" s="196"/>
      <c r="BM81" s="195"/>
      <c r="BN81" s="196"/>
      <c r="BO81" s="195"/>
      <c r="BP81" s="196"/>
      <c r="BQ81" s="195"/>
      <c r="BR81" s="196"/>
      <c r="BS81" s="195"/>
      <c r="BT81" s="196"/>
      <c r="BU81" s="195"/>
      <c r="BV81" s="196"/>
      <c r="BW81" s="195"/>
      <c r="BX81" s="196"/>
      <c r="BY81" s="195"/>
      <c r="BZ81" s="196"/>
      <c r="CA81" s="195"/>
      <c r="CB81" s="196"/>
      <c r="CC81" s="196"/>
      <c r="CD81" s="196"/>
      <c r="CE81" s="207"/>
      <c r="CF81" s="193">
        <f>IF(AND(T81="",W81="",Z81="",AC81=""),0,IF(AC81="X","",IF(T81="X",VLOOKUP($N$27,instellingsgegevens!$A$2:$Q$5000,16,FALSE),IF(W81="X",VLOOKUP($N$27,instellingsgegevens!$A$2:$Q$5000,17,FALSE),VLOOKUP($N$33,'cheque wijkwerker'!$A$2:$C$5000,3,FALSE)))))</f>
        <v>0</v>
      </c>
      <c r="CG81" s="194"/>
      <c r="CH81" s="194"/>
      <c r="CI81" s="194"/>
      <c r="CJ81" s="88">
        <f t="shared" si="7"/>
        <v>0</v>
      </c>
      <c r="CK81" s="189">
        <f t="shared" si="8"/>
        <v>0</v>
      </c>
      <c r="CL81" s="190"/>
      <c r="CM81" s="191"/>
      <c r="CN81" s="191"/>
      <c r="CO81" s="192"/>
      <c r="CP81" s="200" t="s">
        <v>1681</v>
      </c>
      <c r="CQ81" s="201"/>
      <c r="CR81" s="89">
        <f>IF(AND(AJ81="",AP81=""),0,IF(AND(OR(T81="X",W81="X"),VLOOKUP($N$27,instellingsgegevens!$A$2:$Q$5000,15,FALSE)="Vrij gesubsidieerd onderwijs",VLOOKUP(AJ81,'aantal gepresteerde dagen'!$A$3:$G$500,6,FALSE)-VLOOKUP((AP81+1),'aantal gepresteerde dagen'!$A$3:$G$500,6,FALSE)=0),0,IF(AND(OR(T81="X",W81="X"),VLOOKUP($N$27,instellingsgegevens!$A$2:$Q$5000,15,FALSE)="Vrij gesubsidieerd onderwijs"),VLOOKUP(AJ81,'aantal gepresteerde dagen'!$A$3:$G$500,6,FALSE)-VLOOKUP((AP81+1),'aantal gepresteerde dagen'!$A$3:$G$500,6,FALSE),0)))</f>
        <v>0</v>
      </c>
      <c r="CS81" s="90">
        <f t="shared" si="9"/>
        <v>0</v>
      </c>
      <c r="CT81" s="89">
        <f>IF(OR(COUNTIF(T81:AE81,"X")=0,OR(Z81="X",AC81="X")),0,IF(VLOOKUP($N$27,instellingsgegevens!$A$2:$Q$5000,15,FALSE)="Vrij gesubsidieerd onderwijs",0,IF(AND(AJ81="",AP81=""),0,IF(AND(OR(T81="X",W81="X"),VLOOKUP(AJ81,'aantal gepresteerde dagen'!$A$3:$G$500,4,FALSE)-VLOOKUP((AP81+1),'aantal gepresteerde dagen'!$A$3:$G$500,4,FALSE)=0),0,VLOOKUP(AJ81,'aantal gepresteerde dagen'!$A$3:$G$500,4,FALSE)-VLOOKUP((AP81+1),'aantal gepresteerde dagen'!$A$3:$G$500,4,FALSE)))))</f>
        <v>0</v>
      </c>
      <c r="CU81" s="90">
        <f t="shared" si="10"/>
        <v>0</v>
      </c>
      <c r="CV81" s="89">
        <f>IF(AND(Z81="",AC81=""),0,IF(AND(COUNTIF(T81:Y81,"X")=0,OR(Z81="X",AC81="X"),(VLOOKUP(AJ81,wijkwerkdagen!$A$3:$C$366,3,FALSE)-VLOOKUP((AP81+1),wijkwerkdagen!$A$3:$C$366,3,FALSE))=0),0,IF(AND(COUNTIF(T81:Y81,"X")=0,OR(Z81="X",AC81="X")),VLOOKUP(AJ81,wijkwerkdagen!$A$3:$C$366,3,FALSE)-VLOOKUP((AP81+1),wijkwerkdagen!$A$3:$C$366,3,FALSE),0)))</f>
        <v>0</v>
      </c>
      <c r="CW81" s="91">
        <f t="shared" si="11"/>
        <v>0</v>
      </c>
      <c r="CX81" s="92">
        <f t="shared" si="12"/>
        <v>0</v>
      </c>
      <c r="CY81" s="205">
        <f t="shared" si="13"/>
        <v>0</v>
      </c>
      <c r="CZ81" s="206"/>
      <c r="DA81" s="206"/>
      <c r="DB81" s="206"/>
      <c r="DC81" s="197">
        <f t="shared" si="17"/>
        <v>0</v>
      </c>
      <c r="DD81" s="198"/>
      <c r="DE81" s="198"/>
      <c r="DF81" s="199"/>
      <c r="DG81" s="52" t="e">
        <f t="shared" si="1"/>
        <v>#DIV/0!</v>
      </c>
      <c r="DH81" s="157" t="str">
        <f t="shared" si="14"/>
        <v/>
      </c>
      <c r="DI81" s="158" t="str">
        <f t="shared" si="15"/>
        <v/>
      </c>
      <c r="DJ81" s="155" t="str">
        <f t="shared" si="18"/>
        <v/>
      </c>
      <c r="DK81" s="43" t="str">
        <f t="shared" si="16"/>
        <v/>
      </c>
    </row>
    <row r="82" spans="1:115" ht="15.6" x14ac:dyDescent="0.3">
      <c r="A82" s="25" t="str">
        <f t="shared" si="2"/>
        <v/>
      </c>
      <c r="B82" s="25" t="str">
        <f t="shared" si="3"/>
        <v/>
      </c>
      <c r="C82" s="263"/>
      <c r="D82" s="264"/>
      <c r="E82" s="264"/>
      <c r="F82" s="264"/>
      <c r="G82" s="264"/>
      <c r="H82" s="264"/>
      <c r="I82" s="264"/>
      <c r="J82" s="264"/>
      <c r="K82" s="264"/>
      <c r="L82" s="268"/>
      <c r="M82" s="268"/>
      <c r="N82" s="268"/>
      <c r="O82" s="268"/>
      <c r="P82" s="268"/>
      <c r="Q82" s="268"/>
      <c r="R82" s="268"/>
      <c r="S82" s="268"/>
      <c r="T82" s="195"/>
      <c r="U82" s="196"/>
      <c r="V82" s="196"/>
      <c r="W82" s="195"/>
      <c r="X82" s="196"/>
      <c r="Y82" s="196"/>
      <c r="Z82" s="195"/>
      <c r="AA82" s="196"/>
      <c r="AB82" s="196"/>
      <c r="AC82" s="195"/>
      <c r="AD82" s="271"/>
      <c r="AE82" s="271"/>
      <c r="AF82" s="195"/>
      <c r="AG82" s="260"/>
      <c r="AH82" s="260"/>
      <c r="AI82" s="260"/>
      <c r="AJ82" s="216"/>
      <c r="AK82" s="217"/>
      <c r="AL82" s="217"/>
      <c r="AM82" s="217"/>
      <c r="AN82" s="218"/>
      <c r="AO82" s="114"/>
      <c r="AP82" s="216"/>
      <c r="AQ82" s="217"/>
      <c r="AR82" s="217"/>
      <c r="AS82" s="217"/>
      <c r="AT82" s="218"/>
      <c r="AU82" s="117" t="str">
        <f t="shared" si="0"/>
        <v/>
      </c>
      <c r="AV82" s="101"/>
      <c r="AW82" s="265"/>
      <c r="AX82" s="266"/>
      <c r="AY82" s="266"/>
      <c r="AZ82" s="145" t="s">
        <v>1990</v>
      </c>
      <c r="BA82" s="267"/>
      <c r="BB82" s="266"/>
      <c r="BC82" s="266"/>
      <c r="BD82" s="144" t="str">
        <f t="shared" si="4"/>
        <v>min.</v>
      </c>
      <c r="BE82" s="87">
        <f t="shared" si="5"/>
        <v>0</v>
      </c>
      <c r="BF82" s="87" t="str">
        <f t="shared" si="6"/>
        <v/>
      </c>
      <c r="BG82" s="195"/>
      <c r="BH82" s="196"/>
      <c r="BI82" s="195"/>
      <c r="BJ82" s="196"/>
      <c r="BK82" s="195"/>
      <c r="BL82" s="196"/>
      <c r="BM82" s="195"/>
      <c r="BN82" s="196"/>
      <c r="BO82" s="195"/>
      <c r="BP82" s="196"/>
      <c r="BQ82" s="195"/>
      <c r="BR82" s="196"/>
      <c r="BS82" s="195"/>
      <c r="BT82" s="196"/>
      <c r="BU82" s="195"/>
      <c r="BV82" s="196"/>
      <c r="BW82" s="195"/>
      <c r="BX82" s="196"/>
      <c r="BY82" s="195"/>
      <c r="BZ82" s="196"/>
      <c r="CA82" s="195"/>
      <c r="CB82" s="196"/>
      <c r="CC82" s="196"/>
      <c r="CD82" s="196"/>
      <c r="CE82" s="207"/>
      <c r="CF82" s="193">
        <f>IF(AND(T82="",W82="",Z82="",AC82=""),0,IF(AC82="X","",IF(T82="X",VLOOKUP($N$27,instellingsgegevens!$A$2:$Q$5000,16,FALSE),IF(W82="X",VLOOKUP($N$27,instellingsgegevens!$A$2:$Q$5000,17,FALSE),VLOOKUP($N$33,'cheque wijkwerker'!$A$2:$C$5000,3,FALSE)))))</f>
        <v>0</v>
      </c>
      <c r="CG82" s="194"/>
      <c r="CH82" s="194"/>
      <c r="CI82" s="194"/>
      <c r="CJ82" s="88">
        <f t="shared" si="7"/>
        <v>0</v>
      </c>
      <c r="CK82" s="189">
        <f t="shared" si="8"/>
        <v>0</v>
      </c>
      <c r="CL82" s="190"/>
      <c r="CM82" s="191"/>
      <c r="CN82" s="191"/>
      <c r="CO82" s="192"/>
      <c r="CP82" s="200" t="s">
        <v>1681</v>
      </c>
      <c r="CQ82" s="201"/>
      <c r="CR82" s="89">
        <f>IF(AND(AJ82="",AP82=""),0,IF(AND(OR(T82="X",W82="X"),VLOOKUP($N$27,instellingsgegevens!$A$2:$Q$5000,15,FALSE)="Vrij gesubsidieerd onderwijs",VLOOKUP(AJ82,'aantal gepresteerde dagen'!$A$3:$G$500,6,FALSE)-VLOOKUP((AP82+1),'aantal gepresteerde dagen'!$A$3:$G$500,6,FALSE)=0),0,IF(AND(OR(T82="X",W82="X"),VLOOKUP($N$27,instellingsgegevens!$A$2:$Q$5000,15,FALSE)="Vrij gesubsidieerd onderwijs"),VLOOKUP(AJ82,'aantal gepresteerde dagen'!$A$3:$G$500,6,FALSE)-VLOOKUP((AP82+1),'aantal gepresteerde dagen'!$A$3:$G$500,6,FALSE),0)))</f>
        <v>0</v>
      </c>
      <c r="CS82" s="90">
        <f t="shared" si="9"/>
        <v>0</v>
      </c>
      <c r="CT82" s="89">
        <f>IF(OR(COUNTIF(T82:AE82,"X")=0,OR(Z82="X",AC82="X")),0,IF(VLOOKUP($N$27,instellingsgegevens!$A$2:$Q$5000,15,FALSE)="Vrij gesubsidieerd onderwijs",0,IF(AND(AJ82="",AP82=""),0,IF(AND(OR(T82="X",W82="X"),VLOOKUP(AJ82,'aantal gepresteerde dagen'!$A$3:$G$500,4,FALSE)-VLOOKUP((AP82+1),'aantal gepresteerde dagen'!$A$3:$G$500,4,FALSE)=0),0,VLOOKUP(AJ82,'aantal gepresteerde dagen'!$A$3:$G$500,4,FALSE)-VLOOKUP((AP82+1),'aantal gepresteerde dagen'!$A$3:$G$500,4,FALSE)))))</f>
        <v>0</v>
      </c>
      <c r="CU82" s="90">
        <f t="shared" si="10"/>
        <v>0</v>
      </c>
      <c r="CV82" s="89">
        <f>IF(AND(Z82="",AC82=""),0,IF(AND(COUNTIF(T82:Y82,"X")=0,OR(Z82="X",AC82="X"),(VLOOKUP(AJ82,wijkwerkdagen!$A$3:$C$366,3,FALSE)-VLOOKUP((AP82+1),wijkwerkdagen!$A$3:$C$366,3,FALSE))=0),0,IF(AND(COUNTIF(T82:Y82,"X")=0,OR(Z82="X",AC82="X")),VLOOKUP(AJ82,wijkwerkdagen!$A$3:$C$366,3,FALSE)-VLOOKUP((AP82+1),wijkwerkdagen!$A$3:$C$366,3,FALSE),0)))</f>
        <v>0</v>
      </c>
      <c r="CW82" s="91">
        <f t="shared" si="11"/>
        <v>0</v>
      </c>
      <c r="CX82" s="92">
        <f t="shared" si="12"/>
        <v>0</v>
      </c>
      <c r="CY82" s="205">
        <f t="shared" si="13"/>
        <v>0</v>
      </c>
      <c r="CZ82" s="206"/>
      <c r="DA82" s="206"/>
      <c r="DB82" s="206"/>
      <c r="DC82" s="197">
        <f t="shared" si="17"/>
        <v>0</v>
      </c>
      <c r="DD82" s="198"/>
      <c r="DE82" s="198"/>
      <c r="DF82" s="199"/>
      <c r="DG82" s="52" t="e">
        <f t="shared" si="1"/>
        <v>#DIV/0!</v>
      </c>
      <c r="DH82" s="157" t="str">
        <f t="shared" si="14"/>
        <v/>
      </c>
      <c r="DI82" s="158" t="str">
        <f t="shared" si="15"/>
        <v/>
      </c>
      <c r="DJ82" s="155" t="str">
        <f t="shared" si="18"/>
        <v/>
      </c>
      <c r="DK82" s="43" t="str">
        <f t="shared" si="16"/>
        <v/>
      </c>
    </row>
    <row r="83" spans="1:115" ht="16.2" thickBot="1" x14ac:dyDescent="0.35">
      <c r="A83" s="25" t="str">
        <f t="shared" si="2"/>
        <v/>
      </c>
      <c r="B83" s="25" t="str">
        <f t="shared" si="3"/>
        <v/>
      </c>
      <c r="C83" s="263"/>
      <c r="D83" s="264"/>
      <c r="E83" s="264"/>
      <c r="F83" s="264"/>
      <c r="G83" s="264"/>
      <c r="H83" s="264"/>
      <c r="I83" s="264"/>
      <c r="J83" s="264"/>
      <c r="K83" s="264"/>
      <c r="L83" s="268"/>
      <c r="M83" s="268"/>
      <c r="N83" s="268"/>
      <c r="O83" s="268"/>
      <c r="P83" s="268"/>
      <c r="Q83" s="268"/>
      <c r="R83" s="268"/>
      <c r="S83" s="268"/>
      <c r="T83" s="269"/>
      <c r="U83" s="298"/>
      <c r="V83" s="298"/>
      <c r="W83" s="269"/>
      <c r="X83" s="298"/>
      <c r="Y83" s="298"/>
      <c r="Z83" s="269"/>
      <c r="AA83" s="298"/>
      <c r="AB83" s="298"/>
      <c r="AC83" s="269"/>
      <c r="AD83" s="308"/>
      <c r="AE83" s="308"/>
      <c r="AF83" s="269"/>
      <c r="AG83" s="270"/>
      <c r="AH83" s="270"/>
      <c r="AI83" s="270"/>
      <c r="AJ83" s="216"/>
      <c r="AK83" s="217"/>
      <c r="AL83" s="217"/>
      <c r="AM83" s="217"/>
      <c r="AN83" s="218"/>
      <c r="AO83" s="115"/>
      <c r="AP83" s="216"/>
      <c r="AQ83" s="217"/>
      <c r="AR83" s="217"/>
      <c r="AS83" s="217"/>
      <c r="AT83" s="218"/>
      <c r="AU83" s="118" t="str">
        <f t="shared" si="0"/>
        <v/>
      </c>
      <c r="AV83" s="101"/>
      <c r="AW83" s="265"/>
      <c r="AX83" s="266"/>
      <c r="AY83" s="266"/>
      <c r="AZ83" s="143" t="s">
        <v>1990</v>
      </c>
      <c r="BA83" s="267"/>
      <c r="BB83" s="266"/>
      <c r="BC83" s="266"/>
      <c r="BD83" s="144" t="str">
        <f t="shared" si="4"/>
        <v>min.</v>
      </c>
      <c r="BE83" s="93">
        <f t="shared" si="5"/>
        <v>0</v>
      </c>
      <c r="BF83" s="93" t="str">
        <f t="shared" si="6"/>
        <v/>
      </c>
      <c r="BG83" s="269"/>
      <c r="BH83" s="298"/>
      <c r="BI83" s="269"/>
      <c r="BJ83" s="298"/>
      <c r="BK83" s="269"/>
      <c r="BL83" s="298"/>
      <c r="BM83" s="269"/>
      <c r="BN83" s="298"/>
      <c r="BO83" s="269"/>
      <c r="BP83" s="298"/>
      <c r="BQ83" s="269"/>
      <c r="BR83" s="298"/>
      <c r="BS83" s="269"/>
      <c r="BT83" s="298"/>
      <c r="BU83" s="269"/>
      <c r="BV83" s="298"/>
      <c r="BW83" s="269"/>
      <c r="BX83" s="298"/>
      <c r="BY83" s="269"/>
      <c r="BZ83" s="298"/>
      <c r="CA83" s="269"/>
      <c r="CB83" s="298"/>
      <c r="CC83" s="298"/>
      <c r="CD83" s="298"/>
      <c r="CE83" s="309"/>
      <c r="CF83" s="242">
        <f>IF(AND(T83="",W83="",Z83="",AC83=""),0,IF(AC83="X","",IF(T83="X",VLOOKUP($N$27,instellingsgegevens!$A$2:$Q$5000,16,FALSE),IF(W83="X",VLOOKUP($N$27,instellingsgegevens!$A$2:$Q$5000,17,FALSE),VLOOKUP($N$33,'cheque wijkwerker'!$A$2:$C$5000,3,FALSE)))))</f>
        <v>0</v>
      </c>
      <c r="CG83" s="243"/>
      <c r="CH83" s="243"/>
      <c r="CI83" s="243"/>
      <c r="CJ83" s="94">
        <f t="shared" si="7"/>
        <v>0</v>
      </c>
      <c r="CK83" s="244">
        <f t="shared" si="8"/>
        <v>0</v>
      </c>
      <c r="CL83" s="245"/>
      <c r="CM83" s="246"/>
      <c r="CN83" s="246"/>
      <c r="CO83" s="247"/>
      <c r="CP83" s="306" t="s">
        <v>1681</v>
      </c>
      <c r="CQ83" s="307"/>
      <c r="CR83" s="95">
        <f>IF(AND(AJ83="",AP83=""),0,IF(AND(OR(T83="X",W83="X"),VLOOKUP($N$27,instellingsgegevens!$A$2:$Q$5000,15,FALSE)="Vrij gesubsidieerd onderwijs",VLOOKUP(AJ83,'aantal gepresteerde dagen'!$A$3:$G$500,6,FALSE)-VLOOKUP((AP83+1),'aantal gepresteerde dagen'!$A$3:$G$500,6,FALSE)=0),0,IF(AND(OR(T83="X",W83="X"),VLOOKUP($N$27,instellingsgegevens!$A$2:$Q$5000,15,FALSE)="Vrij gesubsidieerd onderwijs"),VLOOKUP(AJ83,'aantal gepresteerde dagen'!$A$3:$G$500,6,FALSE)-VLOOKUP((AP83+1),'aantal gepresteerde dagen'!$A$3:$G$500,6,FALSE),0)))</f>
        <v>0</v>
      </c>
      <c r="CS83" s="96">
        <f t="shared" si="9"/>
        <v>0</v>
      </c>
      <c r="CT83" s="95">
        <f>IF(OR(COUNTIF(T83:AE83,"X")=0,OR(Z83="X",AC83="X")),0,IF(VLOOKUP($N$27,instellingsgegevens!$A$2:$Q$5000,15,FALSE)="Vrij gesubsidieerd onderwijs",0,IF(AND(AJ83="",AP83=""),0,IF(AND(OR(T83="X",W83="X"),VLOOKUP(AJ83,'aantal gepresteerde dagen'!$A$3:$G$500,4,FALSE)-VLOOKUP((AP83+1),'aantal gepresteerde dagen'!$A$3:$G$500,4,FALSE)=0),0,VLOOKUP(AJ83,'aantal gepresteerde dagen'!$A$3:$G$500,4,FALSE)-VLOOKUP((AP83+1),'aantal gepresteerde dagen'!$A$3:$G$500,4,FALSE)))))</f>
        <v>0</v>
      </c>
      <c r="CU83" s="96">
        <f t="shared" si="10"/>
        <v>0</v>
      </c>
      <c r="CV83" s="95">
        <f>IF(AND(Z83="",AC83=""),0,IF(AND(COUNTIF(T83:Y83,"X")=0,OR(Z83="X",AC83="X"),(VLOOKUP(AJ83,wijkwerkdagen!$A$3:$C$366,3,FALSE)-VLOOKUP((AP83+1),wijkwerkdagen!$A$3:$C$366,3,FALSE))=0),0,IF(AND(COUNTIF(T83:Y83,"X")=0,OR(Z83="X",AC83="X")),VLOOKUP(AJ83,wijkwerkdagen!$A$3:$C$366,3,FALSE)-VLOOKUP((AP83+1),wijkwerkdagen!$A$3:$C$366,3,FALSE),0)))</f>
        <v>0</v>
      </c>
      <c r="CW83" s="97">
        <f t="shared" si="11"/>
        <v>0</v>
      </c>
      <c r="CX83" s="98">
        <f t="shared" si="12"/>
        <v>0</v>
      </c>
      <c r="CY83" s="205">
        <f t="shared" si="13"/>
        <v>0</v>
      </c>
      <c r="CZ83" s="206"/>
      <c r="DA83" s="206"/>
      <c r="DB83" s="206"/>
      <c r="DC83" s="197">
        <f t="shared" si="17"/>
        <v>0</v>
      </c>
      <c r="DD83" s="198"/>
      <c r="DE83" s="198"/>
      <c r="DF83" s="199"/>
      <c r="DG83" s="52" t="e">
        <f t="shared" si="1"/>
        <v>#DIV/0!</v>
      </c>
      <c r="DH83" s="157" t="str">
        <f t="shared" si="14"/>
        <v/>
      </c>
      <c r="DI83" s="158" t="str">
        <f t="shared" si="15"/>
        <v/>
      </c>
      <c r="DJ83" s="155" t="str">
        <f t="shared" si="18"/>
        <v/>
      </c>
      <c r="DK83" s="43" t="str">
        <f t="shared" si="16"/>
        <v/>
      </c>
    </row>
    <row r="84" spans="1:115" ht="39" customHeight="1" thickTop="1" thickBot="1" x14ac:dyDescent="0.35">
      <c r="C84" s="301" t="str">
        <f>IF(COUNTIF(AU52:AU83,"!")&gt;0,"U hebt bij de 'periode van tewerkstelling' op minstens één rij een 'einddatum contract' ingevuld die vroeger valt dan de 'startdatum contract'. Zie '!' naast de betrokken cel(len)!","")</f>
        <v/>
      </c>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69"/>
      <c r="AW84" s="303" t="str">
        <f>IF(COUNTIF(BF52:BF83,"!")&gt;0,"U hebt op minstens één rij ofwel het aantal uren ofwel het aantal minuten niet ingevuld of nul uren én nul minuten ingevuld!","")</f>
        <v/>
      </c>
      <c r="AX84" s="304"/>
      <c r="AY84" s="304"/>
      <c r="AZ84" s="304"/>
      <c r="BA84" s="304"/>
      <c r="BB84" s="304"/>
      <c r="BC84" s="304"/>
      <c r="BD84" s="304"/>
      <c r="BE84" s="304"/>
      <c r="BF84" s="304"/>
      <c r="BG84" s="304"/>
      <c r="BH84" s="304"/>
      <c r="BI84" s="304"/>
      <c r="BJ84" s="304"/>
      <c r="BK84" s="304"/>
      <c r="BL84" s="304"/>
      <c r="BM84" s="304"/>
      <c r="BN84" s="304"/>
      <c r="BO84" s="304"/>
      <c r="BP84" s="304"/>
      <c r="BQ84" s="304"/>
      <c r="BR84" s="304"/>
      <c r="BS84" s="304"/>
      <c r="BT84" s="304"/>
      <c r="BU84" s="304"/>
      <c r="BV84" s="304"/>
      <c r="BW84" s="304"/>
      <c r="BX84" s="304"/>
      <c r="BY84" s="304"/>
      <c r="BZ84" s="304"/>
      <c r="CA84" s="304"/>
      <c r="CB84" s="304"/>
      <c r="CC84" s="304"/>
      <c r="CD84" s="304"/>
      <c r="CE84" s="305"/>
      <c r="CF84" s="237" t="str">
        <f>"totale subsidie                                     "&amp;C4</f>
        <v>totale subsidie                                     schooljaar 2023-2024</v>
      </c>
      <c r="CG84" s="238"/>
      <c r="CH84" s="238"/>
      <c r="CI84" s="238"/>
      <c r="CJ84" s="238"/>
      <c r="CK84" s="238"/>
      <c r="CL84" s="238"/>
      <c r="CM84" s="238"/>
      <c r="CN84" s="238"/>
      <c r="CO84" s="238"/>
      <c r="CP84" s="238"/>
      <c r="CQ84" s="238"/>
      <c r="CR84" s="238"/>
      <c r="CS84" s="238"/>
      <c r="CT84" s="238"/>
      <c r="CU84" s="238"/>
      <c r="CV84" s="238"/>
      <c r="CW84" s="238"/>
      <c r="CX84" s="238"/>
      <c r="CY84" s="238"/>
      <c r="CZ84" s="238"/>
      <c r="DA84" s="238"/>
      <c r="DB84" s="238"/>
      <c r="DC84" s="239">
        <f>IF(COUNTIF(DJ52:DJ83,"!")&gt;0,"#######",SUM(DC52:DF83))</f>
        <v>0</v>
      </c>
      <c r="DD84" s="240"/>
      <c r="DE84" s="240"/>
      <c r="DF84" s="241"/>
      <c r="DG84" s="183" t="str">
        <f>IF(COUNTIF(DJ52:DJ84,"!")&gt;0," &lt;= De aanvraag bevat minstens 1 blanco rij en is daardoor ongeldig! Zie '!' na de betrokken rij(en).","")</f>
        <v/>
      </c>
    </row>
    <row r="85" spans="1:115" ht="19.2" customHeight="1" thickTop="1" x14ac:dyDescent="0.3">
      <c r="D85" s="4"/>
      <c r="E85" s="4"/>
      <c r="F85" s="4"/>
      <c r="G85" s="4"/>
      <c r="H85" s="4"/>
      <c r="I85" s="4"/>
      <c r="J85" s="4"/>
      <c r="K85" s="4"/>
      <c r="L85" s="4"/>
      <c r="M85" s="4"/>
      <c r="N85" s="4"/>
      <c r="O85" s="4"/>
      <c r="P85" s="4"/>
      <c r="Q85" s="4"/>
      <c r="R85" s="4"/>
      <c r="S85" s="4"/>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67"/>
      <c r="AW85" s="299"/>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row>
    <row r="86" spans="1:115" ht="10.8" customHeight="1" x14ac:dyDescent="0.3">
      <c r="D86" s="4"/>
      <c r="E86" s="4"/>
      <c r="F86" s="4"/>
      <c r="G86" s="4"/>
      <c r="H86" s="4"/>
      <c r="I86" s="4"/>
      <c r="J86" s="4"/>
      <c r="K86" s="4"/>
      <c r="L86" s="4"/>
      <c r="M86" s="4"/>
      <c r="N86" s="4"/>
      <c r="O86" s="4"/>
      <c r="P86" s="4"/>
      <c r="Q86" s="4"/>
      <c r="R86" s="4"/>
      <c r="S86" s="4"/>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67"/>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00"/>
      <c r="BS86" s="300"/>
      <c r="BT86" s="300"/>
      <c r="BU86" s="300"/>
      <c r="BV86" s="300"/>
      <c r="BW86" s="300"/>
      <c r="BX86" s="300"/>
      <c r="BY86" s="300"/>
      <c r="BZ86" s="300"/>
      <c r="CA86" s="300"/>
      <c r="CB86" s="300"/>
      <c r="CC86" s="300"/>
      <c r="CD86" s="300"/>
      <c r="CE86" s="300"/>
      <c r="CF86" s="300"/>
      <c r="CG86" s="300"/>
      <c r="CH86" s="300"/>
      <c r="CI86" s="300"/>
      <c r="CJ86" s="300"/>
      <c r="CK86" s="300"/>
      <c r="CL86" s="300"/>
      <c r="CM86" s="300"/>
      <c r="CN86" s="300"/>
      <c r="CO86" s="300"/>
      <c r="CP86" s="300"/>
      <c r="CQ86" s="300"/>
      <c r="CR86" s="300"/>
      <c r="CS86" s="300"/>
      <c r="CT86" s="300"/>
      <c r="CU86" s="300"/>
      <c r="CV86" s="300"/>
      <c r="CW86" s="300"/>
      <c r="CX86" s="300"/>
      <c r="CY86" s="300"/>
      <c r="CZ86" s="300"/>
      <c r="DA86" s="300"/>
      <c r="DB86" s="300"/>
      <c r="DC86" s="300"/>
      <c r="DD86" s="300"/>
      <c r="DE86" s="300"/>
      <c r="DF86" s="300"/>
    </row>
    <row r="87" spans="1:115" ht="15.6" x14ac:dyDescent="0.3">
      <c r="C87" s="202" t="s">
        <v>2090</v>
      </c>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81"/>
      <c r="DH87" s="81"/>
      <c r="DI87" s="81"/>
      <c r="DJ87" s="149"/>
    </row>
    <row r="88" spans="1:115" ht="7.2" customHeight="1" x14ac:dyDescent="0.3"/>
    <row r="89" spans="1:115" ht="15" customHeight="1" x14ac:dyDescent="0.3">
      <c r="C89" s="186" t="s">
        <v>2091</v>
      </c>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c r="DD89" s="188"/>
      <c r="DE89" s="188"/>
      <c r="DF89" s="188"/>
    </row>
    <row r="90" spans="1:115" ht="15" customHeight="1" x14ac:dyDescent="0.3">
      <c r="C90" s="337" t="s">
        <v>2092</v>
      </c>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c r="BJ90" s="338"/>
      <c r="BK90" s="338"/>
      <c r="BL90" s="338"/>
      <c r="BM90" s="338"/>
      <c r="BN90" s="338"/>
      <c r="BO90" s="338"/>
      <c r="BP90" s="338"/>
      <c r="BQ90" s="338"/>
      <c r="BR90" s="338"/>
      <c r="BS90" s="338"/>
      <c r="BT90" s="338"/>
      <c r="BU90" s="338"/>
      <c r="BV90" s="338"/>
      <c r="BW90" s="338"/>
      <c r="BX90" s="338"/>
      <c r="BY90" s="338"/>
      <c r="BZ90" s="338"/>
      <c r="CA90" s="338"/>
      <c r="CB90" s="338"/>
      <c r="CC90" s="338"/>
      <c r="CD90" s="338"/>
      <c r="CE90" s="33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188"/>
      <c r="DC90" s="188"/>
      <c r="DD90" s="188"/>
      <c r="DE90" s="188"/>
      <c r="DF90" s="188"/>
    </row>
    <row r="91" spans="1:115" ht="7.2" customHeight="1" x14ac:dyDescent="0.3">
      <c r="H91" s="4"/>
      <c r="AM91" s="261" t="str">
        <f>IF(COUNTIF(DG52:DG83,".")&gt;0,"U heeft nog niet alle gevraagde gegevens ingevuld in het rooster hierboven!","")</f>
        <v/>
      </c>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1"/>
      <c r="DH91" s="81"/>
      <c r="DI91" s="81"/>
      <c r="DJ91" s="149"/>
    </row>
    <row r="92" spans="1:115" s="84" customFormat="1" ht="18" customHeight="1" x14ac:dyDescent="0.25">
      <c r="C92" s="339" t="str">
        <f>IF(R27="","","U hebt het instellingsnummer nog niet ingevuld!")</f>
        <v/>
      </c>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c r="CB92" s="340"/>
      <c r="CC92" s="340"/>
      <c r="CD92" s="340"/>
      <c r="CE92" s="340"/>
      <c r="CF92" s="341"/>
      <c r="CG92" s="341"/>
      <c r="CH92" s="341"/>
      <c r="CI92" s="341"/>
      <c r="CJ92" s="341"/>
      <c r="CK92" s="341"/>
      <c r="CL92" s="341"/>
      <c r="CM92" s="341"/>
      <c r="CN92" s="341"/>
      <c r="CO92" s="341"/>
      <c r="CP92" s="341"/>
      <c r="CQ92" s="341"/>
      <c r="CR92" s="341"/>
      <c r="CS92" s="341"/>
      <c r="CT92" s="341"/>
      <c r="CU92" s="341"/>
      <c r="CV92" s="341"/>
      <c r="CW92" s="341"/>
      <c r="CX92" s="341"/>
      <c r="CY92" s="341"/>
      <c r="CZ92" s="341"/>
      <c r="DA92" s="341"/>
      <c r="DB92" s="341"/>
      <c r="DC92" s="341"/>
      <c r="DD92" s="341"/>
      <c r="DE92" s="341"/>
      <c r="DF92" s="342"/>
    </row>
    <row r="93" spans="1:115" s="84" customFormat="1" ht="18" customHeight="1" x14ac:dyDescent="0.25">
      <c r="C93" s="334" t="str">
        <f>IF(AND(C42="",BR42="",CF46="",CF47="",CF48="",C49="",C84="",AW84=""),"","U hebt de tabel onder de rubriek 'Gegevens van de busbegeleiding in het zonaal leerlingenvervoer' nog niet volledig correct ingevuld! Zie foutmeldingen.")</f>
        <v/>
      </c>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343"/>
      <c r="BV93" s="343"/>
      <c r="BW93" s="343"/>
      <c r="BX93" s="343"/>
      <c r="BY93" s="343"/>
      <c r="BZ93" s="343"/>
      <c r="CA93" s="343"/>
      <c r="CB93" s="343"/>
      <c r="CC93" s="343"/>
      <c r="CD93" s="343"/>
      <c r="CE93" s="343"/>
      <c r="CF93" s="344"/>
      <c r="CG93" s="344"/>
      <c r="CH93" s="344"/>
      <c r="CI93" s="344"/>
      <c r="CJ93" s="344"/>
      <c r="CK93" s="344"/>
      <c r="CL93" s="344"/>
      <c r="CM93" s="344"/>
      <c r="CN93" s="344"/>
      <c r="CO93" s="344"/>
      <c r="CP93" s="344"/>
      <c r="CQ93" s="344"/>
      <c r="CR93" s="344"/>
      <c r="CS93" s="344"/>
      <c r="CT93" s="344"/>
      <c r="CU93" s="344"/>
      <c r="CV93" s="344"/>
      <c r="CW93" s="344"/>
      <c r="CX93" s="344"/>
      <c r="CY93" s="344"/>
      <c r="CZ93" s="344"/>
      <c r="DA93" s="344"/>
      <c r="DB93" s="344"/>
      <c r="DC93" s="344"/>
      <c r="DD93" s="344"/>
      <c r="DE93" s="344"/>
      <c r="DF93" s="336"/>
      <c r="DG93" s="85"/>
      <c r="DH93" s="85"/>
      <c r="DI93" s="85"/>
      <c r="DJ93" s="85"/>
    </row>
    <row r="94" spans="1:115" s="84" customFormat="1" ht="18" customHeight="1" x14ac:dyDescent="0.25">
      <c r="C94" s="334" t="str">
        <f>IF(DG84="","","De aanvraag is ongeldig omdat u minstens 1 blanco rij hebt gelaten. Hierdoor kan uw aanvraag niet automatisch worden ingelezen. Doe de nodige aanpassingen.")</f>
        <v/>
      </c>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6"/>
      <c r="DG94" s="85"/>
      <c r="DH94" s="85"/>
      <c r="DI94" s="85"/>
      <c r="DJ94" s="85"/>
    </row>
    <row r="95" spans="1:115" s="84" customFormat="1" ht="18" customHeight="1" x14ac:dyDescent="0.25">
      <c r="C95" s="345" t="str">
        <f ca="1">IF(AB8="","","U gebruikt een oude versie van het formulier! Zie opmerking op bladzijde 1.")</f>
        <v/>
      </c>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6"/>
      <c r="BS95" s="346"/>
      <c r="BT95" s="346"/>
      <c r="BU95" s="346"/>
      <c r="BV95" s="346"/>
      <c r="BW95" s="346"/>
      <c r="BX95" s="346"/>
      <c r="BY95" s="346"/>
      <c r="BZ95" s="346"/>
      <c r="CA95" s="346"/>
      <c r="CB95" s="346"/>
      <c r="CC95" s="346"/>
      <c r="CD95" s="346"/>
      <c r="CE95" s="346"/>
      <c r="CF95" s="347"/>
      <c r="CG95" s="347"/>
      <c r="CH95" s="347"/>
      <c r="CI95" s="347"/>
      <c r="CJ95" s="347"/>
      <c r="CK95" s="347"/>
      <c r="CL95" s="347"/>
      <c r="CM95" s="347"/>
      <c r="CN95" s="347"/>
      <c r="CO95" s="347"/>
      <c r="CP95" s="347"/>
      <c r="CQ95" s="347"/>
      <c r="CR95" s="347"/>
      <c r="CS95" s="347"/>
      <c r="CT95" s="347"/>
      <c r="CU95" s="347"/>
      <c r="CV95" s="347"/>
      <c r="CW95" s="347"/>
      <c r="CX95" s="347"/>
      <c r="CY95" s="347"/>
      <c r="CZ95" s="347"/>
      <c r="DA95" s="347"/>
      <c r="DB95" s="347"/>
      <c r="DC95" s="347"/>
      <c r="DD95" s="347"/>
      <c r="DE95" s="347"/>
      <c r="DF95" s="348"/>
      <c r="DG95" s="85"/>
      <c r="DH95" s="85"/>
      <c r="DI95" s="85"/>
      <c r="DJ95" s="85"/>
    </row>
    <row r="96" spans="1:115" ht="10.8" customHeight="1" x14ac:dyDescent="0.3">
      <c r="A96" s="4"/>
      <c r="B96" s="4"/>
      <c r="D96" s="4"/>
      <c r="E96" s="4"/>
      <c r="F96" s="4"/>
      <c r="G96" s="4"/>
      <c r="H96" s="4"/>
      <c r="I96" s="4"/>
      <c r="J96" s="4"/>
      <c r="K96" s="4"/>
      <c r="L96" s="4"/>
      <c r="M96" s="4"/>
      <c r="N96" s="4"/>
      <c r="O96" s="4"/>
      <c r="P96" s="4"/>
      <c r="Q96" s="8"/>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row>
    <row r="97" spans="1:110" ht="15.6" x14ac:dyDescent="0.3">
      <c r="A97" s="4"/>
      <c r="B97" s="4"/>
      <c r="C97" s="202" t="s">
        <v>2013</v>
      </c>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c r="CE97" s="203"/>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row>
    <row r="98" spans="1:110" ht="7.95" customHeight="1" x14ac:dyDescent="0.3">
      <c r="A98" s="4"/>
      <c r="B98" s="4"/>
      <c r="C98" s="4"/>
      <c r="E98" s="4"/>
      <c r="F98" s="4"/>
      <c r="G98" s="4"/>
      <c r="H98" s="4"/>
      <c r="I98" s="4"/>
      <c r="J98" s="4"/>
      <c r="K98" s="4"/>
      <c r="L98" s="4"/>
      <c r="M98" s="4"/>
      <c r="N98" s="4"/>
      <c r="O98" s="5"/>
      <c r="P98" s="4"/>
      <c r="AJ98" s="14"/>
    </row>
    <row r="99" spans="1:110" ht="27.6" customHeight="1" x14ac:dyDescent="0.3">
      <c r="A99" s="4"/>
      <c r="B99" s="4"/>
      <c r="C99" s="272" t="s">
        <v>2261</v>
      </c>
      <c r="D99" s="319"/>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19"/>
      <c r="BU99" s="319"/>
      <c r="BV99" s="319"/>
      <c r="BW99" s="319"/>
      <c r="BX99" s="319"/>
      <c r="BY99" s="319"/>
      <c r="BZ99" s="319"/>
      <c r="CA99" s="319"/>
      <c r="CB99" s="319"/>
      <c r="CC99" s="319"/>
      <c r="CD99" s="319"/>
      <c r="CE99" s="319"/>
      <c r="CF99" s="319"/>
      <c r="CG99" s="319"/>
      <c r="CH99" s="319"/>
      <c r="CI99" s="319"/>
      <c r="CJ99" s="319"/>
      <c r="CK99" s="319"/>
      <c r="CL99" s="319"/>
      <c r="CM99" s="319"/>
      <c r="CN99" s="319"/>
      <c r="CO99" s="319"/>
      <c r="CP99" s="319"/>
      <c r="CQ99" s="319"/>
      <c r="CR99" s="319"/>
      <c r="CS99" s="319"/>
      <c r="CT99" s="319"/>
      <c r="CU99" s="319"/>
      <c r="CV99" s="319"/>
      <c r="CW99" s="319"/>
      <c r="CX99" s="319"/>
      <c r="CY99" s="319"/>
      <c r="CZ99" s="319"/>
      <c r="DA99" s="319"/>
      <c r="DB99" s="319"/>
      <c r="DC99" s="319"/>
      <c r="DD99" s="319"/>
      <c r="DE99" s="319"/>
      <c r="DF99" s="319"/>
    </row>
    <row r="100" spans="1:110" x14ac:dyDescent="0.3">
      <c r="A100" s="4"/>
      <c r="B100" s="4"/>
      <c r="C100" s="71" t="s">
        <v>2014</v>
      </c>
      <c r="E100" s="4"/>
      <c r="F100" s="4"/>
      <c r="G100" s="4"/>
      <c r="H100" s="4"/>
      <c r="I100" s="4"/>
      <c r="J100" s="4"/>
      <c r="K100" s="4"/>
      <c r="L100" s="4"/>
      <c r="M100" s="4"/>
      <c r="N100" s="4"/>
      <c r="O100" s="5"/>
      <c r="P100" s="4"/>
      <c r="AJ100" s="14"/>
    </row>
    <row r="101" spans="1:110" x14ac:dyDescent="0.3">
      <c r="A101" s="4"/>
      <c r="B101" s="4"/>
      <c r="C101" s="72" t="s">
        <v>2015</v>
      </c>
      <c r="D101" s="134" t="s">
        <v>2095</v>
      </c>
      <c r="E101" s="4"/>
      <c r="F101" s="4"/>
      <c r="G101" s="4"/>
      <c r="H101" s="4"/>
      <c r="I101" s="4"/>
      <c r="J101" s="4"/>
      <c r="K101" s="4"/>
      <c r="L101" s="4"/>
      <c r="M101" s="4"/>
      <c r="N101" s="4"/>
      <c r="O101" s="5"/>
      <c r="P101" s="4"/>
      <c r="AJ101" s="14"/>
    </row>
    <row r="102" spans="1:110" x14ac:dyDescent="0.3">
      <c r="A102" s="4"/>
      <c r="B102" s="4"/>
      <c r="C102" s="73" t="s">
        <v>2015</v>
      </c>
      <c r="D102" s="70" t="s">
        <v>2170</v>
      </c>
      <c r="E102" s="4"/>
      <c r="F102" s="4"/>
      <c r="G102" s="4"/>
      <c r="H102" s="4"/>
      <c r="I102" s="4"/>
      <c r="J102" s="4"/>
      <c r="K102" s="4"/>
      <c r="L102" s="4"/>
      <c r="M102" s="4"/>
      <c r="N102" s="4"/>
      <c r="O102" s="5"/>
      <c r="P102" s="4"/>
      <c r="AJ102" s="14"/>
    </row>
    <row r="103" spans="1:110" x14ac:dyDescent="0.3">
      <c r="A103" s="4"/>
      <c r="B103" s="4"/>
      <c r="C103" s="4"/>
      <c r="D103" s="74" t="s">
        <v>2015</v>
      </c>
      <c r="E103" s="71" t="s">
        <v>2096</v>
      </c>
      <c r="F103" s="4"/>
      <c r="G103" s="4"/>
      <c r="H103" s="4"/>
      <c r="I103" s="4"/>
      <c r="J103" s="4"/>
      <c r="K103" s="4"/>
      <c r="L103" s="4"/>
      <c r="M103" s="4"/>
      <c r="N103" s="4"/>
      <c r="O103" s="5"/>
      <c r="P103" s="4"/>
      <c r="AJ103" s="14"/>
    </row>
    <row r="104" spans="1:110" x14ac:dyDescent="0.3">
      <c r="A104" s="4"/>
      <c r="B104" s="4"/>
      <c r="C104" s="4"/>
      <c r="D104" s="74" t="s">
        <v>2015</v>
      </c>
      <c r="E104" s="111" t="s">
        <v>2253</v>
      </c>
      <c r="F104" s="4"/>
      <c r="G104" s="4"/>
      <c r="H104" s="4"/>
      <c r="I104" s="4"/>
      <c r="J104" s="4"/>
      <c r="K104" s="4"/>
      <c r="L104" s="4"/>
      <c r="M104" s="4"/>
      <c r="N104" s="4"/>
      <c r="O104" s="5"/>
      <c r="P104" s="4"/>
      <c r="AJ104" s="14"/>
    </row>
    <row r="105" spans="1:110" x14ac:dyDescent="0.3">
      <c r="A105" s="4"/>
      <c r="B105" s="4"/>
      <c r="C105" s="4"/>
      <c r="D105" s="74" t="s">
        <v>2015</v>
      </c>
      <c r="E105" s="71" t="s">
        <v>2097</v>
      </c>
      <c r="F105" s="4"/>
      <c r="G105" s="4"/>
      <c r="H105" s="4"/>
      <c r="I105" s="4"/>
      <c r="J105" s="4"/>
      <c r="K105" s="4"/>
      <c r="L105" s="4"/>
      <c r="M105" s="4"/>
      <c r="N105" s="4"/>
      <c r="O105" s="5"/>
      <c r="P105" s="4"/>
      <c r="AJ105" s="14"/>
    </row>
    <row r="106" spans="1:110" x14ac:dyDescent="0.3">
      <c r="A106" s="4"/>
      <c r="B106" s="4"/>
      <c r="C106" s="74" t="s">
        <v>2015</v>
      </c>
      <c r="D106" s="71" t="s">
        <v>2098</v>
      </c>
      <c r="F106" s="4"/>
      <c r="G106" s="4"/>
      <c r="H106" s="4"/>
      <c r="I106" s="4"/>
      <c r="J106" s="4"/>
      <c r="K106" s="4"/>
      <c r="L106" s="4"/>
      <c r="M106" s="4"/>
      <c r="N106" s="4"/>
      <c r="O106" s="5"/>
      <c r="P106" s="4"/>
      <c r="AJ106" s="14"/>
    </row>
    <row r="107" spans="1:110" ht="14.4" customHeight="1" x14ac:dyDescent="0.3">
      <c r="A107" s="4"/>
      <c r="B107" s="4"/>
      <c r="C107" s="73" t="s">
        <v>2015</v>
      </c>
      <c r="D107" s="349" t="s">
        <v>2099</v>
      </c>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row>
    <row r="108" spans="1:110" x14ac:dyDescent="0.3">
      <c r="A108" s="4"/>
      <c r="B108" s="4"/>
      <c r="C108" s="73" t="s">
        <v>2015</v>
      </c>
      <c r="D108" s="70" t="s">
        <v>2100</v>
      </c>
      <c r="E108" s="4"/>
      <c r="F108" s="4"/>
      <c r="G108" s="4"/>
      <c r="H108" s="4"/>
      <c r="I108" s="4"/>
      <c r="J108" s="4"/>
      <c r="K108" s="4"/>
      <c r="L108" s="4"/>
      <c r="M108" s="4"/>
      <c r="N108" s="4"/>
      <c r="O108" s="5"/>
      <c r="P108" s="4"/>
      <c r="AJ108" s="14"/>
    </row>
    <row r="109" spans="1:110" ht="14.4" customHeight="1" x14ac:dyDescent="0.3">
      <c r="A109" s="4"/>
      <c r="B109" s="4"/>
      <c r="C109" s="350" t="s">
        <v>2249</v>
      </c>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row>
    <row r="110" spans="1:110" x14ac:dyDescent="0.3">
      <c r="A110" s="4"/>
      <c r="B110" s="4"/>
      <c r="C110" s="75"/>
      <c r="E110" s="4"/>
      <c r="F110" s="4"/>
      <c r="G110" s="4"/>
      <c r="H110" s="4"/>
      <c r="I110" s="4"/>
      <c r="J110" s="4"/>
      <c r="K110" s="4"/>
      <c r="L110" s="4"/>
      <c r="M110" s="4"/>
      <c r="N110" s="4"/>
      <c r="O110" s="5"/>
      <c r="P110" s="4"/>
      <c r="AJ110" s="14"/>
    </row>
    <row r="111" spans="1:110" x14ac:dyDescent="0.3">
      <c r="A111" s="4"/>
      <c r="B111" s="4"/>
      <c r="C111" s="4"/>
      <c r="E111" s="4"/>
      <c r="F111" s="4"/>
      <c r="G111" s="4"/>
      <c r="H111" s="4"/>
      <c r="I111" s="4"/>
      <c r="J111" s="4"/>
      <c r="K111" s="4"/>
      <c r="L111" s="4"/>
      <c r="M111" s="4"/>
      <c r="N111" s="4"/>
      <c r="O111" s="5"/>
      <c r="P111" s="4"/>
      <c r="AJ111" s="14"/>
    </row>
    <row r="112" spans="1:110" x14ac:dyDescent="0.3">
      <c r="A112" s="4"/>
      <c r="B112" s="4"/>
      <c r="C112" s="4"/>
      <c r="E112" s="4"/>
      <c r="F112" s="4"/>
      <c r="G112" s="4"/>
      <c r="H112" s="4"/>
      <c r="I112" s="4"/>
      <c r="J112" s="4"/>
      <c r="K112" s="4"/>
      <c r="L112" s="4"/>
      <c r="M112" s="4"/>
      <c r="N112" s="4"/>
      <c r="O112" s="5"/>
      <c r="P112" s="4"/>
      <c r="AJ112" s="14"/>
    </row>
    <row r="113" spans="1:36" x14ac:dyDescent="0.3">
      <c r="A113" s="4"/>
      <c r="B113" s="4"/>
      <c r="C113" s="4"/>
      <c r="E113" s="4"/>
      <c r="F113" s="4"/>
      <c r="G113" s="4"/>
      <c r="H113" s="4"/>
      <c r="I113" s="4"/>
      <c r="J113" s="4"/>
      <c r="K113" s="4"/>
      <c r="L113" s="4"/>
      <c r="M113" s="4"/>
      <c r="N113" s="4"/>
      <c r="O113" s="5"/>
      <c r="P113" s="4"/>
      <c r="AJ113" s="14"/>
    </row>
    <row r="114" spans="1:36" x14ac:dyDescent="0.3">
      <c r="A114" s="4"/>
      <c r="B114" s="4"/>
      <c r="C114" s="4"/>
      <c r="E114" s="4"/>
      <c r="F114" s="4"/>
      <c r="G114" s="4"/>
      <c r="H114" s="4"/>
      <c r="I114" s="4"/>
      <c r="J114" s="4"/>
      <c r="K114" s="4"/>
      <c r="L114" s="4"/>
      <c r="M114" s="4"/>
      <c r="N114" s="4"/>
      <c r="O114" s="5"/>
      <c r="P114" s="4"/>
      <c r="AJ114" s="14"/>
    </row>
    <row r="115" spans="1:36" x14ac:dyDescent="0.3">
      <c r="A115" s="4"/>
      <c r="B115" s="4"/>
      <c r="C115" s="4"/>
      <c r="E115" s="4"/>
      <c r="F115" s="4"/>
      <c r="G115" s="4"/>
      <c r="H115" s="4"/>
      <c r="I115" s="4"/>
      <c r="J115" s="4"/>
      <c r="K115" s="4"/>
      <c r="L115" s="4"/>
      <c r="M115" s="4"/>
      <c r="N115" s="4"/>
      <c r="O115" s="5"/>
      <c r="P115" s="4"/>
      <c r="AJ115" s="14"/>
    </row>
    <row r="116" spans="1:36" x14ac:dyDescent="0.3">
      <c r="A116" s="4"/>
      <c r="B116" s="4"/>
      <c r="C116" s="4"/>
      <c r="E116" s="4"/>
      <c r="F116" s="4"/>
      <c r="G116" s="4"/>
      <c r="H116" s="4"/>
      <c r="I116" s="4"/>
      <c r="J116" s="4"/>
      <c r="K116" s="4"/>
      <c r="L116" s="4"/>
      <c r="M116" s="4"/>
      <c r="N116" s="4"/>
      <c r="O116" s="5"/>
      <c r="P116" s="4"/>
      <c r="AJ116" s="14"/>
    </row>
    <row r="117" spans="1:36" x14ac:dyDescent="0.3">
      <c r="A117" s="4"/>
      <c r="B117" s="4"/>
      <c r="C117" s="4"/>
      <c r="E117" s="4"/>
      <c r="F117" s="4"/>
      <c r="G117" s="4"/>
      <c r="H117" s="4"/>
      <c r="I117" s="4"/>
      <c r="J117" s="4"/>
      <c r="K117" s="4"/>
      <c r="L117" s="4"/>
      <c r="M117" s="4"/>
      <c r="N117" s="4"/>
      <c r="O117" s="5"/>
      <c r="P117" s="4"/>
      <c r="AJ117" s="14"/>
    </row>
    <row r="118" spans="1:36" x14ac:dyDescent="0.3">
      <c r="A118" s="4"/>
      <c r="B118" s="4"/>
      <c r="C118" s="4"/>
      <c r="E118" s="4"/>
      <c r="F118" s="4"/>
      <c r="G118" s="4"/>
      <c r="H118" s="4"/>
      <c r="I118" s="4"/>
      <c r="J118" s="4"/>
      <c r="K118" s="4"/>
      <c r="L118" s="4"/>
      <c r="M118" s="4"/>
      <c r="N118" s="4"/>
      <c r="O118" s="5"/>
      <c r="P118" s="4"/>
      <c r="AJ118" s="14"/>
    </row>
    <row r="119" spans="1:36" x14ac:dyDescent="0.3">
      <c r="A119" s="4"/>
      <c r="B119" s="4"/>
      <c r="C119" s="4"/>
      <c r="E119" s="4"/>
      <c r="F119" s="4"/>
      <c r="G119" s="4"/>
      <c r="H119" s="4"/>
      <c r="I119" s="4"/>
      <c r="J119" s="4"/>
      <c r="K119" s="4"/>
      <c r="L119" s="4"/>
      <c r="M119" s="4"/>
      <c r="N119" s="4"/>
      <c r="O119" s="5"/>
      <c r="P119" s="4"/>
      <c r="AJ119" s="14"/>
    </row>
    <row r="120" spans="1:36" x14ac:dyDescent="0.3">
      <c r="A120" s="4"/>
      <c r="B120" s="4"/>
      <c r="C120" s="4"/>
      <c r="E120" s="4"/>
      <c r="F120" s="4"/>
      <c r="G120" s="4"/>
      <c r="H120" s="4"/>
      <c r="I120" s="4"/>
      <c r="J120" s="4"/>
      <c r="K120" s="4"/>
      <c r="L120" s="4"/>
      <c r="M120" s="4"/>
      <c r="N120" s="4"/>
      <c r="O120" s="5"/>
      <c r="P120" s="4"/>
      <c r="AJ120" s="14"/>
    </row>
    <row r="121" spans="1:36" x14ac:dyDescent="0.3">
      <c r="A121" s="4"/>
      <c r="B121" s="4"/>
      <c r="C121" s="4"/>
      <c r="E121" s="4"/>
      <c r="F121" s="4"/>
      <c r="G121" s="4"/>
      <c r="H121" s="4"/>
      <c r="I121" s="4"/>
      <c r="J121" s="4"/>
      <c r="K121" s="4"/>
      <c r="L121" s="4"/>
      <c r="M121" s="4"/>
      <c r="N121" s="4"/>
      <c r="O121" s="5"/>
      <c r="P121" s="4"/>
      <c r="AJ121" s="14"/>
    </row>
    <row r="122" spans="1:36" x14ac:dyDescent="0.3">
      <c r="A122" s="4"/>
      <c r="B122" s="4"/>
      <c r="C122" s="4"/>
      <c r="E122" s="4"/>
      <c r="F122" s="4"/>
      <c r="G122" s="4"/>
      <c r="H122" s="4"/>
      <c r="I122" s="4"/>
      <c r="J122" s="4"/>
      <c r="K122" s="4"/>
      <c r="L122" s="4"/>
      <c r="M122" s="4"/>
      <c r="N122" s="4"/>
      <c r="O122" s="5"/>
      <c r="P122" s="4"/>
      <c r="AJ122" s="14"/>
    </row>
    <row r="123" spans="1:36" x14ac:dyDescent="0.3">
      <c r="A123" s="4"/>
      <c r="B123" s="4"/>
      <c r="C123" s="4"/>
      <c r="E123" s="4"/>
      <c r="F123" s="4"/>
      <c r="G123" s="4"/>
      <c r="H123" s="4"/>
      <c r="I123" s="4"/>
      <c r="J123" s="4"/>
      <c r="K123" s="4"/>
      <c r="L123" s="4"/>
      <c r="M123" s="4"/>
      <c r="N123" s="4"/>
      <c r="O123" s="5"/>
      <c r="P123" s="4"/>
      <c r="AJ123" s="14"/>
    </row>
    <row r="124" spans="1:36" x14ac:dyDescent="0.3">
      <c r="A124" s="4"/>
      <c r="B124" s="4"/>
      <c r="C124" s="4"/>
      <c r="E124" s="4"/>
      <c r="F124" s="4"/>
      <c r="G124" s="4"/>
      <c r="H124" s="4"/>
      <c r="I124" s="4"/>
      <c r="J124" s="4"/>
      <c r="K124" s="4"/>
      <c r="L124" s="4"/>
      <c r="M124" s="4"/>
      <c r="N124" s="4"/>
      <c r="O124" s="5"/>
      <c r="P124" s="4"/>
      <c r="AJ124" s="14"/>
    </row>
    <row r="125" spans="1:36" x14ac:dyDescent="0.3">
      <c r="A125" s="4"/>
      <c r="B125" s="4"/>
      <c r="C125" s="4"/>
      <c r="E125" s="4"/>
      <c r="F125" s="4"/>
      <c r="G125" s="4"/>
      <c r="H125" s="4"/>
      <c r="I125" s="4"/>
      <c r="J125" s="4"/>
      <c r="K125" s="4"/>
      <c r="L125" s="4"/>
      <c r="M125" s="4"/>
      <c r="N125" s="4"/>
      <c r="O125" s="5"/>
      <c r="P125" s="4"/>
      <c r="AJ125" s="14"/>
    </row>
    <row r="126" spans="1:36" x14ac:dyDescent="0.3">
      <c r="A126" s="4"/>
      <c r="B126" s="4"/>
      <c r="C126" s="4"/>
      <c r="E126" s="4"/>
      <c r="F126" s="4"/>
      <c r="G126" s="4"/>
      <c r="H126" s="4"/>
      <c r="I126" s="4"/>
      <c r="J126" s="4"/>
      <c r="K126" s="4"/>
      <c r="L126" s="4"/>
      <c r="M126" s="4"/>
      <c r="N126" s="4"/>
      <c r="O126" s="5"/>
      <c r="P126" s="4"/>
      <c r="AJ126" s="14"/>
    </row>
    <row r="127" spans="1:36" x14ac:dyDescent="0.3">
      <c r="A127" s="4"/>
      <c r="B127" s="4"/>
      <c r="C127" s="4"/>
      <c r="E127" s="4"/>
      <c r="F127" s="4"/>
      <c r="G127" s="4"/>
      <c r="H127" s="4"/>
      <c r="I127" s="4"/>
      <c r="J127" s="4"/>
      <c r="K127" s="4"/>
      <c r="L127" s="4"/>
      <c r="M127" s="4"/>
      <c r="N127" s="4"/>
      <c r="O127" s="5"/>
      <c r="P127" s="4"/>
      <c r="AJ127" s="14"/>
    </row>
    <row r="128" spans="1:36" x14ac:dyDescent="0.3">
      <c r="A128" s="4"/>
      <c r="B128" s="4"/>
      <c r="C128" s="4"/>
      <c r="E128" s="4"/>
      <c r="F128" s="4"/>
      <c r="G128" s="4"/>
      <c r="H128" s="4"/>
      <c r="I128" s="4"/>
      <c r="J128" s="4"/>
      <c r="K128" s="4"/>
      <c r="L128" s="4"/>
      <c r="M128" s="4"/>
      <c r="N128" s="4"/>
      <c r="O128" s="5"/>
      <c r="P128" s="4"/>
      <c r="AJ128" s="14"/>
    </row>
    <row r="129" spans="1:79" x14ac:dyDescent="0.3">
      <c r="A129" s="4"/>
      <c r="B129" s="4"/>
      <c r="C129" s="4"/>
      <c r="E129" s="4"/>
      <c r="F129" s="4"/>
      <c r="G129" s="4"/>
      <c r="H129" s="4"/>
      <c r="I129" s="4"/>
      <c r="J129" s="4"/>
      <c r="K129" s="4"/>
      <c r="L129" s="4"/>
      <c r="M129" s="4"/>
      <c r="N129" s="4"/>
      <c r="O129" s="5"/>
      <c r="P129" s="4"/>
      <c r="AJ129" s="14"/>
    </row>
    <row r="130" spans="1:79" x14ac:dyDescent="0.3">
      <c r="A130" s="4"/>
      <c r="B130" s="4"/>
      <c r="C130" s="4"/>
      <c r="E130" s="4"/>
      <c r="F130" s="4"/>
      <c r="G130" s="4"/>
      <c r="H130" s="4"/>
      <c r="I130" s="4"/>
      <c r="J130" s="4"/>
      <c r="K130" s="4"/>
      <c r="L130" s="4"/>
      <c r="M130" s="4"/>
      <c r="N130" s="4"/>
      <c r="O130" s="5"/>
      <c r="P130" s="4"/>
      <c r="AJ130" s="14"/>
    </row>
    <row r="131" spans="1:79" x14ac:dyDescent="0.3">
      <c r="A131" s="4"/>
      <c r="B131" s="4"/>
      <c r="C131" s="4"/>
      <c r="E131" s="4"/>
      <c r="F131" s="4"/>
      <c r="G131" s="4"/>
      <c r="H131" s="4"/>
      <c r="I131" s="4"/>
      <c r="J131" s="4"/>
      <c r="K131" s="4"/>
      <c r="L131" s="4"/>
      <c r="M131" s="4"/>
      <c r="N131" s="4"/>
      <c r="O131" s="5"/>
      <c r="P131" s="4"/>
      <c r="AJ131" s="14"/>
    </row>
    <row r="132" spans="1:79" x14ac:dyDescent="0.3">
      <c r="A132" s="4"/>
      <c r="B132" s="4"/>
      <c r="C132" s="4"/>
      <c r="E132" s="4"/>
      <c r="F132" s="4"/>
      <c r="G132" s="4"/>
      <c r="H132" s="4"/>
      <c r="I132" s="4"/>
      <c r="J132" s="4"/>
      <c r="K132" s="4"/>
      <c r="L132" s="4"/>
      <c r="M132" s="4"/>
      <c r="N132" s="4"/>
      <c r="O132" s="5"/>
      <c r="P132" s="4"/>
      <c r="AJ132" s="14"/>
    </row>
    <row r="133" spans="1:79" x14ac:dyDescent="0.3">
      <c r="A133" s="4"/>
      <c r="B133" s="4"/>
      <c r="C133" s="4"/>
      <c r="E133" s="4"/>
      <c r="F133" s="4"/>
      <c r="G133" s="4"/>
      <c r="H133" s="4"/>
      <c r="I133" s="4"/>
      <c r="J133" s="4"/>
      <c r="K133" s="4"/>
      <c r="L133" s="4"/>
      <c r="M133" s="4"/>
      <c r="N133" s="4"/>
      <c r="O133" s="5"/>
      <c r="P133" s="4"/>
      <c r="AJ133" s="14"/>
    </row>
    <row r="134" spans="1:79" x14ac:dyDescent="0.3">
      <c r="A134" s="4"/>
      <c r="B134" s="4"/>
      <c r="C134" s="4"/>
      <c r="E134" s="4"/>
      <c r="F134" s="4"/>
      <c r="G134" s="4"/>
      <c r="H134" s="4"/>
      <c r="I134" s="4"/>
      <c r="J134" s="4"/>
      <c r="K134" s="4"/>
      <c r="L134" s="4"/>
      <c r="M134" s="4"/>
      <c r="N134" s="4"/>
      <c r="O134" s="5"/>
      <c r="P134" s="4"/>
      <c r="AJ134" s="14"/>
    </row>
    <row r="135" spans="1:79" x14ac:dyDescent="0.3">
      <c r="A135" s="4"/>
      <c r="B135" s="4"/>
      <c r="C135" s="4"/>
      <c r="E135" s="4"/>
      <c r="F135" s="4"/>
      <c r="G135" s="4"/>
      <c r="H135" s="4"/>
      <c r="I135" s="4"/>
      <c r="J135" s="4"/>
      <c r="K135" s="4"/>
      <c r="L135" s="4"/>
      <c r="M135" s="4"/>
      <c r="N135" s="4"/>
      <c r="O135" s="5"/>
      <c r="P135" s="4"/>
      <c r="AJ135" s="14"/>
    </row>
    <row r="136" spans="1:79" x14ac:dyDescent="0.3">
      <c r="A136" s="4"/>
      <c r="B136" s="4"/>
      <c r="C136" s="4"/>
      <c r="E136" s="4"/>
      <c r="F136" s="4"/>
      <c r="G136" s="4"/>
      <c r="H136" s="4"/>
      <c r="I136" s="4"/>
      <c r="J136" s="4"/>
      <c r="K136" s="4"/>
      <c r="L136" s="4"/>
      <c r="M136" s="4"/>
      <c r="N136" s="4"/>
      <c r="O136" s="5"/>
      <c r="P136" s="4"/>
      <c r="AJ136" s="14"/>
    </row>
    <row r="138" spans="1:79"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row>
  </sheetData>
  <sheetProtection algorithmName="SHA-512" hashValue="+P6b8ft7qQBf9+olsi92aJt2k3B9guG6vQ5ySnsfMPTJ8n9hTdEOa3mOUcqxWn5N1TAMlnP6ab9LFsqpdpKWhg==" saltValue="Q4ZeANcGd12+ge+LYD3OFg==" spinCount="100000" sheet="1" objects="1" scenarios="1"/>
  <dataConsolidate/>
  <mergeCells count="952">
    <mergeCell ref="C94:DF94"/>
    <mergeCell ref="C90:DF90"/>
    <mergeCell ref="C92:DF92"/>
    <mergeCell ref="C93:DF93"/>
    <mergeCell ref="C95:DF95"/>
    <mergeCell ref="C97:DF97"/>
    <mergeCell ref="C99:DF99"/>
    <mergeCell ref="D107:DF107"/>
    <mergeCell ref="C109:DF109"/>
    <mergeCell ref="C47:CE47"/>
    <mergeCell ref="W73:Y73"/>
    <mergeCell ref="Z73:AB73"/>
    <mergeCell ref="AC73:AE73"/>
    <mergeCell ref="T74:V74"/>
    <mergeCell ref="W74:Y74"/>
    <mergeCell ref="Z74:AB74"/>
    <mergeCell ref="W81:Y81"/>
    <mergeCell ref="Z81:AB81"/>
    <mergeCell ref="AC81:AE81"/>
    <mergeCell ref="AC65:AE65"/>
    <mergeCell ref="W66:Y66"/>
    <mergeCell ref="Z66:AB66"/>
    <mergeCell ref="AC66:AE66"/>
    <mergeCell ref="AC74:AE74"/>
    <mergeCell ref="W65:Y65"/>
    <mergeCell ref="AC64:AE64"/>
    <mergeCell ref="AW77:AY77"/>
    <mergeCell ref="BO75:BP75"/>
    <mergeCell ref="BQ75:BR75"/>
    <mergeCell ref="BY77:BZ77"/>
    <mergeCell ref="CA74:CE74"/>
    <mergeCell ref="CA75:CE75"/>
    <mergeCell ref="CA76:CE76"/>
    <mergeCell ref="T82:V82"/>
    <mergeCell ref="W82:Y82"/>
    <mergeCell ref="Z82:AB82"/>
    <mergeCell ref="AC82:AE82"/>
    <mergeCell ref="W75:Y75"/>
    <mergeCell ref="Z75:AB75"/>
    <mergeCell ref="AC75:AE75"/>
    <mergeCell ref="T76:V76"/>
    <mergeCell ref="W76:Y76"/>
    <mergeCell ref="Z76:AB76"/>
    <mergeCell ref="AC76:AE76"/>
    <mergeCell ref="Z79:AB79"/>
    <mergeCell ref="W77:Y77"/>
    <mergeCell ref="Z77:AB77"/>
    <mergeCell ref="AC77:AE77"/>
    <mergeCell ref="W79:Y79"/>
    <mergeCell ref="T75:V75"/>
    <mergeCell ref="T77:V77"/>
    <mergeCell ref="T79:V79"/>
    <mergeCell ref="CF60:CI60"/>
    <mergeCell ref="CP65:CQ65"/>
    <mergeCell ref="CP66:CQ66"/>
    <mergeCell ref="BY69:BZ69"/>
    <mergeCell ref="CA59:CE59"/>
    <mergeCell ref="Z71:AB71"/>
    <mergeCell ref="AC71:AE71"/>
    <mergeCell ref="W72:Y72"/>
    <mergeCell ref="Z72:AB72"/>
    <mergeCell ref="AC72:AE72"/>
    <mergeCell ref="Z69:AB69"/>
    <mergeCell ref="AC69:AE69"/>
    <mergeCell ref="Z70:AB70"/>
    <mergeCell ref="BQ64:BR64"/>
    <mergeCell ref="BS64:BT64"/>
    <mergeCell ref="BU64:BV64"/>
    <mergeCell ref="BW64:BX64"/>
    <mergeCell ref="BW63:BX63"/>
    <mergeCell ref="BY68:BZ68"/>
    <mergeCell ref="CA70:CE70"/>
    <mergeCell ref="BY70:BZ70"/>
    <mergeCell ref="CA65:CE65"/>
    <mergeCell ref="CA66:CE66"/>
    <mergeCell ref="BY62:BZ62"/>
    <mergeCell ref="CY2:DF2"/>
    <mergeCell ref="C13:I13"/>
    <mergeCell ref="C46:CE46"/>
    <mergeCell ref="BV14:CC15"/>
    <mergeCell ref="N33:P33"/>
    <mergeCell ref="R33:AQ33"/>
    <mergeCell ref="N29:AR29"/>
    <mergeCell ref="N31:AR31"/>
    <mergeCell ref="C3:DF3"/>
    <mergeCell ref="C4:DF4"/>
    <mergeCell ref="C6:DF6"/>
    <mergeCell ref="C17:DF17"/>
    <mergeCell ref="C16:DF16"/>
    <mergeCell ref="C18:DF18"/>
    <mergeCell ref="C19:DF19"/>
    <mergeCell ref="C20:DF20"/>
    <mergeCell ref="C21:DF21"/>
    <mergeCell ref="C23:DF23"/>
    <mergeCell ref="C25:DF25"/>
    <mergeCell ref="AB8:DF12"/>
    <mergeCell ref="C45:DF45"/>
    <mergeCell ref="C43:DF43"/>
    <mergeCell ref="CP79:CQ79"/>
    <mergeCell ref="BG79:BH79"/>
    <mergeCell ref="BI79:BJ79"/>
    <mergeCell ref="BK79:BL79"/>
    <mergeCell ref="BM79:BN79"/>
    <mergeCell ref="BG78:BH78"/>
    <mergeCell ref="BI78:BJ78"/>
    <mergeCell ref="BK78:BL78"/>
    <mergeCell ref="BM78:BN78"/>
    <mergeCell ref="BQ78:BR78"/>
    <mergeCell ref="BS78:BT78"/>
    <mergeCell ref="BU78:BV78"/>
    <mergeCell ref="BO79:BP79"/>
    <mergeCell ref="BU79:BV79"/>
    <mergeCell ref="BW79:BX79"/>
    <mergeCell ref="CF78:CI78"/>
    <mergeCell ref="CP78:CQ78"/>
    <mergeCell ref="CA83:CE83"/>
    <mergeCell ref="BW75:BX75"/>
    <mergeCell ref="BY72:BZ72"/>
    <mergeCell ref="BY73:BZ73"/>
    <mergeCell ref="BY71:BZ71"/>
    <mergeCell ref="BW78:BX78"/>
    <mergeCell ref="BY75:BZ75"/>
    <mergeCell ref="BY74:BZ74"/>
    <mergeCell ref="BW81:BX81"/>
    <mergeCell ref="BW73:BX73"/>
    <mergeCell ref="BY82:BZ82"/>
    <mergeCell ref="BY83:BZ83"/>
    <mergeCell ref="CA82:CE82"/>
    <mergeCell ref="BW74:BX74"/>
    <mergeCell ref="CA81:CE81"/>
    <mergeCell ref="CA71:CE71"/>
    <mergeCell ref="CA72:CE72"/>
    <mergeCell ref="CA73:CE73"/>
    <mergeCell ref="BY81:BZ81"/>
    <mergeCell ref="BY80:BZ80"/>
    <mergeCell ref="BY79:BZ79"/>
    <mergeCell ref="BY78:BZ78"/>
    <mergeCell ref="BW76:BX76"/>
    <mergeCell ref="BY76:BZ76"/>
    <mergeCell ref="AW85:DF86"/>
    <mergeCell ref="W78:Y78"/>
    <mergeCell ref="Z78:AB78"/>
    <mergeCell ref="AC78:AE78"/>
    <mergeCell ref="AW80:AY80"/>
    <mergeCell ref="BA80:BC80"/>
    <mergeCell ref="C84:AU84"/>
    <mergeCell ref="AW84:CE84"/>
    <mergeCell ref="CP83:CQ83"/>
    <mergeCell ref="T83:V83"/>
    <mergeCell ref="W83:Y83"/>
    <mergeCell ref="Z83:AB83"/>
    <mergeCell ref="AC83:AE83"/>
    <mergeCell ref="AC79:AE79"/>
    <mergeCell ref="T80:V80"/>
    <mergeCell ref="W80:Y80"/>
    <mergeCell ref="Z80:AB80"/>
    <mergeCell ref="AC80:AE80"/>
    <mergeCell ref="T81:V81"/>
    <mergeCell ref="T78:V78"/>
    <mergeCell ref="BU83:BV83"/>
    <mergeCell ref="BW83:BX83"/>
    <mergeCell ref="BU80:BV80"/>
    <mergeCell ref="BW80:BX80"/>
    <mergeCell ref="BY66:BZ66"/>
    <mergeCell ref="BU69:BV69"/>
    <mergeCell ref="BQ70:BR70"/>
    <mergeCell ref="BS70:BT70"/>
    <mergeCell ref="BU70:BV70"/>
    <mergeCell ref="BW68:BX68"/>
    <mergeCell ref="CA68:CE68"/>
    <mergeCell ref="CA63:CE63"/>
    <mergeCell ref="CA64:CE64"/>
    <mergeCell ref="CA69:CE69"/>
    <mergeCell ref="BY63:BZ63"/>
    <mergeCell ref="BY64:BZ64"/>
    <mergeCell ref="BW66:BX66"/>
    <mergeCell ref="BQ69:BR69"/>
    <mergeCell ref="BU77:BV77"/>
    <mergeCell ref="BW77:BX77"/>
    <mergeCell ref="BU71:BV71"/>
    <mergeCell ref="BW71:BX71"/>
    <mergeCell ref="BW67:BX67"/>
    <mergeCell ref="BU74:BV74"/>
    <mergeCell ref="BU67:BV67"/>
    <mergeCell ref="BU66:BV66"/>
    <mergeCell ref="BU81:BV81"/>
    <mergeCell ref="BW70:BX70"/>
    <mergeCell ref="BU72:BV72"/>
    <mergeCell ref="BW72:BX72"/>
    <mergeCell ref="BU76:BV76"/>
    <mergeCell ref="BU75:BV75"/>
    <mergeCell ref="BM81:BN81"/>
    <mergeCell ref="BO81:BP81"/>
    <mergeCell ref="BS79:BT79"/>
    <mergeCell ref="BO78:BP78"/>
    <mergeCell ref="BQ81:BR81"/>
    <mergeCell ref="BS81:BT81"/>
    <mergeCell ref="BQ79:BR79"/>
    <mergeCell ref="BW65:BX65"/>
    <mergeCell ref="BU82:BV82"/>
    <mergeCell ref="BW82:BX82"/>
    <mergeCell ref="BQ72:BR72"/>
    <mergeCell ref="BS72:BT72"/>
    <mergeCell ref="BS67:BT67"/>
    <mergeCell ref="BQ67:BR67"/>
    <mergeCell ref="BQ65:BR65"/>
    <mergeCell ref="BS65:BT65"/>
    <mergeCell ref="BU65:BV65"/>
    <mergeCell ref="BS77:BT77"/>
    <mergeCell ref="BM76:BN76"/>
    <mergeCell ref="BO76:BP76"/>
    <mergeCell ref="BQ76:BR76"/>
    <mergeCell ref="BS76:BT76"/>
    <mergeCell ref="BM75:BN75"/>
    <mergeCell ref="BS75:BT75"/>
    <mergeCell ref="BG82:BH82"/>
    <mergeCell ref="BI82:BJ82"/>
    <mergeCell ref="BK82:BL82"/>
    <mergeCell ref="BM82:BN82"/>
    <mergeCell ref="BO82:BP82"/>
    <mergeCell ref="BQ82:BR82"/>
    <mergeCell ref="BS82:BT82"/>
    <mergeCell ref="BM83:BN83"/>
    <mergeCell ref="BO83:BP83"/>
    <mergeCell ref="BQ83:BR83"/>
    <mergeCell ref="BS83:BT83"/>
    <mergeCell ref="BK83:BL83"/>
    <mergeCell ref="BI83:BJ83"/>
    <mergeCell ref="BG83:BH83"/>
    <mergeCell ref="BQ80:BR80"/>
    <mergeCell ref="BS80:BT80"/>
    <mergeCell ref="BM77:BN77"/>
    <mergeCell ref="BO77:BP77"/>
    <mergeCell ref="BQ77:BR77"/>
    <mergeCell ref="BG76:BH76"/>
    <mergeCell ref="BI76:BJ76"/>
    <mergeCell ref="BK76:BL76"/>
    <mergeCell ref="BG75:BH75"/>
    <mergeCell ref="BI75:BJ75"/>
    <mergeCell ref="BK75:BL75"/>
    <mergeCell ref="BO67:BP67"/>
    <mergeCell ref="BO70:BP70"/>
    <mergeCell ref="BO66:BP66"/>
    <mergeCell ref="BI64:BJ64"/>
    <mergeCell ref="BG80:BH80"/>
    <mergeCell ref="BI80:BJ80"/>
    <mergeCell ref="BK80:BL80"/>
    <mergeCell ref="BM80:BN80"/>
    <mergeCell ref="BO80:BP80"/>
    <mergeCell ref="BM65:BN65"/>
    <mergeCell ref="BM64:BN64"/>
    <mergeCell ref="BK68:BL68"/>
    <mergeCell ref="BM68:BN68"/>
    <mergeCell ref="BG74:BH74"/>
    <mergeCell ref="BG72:BH72"/>
    <mergeCell ref="BG65:BH65"/>
    <mergeCell ref="BI65:BJ65"/>
    <mergeCell ref="BK67:BL67"/>
    <mergeCell ref="BG71:BH71"/>
    <mergeCell ref="BO68:BP68"/>
    <mergeCell ref="BM74:BN74"/>
    <mergeCell ref="BO74:BP74"/>
    <mergeCell ref="BM63:BN63"/>
    <mergeCell ref="BO63:BP63"/>
    <mergeCell ref="BO72:BP72"/>
    <mergeCell ref="BO73:BP73"/>
    <mergeCell ref="BQ73:BR73"/>
    <mergeCell ref="BS73:BT73"/>
    <mergeCell ref="BU73:BV73"/>
    <mergeCell ref="BQ63:BR63"/>
    <mergeCell ref="BS63:BT63"/>
    <mergeCell ref="BU63:BV63"/>
    <mergeCell ref="BU68:BV68"/>
    <mergeCell ref="BM70:BN70"/>
    <mergeCell ref="BQ71:BR71"/>
    <mergeCell ref="BS71:BT71"/>
    <mergeCell ref="BQ66:BR66"/>
    <mergeCell ref="BS66:BT66"/>
    <mergeCell ref="BS69:BT69"/>
    <mergeCell ref="BO64:BP64"/>
    <mergeCell ref="BO65:BP65"/>
    <mergeCell ref="BM72:BN72"/>
    <mergeCell ref="BM73:BN73"/>
    <mergeCell ref="BM66:BN66"/>
    <mergeCell ref="BM67:BN67"/>
    <mergeCell ref="BS68:BT68"/>
    <mergeCell ref="BA67:BC67"/>
    <mergeCell ref="BA68:BC68"/>
    <mergeCell ref="BA69:BC69"/>
    <mergeCell ref="BA70:BC70"/>
    <mergeCell ref="BA71:BC71"/>
    <mergeCell ref="BK66:BL66"/>
    <mergeCell ref="BA66:BC66"/>
    <mergeCell ref="BI66:BJ66"/>
    <mergeCell ref="W63:Y63"/>
    <mergeCell ref="W67:Y67"/>
    <mergeCell ref="AW63:AY63"/>
    <mergeCell ref="BA63:BC63"/>
    <mergeCell ref="AW64:AY64"/>
    <mergeCell ref="AJ71:AN71"/>
    <mergeCell ref="AJ70:AN70"/>
    <mergeCell ref="AW68:AY68"/>
    <mergeCell ref="AW69:AY69"/>
    <mergeCell ref="AW70:AY70"/>
    <mergeCell ref="T68:V68"/>
    <mergeCell ref="W68:Y68"/>
    <mergeCell ref="T67:V67"/>
    <mergeCell ref="T64:V64"/>
    <mergeCell ref="T71:V71"/>
    <mergeCell ref="T72:V72"/>
    <mergeCell ref="W70:Y70"/>
    <mergeCell ref="W71:Y71"/>
    <mergeCell ref="W64:Y64"/>
    <mergeCell ref="Z54:AB54"/>
    <mergeCell ref="AC54:AE54"/>
    <mergeCell ref="T55:V55"/>
    <mergeCell ref="W55:Y55"/>
    <mergeCell ref="AC55:AE55"/>
    <mergeCell ref="T65:V65"/>
    <mergeCell ref="T66:V66"/>
    <mergeCell ref="T70:V70"/>
    <mergeCell ref="T73:V73"/>
    <mergeCell ref="AC70:AE70"/>
    <mergeCell ref="Z55:AB55"/>
    <mergeCell ref="T60:V60"/>
    <mergeCell ref="W60:Y60"/>
    <mergeCell ref="Z60:AB60"/>
    <mergeCell ref="AC60:AE60"/>
    <mergeCell ref="T58:V58"/>
    <mergeCell ref="W58:Y58"/>
    <mergeCell ref="Z58:AB58"/>
    <mergeCell ref="AC58:AE58"/>
    <mergeCell ref="Z56:AB56"/>
    <mergeCell ref="AC56:AE56"/>
    <mergeCell ref="Z57:AB57"/>
    <mergeCell ref="AC57:AE57"/>
    <mergeCell ref="Z64:AB64"/>
    <mergeCell ref="C58:G58"/>
    <mergeCell ref="C59:G59"/>
    <mergeCell ref="C60:G60"/>
    <mergeCell ref="BK52:BL52"/>
    <mergeCell ref="BM52:BN52"/>
    <mergeCell ref="BO52:BP52"/>
    <mergeCell ref="BI52:BJ52"/>
    <mergeCell ref="BQ52:BR52"/>
    <mergeCell ref="AJ56:AN56"/>
    <mergeCell ref="AP56:AT56"/>
    <mergeCell ref="AP60:AT60"/>
    <mergeCell ref="H58:S58"/>
    <mergeCell ref="AP57:AT57"/>
    <mergeCell ref="AP58:AT58"/>
    <mergeCell ref="AP59:AT59"/>
    <mergeCell ref="T52:V52"/>
    <mergeCell ref="W52:Y52"/>
    <mergeCell ref="Z52:AB52"/>
    <mergeCell ref="AC52:AE52"/>
    <mergeCell ref="T53:V53"/>
    <mergeCell ref="W53:Y53"/>
    <mergeCell ref="T59:V59"/>
    <mergeCell ref="W59:Y59"/>
    <mergeCell ref="W54:Y54"/>
    <mergeCell ref="C50:G51"/>
    <mergeCell ref="C55:G55"/>
    <mergeCell ref="C54:G54"/>
    <mergeCell ref="BW53:BX53"/>
    <mergeCell ref="AJ52:AN52"/>
    <mergeCell ref="AP52:AT52"/>
    <mergeCell ref="AJ53:AN53"/>
    <mergeCell ref="H53:S53"/>
    <mergeCell ref="BI51:BJ51"/>
    <mergeCell ref="AP55:AT55"/>
    <mergeCell ref="BW52:BX52"/>
    <mergeCell ref="H50:S51"/>
    <mergeCell ref="T50:AE50"/>
    <mergeCell ref="AC51:AE51"/>
    <mergeCell ref="BI53:BJ53"/>
    <mergeCell ref="BW51:BX51"/>
    <mergeCell ref="BO51:BP51"/>
    <mergeCell ref="BU55:BV55"/>
    <mergeCell ref="BO54:BP54"/>
    <mergeCell ref="BA53:BC53"/>
    <mergeCell ref="BO53:BP53"/>
    <mergeCell ref="BM53:BN53"/>
    <mergeCell ref="BU53:BV53"/>
    <mergeCell ref="BS54:BT54"/>
    <mergeCell ref="H68:S68"/>
    <mergeCell ref="BG51:BH51"/>
    <mergeCell ref="AW52:AY52"/>
    <mergeCell ref="BA52:BC52"/>
    <mergeCell ref="AW50:BD51"/>
    <mergeCell ref="BF50:BF51"/>
    <mergeCell ref="Z53:AB53"/>
    <mergeCell ref="AC53:AE53"/>
    <mergeCell ref="T56:V56"/>
    <mergeCell ref="W56:Y56"/>
    <mergeCell ref="AP54:AT54"/>
    <mergeCell ref="BG52:BH52"/>
    <mergeCell ref="H52:S52"/>
    <mergeCell ref="BG53:BH53"/>
    <mergeCell ref="H54:S54"/>
    <mergeCell ref="BG50:CE50"/>
    <mergeCell ref="H67:S67"/>
    <mergeCell ref="AC68:AE68"/>
    <mergeCell ref="AF64:AI64"/>
    <mergeCell ref="W61:Y61"/>
    <mergeCell ref="Z61:AB61"/>
    <mergeCell ref="BU61:BV61"/>
    <mergeCell ref="AF58:AI58"/>
    <mergeCell ref="CA52:CE52"/>
    <mergeCell ref="BY51:BZ51"/>
    <mergeCell ref="CA51:CE51"/>
    <mergeCell ref="AW53:AY53"/>
    <mergeCell ref="AW54:AY54"/>
    <mergeCell ref="BA54:BC54"/>
    <mergeCell ref="BG56:BH56"/>
    <mergeCell ref="BG54:BH54"/>
    <mergeCell ref="CO1:DF1"/>
    <mergeCell ref="C52:G52"/>
    <mergeCell ref="C8:T8"/>
    <mergeCell ref="AP53:AT53"/>
    <mergeCell ref="AJ54:AN54"/>
    <mergeCell ref="C56:G56"/>
    <mergeCell ref="BY52:BZ52"/>
    <mergeCell ref="BU52:BV52"/>
    <mergeCell ref="BS52:BT52"/>
    <mergeCell ref="C12:I12"/>
    <mergeCell ref="C14:P14"/>
    <mergeCell ref="AP51:AU51"/>
    <mergeCell ref="AJ51:AO51"/>
    <mergeCell ref="BE50:BE51"/>
    <mergeCell ref="T51:V51"/>
    <mergeCell ref="W51:Y51"/>
    <mergeCell ref="Z51:AB51"/>
    <mergeCell ref="C48:CE48"/>
    <mergeCell ref="AJ55:AN55"/>
    <mergeCell ref="T54:V54"/>
    <mergeCell ref="W69:Y69"/>
    <mergeCell ref="W57:Y57"/>
    <mergeCell ref="C82:G82"/>
    <mergeCell ref="T57:V57"/>
    <mergeCell ref="T61:V61"/>
    <mergeCell ref="T62:V62"/>
    <mergeCell ref="H55:S55"/>
    <mergeCell ref="C68:G68"/>
    <mergeCell ref="C73:G73"/>
    <mergeCell ref="C72:G72"/>
    <mergeCell ref="C70:G70"/>
    <mergeCell ref="T69:V69"/>
    <mergeCell ref="H80:S80"/>
    <mergeCell ref="H69:S69"/>
    <mergeCell ref="H70:S70"/>
    <mergeCell ref="H71:S71"/>
    <mergeCell ref="H72:S72"/>
    <mergeCell ref="H73:S73"/>
    <mergeCell ref="H74:S74"/>
    <mergeCell ref="H59:S59"/>
    <mergeCell ref="H76:S76"/>
    <mergeCell ref="C69:G69"/>
    <mergeCell ref="C53:G53"/>
    <mergeCell ref="C81:G81"/>
    <mergeCell ref="C77:G77"/>
    <mergeCell ref="C76:G76"/>
    <mergeCell ref="C74:G74"/>
    <mergeCell ref="H78:S78"/>
    <mergeCell ref="C75:G75"/>
    <mergeCell ref="C66:G66"/>
    <mergeCell ref="C67:G67"/>
    <mergeCell ref="H66:S66"/>
    <mergeCell ref="C61:G61"/>
    <mergeCell ref="C64:G64"/>
    <mergeCell ref="C80:G80"/>
    <mergeCell ref="C78:G78"/>
    <mergeCell ref="C65:G65"/>
    <mergeCell ref="H61:S61"/>
    <mergeCell ref="H62:S62"/>
    <mergeCell ref="C62:G62"/>
    <mergeCell ref="C63:G63"/>
    <mergeCell ref="C79:G79"/>
    <mergeCell ref="H75:S75"/>
    <mergeCell ref="H79:S79"/>
    <mergeCell ref="C57:G57"/>
    <mergeCell ref="H77:S77"/>
    <mergeCell ref="AC61:AE61"/>
    <mergeCell ref="Z59:AB59"/>
    <mergeCell ref="AC59:AE59"/>
    <mergeCell ref="W62:Y62"/>
    <mergeCell ref="Z62:AB62"/>
    <mergeCell ref="AC62:AE62"/>
    <mergeCell ref="BG70:BH70"/>
    <mergeCell ref="Z67:AB67"/>
    <mergeCell ref="AC67:AE67"/>
    <mergeCell ref="Z65:AB65"/>
    <mergeCell ref="BA65:BC65"/>
    <mergeCell ref="AJ66:AN66"/>
    <mergeCell ref="AJ68:AN68"/>
    <mergeCell ref="AF68:AI68"/>
    <mergeCell ref="AF67:AI67"/>
    <mergeCell ref="BG66:BH66"/>
    <mergeCell ref="AF59:AI59"/>
    <mergeCell ref="AP66:AT66"/>
    <mergeCell ref="AJ67:AN67"/>
    <mergeCell ref="AF66:AI66"/>
    <mergeCell ref="AF65:AI65"/>
    <mergeCell ref="BG67:BH67"/>
    <mergeCell ref="Z68:AB68"/>
    <mergeCell ref="AJ72:AN72"/>
    <mergeCell ref="AF73:AI73"/>
    <mergeCell ref="AF72:AI72"/>
    <mergeCell ref="AF79:AI79"/>
    <mergeCell ref="AP77:AT77"/>
    <mergeCell ref="AP79:AT79"/>
    <mergeCell ref="AJ80:AN80"/>
    <mergeCell ref="AJ81:AN81"/>
    <mergeCell ref="AP75:AT75"/>
    <mergeCell ref="AJ74:AN74"/>
    <mergeCell ref="AJ75:AN75"/>
    <mergeCell ref="AJ76:AN76"/>
    <mergeCell ref="AJ77:AN77"/>
    <mergeCell ref="AJ78:AN78"/>
    <mergeCell ref="AP81:AT81"/>
    <mergeCell ref="AP80:AT80"/>
    <mergeCell ref="AP76:AT76"/>
    <mergeCell ref="AF76:AI76"/>
    <mergeCell ref="AF77:AI77"/>
    <mergeCell ref="AP72:AT72"/>
    <mergeCell ref="AF75:AI75"/>
    <mergeCell ref="AF74:AI74"/>
    <mergeCell ref="H56:S56"/>
    <mergeCell ref="AW56:AY56"/>
    <mergeCell ref="AP64:AT64"/>
    <mergeCell ref="AP65:AT65"/>
    <mergeCell ref="AP62:AT62"/>
    <mergeCell ref="AJ63:AN63"/>
    <mergeCell ref="AP63:AT63"/>
    <mergeCell ref="AF63:AI63"/>
    <mergeCell ref="Z63:AB63"/>
    <mergeCell ref="AC63:AE63"/>
    <mergeCell ref="AJ57:AN57"/>
    <mergeCell ref="AJ58:AN58"/>
    <mergeCell ref="AJ60:AN60"/>
    <mergeCell ref="AJ59:AN59"/>
    <mergeCell ref="AJ62:AN62"/>
    <mergeCell ref="H64:S64"/>
    <mergeCell ref="H65:S65"/>
    <mergeCell ref="H60:S60"/>
    <mergeCell ref="AJ64:AN64"/>
    <mergeCell ref="AJ65:AN65"/>
    <mergeCell ref="T63:V63"/>
    <mergeCell ref="H63:S63"/>
    <mergeCell ref="H57:S57"/>
    <mergeCell ref="AW65:AY65"/>
    <mergeCell ref="AJ61:AN61"/>
    <mergeCell ref="BI58:BJ58"/>
    <mergeCell ref="BK58:BL58"/>
    <mergeCell ref="BM58:BN58"/>
    <mergeCell ref="BO58:BP58"/>
    <mergeCell ref="BQ58:BR58"/>
    <mergeCell ref="BS58:BT58"/>
    <mergeCell ref="AP61:AT61"/>
    <mergeCell ref="AW60:AY60"/>
    <mergeCell ref="BA60:BC60"/>
    <mergeCell ref="AW61:AY61"/>
    <mergeCell ref="BA61:BC61"/>
    <mergeCell ref="BA59:BC59"/>
    <mergeCell ref="BK59:BL59"/>
    <mergeCell ref="AW59:AY59"/>
    <mergeCell ref="BM61:BN61"/>
    <mergeCell ref="BO61:BP61"/>
    <mergeCell ref="BS59:BT59"/>
    <mergeCell ref="BQ59:BR59"/>
    <mergeCell ref="BQ60:BR60"/>
    <mergeCell ref="BS60:BT60"/>
    <mergeCell ref="BO60:BP60"/>
    <mergeCell ref="AF60:AI60"/>
    <mergeCell ref="BQ56:BR56"/>
    <mergeCell ref="BM56:BN56"/>
    <mergeCell ref="BO56:BP56"/>
    <mergeCell ref="BS56:BT56"/>
    <mergeCell ref="BA56:BC56"/>
    <mergeCell ref="AW55:AY55"/>
    <mergeCell ref="BA55:BC55"/>
    <mergeCell ref="BG55:BH55"/>
    <mergeCell ref="BI55:BJ55"/>
    <mergeCell ref="BO55:BP55"/>
    <mergeCell ref="BK55:BL55"/>
    <mergeCell ref="BM55:BN55"/>
    <mergeCell ref="BQ55:BR55"/>
    <mergeCell ref="BS55:BT55"/>
    <mergeCell ref="BK56:BL56"/>
    <mergeCell ref="BG58:BH58"/>
    <mergeCell ref="BI59:BJ59"/>
    <mergeCell ref="BG59:BH59"/>
    <mergeCell ref="BG60:BH60"/>
    <mergeCell ref="BI60:BJ60"/>
    <mergeCell ref="BM59:BN59"/>
    <mergeCell ref="BO59:BP59"/>
    <mergeCell ref="BG62:BH62"/>
    <mergeCell ref="BI62:BJ62"/>
    <mergeCell ref="BK62:BL62"/>
    <mergeCell ref="BU59:BV59"/>
    <mergeCell ref="BU56:BV56"/>
    <mergeCell ref="BQ62:BR62"/>
    <mergeCell ref="BS62:BT62"/>
    <mergeCell ref="BU62:BV62"/>
    <mergeCell ref="BM62:BN62"/>
    <mergeCell ref="BO62:BP62"/>
    <mergeCell ref="AW62:AY62"/>
    <mergeCell ref="BA62:BC62"/>
    <mergeCell ref="BG61:BH61"/>
    <mergeCell ref="BI61:BJ61"/>
    <mergeCell ref="BK61:BL61"/>
    <mergeCell ref="BI56:BJ56"/>
    <mergeCell ref="BA64:BC64"/>
    <mergeCell ref="BG64:BH64"/>
    <mergeCell ref="C83:G83"/>
    <mergeCell ref="H81:S81"/>
    <mergeCell ref="H82:S82"/>
    <mergeCell ref="H83:S83"/>
    <mergeCell ref="BG77:BH77"/>
    <mergeCell ref="BI77:BJ77"/>
    <mergeCell ref="BK77:BL77"/>
    <mergeCell ref="AJ82:AN82"/>
    <mergeCell ref="AP83:AT83"/>
    <mergeCell ref="AF78:AI78"/>
    <mergeCell ref="AF82:AI82"/>
    <mergeCell ref="AF83:AI83"/>
    <mergeCell ref="BG81:BH81"/>
    <mergeCell ref="BI81:BJ81"/>
    <mergeCell ref="BK81:BL81"/>
    <mergeCell ref="BA83:BC83"/>
    <mergeCell ref="BA81:BC81"/>
    <mergeCell ref="AW82:AY82"/>
    <mergeCell ref="BA82:BC82"/>
    <mergeCell ref="AP78:AT78"/>
    <mergeCell ref="AF80:AI80"/>
    <mergeCell ref="AW81:AY81"/>
    <mergeCell ref="AP82:AT82"/>
    <mergeCell ref="AF81:AI81"/>
    <mergeCell ref="AW78:AY78"/>
    <mergeCell ref="AJ83:AN83"/>
    <mergeCell ref="AM91:CE91"/>
    <mergeCell ref="BQ61:BR61"/>
    <mergeCell ref="BS61:BT61"/>
    <mergeCell ref="C71:G71"/>
    <mergeCell ref="BU60:BV60"/>
    <mergeCell ref="BW60:BX60"/>
    <mergeCell ref="BK60:BL60"/>
    <mergeCell ref="BM60:BN60"/>
    <mergeCell ref="AW83:AY83"/>
    <mergeCell ref="CA77:CE77"/>
    <mergeCell ref="CA78:CE78"/>
    <mergeCell ref="CA79:CE79"/>
    <mergeCell ref="CA80:CE80"/>
    <mergeCell ref="AF70:AI70"/>
    <mergeCell ref="AF71:AI71"/>
    <mergeCell ref="AJ73:AN73"/>
    <mergeCell ref="AP73:AT73"/>
    <mergeCell ref="AP74:AT74"/>
    <mergeCell ref="BI74:BJ74"/>
    <mergeCell ref="BK74:BL74"/>
    <mergeCell ref="AW74:AY74"/>
    <mergeCell ref="BA74:BC74"/>
    <mergeCell ref="AJ79:AN79"/>
    <mergeCell ref="AF52:AI52"/>
    <mergeCell ref="AF57:AI57"/>
    <mergeCell ref="BW55:BX55"/>
    <mergeCell ref="BY55:BZ55"/>
    <mergeCell ref="AJ69:AN69"/>
    <mergeCell ref="AF53:AI53"/>
    <mergeCell ref="AF54:AI54"/>
    <mergeCell ref="AF55:AI55"/>
    <mergeCell ref="AF56:AI56"/>
    <mergeCell ref="AF62:AI62"/>
    <mergeCell ref="AF61:AI61"/>
    <mergeCell ref="AF69:AI69"/>
    <mergeCell ref="BI68:BJ68"/>
    <mergeCell ref="BG68:BH68"/>
    <mergeCell ref="AP69:AT69"/>
    <mergeCell ref="BI67:BJ67"/>
    <mergeCell ref="BQ68:BR68"/>
    <mergeCell ref="AW67:AY67"/>
    <mergeCell ref="AW66:AY66"/>
    <mergeCell ref="BK65:BL65"/>
    <mergeCell ref="BG63:BH63"/>
    <mergeCell ref="BI63:BJ63"/>
    <mergeCell ref="BK64:BL64"/>
    <mergeCell ref="BK63:BL63"/>
    <mergeCell ref="BS74:BT74"/>
    <mergeCell ref="BK72:BL72"/>
    <mergeCell ref="BA78:BC78"/>
    <mergeCell ref="AW79:AY79"/>
    <mergeCell ref="BA79:BC79"/>
    <mergeCell ref="BA77:BC77"/>
    <mergeCell ref="AW75:AY75"/>
    <mergeCell ref="BA75:BC75"/>
    <mergeCell ref="AW76:AY76"/>
    <mergeCell ref="BA76:BC76"/>
    <mergeCell ref="AW73:AY73"/>
    <mergeCell ref="BA73:BC73"/>
    <mergeCell ref="DC53:DF53"/>
    <mergeCell ref="CF61:CI61"/>
    <mergeCell ref="CF62:CI62"/>
    <mergeCell ref="CF63:CI63"/>
    <mergeCell ref="CF64:CI64"/>
    <mergeCell ref="CY60:DB60"/>
    <mergeCell ref="AP67:AT67"/>
    <mergeCell ref="CF73:CI73"/>
    <mergeCell ref="CF74:CI74"/>
    <mergeCell ref="BK69:BL69"/>
    <mergeCell ref="BM69:BN69"/>
    <mergeCell ref="BO69:BP69"/>
    <mergeCell ref="BI71:BJ71"/>
    <mergeCell ref="BK71:BL71"/>
    <mergeCell ref="BM71:BN71"/>
    <mergeCell ref="BO71:BP71"/>
    <mergeCell ref="BG73:BH73"/>
    <mergeCell ref="BI73:BJ73"/>
    <mergeCell ref="BK73:BL73"/>
    <mergeCell ref="BK70:BL70"/>
    <mergeCell ref="BI70:BJ70"/>
    <mergeCell ref="BG69:BH69"/>
    <mergeCell ref="BI69:BJ69"/>
    <mergeCell ref="AP68:AT68"/>
    <mergeCell ref="DC50:DF51"/>
    <mergeCell ref="CF52:CI52"/>
    <mergeCell ref="CY52:DB52"/>
    <mergeCell ref="DC52:DF52"/>
    <mergeCell ref="CR50:CR51"/>
    <mergeCell ref="CT50:CT51"/>
    <mergeCell ref="CV50:CV51"/>
    <mergeCell ref="CX50:CX51"/>
    <mergeCell ref="CK50:CQ51"/>
    <mergeCell ref="CK52:CO52"/>
    <mergeCell ref="CP52:CQ52"/>
    <mergeCell ref="CS50:CS51"/>
    <mergeCell ref="CY50:DB51"/>
    <mergeCell ref="CP80:CQ80"/>
    <mergeCell ref="CY71:DB71"/>
    <mergeCell ref="CP74:CQ74"/>
    <mergeCell ref="CP71:CQ71"/>
    <mergeCell ref="CF68:CI68"/>
    <mergeCell ref="CF69:CI69"/>
    <mergeCell ref="CF70:CI70"/>
    <mergeCell ref="CK65:CO65"/>
    <mergeCell ref="CK66:CO66"/>
    <mergeCell ref="CK67:CO67"/>
    <mergeCell ref="CK68:CO68"/>
    <mergeCell ref="CK69:CO69"/>
    <mergeCell ref="CK70:CO70"/>
    <mergeCell ref="CP68:CQ68"/>
    <mergeCell ref="CP69:CQ69"/>
    <mergeCell ref="CP70:CQ70"/>
    <mergeCell ref="CY68:DB68"/>
    <mergeCell ref="CF71:CI71"/>
    <mergeCell ref="CF72:CI72"/>
    <mergeCell ref="CP67:CQ67"/>
    <mergeCell ref="CY67:DB67"/>
    <mergeCell ref="CF65:CI65"/>
    <mergeCell ref="CF66:CI66"/>
    <mergeCell ref="CY65:DB65"/>
    <mergeCell ref="CY79:DB79"/>
    <mergeCell ref="CK78:CO78"/>
    <mergeCell ref="CF79:CI79"/>
    <mergeCell ref="DC82:DF82"/>
    <mergeCell ref="DC83:DF83"/>
    <mergeCell ref="CF84:DB84"/>
    <mergeCell ref="DC84:DF84"/>
    <mergeCell ref="CY83:DB83"/>
    <mergeCell ref="CY80:DB80"/>
    <mergeCell ref="CY81:DB81"/>
    <mergeCell ref="CY82:DB82"/>
    <mergeCell ref="CF83:CI83"/>
    <mergeCell ref="DC80:DF80"/>
    <mergeCell ref="DC81:DF81"/>
    <mergeCell ref="CF82:CI82"/>
    <mergeCell ref="CF81:CI81"/>
    <mergeCell ref="CK80:CO80"/>
    <mergeCell ref="CK81:CO81"/>
    <mergeCell ref="CK82:CO82"/>
    <mergeCell ref="CK83:CO83"/>
    <mergeCell ref="CF80:CI80"/>
    <mergeCell ref="CP81:CQ81"/>
    <mergeCell ref="CP82:CQ82"/>
    <mergeCell ref="CK79:CO79"/>
    <mergeCell ref="DC71:DF71"/>
    <mergeCell ref="DC68:DF68"/>
    <mergeCell ref="CY77:DB77"/>
    <mergeCell ref="CY78:DB78"/>
    <mergeCell ref="DC79:DF79"/>
    <mergeCell ref="C9:X9"/>
    <mergeCell ref="C10:W10"/>
    <mergeCell ref="N35:AR35"/>
    <mergeCell ref="N37:AR37"/>
    <mergeCell ref="N27:Q27"/>
    <mergeCell ref="CU50:CU51"/>
    <mergeCell ref="CW50:CW51"/>
    <mergeCell ref="AF50:AI51"/>
    <mergeCell ref="CF50:CI51"/>
    <mergeCell ref="CJ50:CJ51"/>
    <mergeCell ref="BK51:BL51"/>
    <mergeCell ref="BM51:BN51"/>
    <mergeCell ref="BQ51:BR51"/>
    <mergeCell ref="DC72:DF72"/>
    <mergeCell ref="DC73:DF73"/>
    <mergeCell ref="DC62:DF62"/>
    <mergeCell ref="DC56:DF56"/>
    <mergeCell ref="DC57:DF57"/>
    <mergeCell ref="CK56:CO56"/>
    <mergeCell ref="DC77:DF77"/>
    <mergeCell ref="DC78:DF78"/>
    <mergeCell ref="DC61:DF61"/>
    <mergeCell ref="DC58:DF58"/>
    <mergeCell ref="DC59:DF59"/>
    <mergeCell ref="DC60:DF60"/>
    <mergeCell ref="CP58:CQ58"/>
    <mergeCell ref="CP59:CQ59"/>
    <mergeCell ref="CP60:CQ60"/>
    <mergeCell ref="DC74:DF74"/>
    <mergeCell ref="DC75:DF75"/>
    <mergeCell ref="DC76:DF76"/>
    <mergeCell ref="DC63:DF63"/>
    <mergeCell ref="DC64:DF64"/>
    <mergeCell ref="DC65:DF65"/>
    <mergeCell ref="DC66:DF66"/>
    <mergeCell ref="CY73:DB73"/>
    <mergeCell ref="DC69:DF69"/>
    <mergeCell ref="DC67:DF67"/>
    <mergeCell ref="DC70:DF70"/>
    <mergeCell ref="CY58:DB58"/>
    <mergeCell ref="CY69:DB69"/>
    <mergeCell ref="CY70:DB70"/>
    <mergeCell ref="CY59:DB59"/>
    <mergeCell ref="CY75:DB75"/>
    <mergeCell ref="CY76:DB76"/>
    <mergeCell ref="CY74:DB74"/>
    <mergeCell ref="CY72:DB72"/>
    <mergeCell ref="CP73:CQ73"/>
    <mergeCell ref="CP72:CQ72"/>
    <mergeCell ref="CY61:DB61"/>
    <mergeCell ref="CY62:DB62"/>
    <mergeCell ref="BW61:BX61"/>
    <mergeCell ref="BW62:BX62"/>
    <mergeCell ref="CY63:DB63"/>
    <mergeCell ref="CY64:DB64"/>
    <mergeCell ref="CP62:CQ62"/>
    <mergeCell ref="BW69:BX69"/>
    <mergeCell ref="CP63:CQ63"/>
    <mergeCell ref="CP64:CQ64"/>
    <mergeCell ref="CA62:CE62"/>
    <mergeCell ref="CA67:CE67"/>
    <mergeCell ref="BY65:BZ65"/>
    <mergeCell ref="BY67:BZ67"/>
    <mergeCell ref="CF67:CI67"/>
    <mergeCell ref="CY66:DB66"/>
    <mergeCell ref="CP61:CQ61"/>
    <mergeCell ref="CA61:CE61"/>
    <mergeCell ref="CF77:CI77"/>
    <mergeCell ref="AJ50:AV50"/>
    <mergeCell ref="CK58:CO58"/>
    <mergeCell ref="BS51:BT51"/>
    <mergeCell ref="CK71:CO71"/>
    <mergeCell ref="CK72:CO72"/>
    <mergeCell ref="CK73:CO73"/>
    <mergeCell ref="CK74:CO74"/>
    <mergeCell ref="CK75:CO75"/>
    <mergeCell ref="CK76:CO76"/>
    <mergeCell ref="CK77:CO77"/>
    <mergeCell ref="CF59:CI59"/>
    <mergeCell ref="CA60:CE60"/>
    <mergeCell ref="BY60:BZ60"/>
    <mergeCell ref="BW59:BX59"/>
    <mergeCell ref="BY59:BZ59"/>
    <mergeCell ref="BY61:BZ61"/>
    <mergeCell ref="AW71:AY71"/>
    <mergeCell ref="AW72:AY72"/>
    <mergeCell ref="BI72:BJ72"/>
    <mergeCell ref="AP71:AT71"/>
    <mergeCell ref="AP70:AT70"/>
    <mergeCell ref="BA72:BC72"/>
    <mergeCell ref="BQ74:BR74"/>
    <mergeCell ref="CY53:DB53"/>
    <mergeCell ref="CP53:CQ53"/>
    <mergeCell ref="BU51:BV51"/>
    <mergeCell ref="BU57:BV57"/>
    <mergeCell ref="BA57:BC57"/>
    <mergeCell ref="AW58:AY58"/>
    <mergeCell ref="BA58:BC58"/>
    <mergeCell ref="CK53:CO53"/>
    <mergeCell ref="CA53:CE53"/>
    <mergeCell ref="BU58:BV58"/>
    <mergeCell ref="CY57:DB57"/>
    <mergeCell ref="CK54:CO54"/>
    <mergeCell ref="CK55:CO55"/>
    <mergeCell ref="CP57:CQ57"/>
    <mergeCell ref="BU54:BV54"/>
    <mergeCell ref="BI54:BJ54"/>
    <mergeCell ref="BK54:BL54"/>
    <mergeCell ref="BM54:BN54"/>
    <mergeCell ref="BQ53:BR53"/>
    <mergeCell ref="BS53:BT53"/>
    <mergeCell ref="AW57:AY57"/>
    <mergeCell ref="CF58:CI58"/>
    <mergeCell ref="CY54:DB54"/>
    <mergeCell ref="CY55:DB55"/>
    <mergeCell ref="CP56:CQ56"/>
    <mergeCell ref="BW54:BX54"/>
    <mergeCell ref="BY54:BZ54"/>
    <mergeCell ref="CP55:CQ55"/>
    <mergeCell ref="C87:DF87"/>
    <mergeCell ref="CY56:DB56"/>
    <mergeCell ref="CP54:CQ54"/>
    <mergeCell ref="BW58:BX58"/>
    <mergeCell ref="BY58:BZ58"/>
    <mergeCell ref="BW57:BX57"/>
    <mergeCell ref="BW56:BX56"/>
    <mergeCell ref="BY57:BZ57"/>
    <mergeCell ref="BY56:BZ56"/>
    <mergeCell ref="CA54:CE54"/>
    <mergeCell ref="CA55:CE55"/>
    <mergeCell ref="CA56:CE56"/>
    <mergeCell ref="CA57:CE57"/>
    <mergeCell ref="CA58:CE58"/>
    <mergeCell ref="CF57:CI57"/>
    <mergeCell ref="CF75:CI75"/>
    <mergeCell ref="CF76:CI76"/>
    <mergeCell ref="CP75:CQ75"/>
    <mergeCell ref="CP76:CQ76"/>
    <mergeCell ref="CP77:CQ77"/>
    <mergeCell ref="C89:DF89"/>
    <mergeCell ref="CK59:CO59"/>
    <mergeCell ref="CK60:CO60"/>
    <mergeCell ref="CK61:CO61"/>
    <mergeCell ref="CK62:CO62"/>
    <mergeCell ref="CK63:CO63"/>
    <mergeCell ref="CK64:CO64"/>
    <mergeCell ref="CF53:CI53"/>
    <mergeCell ref="BG57:BH57"/>
    <mergeCell ref="BI57:BJ57"/>
    <mergeCell ref="BK57:BL57"/>
    <mergeCell ref="BM57:BN57"/>
    <mergeCell ref="BO57:BP57"/>
    <mergeCell ref="BQ57:BR57"/>
    <mergeCell ref="BS57:BT57"/>
    <mergeCell ref="BQ54:BR54"/>
    <mergeCell ref="BK53:BL53"/>
    <mergeCell ref="BY53:BZ53"/>
    <mergeCell ref="CK57:CO57"/>
    <mergeCell ref="CF56:CI56"/>
    <mergeCell ref="DC54:DF54"/>
    <mergeCell ref="DC55:DF55"/>
    <mergeCell ref="CF54:CI54"/>
    <mergeCell ref="CF55:CI55"/>
  </mergeCells>
  <phoneticPr fontId="0" type="noConversion"/>
  <conditionalFormatting sqref="BD52">
    <cfRule type="expression" dxfId="31" priority="34">
      <formula>$BD$52="!"</formula>
    </cfRule>
  </conditionalFormatting>
  <conditionalFormatting sqref="BD53">
    <cfRule type="expression" dxfId="30" priority="31">
      <formula>$BD$53="!"</formula>
    </cfRule>
  </conditionalFormatting>
  <conditionalFormatting sqref="BD54">
    <cfRule type="expression" dxfId="29" priority="30">
      <formula>$BD$54="!"</formula>
    </cfRule>
  </conditionalFormatting>
  <conditionalFormatting sqref="BD55">
    <cfRule type="expression" dxfId="28" priority="29">
      <formula>$BD$55="!"</formula>
    </cfRule>
  </conditionalFormatting>
  <conditionalFormatting sqref="BD56">
    <cfRule type="expression" dxfId="27" priority="28">
      <formula>$BD$56="!"</formula>
    </cfRule>
  </conditionalFormatting>
  <conditionalFormatting sqref="BD57">
    <cfRule type="expression" dxfId="26" priority="27">
      <formula>$BD$57="!"</formula>
    </cfRule>
  </conditionalFormatting>
  <conditionalFormatting sqref="BD58">
    <cfRule type="expression" dxfId="25" priority="26">
      <formula>$BD$58="!"</formula>
    </cfRule>
  </conditionalFormatting>
  <conditionalFormatting sqref="BD59">
    <cfRule type="expression" dxfId="24" priority="25">
      <formula>$BD$59="!"</formula>
    </cfRule>
  </conditionalFormatting>
  <conditionalFormatting sqref="BD60">
    <cfRule type="expression" dxfId="23" priority="24">
      <formula>$BD$60="!"</formula>
    </cfRule>
  </conditionalFormatting>
  <conditionalFormatting sqref="BD69">
    <cfRule type="expression" dxfId="22" priority="23">
      <formula>$BD$69="!"</formula>
    </cfRule>
  </conditionalFormatting>
  <conditionalFormatting sqref="BD61">
    <cfRule type="expression" dxfId="21" priority="22">
      <formula>$BD$61="!"</formula>
    </cfRule>
  </conditionalFormatting>
  <conditionalFormatting sqref="BD62">
    <cfRule type="expression" dxfId="20" priority="21">
      <formula>$BD$62="!"</formula>
    </cfRule>
  </conditionalFormatting>
  <conditionalFormatting sqref="BD63">
    <cfRule type="expression" dxfId="19" priority="20">
      <formula>$BD$63="!"</formula>
    </cfRule>
  </conditionalFormatting>
  <conditionalFormatting sqref="BD64">
    <cfRule type="expression" dxfId="18" priority="19">
      <formula>$BD$64="!"</formula>
    </cfRule>
  </conditionalFormatting>
  <conditionalFormatting sqref="BD65">
    <cfRule type="expression" dxfId="17" priority="18">
      <formula>$BD$65="!"</formula>
    </cfRule>
  </conditionalFormatting>
  <conditionalFormatting sqref="BD66">
    <cfRule type="expression" dxfId="16" priority="17">
      <formula>$BD$66="!"</formula>
    </cfRule>
  </conditionalFormatting>
  <conditionalFormatting sqref="BD67">
    <cfRule type="expression" dxfId="15" priority="16">
      <formula>$BD$67="!"</formula>
    </cfRule>
  </conditionalFormatting>
  <conditionalFormatting sqref="BD68">
    <cfRule type="expression" dxfId="14" priority="15">
      <formula>$BD$68="!"</formula>
    </cfRule>
  </conditionalFormatting>
  <conditionalFormatting sqref="BD70">
    <cfRule type="expression" dxfId="13" priority="14">
      <formula>$BD$70="!"</formula>
    </cfRule>
  </conditionalFormatting>
  <conditionalFormatting sqref="BD71">
    <cfRule type="expression" dxfId="12" priority="13">
      <formula>$BD$71="!"</formula>
    </cfRule>
  </conditionalFormatting>
  <conditionalFormatting sqref="BD72">
    <cfRule type="expression" dxfId="11" priority="12">
      <formula>$BD$72="!"</formula>
    </cfRule>
  </conditionalFormatting>
  <conditionalFormatting sqref="BD73">
    <cfRule type="expression" dxfId="10" priority="11">
      <formula>$BD$73="!"</formula>
    </cfRule>
  </conditionalFormatting>
  <conditionalFormatting sqref="BD74">
    <cfRule type="expression" dxfId="9" priority="10">
      <formula>$BD$74="!"</formula>
    </cfRule>
  </conditionalFormatting>
  <conditionalFormatting sqref="BD75">
    <cfRule type="expression" dxfId="8" priority="9">
      <formula>$BD$75="!"</formula>
    </cfRule>
  </conditionalFormatting>
  <conditionalFormatting sqref="BD76">
    <cfRule type="expression" dxfId="7" priority="8">
      <formula>$BD$76="!"</formula>
    </cfRule>
  </conditionalFormatting>
  <conditionalFormatting sqref="BD77">
    <cfRule type="expression" dxfId="6" priority="7">
      <formula>$BD$77="!"</formula>
    </cfRule>
  </conditionalFormatting>
  <conditionalFormatting sqref="BD78">
    <cfRule type="expression" dxfId="5" priority="6">
      <formula>$BD$78="!"</formula>
    </cfRule>
  </conditionalFormatting>
  <conditionalFormatting sqref="BD79">
    <cfRule type="expression" dxfId="4" priority="5">
      <formula>$BD$79="!"</formula>
    </cfRule>
  </conditionalFormatting>
  <conditionalFormatting sqref="BD80">
    <cfRule type="expression" dxfId="3" priority="4">
      <formula>$BD$80="!"</formula>
    </cfRule>
  </conditionalFormatting>
  <conditionalFormatting sqref="BD81">
    <cfRule type="expression" dxfId="2" priority="3">
      <formula>$BD$81="!"</formula>
    </cfRule>
  </conditionalFormatting>
  <conditionalFormatting sqref="BD82">
    <cfRule type="expression" dxfId="1" priority="2">
      <formula>$BD$82="!"</formula>
    </cfRule>
  </conditionalFormatting>
  <conditionalFormatting sqref="BD83">
    <cfRule type="expression" dxfId="0" priority="1">
      <formula>$BD$83="!"</formula>
    </cfRule>
  </conditionalFormatting>
  <dataValidations xWindow="78" yWindow="481" count="13">
    <dataValidation type="list" allowBlank="1" showInputMessage="1" showErrorMessage="1" error="U mag enkel de waarde 'X' aankruisen!" prompt="Klik op het pijltje naast de cel en kies 'X' als de busbegeleider RSZ-plichtig is." sqref="T52:T83" xr:uid="{00000000-0002-0000-0000-000001000000}">
      <formula1>"X"</formula1>
    </dataValidation>
    <dataValidation type="list" allowBlank="1" showInputMessage="1" showErrorMessage="1" error="U mag enkel de waarde 'X' aankruisen!" prompt="Klik op het pijltje naast de cel en kies 'X' als de busbegeleider een wijkwerker is." sqref="Z52:AB83" xr:uid="{00000000-0002-0000-0000-000002000000}">
      <formula1>"X"</formula1>
    </dataValidation>
    <dataValidation allowBlank="1" showInputMessage="1" showErrorMessage="1" error="Het aantal gepresteerde uren per dag kan nooit meer zijn dan 2!" prompt="Vul hier het aantal gepresteerde uren per week in met maximaal twee cijfers na de komma. Voorbeeld: bij 8 uur en vijftien minuten prestaties vult u 8,25 in." sqref="BE52:BF83" xr:uid="{00000000-0002-0000-0000-000004000000}"/>
    <dataValidation type="list" allowBlank="1" showInputMessage="1" showErrorMessage="1" error="U mag enkel de waarde 'X' aankruisen!" prompt="Klik op het pijltje naast de cel en kies 'X' als de busbegeleider NIET-RSZ-plichtig is." sqref="W52:Y83" xr:uid="{00000000-0002-0000-0000-000007000000}">
      <formula1>"X"</formula1>
    </dataValidation>
    <dataValidation type="list" allowBlank="1" showInputMessage="1" showErrorMessage="1" error="U mag enkel de waarde 'X' aankruisen! " prompt="Klik op het pijltje naast de cel en kies 'X' als de begeleider van maandag tot en met vrijdag ELKE ochtend én ELKE avond meerijdt met de bus." sqref="CA52:CE83" xr:uid="{00000000-0002-0000-0000-000008000000}">
      <formula1>"X"</formula1>
    </dataValidation>
    <dataValidation type="list" allowBlank="1" showInputMessage="1" showErrorMessage="1" error="U mag enkel de waarde 'Ja'' of 'Neen' invullen!" prompt="Klik op het pijltje naast de cel en duid met 'ja' of 'nee' aan of de busbegeleider een parkingwachter is of niet." sqref="AF52:AI83" xr:uid="{00000000-0002-0000-0000-00000B000000}">
      <formula1>"ja, nee"</formula1>
    </dataValidation>
    <dataValidation type="list" allowBlank="1" showInputMessage="1" showErrorMessage="1" error="U mag enkel de waarde 'X' aankruisen!" prompt="Klik op het pijltje naast de cel en kies 'X' als de begeleider 's ochtends meerijdt met de bus. _x000a_Kies voor 'voltijds (5 dagen VM én NM)' als de begeleider van maandag tot en met vrijdag ELKE ochtend én ELKE avond meerijdt met de bus." sqref="BG52:BH83 BK52:BL83 BO52:BP83 BS52:BT83 BW52:BX83" xr:uid="{00000000-0002-0000-0000-00000C000000}">
      <formula1>"X"</formula1>
    </dataValidation>
    <dataValidation type="list" allowBlank="1" showInputMessage="1" showErrorMessage="1" error="U mag enkel de waarde 'X' aankruisen!" prompt="Klik op het pijltje naast de cel en kies 'X' als de begeleider 's avonds meerijdt met de bus. _x000a_Kies voor 'voltijds (5 dagen VM én NM)' als de begeleider van maandag tot en met vrijdag ELKE ochtend én ELKE avond meerijdt met de bus." sqref="BI52:BJ83 BM52:BN83 BQ52:BR83 BU52:BV83 BY52:BZ83" xr:uid="{00000000-0002-0000-0000-00000D000000}">
      <formula1>"X"</formula1>
    </dataValidation>
    <dataValidation type="list" allowBlank="1" showInputMessage="1" showErrorMessage="1" error="U mag enkel de waarde 'X' aankruisen!" prompt="Klik op het pijltje naast de cel en kies 'X' als de busbegeleider een bijklusser is." sqref="AC52:AE83" xr:uid="{0DD6171A-269F-4918-BD23-C42ABB817983}">
      <formula1>"X"</formula1>
    </dataValidation>
    <dataValidation type="list" allowBlank="1" showInputMessage="1" showErrorMessage="1" error="U kunt enkel een waarde uit de keuzelijst aanduiden!" prompt="Klik op het pijltje naast de cel en duid het aantal uren aan. Kies de waarde '0' als het aantal gepresteerde uren lager dan 1 is." sqref="AW52:AY83" xr:uid="{47221A83-0F5A-4A05-A2DE-3505B9804953}">
      <formula1>"0,1,2,3,4,5,6,7,8,9,10,11,12,13,14,15,16,17,18,19,20,21,22,23,24,25,26,27,28,29,30,31,32,33,34,35,36,37,38,39,40"</formula1>
    </dataValidation>
    <dataValidation type="list" allowBlank="1" showInputMessage="1" showErrorMessage="1" error="U kunt enkel een waarde uit de keuzelijst aanduiden!" prompt="Klik op het pijltje naast de cel en duid het aantal minuten aan. Kies de waarde '0' als het aantal gepresteerde uren een veelvoud van zestig minuten is." sqref="BA52:BC83" xr:uid="{7B992F30-A744-4C18-A34B-ADA1083869A8}">
      <formula1>"0,1,2,3,4,5,6,7,8,9,10,11,12,13,14,15,16,17,18,19,20,21,22,23,24,25,26,27,28,29,30,31,32,33,34,35,36,37,38,39,40,41,42,43,44,45,46,47,48,49,50,51,52,53,54,55,56,57,58,59,60"</formula1>
    </dataValidation>
    <dataValidation type="list" allowBlank="1" showInputMessage="1" showErrorMessage="1" error="U mag alleen een waarde uit de keuzelijst invullen!" prompt="Klik op het pijltje naast de cel en kies voor de regeling die van toepassing is. De optie 'om de week' geldt alleen voor begeleiders die een op de twee weken werken of voor begeleiders die een verschillende arbeidsduur hebben in de pare en onpare weken." sqref="AV52:AV83" xr:uid="{9BFF71F6-F04C-4D87-9FCC-557429CF9B87}">
      <formula1>"elke week,om de week"</formula1>
    </dataValidation>
    <dataValidation type="textLength" errorStyle="warning" operator="greaterThan" allowBlank="1" showInputMessage="1" showErrorMessage="1" error="U moet zowel de voor- als de achternaam van de begeleider invullen! Klik enkel op 'Ja' als dat het geval is." prompt="Vul EERST de voornaam van de begeleider in en daarna de achternaam." sqref="H52:S83" xr:uid="{99C0DFE4-CF47-4BD7-895C-D179632F6C32}">
      <formula1>7</formula1>
    </dataValidation>
  </dataValidations>
  <hyperlinks>
    <hyperlink ref="C19" r:id="rId1" display="http://data-onderwijs.vlaanderen.be/edulex/document.aspx?docid=13979." xr:uid="{943D047E-3882-4F2D-A984-5B822797D300}"/>
    <hyperlink ref="C19:CE19" r:id="rId2" display="De meest recente versie van dit formulier vindt u als bijlage bijomzendbrief NO/2008/02van 23 mei 2008 over zonaal leerlingenvervoer." xr:uid="{E7C0A9BB-2264-4186-B58E-166221326538}"/>
  </hyperlinks>
  <printOptions horizontalCentered="1"/>
  <pageMargins left="0" right="0" top="0.51181102362204722" bottom="0.11811023622047245" header="0.51181102362204722" footer="0.31496062992125984"/>
  <pageSetup paperSize="9" scale="70" orientation="landscape" useFirstPageNumber="1" r:id="rId3"/>
  <headerFooter differentFirst="1" alignWithMargins="0">
    <oddFooter>&amp;L&amp;"Calibri,Standaard"Aanvraag van een subsidie voor busbegeleiding in het zonaal leerlingenvervoer schooljaar 2023-2024 - pagina &amp;P van &amp;N</oddFooter>
  </headerFooter>
  <rowBreaks count="2" manualBreakCount="2">
    <brk id="41" max="109" man="1"/>
    <brk id="85" max="108" man="1"/>
  </rowBreaks>
  <drawing r:id="rId4"/>
  <extLst>
    <ext xmlns:x14="http://schemas.microsoft.com/office/spreadsheetml/2009/9/main" uri="{CCE6A557-97BC-4b89-ADB6-D9C93CAAB3DF}">
      <x14:dataValidations xmlns:xm="http://schemas.microsoft.com/office/excel/2006/main" xWindow="78" yWindow="481" count="3">
        <x14:dataValidation type="date" allowBlank="1" showInputMessage="1" showErrorMessage="1" error="De ingevulde datum valt niet in het betrokken schooljaar!" prompt="Vul de datum van de eerste werkdag in volgens de structuur dd/mm/jjjj. Voor busbegeleiders die van de eerste tot de laatste schooldag werken, is de startdatum altijd 1 september, ook als die dag in het weekend valt." xr:uid="{83340003-4674-4499-AE61-7972465C0331}">
          <x14:formula1>
            <xm:f>Blad2!$B$24</xm:f>
          </x14:formula1>
          <x14:formula2>
            <xm:f>Blad2!$B$26</xm:f>
          </x14:formula2>
          <xm:sqref>AJ52:AN83</xm:sqref>
        </x14:dataValidation>
        <x14:dataValidation type="date" allowBlank="1" showInputMessage="1" showErrorMessage="1" error="De ingevulde datum valt niet in het betrokken schooljaar!" prompt="Vul de datum van de laatste werkdag in volgens de structuur dd/mm/jjjj. Voor busbegeleiders die van de eerste tot de laatste schooldag werken, is de einddatum altijd 30 juni, ook als die dag in het weekend valt." xr:uid="{01DB42C9-982E-49FE-8E3D-DA4D3A9A7FA3}">
          <x14:formula1>
            <xm:f>Blad2!$B$24</xm:f>
          </x14:formula1>
          <x14:formula2>
            <xm:f>Blad2!$B$26</xm:f>
          </x14:formula2>
          <xm:sqref>AP52:AT83</xm:sqref>
        </x14:dataValidation>
        <x14:dataValidation type="list" errorStyle="warning" allowBlank="1" showInputMessage="1" showErrorMessage="1" error="Het ritnr. komt NIET in deze keuzelijst voor. Als dat nr. toch juist is, en volgens de structuur getal/HOOFDLETTERS/getal is ingevuld (bv.1/ANT/012), klikt u op 'Ja' om het nr. toe te voegen. Kies PW voor een parkingwachter." prompt="Klik op het pijltje naast de cel en kies het juiste ritnr. of 'PW' (parkingwachter). Doorloop zo nodig de volledige lijst. Als u een nr. invult dat NIET in de keuzelijst voorkomt, wordt er een waarschuwing getoond. Lees ze grondig en volg de instructies. " xr:uid="{7360A067-2785-4934-919F-F97110870506}">
          <x14:formula1>
            <xm:f>ritten!$A$2:$A$2163</xm:f>
          </x14:formula1>
          <xm:sqref>C52:G83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DE70-F18D-4265-BEBD-162D020DED45}">
  <dimension ref="A1"/>
  <sheetViews>
    <sheetView workbookViewId="0">
      <selection activeCell="I29" sqref="H29:I29"/>
    </sheetView>
  </sheetViews>
  <sheetFormatPr defaultRowHeight="13.2" x14ac:dyDescent="0.25"/>
  <cols>
    <col min="1" max="16384" width="8.88671875" style="17"/>
  </cols>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8757E-12D3-46B3-BA33-AAABD879AA6F}">
  <dimension ref="A1:E2"/>
  <sheetViews>
    <sheetView workbookViewId="0">
      <selection activeCell="A2" sqref="A2"/>
    </sheetView>
  </sheetViews>
  <sheetFormatPr defaultRowHeight="13.8" x14ac:dyDescent="0.3"/>
  <cols>
    <col min="1" max="1" width="15.6640625" style="9" bestFit="1" customWidth="1"/>
    <col min="2" max="2" width="85.109375" style="9" customWidth="1"/>
    <col min="3" max="3" width="28.6640625" style="9" bestFit="1" customWidth="1"/>
    <col min="4" max="4" width="16.44140625" style="9" customWidth="1"/>
    <col min="5" max="5" width="23" style="9" customWidth="1"/>
    <col min="6" max="16384" width="8.88671875" style="9"/>
  </cols>
  <sheetData>
    <row r="1" spans="1:5" x14ac:dyDescent="0.3">
      <c r="A1" s="124" t="s">
        <v>10</v>
      </c>
      <c r="B1" s="124" t="s">
        <v>2246</v>
      </c>
      <c r="C1" s="125" t="s">
        <v>2248</v>
      </c>
      <c r="D1" s="125" t="s">
        <v>2247</v>
      </c>
      <c r="E1" s="125" t="s">
        <v>2258</v>
      </c>
    </row>
    <row r="2" spans="1:5" x14ac:dyDescent="0.3">
      <c r="A2" s="124" t="str">
        <f>IF('Inlichtingen &amp; berek. subsidie'!N27="","",'Inlichtingen &amp; berek. subsidie'!N27)</f>
        <v/>
      </c>
      <c r="B2" s="124" t="str">
        <f>IF(A2="","",'Inlichtingen &amp; berek. subsidie'!N29&amp;", "&amp;'Inlichtingen &amp; berek. subsidie'!N31&amp;", "&amp;'Inlichtingen &amp; berek. subsidie'!N33&amp;" "&amp;'Inlichtingen &amp; berek. subsidie'!R33)</f>
        <v/>
      </c>
      <c r="C2" s="127" t="str">
        <f ca="1">IF(AND('Inlichtingen &amp; berek. subsidie'!C92="",'Inlichtingen &amp; berek. subsidie'!C93="",'Inlichtingen &amp; berek. subsidie'!C95=""),"","X")</f>
        <v/>
      </c>
      <c r="D2" s="125" t="str">
        <f>Blad2!B22</f>
        <v>2023-2024</v>
      </c>
      <c r="E2" s="126">
        <f>IF('Inlichtingen &amp; berek. subsidie'!DC84="","",'Inlichtingen &amp; berek. subsidie'!DC84)</f>
        <v>0</v>
      </c>
    </row>
  </sheetData>
  <sheetProtection algorithmName="SHA-512" hashValue="05VGuPa/0oQymi177Y9KNyFmeCJKUg+ATds15P1RH3ovQ0Wkk/krNLa63Z1OjmmS4E5iK+0LAOz7SKL44Y72Fg==" saltValue="BkdMkaFDFOiEzYqJZxv2iQ==" spinCount="100000" sheet="1" objects="1" scenarios="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619F7-4F47-4AF7-B760-83A0D04BFD49}">
  <dimension ref="A1:AC33"/>
  <sheetViews>
    <sheetView workbookViewId="0"/>
  </sheetViews>
  <sheetFormatPr defaultRowHeight="13.8" x14ac:dyDescent="0.3"/>
  <cols>
    <col min="1" max="1" width="8.88671875" style="9"/>
    <col min="2" max="2" width="10.6640625" style="9" customWidth="1"/>
    <col min="3" max="3" width="31.21875" style="9" bestFit="1" customWidth="1"/>
    <col min="4" max="5" width="10" style="9" bestFit="1" customWidth="1"/>
    <col min="6" max="6" width="10.21875" style="9" bestFit="1" customWidth="1"/>
    <col min="7" max="7" width="12.6640625" style="136" customWidth="1"/>
    <col min="8" max="9" width="10.5546875" style="9" bestFit="1" customWidth="1"/>
    <col min="10" max="10" width="11.33203125" style="9" customWidth="1"/>
    <col min="11" max="11" width="16.109375" style="137" customWidth="1"/>
    <col min="12" max="21" width="3.33203125" style="137" customWidth="1"/>
    <col min="22" max="22" width="13.88671875" style="137" bestFit="1" customWidth="1"/>
    <col min="23" max="23" width="7.5546875" style="9" bestFit="1" customWidth="1"/>
    <col min="24" max="24" width="10" style="9" customWidth="1"/>
    <col min="25" max="25" width="12.33203125" style="9" bestFit="1" customWidth="1"/>
    <col min="26" max="26" width="12.44140625" style="138" customWidth="1"/>
    <col min="27" max="27" width="37" style="9" customWidth="1"/>
    <col min="28" max="28" width="16" style="9" customWidth="1"/>
    <col min="29" max="29" width="18.21875" style="9" customWidth="1"/>
    <col min="30" max="16384" width="8.88671875" style="9"/>
  </cols>
  <sheetData>
    <row r="1" spans="1:29" s="135" customFormat="1" ht="57" customHeight="1" x14ac:dyDescent="0.3">
      <c r="A1" s="123" t="s">
        <v>2245</v>
      </c>
      <c r="B1" s="123" t="s">
        <v>7</v>
      </c>
      <c r="C1" s="123" t="s">
        <v>2241</v>
      </c>
      <c r="D1" s="123" t="s">
        <v>2242</v>
      </c>
      <c r="E1" s="122" t="s">
        <v>2257</v>
      </c>
      <c r="F1" s="122" t="s">
        <v>2256</v>
      </c>
      <c r="G1" s="128" t="s">
        <v>2250</v>
      </c>
      <c r="H1" s="122" t="s">
        <v>1694</v>
      </c>
      <c r="I1" s="122" t="s">
        <v>1695</v>
      </c>
      <c r="J1" s="122" t="s">
        <v>2251</v>
      </c>
      <c r="K1" s="130" t="s">
        <v>2252</v>
      </c>
      <c r="L1" s="130" t="s">
        <v>1684</v>
      </c>
      <c r="M1" s="130" t="s">
        <v>1685</v>
      </c>
      <c r="N1" s="130" t="s">
        <v>1686</v>
      </c>
      <c r="O1" s="130" t="s">
        <v>1687</v>
      </c>
      <c r="P1" s="130" t="s">
        <v>1688</v>
      </c>
      <c r="Q1" s="130" t="s">
        <v>1689</v>
      </c>
      <c r="R1" s="130" t="s">
        <v>1686</v>
      </c>
      <c r="S1" s="130" t="s">
        <v>1687</v>
      </c>
      <c r="T1" s="130" t="s">
        <v>1690</v>
      </c>
      <c r="U1" s="130" t="s">
        <v>1691</v>
      </c>
      <c r="V1" s="130" t="s">
        <v>2254</v>
      </c>
      <c r="W1" s="139" t="s">
        <v>2255</v>
      </c>
      <c r="X1" s="122" t="s">
        <v>1929</v>
      </c>
      <c r="Y1" s="122" t="s">
        <v>2243</v>
      </c>
      <c r="Z1" s="132" t="s">
        <v>2244</v>
      </c>
      <c r="AA1" s="123" t="s">
        <v>8</v>
      </c>
      <c r="AB1" s="184" t="s">
        <v>4912</v>
      </c>
      <c r="AC1" s="184" t="s">
        <v>4913</v>
      </c>
    </row>
    <row r="2" spans="1:29" x14ac:dyDescent="0.3">
      <c r="A2" s="124" t="str">
        <f>IF(B2="","",'Inlichtingen &amp; berek. subsidie'!$N$27)</f>
        <v/>
      </c>
      <c r="B2" s="121" t="str">
        <f>IF('Inlichtingen &amp; berek. subsidie'!C52="","",'Inlichtingen &amp; berek. subsidie'!C52)</f>
        <v/>
      </c>
      <c r="C2" s="121" t="str">
        <f>IF('Inlichtingen &amp; berek. subsidie'!H52="","",'Inlichtingen &amp; berek. subsidie'!H52)</f>
        <v/>
      </c>
      <c r="D2" s="123" t="str">
        <f>IF('Inlichtingen &amp; berek. subsidie'!T52="","",'Inlichtingen &amp; berek. subsidie'!T52)</f>
        <v/>
      </c>
      <c r="E2" s="123" t="str">
        <f>IF('Inlichtingen &amp; berek. subsidie'!W52="","",'Inlichtingen &amp; berek. subsidie'!W52)</f>
        <v/>
      </c>
      <c r="F2" s="123" t="str">
        <f>IF('Inlichtingen &amp; berek. subsidie'!Z52="","",'Inlichtingen &amp; berek. subsidie'!Z52)</f>
        <v/>
      </c>
      <c r="G2" s="129" t="str">
        <f>IF('Inlichtingen &amp; berek. subsidie'!AF52="","",'Inlichtingen &amp; berek. subsidie'!AF52)</f>
        <v/>
      </c>
      <c r="H2" s="129" t="str">
        <f>IF('Inlichtingen &amp; berek. subsidie'!AJ52="","",'Inlichtingen &amp; berek. subsidie'!AJ52)</f>
        <v/>
      </c>
      <c r="I2" s="129" t="str">
        <f>IF('Inlichtingen &amp; berek. subsidie'!AP52="","",'Inlichtingen &amp; berek. subsidie'!AP52)</f>
        <v/>
      </c>
      <c r="J2" s="129" t="str">
        <f>IF('Inlichtingen &amp; berek. subsidie'!AV52="","",'Inlichtingen &amp; berek. subsidie'!AV52)</f>
        <v/>
      </c>
      <c r="K2" s="131" t="str">
        <f>IF('Inlichtingen &amp; berek. subsidie'!AW52="","",'Inlichtingen &amp; berek. subsidie'!AW52)&amp;IF('Inlichtingen &amp; berek. subsidie'!AW52&lt;&gt;""," u.","")&amp;IF('Inlichtingen &amp; berek. subsidie'!BA52="","",'Inlichtingen &amp; berek. subsidie'!BA52&amp;" min.")</f>
        <v/>
      </c>
      <c r="L2" s="129" t="str">
        <f>IF('Inlichtingen &amp; berek. subsidie'!BG52="","",'Inlichtingen &amp; berek. subsidie'!BG52)</f>
        <v/>
      </c>
      <c r="M2" s="129" t="str">
        <f>IF('Inlichtingen &amp; berek. subsidie'!BI52="","",'Inlichtingen &amp; berek. subsidie'!BI52)</f>
        <v/>
      </c>
      <c r="N2" s="129" t="str">
        <f>IF('Inlichtingen &amp; berek. subsidie'!BK52="","",'Inlichtingen &amp; berek. subsidie'!BK52)</f>
        <v/>
      </c>
      <c r="O2" s="129" t="str">
        <f>IF('Inlichtingen &amp; berek. subsidie'!BM52="","",'Inlichtingen &amp; berek. subsidie'!BM52)</f>
        <v/>
      </c>
      <c r="P2" s="129" t="str">
        <f>IF('Inlichtingen &amp; berek. subsidie'!BO52="","",'Inlichtingen &amp; berek. subsidie'!BO52)</f>
        <v/>
      </c>
      <c r="Q2" s="129" t="str">
        <f>IF('Inlichtingen &amp; berek. subsidie'!BQ52="","",'Inlichtingen &amp; berek. subsidie'!BQ52)</f>
        <v/>
      </c>
      <c r="R2" s="129" t="str">
        <f>IF('Inlichtingen &amp; berek. subsidie'!BS52="","",'Inlichtingen &amp; berek. subsidie'!BS52)</f>
        <v/>
      </c>
      <c r="S2" s="129" t="str">
        <f>IF('Inlichtingen &amp; berek. subsidie'!BU52="","",'Inlichtingen &amp; berek. subsidie'!BU52)</f>
        <v/>
      </c>
      <c r="T2" s="129" t="str">
        <f>IF('Inlichtingen &amp; berek. subsidie'!BW52="","",'Inlichtingen &amp; berek. subsidie'!BW52)</f>
        <v/>
      </c>
      <c r="U2" s="129" t="str">
        <f>IF('Inlichtingen &amp; berek. subsidie'!BY52="","",'Inlichtingen &amp; berek. subsidie'!BY52)</f>
        <v/>
      </c>
      <c r="V2" s="129" t="str">
        <f>IF('Inlichtingen &amp; berek. subsidie'!CA52="","",'Inlichtingen &amp; berek. subsidie'!CA52)</f>
        <v/>
      </c>
      <c r="W2" s="140" t="str">
        <f>IF('Inlichtingen &amp; berek. subsidie'!CF52=0,"",'Inlichtingen &amp; berek. subsidie'!CF52)</f>
        <v/>
      </c>
      <c r="X2" s="140" t="str">
        <f>IF('Inlichtingen &amp; berek. subsidie'!CK52=0,"",'Inlichtingen &amp; berek. subsidie'!CK52)</f>
        <v/>
      </c>
      <c r="Y2" s="140" t="str">
        <f>IF('Inlichtingen &amp; berek. subsidie'!CY52=0,"",'Inlichtingen &amp; berek. subsidie'!CY52)</f>
        <v/>
      </c>
      <c r="Z2" s="133" t="str">
        <f>IF('Inlichtingen &amp; berek. subsidie'!DC52=0,"",'Inlichtingen &amp; berek. subsidie'!DC52)</f>
        <v/>
      </c>
      <c r="AA2" s="124" t="str">
        <f>IF(Opmerkingen!E7="","",Opmerkingen!E7)</f>
        <v/>
      </c>
      <c r="AB2" s="185" t="str">
        <f>IF('Inlichtingen &amp; berek. subsidie'!BE52=0,"",'Inlichtingen &amp; berek. subsidie'!BE52)</f>
        <v/>
      </c>
      <c r="AC2" s="185" t="str">
        <f>IF('Inlichtingen &amp; berek. subsidie'!CJ52=0,"",'Inlichtingen &amp; berek. subsidie'!CJ52)</f>
        <v/>
      </c>
    </row>
    <row r="3" spans="1:29" x14ac:dyDescent="0.3">
      <c r="A3" s="124" t="str">
        <f>IF(B3="","",'Inlichtingen &amp; berek. subsidie'!$N$27)</f>
        <v/>
      </c>
      <c r="B3" s="121" t="str">
        <f>IF('Inlichtingen &amp; berek. subsidie'!C53="","",'Inlichtingen &amp; berek. subsidie'!C53)</f>
        <v/>
      </c>
      <c r="C3" s="121" t="str">
        <f>IF('Inlichtingen &amp; berek. subsidie'!H53="","",'Inlichtingen &amp; berek. subsidie'!H53)</f>
        <v/>
      </c>
      <c r="D3" s="123" t="str">
        <f>IF('Inlichtingen &amp; berek. subsidie'!T53="","",'Inlichtingen &amp; berek. subsidie'!T53)</f>
        <v/>
      </c>
      <c r="E3" s="123" t="str">
        <f>IF('Inlichtingen &amp; berek. subsidie'!W53="","",'Inlichtingen &amp; berek. subsidie'!W53)</f>
        <v/>
      </c>
      <c r="F3" s="123" t="str">
        <f>IF('Inlichtingen &amp; berek. subsidie'!Z53="","",'Inlichtingen &amp; berek. subsidie'!Z53)</f>
        <v/>
      </c>
      <c r="G3" s="129" t="str">
        <f>IF('Inlichtingen &amp; berek. subsidie'!AF53="","",'Inlichtingen &amp; berek. subsidie'!AF53)</f>
        <v/>
      </c>
      <c r="H3" s="129" t="str">
        <f>IF('Inlichtingen &amp; berek. subsidie'!AJ53="","",'Inlichtingen &amp; berek. subsidie'!AJ53)</f>
        <v/>
      </c>
      <c r="I3" s="129" t="str">
        <f>IF('Inlichtingen &amp; berek. subsidie'!AP53="","",'Inlichtingen &amp; berek. subsidie'!AP53)</f>
        <v/>
      </c>
      <c r="J3" s="129" t="str">
        <f>IF('Inlichtingen &amp; berek. subsidie'!AV53="","",'Inlichtingen &amp; berek. subsidie'!AV53)</f>
        <v/>
      </c>
      <c r="K3" s="131" t="str">
        <f>IF('Inlichtingen &amp; berek. subsidie'!AW53="","",'Inlichtingen &amp; berek. subsidie'!AW53)&amp;IF('Inlichtingen &amp; berek. subsidie'!AW53&lt;&gt;""," u.","")&amp;IF('Inlichtingen &amp; berek. subsidie'!BA53="","",'Inlichtingen &amp; berek. subsidie'!BA53&amp;" min.")</f>
        <v/>
      </c>
      <c r="L3" s="129" t="str">
        <f>IF('Inlichtingen &amp; berek. subsidie'!BG53="","",'Inlichtingen &amp; berek. subsidie'!BG53)</f>
        <v/>
      </c>
      <c r="M3" s="129" t="str">
        <f>IF('Inlichtingen &amp; berek. subsidie'!BI53="","",'Inlichtingen &amp; berek. subsidie'!BI53)</f>
        <v/>
      </c>
      <c r="N3" s="129" t="str">
        <f>IF('Inlichtingen &amp; berek. subsidie'!BK53="","",'Inlichtingen &amp; berek. subsidie'!BK53)</f>
        <v/>
      </c>
      <c r="O3" s="129" t="str">
        <f>IF('Inlichtingen &amp; berek. subsidie'!BM53="","",'Inlichtingen &amp; berek. subsidie'!BM53)</f>
        <v/>
      </c>
      <c r="P3" s="129" t="str">
        <f>IF('Inlichtingen &amp; berek. subsidie'!BO53="","",'Inlichtingen &amp; berek. subsidie'!BO53)</f>
        <v/>
      </c>
      <c r="Q3" s="129" t="str">
        <f>IF('Inlichtingen &amp; berek. subsidie'!BQ53="","",'Inlichtingen &amp; berek. subsidie'!BQ53)</f>
        <v/>
      </c>
      <c r="R3" s="129" t="str">
        <f>IF('Inlichtingen &amp; berek. subsidie'!BS53="","",'Inlichtingen &amp; berek. subsidie'!BS53)</f>
        <v/>
      </c>
      <c r="S3" s="129" t="str">
        <f>IF('Inlichtingen &amp; berek. subsidie'!BU53="","",'Inlichtingen &amp; berek. subsidie'!BU53)</f>
        <v/>
      </c>
      <c r="T3" s="129" t="str">
        <f>IF('Inlichtingen &amp; berek. subsidie'!BW53="","",'Inlichtingen &amp; berek. subsidie'!BW53)</f>
        <v/>
      </c>
      <c r="U3" s="129" t="str">
        <f>IF('Inlichtingen &amp; berek. subsidie'!BY53="","",'Inlichtingen &amp; berek. subsidie'!BY53)</f>
        <v/>
      </c>
      <c r="V3" s="129" t="str">
        <f>IF('Inlichtingen &amp; berek. subsidie'!CA53="","",'Inlichtingen &amp; berek. subsidie'!CA53)</f>
        <v/>
      </c>
      <c r="W3" s="140" t="str">
        <f>IF('Inlichtingen &amp; berek. subsidie'!CF53=0,"",'Inlichtingen &amp; berek. subsidie'!CF53)</f>
        <v/>
      </c>
      <c r="X3" s="140" t="str">
        <f>IF('Inlichtingen &amp; berek. subsidie'!CK53=0,"",'Inlichtingen &amp; berek. subsidie'!CK53)</f>
        <v/>
      </c>
      <c r="Y3" s="140" t="str">
        <f>IF('Inlichtingen &amp; berek. subsidie'!CY53=0,"",'Inlichtingen &amp; berek. subsidie'!CY53)</f>
        <v/>
      </c>
      <c r="Z3" s="133" t="str">
        <f>IF('Inlichtingen &amp; berek. subsidie'!DC53=0,"",'Inlichtingen &amp; berek. subsidie'!DC53)</f>
        <v/>
      </c>
      <c r="AA3" s="124" t="str">
        <f>IF(Opmerkingen!E8="","",Opmerkingen!E8)</f>
        <v/>
      </c>
      <c r="AB3" s="185" t="str">
        <f>IF('Inlichtingen &amp; berek. subsidie'!BE53=0,"",'Inlichtingen &amp; berek. subsidie'!BE53)</f>
        <v/>
      </c>
      <c r="AC3" s="185" t="str">
        <f>IF('Inlichtingen &amp; berek. subsidie'!CJ53=0,"",'Inlichtingen &amp; berek. subsidie'!CJ53)</f>
        <v/>
      </c>
    </row>
    <row r="4" spans="1:29" x14ac:dyDescent="0.3">
      <c r="A4" s="124" t="str">
        <f>IF(B4="","",'Inlichtingen &amp; berek. subsidie'!$N$27)</f>
        <v/>
      </c>
      <c r="B4" s="121" t="str">
        <f>IF('Inlichtingen &amp; berek. subsidie'!C54="","",'Inlichtingen &amp; berek. subsidie'!C54)</f>
        <v/>
      </c>
      <c r="C4" s="121" t="str">
        <f>IF('Inlichtingen &amp; berek. subsidie'!H54="","",'Inlichtingen &amp; berek. subsidie'!H54)</f>
        <v/>
      </c>
      <c r="D4" s="123" t="str">
        <f>IF('Inlichtingen &amp; berek. subsidie'!T54="","",'Inlichtingen &amp; berek. subsidie'!T54)</f>
        <v/>
      </c>
      <c r="E4" s="123" t="str">
        <f>IF('Inlichtingen &amp; berek. subsidie'!W54="","",'Inlichtingen &amp; berek. subsidie'!W54)</f>
        <v/>
      </c>
      <c r="F4" s="123" t="str">
        <f>IF('Inlichtingen &amp; berek. subsidie'!Z54="","",'Inlichtingen &amp; berek. subsidie'!Z54)</f>
        <v/>
      </c>
      <c r="G4" s="129" t="str">
        <f>IF('Inlichtingen &amp; berek. subsidie'!AF54="","",'Inlichtingen &amp; berek. subsidie'!AF54)</f>
        <v/>
      </c>
      <c r="H4" s="129" t="str">
        <f>IF('Inlichtingen &amp; berek. subsidie'!AJ54="","",'Inlichtingen &amp; berek. subsidie'!AJ54)</f>
        <v/>
      </c>
      <c r="I4" s="129" t="str">
        <f>IF('Inlichtingen &amp; berek. subsidie'!AP54="","",'Inlichtingen &amp; berek. subsidie'!AP54)</f>
        <v/>
      </c>
      <c r="J4" s="129" t="str">
        <f>IF('Inlichtingen &amp; berek. subsidie'!AV54="","",'Inlichtingen &amp; berek. subsidie'!AV54)</f>
        <v/>
      </c>
      <c r="K4" s="131" t="str">
        <f>IF('Inlichtingen &amp; berek. subsidie'!AW54="","",'Inlichtingen &amp; berek. subsidie'!AW54)&amp;IF('Inlichtingen &amp; berek. subsidie'!AW54&lt;&gt;""," u.","")&amp;IF('Inlichtingen &amp; berek. subsidie'!BA54="","",'Inlichtingen &amp; berek. subsidie'!BA54&amp;" min.")</f>
        <v/>
      </c>
      <c r="L4" s="129" t="str">
        <f>IF('Inlichtingen &amp; berek. subsidie'!BG54="","",'Inlichtingen &amp; berek. subsidie'!BG54)</f>
        <v/>
      </c>
      <c r="M4" s="129" t="str">
        <f>IF('Inlichtingen &amp; berek. subsidie'!BI54="","",'Inlichtingen &amp; berek. subsidie'!BI54)</f>
        <v/>
      </c>
      <c r="N4" s="129" t="str">
        <f>IF('Inlichtingen &amp; berek. subsidie'!BK54="","",'Inlichtingen &amp; berek. subsidie'!BK54)</f>
        <v/>
      </c>
      <c r="O4" s="129" t="str">
        <f>IF('Inlichtingen &amp; berek. subsidie'!BM54="","",'Inlichtingen &amp; berek. subsidie'!BM54)</f>
        <v/>
      </c>
      <c r="P4" s="129" t="str">
        <f>IF('Inlichtingen &amp; berek. subsidie'!BO54="","",'Inlichtingen &amp; berek. subsidie'!BO54)</f>
        <v/>
      </c>
      <c r="Q4" s="129" t="str">
        <f>IF('Inlichtingen &amp; berek. subsidie'!BQ54="","",'Inlichtingen &amp; berek. subsidie'!BQ54)</f>
        <v/>
      </c>
      <c r="R4" s="129" t="str">
        <f>IF('Inlichtingen &amp; berek. subsidie'!BS54="","",'Inlichtingen &amp; berek. subsidie'!BS54)</f>
        <v/>
      </c>
      <c r="S4" s="129" t="str">
        <f>IF('Inlichtingen &amp; berek. subsidie'!BU54="","",'Inlichtingen &amp; berek. subsidie'!BU54)</f>
        <v/>
      </c>
      <c r="T4" s="129" t="str">
        <f>IF('Inlichtingen &amp; berek. subsidie'!BW54="","",'Inlichtingen &amp; berek. subsidie'!BW54)</f>
        <v/>
      </c>
      <c r="U4" s="129" t="str">
        <f>IF('Inlichtingen &amp; berek. subsidie'!BY54="","",'Inlichtingen &amp; berek. subsidie'!BY54)</f>
        <v/>
      </c>
      <c r="V4" s="129" t="str">
        <f>IF('Inlichtingen &amp; berek. subsidie'!CA54="","",'Inlichtingen &amp; berek. subsidie'!CA54)</f>
        <v/>
      </c>
      <c r="W4" s="140" t="str">
        <f>IF('Inlichtingen &amp; berek. subsidie'!CF54=0,"",'Inlichtingen &amp; berek. subsidie'!CF54)</f>
        <v/>
      </c>
      <c r="X4" s="140" t="str">
        <f>IF('Inlichtingen &amp; berek. subsidie'!CK54=0,"",'Inlichtingen &amp; berek. subsidie'!CK54)</f>
        <v/>
      </c>
      <c r="Y4" s="140" t="str">
        <f>IF('Inlichtingen &amp; berek. subsidie'!CY54=0,"",'Inlichtingen &amp; berek. subsidie'!CY54)</f>
        <v/>
      </c>
      <c r="Z4" s="133" t="str">
        <f>IF('Inlichtingen &amp; berek. subsidie'!DC54=0,"",'Inlichtingen &amp; berek. subsidie'!DC54)</f>
        <v/>
      </c>
      <c r="AA4" s="124" t="str">
        <f>IF(Opmerkingen!E9="","",Opmerkingen!E9)</f>
        <v/>
      </c>
      <c r="AB4" s="185" t="str">
        <f>IF('Inlichtingen &amp; berek. subsidie'!BE54=0,"",'Inlichtingen &amp; berek. subsidie'!BE54)</f>
        <v/>
      </c>
      <c r="AC4" s="185" t="str">
        <f>IF('Inlichtingen &amp; berek. subsidie'!CJ54=0,"",'Inlichtingen &amp; berek. subsidie'!CJ54)</f>
        <v/>
      </c>
    </row>
    <row r="5" spans="1:29" x14ac:dyDescent="0.3">
      <c r="A5" s="124" t="str">
        <f>IF(B5="","",'Inlichtingen &amp; berek. subsidie'!$N$27)</f>
        <v/>
      </c>
      <c r="B5" s="121" t="str">
        <f>IF('Inlichtingen &amp; berek. subsidie'!C55="","",'Inlichtingen &amp; berek. subsidie'!C55)</f>
        <v/>
      </c>
      <c r="C5" s="121" t="str">
        <f>IF('Inlichtingen &amp; berek. subsidie'!H55="","",'Inlichtingen &amp; berek. subsidie'!H55)</f>
        <v/>
      </c>
      <c r="D5" s="123" t="str">
        <f>IF('Inlichtingen &amp; berek. subsidie'!T55="","",'Inlichtingen &amp; berek. subsidie'!T55)</f>
        <v/>
      </c>
      <c r="E5" s="123" t="str">
        <f>IF('Inlichtingen &amp; berek. subsidie'!W55="","",'Inlichtingen &amp; berek. subsidie'!W55)</f>
        <v/>
      </c>
      <c r="F5" s="123" t="str">
        <f>IF('Inlichtingen &amp; berek. subsidie'!Z55="","",'Inlichtingen &amp; berek. subsidie'!Z55)</f>
        <v/>
      </c>
      <c r="G5" s="129" t="str">
        <f>IF('Inlichtingen &amp; berek. subsidie'!AF55="","",'Inlichtingen &amp; berek. subsidie'!AF55)</f>
        <v/>
      </c>
      <c r="H5" s="129" t="str">
        <f>IF('Inlichtingen &amp; berek. subsidie'!AJ55="","",'Inlichtingen &amp; berek. subsidie'!AJ55)</f>
        <v/>
      </c>
      <c r="I5" s="129" t="str">
        <f>IF('Inlichtingen &amp; berek. subsidie'!AP55="","",'Inlichtingen &amp; berek. subsidie'!AP55)</f>
        <v/>
      </c>
      <c r="J5" s="129" t="str">
        <f>IF('Inlichtingen &amp; berek. subsidie'!AV55="","",'Inlichtingen &amp; berek. subsidie'!AV55)</f>
        <v/>
      </c>
      <c r="K5" s="131" t="str">
        <f>IF('Inlichtingen &amp; berek. subsidie'!AW55="","",'Inlichtingen &amp; berek. subsidie'!AW55)&amp;IF('Inlichtingen &amp; berek. subsidie'!AW55&lt;&gt;""," u.","")&amp;IF('Inlichtingen &amp; berek. subsidie'!BA55="","",'Inlichtingen &amp; berek. subsidie'!BA55&amp;" min.")</f>
        <v/>
      </c>
      <c r="L5" s="129" t="str">
        <f>IF('Inlichtingen &amp; berek. subsidie'!BG55="","",'Inlichtingen &amp; berek. subsidie'!BG55)</f>
        <v/>
      </c>
      <c r="M5" s="129" t="str">
        <f>IF('Inlichtingen &amp; berek. subsidie'!BI55="","",'Inlichtingen &amp; berek. subsidie'!BI55)</f>
        <v/>
      </c>
      <c r="N5" s="129" t="str">
        <f>IF('Inlichtingen &amp; berek. subsidie'!BK55="","",'Inlichtingen &amp; berek. subsidie'!BK55)</f>
        <v/>
      </c>
      <c r="O5" s="129" t="str">
        <f>IF('Inlichtingen &amp; berek. subsidie'!BM55="","",'Inlichtingen &amp; berek. subsidie'!BM55)</f>
        <v/>
      </c>
      <c r="P5" s="129" t="str">
        <f>IF('Inlichtingen &amp; berek. subsidie'!BO55="","",'Inlichtingen &amp; berek. subsidie'!BO55)</f>
        <v/>
      </c>
      <c r="Q5" s="129" t="str">
        <f>IF('Inlichtingen &amp; berek. subsidie'!BQ55="","",'Inlichtingen &amp; berek. subsidie'!BQ55)</f>
        <v/>
      </c>
      <c r="R5" s="129" t="str">
        <f>IF('Inlichtingen &amp; berek. subsidie'!BS55="","",'Inlichtingen &amp; berek. subsidie'!BS55)</f>
        <v/>
      </c>
      <c r="S5" s="129" t="str">
        <f>IF('Inlichtingen &amp; berek. subsidie'!BU55="","",'Inlichtingen &amp; berek. subsidie'!BU55)</f>
        <v/>
      </c>
      <c r="T5" s="129" t="str">
        <f>IF('Inlichtingen &amp; berek. subsidie'!BW55="","",'Inlichtingen &amp; berek. subsidie'!BW55)</f>
        <v/>
      </c>
      <c r="U5" s="129" t="str">
        <f>IF('Inlichtingen &amp; berek. subsidie'!BY55="","",'Inlichtingen &amp; berek. subsidie'!BY55)</f>
        <v/>
      </c>
      <c r="V5" s="129" t="str">
        <f>IF('Inlichtingen &amp; berek. subsidie'!CA55="","",'Inlichtingen &amp; berek. subsidie'!CA55)</f>
        <v/>
      </c>
      <c r="W5" s="140" t="str">
        <f>IF('Inlichtingen &amp; berek. subsidie'!CF55=0,"",'Inlichtingen &amp; berek. subsidie'!CF55)</f>
        <v/>
      </c>
      <c r="X5" s="140" t="str">
        <f>IF('Inlichtingen &amp; berek. subsidie'!CK55=0,"",'Inlichtingen &amp; berek. subsidie'!CK55)</f>
        <v/>
      </c>
      <c r="Y5" s="140" t="str">
        <f>IF('Inlichtingen &amp; berek. subsidie'!CY55=0,"",'Inlichtingen &amp; berek. subsidie'!CY55)</f>
        <v/>
      </c>
      <c r="Z5" s="133" t="str">
        <f>IF('Inlichtingen &amp; berek. subsidie'!DC55=0,"",'Inlichtingen &amp; berek. subsidie'!DC55)</f>
        <v/>
      </c>
      <c r="AA5" s="124" t="str">
        <f>IF(Opmerkingen!E10="","",Opmerkingen!E10)</f>
        <v/>
      </c>
      <c r="AB5" s="185" t="str">
        <f>IF('Inlichtingen &amp; berek. subsidie'!BE55=0,"",'Inlichtingen &amp; berek. subsidie'!BE55)</f>
        <v/>
      </c>
      <c r="AC5" s="185" t="str">
        <f>IF('Inlichtingen &amp; berek. subsidie'!CJ55=0,"",'Inlichtingen &amp; berek. subsidie'!CJ55)</f>
        <v/>
      </c>
    </row>
    <row r="6" spans="1:29" x14ac:dyDescent="0.3">
      <c r="A6" s="124" t="str">
        <f>IF(B6="","",'Inlichtingen &amp; berek. subsidie'!$N$27)</f>
        <v/>
      </c>
      <c r="B6" s="121" t="str">
        <f>IF('Inlichtingen &amp; berek. subsidie'!C56="","",'Inlichtingen &amp; berek. subsidie'!C56)</f>
        <v/>
      </c>
      <c r="C6" s="121" t="str">
        <f>IF('Inlichtingen &amp; berek. subsidie'!H56="","",'Inlichtingen &amp; berek. subsidie'!H56)</f>
        <v/>
      </c>
      <c r="D6" s="123" t="str">
        <f>IF('Inlichtingen &amp; berek. subsidie'!T56="","",'Inlichtingen &amp; berek. subsidie'!T56)</f>
        <v/>
      </c>
      <c r="E6" s="123" t="str">
        <f>IF('Inlichtingen &amp; berek. subsidie'!W56="","",'Inlichtingen &amp; berek. subsidie'!W56)</f>
        <v/>
      </c>
      <c r="F6" s="123" t="str">
        <f>IF('Inlichtingen &amp; berek. subsidie'!Z56="","",'Inlichtingen &amp; berek. subsidie'!Z56)</f>
        <v/>
      </c>
      <c r="G6" s="129" t="str">
        <f>IF('Inlichtingen &amp; berek. subsidie'!AF56="","",'Inlichtingen &amp; berek. subsidie'!AF56)</f>
        <v/>
      </c>
      <c r="H6" s="129" t="str">
        <f>IF('Inlichtingen &amp; berek. subsidie'!AJ56="","",'Inlichtingen &amp; berek. subsidie'!AJ56)</f>
        <v/>
      </c>
      <c r="I6" s="129" t="str">
        <f>IF('Inlichtingen &amp; berek. subsidie'!AP56="","",'Inlichtingen &amp; berek. subsidie'!AP56)</f>
        <v/>
      </c>
      <c r="J6" s="129" t="str">
        <f>IF('Inlichtingen &amp; berek. subsidie'!AV56="","",'Inlichtingen &amp; berek. subsidie'!AV56)</f>
        <v/>
      </c>
      <c r="K6" s="131" t="str">
        <f>IF('Inlichtingen &amp; berek. subsidie'!AW56="","",'Inlichtingen &amp; berek. subsidie'!AW56)&amp;IF('Inlichtingen &amp; berek. subsidie'!AW56&lt;&gt;""," u.","")&amp;IF('Inlichtingen &amp; berek. subsidie'!BA56="","",'Inlichtingen &amp; berek. subsidie'!BA56&amp;" min.")</f>
        <v/>
      </c>
      <c r="L6" s="129" t="str">
        <f>IF('Inlichtingen &amp; berek. subsidie'!BG56="","",'Inlichtingen &amp; berek. subsidie'!BG56)</f>
        <v/>
      </c>
      <c r="M6" s="129" t="str">
        <f>IF('Inlichtingen &amp; berek. subsidie'!BI56="","",'Inlichtingen &amp; berek. subsidie'!BI56)</f>
        <v/>
      </c>
      <c r="N6" s="129" t="str">
        <f>IF('Inlichtingen &amp; berek. subsidie'!BK56="","",'Inlichtingen &amp; berek. subsidie'!BK56)</f>
        <v/>
      </c>
      <c r="O6" s="129" t="str">
        <f>IF('Inlichtingen &amp; berek. subsidie'!BM56="","",'Inlichtingen &amp; berek. subsidie'!BM56)</f>
        <v/>
      </c>
      <c r="P6" s="129" t="str">
        <f>IF('Inlichtingen &amp; berek. subsidie'!BO56="","",'Inlichtingen &amp; berek. subsidie'!BO56)</f>
        <v/>
      </c>
      <c r="Q6" s="129" t="str">
        <f>IF('Inlichtingen &amp; berek. subsidie'!BQ56="","",'Inlichtingen &amp; berek. subsidie'!BQ56)</f>
        <v/>
      </c>
      <c r="R6" s="129" t="str">
        <f>IF('Inlichtingen &amp; berek. subsidie'!BS56="","",'Inlichtingen &amp; berek. subsidie'!BS56)</f>
        <v/>
      </c>
      <c r="S6" s="129" t="str">
        <f>IF('Inlichtingen &amp; berek. subsidie'!BU56="","",'Inlichtingen &amp; berek. subsidie'!BU56)</f>
        <v/>
      </c>
      <c r="T6" s="129" t="str">
        <f>IF('Inlichtingen &amp; berek. subsidie'!BW56="","",'Inlichtingen &amp; berek. subsidie'!BW56)</f>
        <v/>
      </c>
      <c r="U6" s="129" t="str">
        <f>IF('Inlichtingen &amp; berek. subsidie'!BY56="","",'Inlichtingen &amp; berek. subsidie'!BY56)</f>
        <v/>
      </c>
      <c r="V6" s="129" t="str">
        <f>IF('Inlichtingen &amp; berek. subsidie'!CA56="","",'Inlichtingen &amp; berek. subsidie'!CA56)</f>
        <v/>
      </c>
      <c r="W6" s="140" t="str">
        <f>IF('Inlichtingen &amp; berek. subsidie'!CF56=0,"",'Inlichtingen &amp; berek. subsidie'!CF56)</f>
        <v/>
      </c>
      <c r="X6" s="140" t="str">
        <f>IF('Inlichtingen &amp; berek. subsidie'!CK56=0,"",'Inlichtingen &amp; berek. subsidie'!CK56)</f>
        <v/>
      </c>
      <c r="Y6" s="140" t="str">
        <f>IF('Inlichtingen &amp; berek. subsidie'!CY56=0,"",'Inlichtingen &amp; berek. subsidie'!CY56)</f>
        <v/>
      </c>
      <c r="Z6" s="133" t="str">
        <f>IF('Inlichtingen &amp; berek. subsidie'!DC56=0,"",'Inlichtingen &amp; berek. subsidie'!DC56)</f>
        <v/>
      </c>
      <c r="AA6" s="124" t="str">
        <f>IF(Opmerkingen!E11="","",Opmerkingen!E11)</f>
        <v/>
      </c>
      <c r="AB6" s="185" t="str">
        <f>IF('Inlichtingen &amp; berek. subsidie'!BE56=0,"",'Inlichtingen &amp; berek. subsidie'!BE56)</f>
        <v/>
      </c>
      <c r="AC6" s="185" t="str">
        <f>IF('Inlichtingen &amp; berek. subsidie'!CJ56=0,"",'Inlichtingen &amp; berek. subsidie'!CJ56)</f>
        <v/>
      </c>
    </row>
    <row r="7" spans="1:29" x14ac:dyDescent="0.3">
      <c r="A7" s="124" t="str">
        <f>IF(B7="","",'Inlichtingen &amp; berek. subsidie'!$N$27)</f>
        <v/>
      </c>
      <c r="B7" s="121" t="str">
        <f>IF('Inlichtingen &amp; berek. subsidie'!C57="","",'Inlichtingen &amp; berek. subsidie'!C57)</f>
        <v/>
      </c>
      <c r="C7" s="121" t="str">
        <f>IF('Inlichtingen &amp; berek. subsidie'!H57="","",'Inlichtingen &amp; berek. subsidie'!H57)</f>
        <v/>
      </c>
      <c r="D7" s="123" t="str">
        <f>IF('Inlichtingen &amp; berek. subsidie'!T57="","",'Inlichtingen &amp; berek. subsidie'!T57)</f>
        <v/>
      </c>
      <c r="E7" s="123" t="str">
        <f>IF('Inlichtingen &amp; berek. subsidie'!W57="","",'Inlichtingen &amp; berek. subsidie'!W57)</f>
        <v/>
      </c>
      <c r="F7" s="123" t="str">
        <f>IF('Inlichtingen &amp; berek. subsidie'!Z57="","",'Inlichtingen &amp; berek. subsidie'!Z57)</f>
        <v/>
      </c>
      <c r="G7" s="129" t="str">
        <f>IF('Inlichtingen &amp; berek. subsidie'!AF57="","",'Inlichtingen &amp; berek. subsidie'!AF57)</f>
        <v/>
      </c>
      <c r="H7" s="129" t="str">
        <f>IF('Inlichtingen &amp; berek. subsidie'!AJ57="","",'Inlichtingen &amp; berek. subsidie'!AJ57)</f>
        <v/>
      </c>
      <c r="I7" s="129" t="str">
        <f>IF('Inlichtingen &amp; berek. subsidie'!AP57="","",'Inlichtingen &amp; berek. subsidie'!AP57)</f>
        <v/>
      </c>
      <c r="J7" s="129" t="str">
        <f>IF('Inlichtingen &amp; berek. subsidie'!AV57="","",'Inlichtingen &amp; berek. subsidie'!AV57)</f>
        <v/>
      </c>
      <c r="K7" s="131" t="str">
        <f>IF('Inlichtingen &amp; berek. subsidie'!AW57="","",'Inlichtingen &amp; berek. subsidie'!AW57)&amp;IF('Inlichtingen &amp; berek. subsidie'!AW57&lt;&gt;""," u.","")&amp;IF('Inlichtingen &amp; berek. subsidie'!BA57="","",'Inlichtingen &amp; berek. subsidie'!BA57&amp;" min.")</f>
        <v/>
      </c>
      <c r="L7" s="129" t="str">
        <f>IF('Inlichtingen &amp; berek. subsidie'!BG57="","",'Inlichtingen &amp; berek. subsidie'!BG57)</f>
        <v/>
      </c>
      <c r="M7" s="129" t="str">
        <f>IF('Inlichtingen &amp; berek. subsidie'!BI57="","",'Inlichtingen &amp; berek. subsidie'!BI57)</f>
        <v/>
      </c>
      <c r="N7" s="129" t="str">
        <f>IF('Inlichtingen &amp; berek. subsidie'!BK57="","",'Inlichtingen &amp; berek. subsidie'!BK57)</f>
        <v/>
      </c>
      <c r="O7" s="129" t="str">
        <f>IF('Inlichtingen &amp; berek. subsidie'!BM57="","",'Inlichtingen &amp; berek. subsidie'!BM57)</f>
        <v/>
      </c>
      <c r="P7" s="129" t="str">
        <f>IF('Inlichtingen &amp; berek. subsidie'!BO57="","",'Inlichtingen &amp; berek. subsidie'!BO57)</f>
        <v/>
      </c>
      <c r="Q7" s="129" t="str">
        <f>IF('Inlichtingen &amp; berek. subsidie'!BQ57="","",'Inlichtingen &amp; berek. subsidie'!BQ57)</f>
        <v/>
      </c>
      <c r="R7" s="129" t="str">
        <f>IF('Inlichtingen &amp; berek. subsidie'!BS57="","",'Inlichtingen &amp; berek. subsidie'!BS57)</f>
        <v/>
      </c>
      <c r="S7" s="129" t="str">
        <f>IF('Inlichtingen &amp; berek. subsidie'!BU57="","",'Inlichtingen &amp; berek. subsidie'!BU57)</f>
        <v/>
      </c>
      <c r="T7" s="129" t="str">
        <f>IF('Inlichtingen &amp; berek. subsidie'!BW57="","",'Inlichtingen &amp; berek. subsidie'!BW57)</f>
        <v/>
      </c>
      <c r="U7" s="129" t="str">
        <f>IF('Inlichtingen &amp; berek. subsidie'!BY57="","",'Inlichtingen &amp; berek. subsidie'!BY57)</f>
        <v/>
      </c>
      <c r="V7" s="129" t="str">
        <f>IF('Inlichtingen &amp; berek. subsidie'!CA57="","",'Inlichtingen &amp; berek. subsidie'!CA57)</f>
        <v/>
      </c>
      <c r="W7" s="140" t="str">
        <f>IF('Inlichtingen &amp; berek. subsidie'!CF57=0,"",'Inlichtingen &amp; berek. subsidie'!CF57)</f>
        <v/>
      </c>
      <c r="X7" s="140" t="str">
        <f>IF('Inlichtingen &amp; berek. subsidie'!CK57=0,"",'Inlichtingen &amp; berek. subsidie'!CK57)</f>
        <v/>
      </c>
      <c r="Y7" s="140" t="str">
        <f>IF('Inlichtingen &amp; berek. subsidie'!CY57=0,"",'Inlichtingen &amp; berek. subsidie'!CY57)</f>
        <v/>
      </c>
      <c r="Z7" s="133" t="str">
        <f>IF('Inlichtingen &amp; berek. subsidie'!DC57=0,"",'Inlichtingen &amp; berek. subsidie'!DC57)</f>
        <v/>
      </c>
      <c r="AA7" s="124" t="str">
        <f>IF(Opmerkingen!E12="","",Opmerkingen!E12)</f>
        <v/>
      </c>
      <c r="AB7" s="185" t="str">
        <f>IF('Inlichtingen &amp; berek. subsidie'!BE57=0,"",'Inlichtingen &amp; berek. subsidie'!BE57)</f>
        <v/>
      </c>
      <c r="AC7" s="185" t="str">
        <f>IF('Inlichtingen &amp; berek. subsidie'!CJ57=0,"",'Inlichtingen &amp; berek. subsidie'!CJ57)</f>
        <v/>
      </c>
    </row>
    <row r="8" spans="1:29" x14ac:dyDescent="0.3">
      <c r="A8" s="124" t="str">
        <f>IF(B8="","",'Inlichtingen &amp; berek. subsidie'!$N$27)</f>
        <v/>
      </c>
      <c r="B8" s="121" t="str">
        <f>IF('Inlichtingen &amp; berek. subsidie'!C58="","",'Inlichtingen &amp; berek. subsidie'!C58)</f>
        <v/>
      </c>
      <c r="C8" s="121" t="str">
        <f>IF('Inlichtingen &amp; berek. subsidie'!H58="","",'Inlichtingen &amp; berek. subsidie'!H58)</f>
        <v/>
      </c>
      <c r="D8" s="123" t="str">
        <f>IF('Inlichtingen &amp; berek. subsidie'!T58="","",'Inlichtingen &amp; berek. subsidie'!T58)</f>
        <v/>
      </c>
      <c r="E8" s="123" t="str">
        <f>IF('Inlichtingen &amp; berek. subsidie'!W58="","",'Inlichtingen &amp; berek. subsidie'!W58)</f>
        <v/>
      </c>
      <c r="F8" s="123" t="str">
        <f>IF('Inlichtingen &amp; berek. subsidie'!Z58="","",'Inlichtingen &amp; berek. subsidie'!Z58)</f>
        <v/>
      </c>
      <c r="G8" s="129" t="str">
        <f>IF('Inlichtingen &amp; berek. subsidie'!AF58="","",'Inlichtingen &amp; berek. subsidie'!AF58)</f>
        <v/>
      </c>
      <c r="H8" s="129" t="str">
        <f>IF('Inlichtingen &amp; berek. subsidie'!AJ58="","",'Inlichtingen &amp; berek. subsidie'!AJ58)</f>
        <v/>
      </c>
      <c r="I8" s="129" t="str">
        <f>IF('Inlichtingen &amp; berek. subsidie'!AP58="","",'Inlichtingen &amp; berek. subsidie'!AP58)</f>
        <v/>
      </c>
      <c r="J8" s="129" t="str">
        <f>IF('Inlichtingen &amp; berek. subsidie'!AV58="","",'Inlichtingen &amp; berek. subsidie'!AV58)</f>
        <v/>
      </c>
      <c r="K8" s="131" t="str">
        <f>IF('Inlichtingen &amp; berek. subsidie'!AW58="","",'Inlichtingen &amp; berek. subsidie'!AW58)&amp;IF('Inlichtingen &amp; berek. subsidie'!AW58&lt;&gt;""," u.","")&amp;IF('Inlichtingen &amp; berek. subsidie'!BA58="","",'Inlichtingen &amp; berek. subsidie'!BA58&amp;" min.")</f>
        <v/>
      </c>
      <c r="L8" s="129" t="str">
        <f>IF('Inlichtingen &amp; berek. subsidie'!BG58="","",'Inlichtingen &amp; berek. subsidie'!BG58)</f>
        <v/>
      </c>
      <c r="M8" s="129" t="str">
        <f>IF('Inlichtingen &amp; berek. subsidie'!BI58="","",'Inlichtingen &amp; berek. subsidie'!BI58)</f>
        <v/>
      </c>
      <c r="N8" s="129" t="str">
        <f>IF('Inlichtingen &amp; berek. subsidie'!BK58="","",'Inlichtingen &amp; berek. subsidie'!BK58)</f>
        <v/>
      </c>
      <c r="O8" s="129" t="str">
        <f>IF('Inlichtingen &amp; berek. subsidie'!BM58="","",'Inlichtingen &amp; berek. subsidie'!BM58)</f>
        <v/>
      </c>
      <c r="P8" s="129" t="str">
        <f>IF('Inlichtingen &amp; berek. subsidie'!BO58="","",'Inlichtingen &amp; berek. subsidie'!BO58)</f>
        <v/>
      </c>
      <c r="Q8" s="129" t="str">
        <f>IF('Inlichtingen &amp; berek. subsidie'!BQ58="","",'Inlichtingen &amp; berek. subsidie'!BQ58)</f>
        <v/>
      </c>
      <c r="R8" s="129" t="str">
        <f>IF('Inlichtingen &amp; berek. subsidie'!BS58="","",'Inlichtingen &amp; berek. subsidie'!BS58)</f>
        <v/>
      </c>
      <c r="S8" s="129" t="str">
        <f>IF('Inlichtingen &amp; berek. subsidie'!BU58="","",'Inlichtingen &amp; berek. subsidie'!BU58)</f>
        <v/>
      </c>
      <c r="T8" s="129" t="str">
        <f>IF('Inlichtingen &amp; berek. subsidie'!BW58="","",'Inlichtingen &amp; berek. subsidie'!BW58)</f>
        <v/>
      </c>
      <c r="U8" s="129" t="str">
        <f>IF('Inlichtingen &amp; berek. subsidie'!BY58="","",'Inlichtingen &amp; berek. subsidie'!BY58)</f>
        <v/>
      </c>
      <c r="V8" s="129" t="str">
        <f>IF('Inlichtingen &amp; berek. subsidie'!CA58="","",'Inlichtingen &amp; berek. subsidie'!CA58)</f>
        <v/>
      </c>
      <c r="W8" s="140" t="str">
        <f>IF('Inlichtingen &amp; berek. subsidie'!CF58=0,"",'Inlichtingen &amp; berek. subsidie'!CF58)</f>
        <v/>
      </c>
      <c r="X8" s="140" t="str">
        <f>IF('Inlichtingen &amp; berek. subsidie'!CK58=0,"",'Inlichtingen &amp; berek. subsidie'!CK58)</f>
        <v/>
      </c>
      <c r="Y8" s="140" t="str">
        <f>IF('Inlichtingen &amp; berek. subsidie'!CY58=0,"",'Inlichtingen &amp; berek. subsidie'!CY58)</f>
        <v/>
      </c>
      <c r="Z8" s="133" t="str">
        <f>IF('Inlichtingen &amp; berek. subsidie'!DC58=0,"",'Inlichtingen &amp; berek. subsidie'!DC58)</f>
        <v/>
      </c>
      <c r="AA8" s="124" t="str">
        <f>IF(Opmerkingen!E13="","",Opmerkingen!E13)</f>
        <v/>
      </c>
      <c r="AB8" s="185" t="str">
        <f>IF('Inlichtingen &amp; berek. subsidie'!BE58=0,"",'Inlichtingen &amp; berek. subsidie'!BE58)</f>
        <v/>
      </c>
      <c r="AC8" s="185" t="str">
        <f>IF('Inlichtingen &amp; berek. subsidie'!CJ58=0,"",'Inlichtingen &amp; berek. subsidie'!CJ58)</f>
        <v/>
      </c>
    </row>
    <row r="9" spans="1:29" x14ac:dyDescent="0.3">
      <c r="A9" s="124" t="str">
        <f>IF(B9="","",'Inlichtingen &amp; berek. subsidie'!$N$27)</f>
        <v/>
      </c>
      <c r="B9" s="121" t="str">
        <f>IF('Inlichtingen &amp; berek. subsidie'!C59="","",'Inlichtingen &amp; berek. subsidie'!C59)</f>
        <v/>
      </c>
      <c r="C9" s="121" t="str">
        <f>IF('Inlichtingen &amp; berek. subsidie'!H59="","",'Inlichtingen &amp; berek. subsidie'!H59)</f>
        <v/>
      </c>
      <c r="D9" s="123" t="str">
        <f>IF('Inlichtingen &amp; berek. subsidie'!T59="","",'Inlichtingen &amp; berek. subsidie'!T59)</f>
        <v/>
      </c>
      <c r="E9" s="123" t="str">
        <f>IF('Inlichtingen &amp; berek. subsidie'!W59="","",'Inlichtingen &amp; berek. subsidie'!W59)</f>
        <v/>
      </c>
      <c r="F9" s="123" t="str">
        <f>IF('Inlichtingen &amp; berek. subsidie'!Z59="","",'Inlichtingen &amp; berek. subsidie'!Z59)</f>
        <v/>
      </c>
      <c r="G9" s="129" t="str">
        <f>IF('Inlichtingen &amp; berek. subsidie'!AF59="","",'Inlichtingen &amp; berek. subsidie'!AF59)</f>
        <v/>
      </c>
      <c r="H9" s="129" t="str">
        <f>IF('Inlichtingen &amp; berek. subsidie'!AJ59="","",'Inlichtingen &amp; berek. subsidie'!AJ59)</f>
        <v/>
      </c>
      <c r="I9" s="129" t="str">
        <f>IF('Inlichtingen &amp; berek. subsidie'!AP59="","",'Inlichtingen &amp; berek. subsidie'!AP59)</f>
        <v/>
      </c>
      <c r="J9" s="129" t="str">
        <f>IF('Inlichtingen &amp; berek. subsidie'!AV59="","",'Inlichtingen &amp; berek. subsidie'!AV59)</f>
        <v/>
      </c>
      <c r="K9" s="131" t="str">
        <f>IF('Inlichtingen &amp; berek. subsidie'!AW59="","",'Inlichtingen &amp; berek. subsidie'!AW59)&amp;IF('Inlichtingen &amp; berek. subsidie'!AW59&lt;&gt;""," u.","")&amp;IF('Inlichtingen &amp; berek. subsidie'!BA59="","",'Inlichtingen &amp; berek. subsidie'!BA59&amp;" min.")</f>
        <v/>
      </c>
      <c r="L9" s="129" t="str">
        <f>IF('Inlichtingen &amp; berek. subsidie'!BG59="","",'Inlichtingen &amp; berek. subsidie'!BG59)</f>
        <v/>
      </c>
      <c r="M9" s="129" t="str">
        <f>IF('Inlichtingen &amp; berek. subsidie'!BI59="","",'Inlichtingen &amp; berek. subsidie'!BI59)</f>
        <v/>
      </c>
      <c r="N9" s="129" t="str">
        <f>IF('Inlichtingen &amp; berek. subsidie'!BK59="","",'Inlichtingen &amp; berek. subsidie'!BK59)</f>
        <v/>
      </c>
      <c r="O9" s="129" t="str">
        <f>IF('Inlichtingen &amp; berek. subsidie'!BM59="","",'Inlichtingen &amp; berek. subsidie'!BM59)</f>
        <v/>
      </c>
      <c r="P9" s="129" t="str">
        <f>IF('Inlichtingen &amp; berek. subsidie'!BO59="","",'Inlichtingen &amp; berek. subsidie'!BO59)</f>
        <v/>
      </c>
      <c r="Q9" s="129" t="str">
        <f>IF('Inlichtingen &amp; berek. subsidie'!BQ59="","",'Inlichtingen &amp; berek. subsidie'!BQ59)</f>
        <v/>
      </c>
      <c r="R9" s="129" t="str">
        <f>IF('Inlichtingen &amp; berek. subsidie'!BS59="","",'Inlichtingen &amp; berek. subsidie'!BS59)</f>
        <v/>
      </c>
      <c r="S9" s="129" t="str">
        <f>IF('Inlichtingen &amp; berek. subsidie'!BU59="","",'Inlichtingen &amp; berek. subsidie'!BU59)</f>
        <v/>
      </c>
      <c r="T9" s="129" t="str">
        <f>IF('Inlichtingen &amp; berek. subsidie'!BW59="","",'Inlichtingen &amp; berek. subsidie'!BW59)</f>
        <v/>
      </c>
      <c r="U9" s="129" t="str">
        <f>IF('Inlichtingen &amp; berek. subsidie'!BY59="","",'Inlichtingen &amp; berek. subsidie'!BY59)</f>
        <v/>
      </c>
      <c r="V9" s="129" t="str">
        <f>IF('Inlichtingen &amp; berek. subsidie'!CA59="","",'Inlichtingen &amp; berek. subsidie'!CA59)</f>
        <v/>
      </c>
      <c r="W9" s="140" t="str">
        <f>IF('Inlichtingen &amp; berek. subsidie'!CF59=0,"",'Inlichtingen &amp; berek. subsidie'!CF59)</f>
        <v/>
      </c>
      <c r="X9" s="140" t="str">
        <f>IF('Inlichtingen &amp; berek. subsidie'!CK59=0,"",'Inlichtingen &amp; berek. subsidie'!CK59)</f>
        <v/>
      </c>
      <c r="Y9" s="140" t="str">
        <f>IF('Inlichtingen &amp; berek. subsidie'!CY59=0,"",'Inlichtingen &amp; berek. subsidie'!CY59)</f>
        <v/>
      </c>
      <c r="Z9" s="133" t="str">
        <f>IF('Inlichtingen &amp; berek. subsidie'!DC59=0,"",'Inlichtingen &amp; berek. subsidie'!DC59)</f>
        <v/>
      </c>
      <c r="AA9" s="124" t="str">
        <f>IF(Opmerkingen!E14="","",Opmerkingen!E14)</f>
        <v/>
      </c>
      <c r="AB9" s="185" t="str">
        <f>IF('Inlichtingen &amp; berek. subsidie'!BE59=0,"",'Inlichtingen &amp; berek. subsidie'!BE59)</f>
        <v/>
      </c>
      <c r="AC9" s="185" t="str">
        <f>IF('Inlichtingen &amp; berek. subsidie'!CJ59=0,"",'Inlichtingen &amp; berek. subsidie'!CJ59)</f>
        <v/>
      </c>
    </row>
    <row r="10" spans="1:29" x14ac:dyDescent="0.3">
      <c r="A10" s="124" t="str">
        <f>IF(B10="","",'Inlichtingen &amp; berek. subsidie'!$N$27)</f>
        <v/>
      </c>
      <c r="B10" s="121" t="str">
        <f>IF('Inlichtingen &amp; berek. subsidie'!C60="","",'Inlichtingen &amp; berek. subsidie'!C60)</f>
        <v/>
      </c>
      <c r="C10" s="121" t="str">
        <f>IF('Inlichtingen &amp; berek. subsidie'!H60="","",'Inlichtingen &amp; berek. subsidie'!H60)</f>
        <v/>
      </c>
      <c r="D10" s="123" t="str">
        <f>IF('Inlichtingen &amp; berek. subsidie'!T60="","",'Inlichtingen &amp; berek. subsidie'!T60)</f>
        <v/>
      </c>
      <c r="E10" s="123" t="str">
        <f>IF('Inlichtingen &amp; berek. subsidie'!W60="","",'Inlichtingen &amp; berek. subsidie'!W60)</f>
        <v/>
      </c>
      <c r="F10" s="123" t="str">
        <f>IF('Inlichtingen &amp; berek. subsidie'!Z60="","",'Inlichtingen &amp; berek. subsidie'!Z60)</f>
        <v/>
      </c>
      <c r="G10" s="129" t="str">
        <f>IF('Inlichtingen &amp; berek. subsidie'!AF60="","",'Inlichtingen &amp; berek. subsidie'!AF60)</f>
        <v/>
      </c>
      <c r="H10" s="129" t="str">
        <f>IF('Inlichtingen &amp; berek. subsidie'!AJ60="","",'Inlichtingen &amp; berek. subsidie'!AJ60)</f>
        <v/>
      </c>
      <c r="I10" s="129" t="str">
        <f>IF('Inlichtingen &amp; berek. subsidie'!AP60="","",'Inlichtingen &amp; berek. subsidie'!AP60)</f>
        <v/>
      </c>
      <c r="J10" s="129" t="str">
        <f>IF('Inlichtingen &amp; berek. subsidie'!AV60="","",'Inlichtingen &amp; berek. subsidie'!AV60)</f>
        <v/>
      </c>
      <c r="K10" s="131" t="str">
        <f>IF('Inlichtingen &amp; berek. subsidie'!AW60="","",'Inlichtingen &amp; berek. subsidie'!AW60)&amp;IF('Inlichtingen &amp; berek. subsidie'!AW60&lt;&gt;""," u.","")&amp;IF('Inlichtingen &amp; berek. subsidie'!BA60="","",'Inlichtingen &amp; berek. subsidie'!BA60&amp;" min.")</f>
        <v/>
      </c>
      <c r="L10" s="129" t="str">
        <f>IF('Inlichtingen &amp; berek. subsidie'!BG60="","",'Inlichtingen &amp; berek. subsidie'!BG60)</f>
        <v/>
      </c>
      <c r="M10" s="129" t="str">
        <f>IF('Inlichtingen &amp; berek. subsidie'!BI60="","",'Inlichtingen &amp; berek. subsidie'!BI60)</f>
        <v/>
      </c>
      <c r="N10" s="129" t="str">
        <f>IF('Inlichtingen &amp; berek. subsidie'!BK60="","",'Inlichtingen &amp; berek. subsidie'!BK60)</f>
        <v/>
      </c>
      <c r="O10" s="129" t="str">
        <f>IF('Inlichtingen &amp; berek. subsidie'!BM60="","",'Inlichtingen &amp; berek. subsidie'!BM60)</f>
        <v/>
      </c>
      <c r="P10" s="129" t="str">
        <f>IF('Inlichtingen &amp; berek. subsidie'!BO60="","",'Inlichtingen &amp; berek. subsidie'!BO60)</f>
        <v/>
      </c>
      <c r="Q10" s="129" t="str">
        <f>IF('Inlichtingen &amp; berek. subsidie'!BQ60="","",'Inlichtingen &amp; berek. subsidie'!BQ60)</f>
        <v/>
      </c>
      <c r="R10" s="129" t="str">
        <f>IF('Inlichtingen &amp; berek. subsidie'!BS60="","",'Inlichtingen &amp; berek. subsidie'!BS60)</f>
        <v/>
      </c>
      <c r="S10" s="129" t="str">
        <f>IF('Inlichtingen &amp; berek. subsidie'!BU60="","",'Inlichtingen &amp; berek. subsidie'!BU60)</f>
        <v/>
      </c>
      <c r="T10" s="129" t="str">
        <f>IF('Inlichtingen &amp; berek. subsidie'!BW60="","",'Inlichtingen &amp; berek. subsidie'!BW60)</f>
        <v/>
      </c>
      <c r="U10" s="129" t="str">
        <f>IF('Inlichtingen &amp; berek. subsidie'!BY60="","",'Inlichtingen &amp; berek. subsidie'!BY60)</f>
        <v/>
      </c>
      <c r="V10" s="129" t="str">
        <f>IF('Inlichtingen &amp; berek. subsidie'!CA60="","",'Inlichtingen &amp; berek. subsidie'!CA60)</f>
        <v/>
      </c>
      <c r="W10" s="140" t="str">
        <f>IF('Inlichtingen &amp; berek. subsidie'!CF60=0,"",'Inlichtingen &amp; berek. subsidie'!CF60)</f>
        <v/>
      </c>
      <c r="X10" s="140" t="str">
        <f>IF('Inlichtingen &amp; berek. subsidie'!CK60=0,"",'Inlichtingen &amp; berek. subsidie'!CK60)</f>
        <v/>
      </c>
      <c r="Y10" s="140" t="str">
        <f>IF('Inlichtingen &amp; berek. subsidie'!CY60=0,"",'Inlichtingen &amp; berek. subsidie'!CY60)</f>
        <v/>
      </c>
      <c r="Z10" s="133" t="str">
        <f>IF('Inlichtingen &amp; berek. subsidie'!DC60=0,"",'Inlichtingen &amp; berek. subsidie'!DC60)</f>
        <v/>
      </c>
      <c r="AA10" s="124" t="str">
        <f>IF(Opmerkingen!E15="","",Opmerkingen!E15)</f>
        <v/>
      </c>
      <c r="AB10" s="185" t="str">
        <f>IF('Inlichtingen &amp; berek. subsidie'!BE60=0,"",'Inlichtingen &amp; berek. subsidie'!BE60)</f>
        <v/>
      </c>
      <c r="AC10" s="185" t="str">
        <f>IF('Inlichtingen &amp; berek. subsidie'!CJ60=0,"",'Inlichtingen &amp; berek. subsidie'!CJ60)</f>
        <v/>
      </c>
    </row>
    <row r="11" spans="1:29" x14ac:dyDescent="0.3">
      <c r="A11" s="124" t="str">
        <f>IF(B11="","",'Inlichtingen &amp; berek. subsidie'!$N$27)</f>
        <v/>
      </c>
      <c r="B11" s="121" t="str">
        <f>IF('Inlichtingen &amp; berek. subsidie'!C61="","",'Inlichtingen &amp; berek. subsidie'!C61)</f>
        <v/>
      </c>
      <c r="C11" s="121" t="str">
        <f>IF('Inlichtingen &amp; berek. subsidie'!H61="","",'Inlichtingen &amp; berek. subsidie'!H61)</f>
        <v/>
      </c>
      <c r="D11" s="123" t="str">
        <f>IF('Inlichtingen &amp; berek. subsidie'!T61="","",'Inlichtingen &amp; berek. subsidie'!T61)</f>
        <v/>
      </c>
      <c r="E11" s="123" t="str">
        <f>IF('Inlichtingen &amp; berek. subsidie'!W61="","",'Inlichtingen &amp; berek. subsidie'!W61)</f>
        <v/>
      </c>
      <c r="F11" s="123" t="str">
        <f>IF('Inlichtingen &amp; berek. subsidie'!Z61="","",'Inlichtingen &amp; berek. subsidie'!Z61)</f>
        <v/>
      </c>
      <c r="G11" s="129" t="str">
        <f>IF('Inlichtingen &amp; berek. subsidie'!AF61="","",'Inlichtingen &amp; berek. subsidie'!AF61)</f>
        <v/>
      </c>
      <c r="H11" s="129" t="str">
        <f>IF('Inlichtingen &amp; berek. subsidie'!AJ61="","",'Inlichtingen &amp; berek. subsidie'!AJ61)</f>
        <v/>
      </c>
      <c r="I11" s="129" t="str">
        <f>IF('Inlichtingen &amp; berek. subsidie'!AP61="","",'Inlichtingen &amp; berek. subsidie'!AP61)</f>
        <v/>
      </c>
      <c r="J11" s="129" t="str">
        <f>IF('Inlichtingen &amp; berek. subsidie'!AV61="","",'Inlichtingen &amp; berek. subsidie'!AV61)</f>
        <v/>
      </c>
      <c r="K11" s="131" t="str">
        <f>IF('Inlichtingen &amp; berek. subsidie'!AW61="","",'Inlichtingen &amp; berek. subsidie'!AW61)&amp;IF('Inlichtingen &amp; berek. subsidie'!AW61&lt;&gt;""," u.","")&amp;IF('Inlichtingen &amp; berek. subsidie'!BA61="","",'Inlichtingen &amp; berek. subsidie'!BA61&amp;" min.")</f>
        <v/>
      </c>
      <c r="L11" s="129" t="str">
        <f>IF('Inlichtingen &amp; berek. subsidie'!BG61="","",'Inlichtingen &amp; berek. subsidie'!BG61)</f>
        <v/>
      </c>
      <c r="M11" s="129" t="str">
        <f>IF('Inlichtingen &amp; berek. subsidie'!BI61="","",'Inlichtingen &amp; berek. subsidie'!BI61)</f>
        <v/>
      </c>
      <c r="N11" s="129" t="str">
        <f>IF('Inlichtingen &amp; berek. subsidie'!BK61="","",'Inlichtingen &amp; berek. subsidie'!BK61)</f>
        <v/>
      </c>
      <c r="O11" s="129" t="str">
        <f>IF('Inlichtingen &amp; berek. subsidie'!BM61="","",'Inlichtingen &amp; berek. subsidie'!BM61)</f>
        <v/>
      </c>
      <c r="P11" s="129" t="str">
        <f>IF('Inlichtingen &amp; berek. subsidie'!BO61="","",'Inlichtingen &amp; berek. subsidie'!BO61)</f>
        <v/>
      </c>
      <c r="Q11" s="129" t="str">
        <f>IF('Inlichtingen &amp; berek. subsidie'!BQ61="","",'Inlichtingen &amp; berek. subsidie'!BQ61)</f>
        <v/>
      </c>
      <c r="R11" s="129" t="str">
        <f>IF('Inlichtingen &amp; berek. subsidie'!BS61="","",'Inlichtingen &amp; berek. subsidie'!BS61)</f>
        <v/>
      </c>
      <c r="S11" s="129" t="str">
        <f>IF('Inlichtingen &amp; berek. subsidie'!BU61="","",'Inlichtingen &amp; berek. subsidie'!BU61)</f>
        <v/>
      </c>
      <c r="T11" s="129" t="str">
        <f>IF('Inlichtingen &amp; berek. subsidie'!BW61="","",'Inlichtingen &amp; berek. subsidie'!BW61)</f>
        <v/>
      </c>
      <c r="U11" s="129" t="str">
        <f>IF('Inlichtingen &amp; berek. subsidie'!BY61="","",'Inlichtingen &amp; berek. subsidie'!BY61)</f>
        <v/>
      </c>
      <c r="V11" s="129" t="str">
        <f>IF('Inlichtingen &amp; berek. subsidie'!CA61="","",'Inlichtingen &amp; berek. subsidie'!CA61)</f>
        <v/>
      </c>
      <c r="W11" s="140" t="str">
        <f>IF('Inlichtingen &amp; berek. subsidie'!CF61=0,"",'Inlichtingen &amp; berek. subsidie'!CF61)</f>
        <v/>
      </c>
      <c r="X11" s="140" t="str">
        <f>IF('Inlichtingen &amp; berek. subsidie'!CK61=0,"",'Inlichtingen &amp; berek. subsidie'!CK61)</f>
        <v/>
      </c>
      <c r="Y11" s="140" t="str">
        <f>IF('Inlichtingen &amp; berek. subsidie'!CY61=0,"",'Inlichtingen &amp; berek. subsidie'!CY61)</f>
        <v/>
      </c>
      <c r="Z11" s="133" t="str">
        <f>IF('Inlichtingen &amp; berek. subsidie'!DC61=0,"",'Inlichtingen &amp; berek. subsidie'!DC61)</f>
        <v/>
      </c>
      <c r="AA11" s="124" t="str">
        <f>IF(Opmerkingen!E16="","",Opmerkingen!E16)</f>
        <v/>
      </c>
      <c r="AB11" s="185" t="str">
        <f>IF('Inlichtingen &amp; berek. subsidie'!BE61=0,"",'Inlichtingen &amp; berek. subsidie'!BE61)</f>
        <v/>
      </c>
      <c r="AC11" s="185" t="str">
        <f>IF('Inlichtingen &amp; berek. subsidie'!CJ61=0,"",'Inlichtingen &amp; berek. subsidie'!CJ61)</f>
        <v/>
      </c>
    </row>
    <row r="12" spans="1:29" x14ac:dyDescent="0.3">
      <c r="A12" s="124" t="str">
        <f>IF(B12="","",'Inlichtingen &amp; berek. subsidie'!$N$27)</f>
        <v/>
      </c>
      <c r="B12" s="121" t="str">
        <f>IF('Inlichtingen &amp; berek. subsidie'!C62="","",'Inlichtingen &amp; berek. subsidie'!C62)</f>
        <v/>
      </c>
      <c r="C12" s="121" t="str">
        <f>IF('Inlichtingen &amp; berek. subsidie'!H62="","",'Inlichtingen &amp; berek. subsidie'!H62)</f>
        <v/>
      </c>
      <c r="D12" s="123" t="str">
        <f>IF('Inlichtingen &amp; berek. subsidie'!T62="","",'Inlichtingen &amp; berek. subsidie'!T62)</f>
        <v/>
      </c>
      <c r="E12" s="123" t="str">
        <f>IF('Inlichtingen &amp; berek. subsidie'!W62="","",'Inlichtingen &amp; berek. subsidie'!W62)</f>
        <v/>
      </c>
      <c r="F12" s="123" t="str">
        <f>IF('Inlichtingen &amp; berek. subsidie'!Z62="","",'Inlichtingen &amp; berek. subsidie'!Z62)</f>
        <v/>
      </c>
      <c r="G12" s="129" t="str">
        <f>IF('Inlichtingen &amp; berek. subsidie'!AF62="","",'Inlichtingen &amp; berek. subsidie'!AF62)</f>
        <v/>
      </c>
      <c r="H12" s="129" t="str">
        <f>IF('Inlichtingen &amp; berek. subsidie'!AJ62="","",'Inlichtingen &amp; berek. subsidie'!AJ62)</f>
        <v/>
      </c>
      <c r="I12" s="129" t="str">
        <f>IF('Inlichtingen &amp; berek. subsidie'!AP62="","",'Inlichtingen &amp; berek. subsidie'!AP62)</f>
        <v/>
      </c>
      <c r="J12" s="129" t="str">
        <f>IF('Inlichtingen &amp; berek. subsidie'!AV62="","",'Inlichtingen &amp; berek. subsidie'!AV62)</f>
        <v/>
      </c>
      <c r="K12" s="131" t="str">
        <f>IF('Inlichtingen &amp; berek. subsidie'!AW62="","",'Inlichtingen &amp; berek. subsidie'!AW62)&amp;IF('Inlichtingen &amp; berek. subsidie'!AW62&lt;&gt;""," u.","")&amp;IF('Inlichtingen &amp; berek. subsidie'!BA62="","",'Inlichtingen &amp; berek. subsidie'!BA62&amp;" min.")</f>
        <v/>
      </c>
      <c r="L12" s="129" t="str">
        <f>IF('Inlichtingen &amp; berek. subsidie'!BG62="","",'Inlichtingen &amp; berek. subsidie'!BG62)</f>
        <v/>
      </c>
      <c r="M12" s="129" t="str">
        <f>IF('Inlichtingen &amp; berek. subsidie'!BI62="","",'Inlichtingen &amp; berek. subsidie'!BI62)</f>
        <v/>
      </c>
      <c r="N12" s="129" t="str">
        <f>IF('Inlichtingen &amp; berek. subsidie'!BK62="","",'Inlichtingen &amp; berek. subsidie'!BK62)</f>
        <v/>
      </c>
      <c r="O12" s="129" t="str">
        <f>IF('Inlichtingen &amp; berek. subsidie'!BM62="","",'Inlichtingen &amp; berek. subsidie'!BM62)</f>
        <v/>
      </c>
      <c r="P12" s="129" t="str">
        <f>IF('Inlichtingen &amp; berek. subsidie'!BO62="","",'Inlichtingen &amp; berek. subsidie'!BO62)</f>
        <v/>
      </c>
      <c r="Q12" s="129" t="str">
        <f>IF('Inlichtingen &amp; berek. subsidie'!BQ62="","",'Inlichtingen &amp; berek. subsidie'!BQ62)</f>
        <v/>
      </c>
      <c r="R12" s="129" t="str">
        <f>IF('Inlichtingen &amp; berek. subsidie'!BS62="","",'Inlichtingen &amp; berek. subsidie'!BS62)</f>
        <v/>
      </c>
      <c r="S12" s="129" t="str">
        <f>IF('Inlichtingen &amp; berek. subsidie'!BU62="","",'Inlichtingen &amp; berek. subsidie'!BU62)</f>
        <v/>
      </c>
      <c r="T12" s="129" t="str">
        <f>IF('Inlichtingen &amp; berek. subsidie'!BW62="","",'Inlichtingen &amp; berek. subsidie'!BW62)</f>
        <v/>
      </c>
      <c r="U12" s="129" t="str">
        <f>IF('Inlichtingen &amp; berek. subsidie'!BY62="","",'Inlichtingen &amp; berek. subsidie'!BY62)</f>
        <v/>
      </c>
      <c r="V12" s="129" t="str">
        <f>IF('Inlichtingen &amp; berek. subsidie'!CA62="","",'Inlichtingen &amp; berek. subsidie'!CA62)</f>
        <v/>
      </c>
      <c r="W12" s="140" t="str">
        <f>IF('Inlichtingen &amp; berek. subsidie'!CF62=0,"",'Inlichtingen &amp; berek. subsidie'!CF62)</f>
        <v/>
      </c>
      <c r="X12" s="140" t="str">
        <f>IF('Inlichtingen &amp; berek. subsidie'!CK62=0,"",'Inlichtingen &amp; berek. subsidie'!CK62)</f>
        <v/>
      </c>
      <c r="Y12" s="140" t="str">
        <f>IF('Inlichtingen &amp; berek. subsidie'!CY62=0,"",'Inlichtingen &amp; berek. subsidie'!CY62)</f>
        <v/>
      </c>
      <c r="Z12" s="133" t="str">
        <f>IF('Inlichtingen &amp; berek. subsidie'!DC62=0,"",'Inlichtingen &amp; berek. subsidie'!DC62)</f>
        <v/>
      </c>
      <c r="AA12" s="124" t="str">
        <f>IF(Opmerkingen!E17="","",Opmerkingen!E17)</f>
        <v/>
      </c>
      <c r="AB12" s="185" t="str">
        <f>IF('Inlichtingen &amp; berek. subsidie'!BE62=0,"",'Inlichtingen &amp; berek. subsidie'!BE62)</f>
        <v/>
      </c>
      <c r="AC12" s="185" t="str">
        <f>IF('Inlichtingen &amp; berek. subsidie'!CJ62=0,"",'Inlichtingen &amp; berek. subsidie'!CJ62)</f>
        <v/>
      </c>
    </row>
    <row r="13" spans="1:29" x14ac:dyDescent="0.3">
      <c r="A13" s="124" t="str">
        <f>IF(B13="","",'Inlichtingen &amp; berek. subsidie'!$N$27)</f>
        <v/>
      </c>
      <c r="B13" s="121" t="str">
        <f>IF('Inlichtingen &amp; berek. subsidie'!C63="","",'Inlichtingen &amp; berek. subsidie'!C63)</f>
        <v/>
      </c>
      <c r="C13" s="121" t="str">
        <f>IF('Inlichtingen &amp; berek. subsidie'!H63="","",'Inlichtingen &amp; berek. subsidie'!H63)</f>
        <v/>
      </c>
      <c r="D13" s="123" t="str">
        <f>IF('Inlichtingen &amp; berek. subsidie'!T63="","",'Inlichtingen &amp; berek. subsidie'!T63)</f>
        <v/>
      </c>
      <c r="E13" s="123" t="str">
        <f>IF('Inlichtingen &amp; berek. subsidie'!W63="","",'Inlichtingen &amp; berek. subsidie'!W63)</f>
        <v/>
      </c>
      <c r="F13" s="123" t="str">
        <f>IF('Inlichtingen &amp; berek. subsidie'!Z63="","",'Inlichtingen &amp; berek. subsidie'!Z63)</f>
        <v/>
      </c>
      <c r="G13" s="129" t="str">
        <f>IF('Inlichtingen &amp; berek. subsidie'!AF63="","",'Inlichtingen &amp; berek. subsidie'!AF63)</f>
        <v/>
      </c>
      <c r="H13" s="129" t="str">
        <f>IF('Inlichtingen &amp; berek. subsidie'!AJ63="","",'Inlichtingen &amp; berek. subsidie'!AJ63)</f>
        <v/>
      </c>
      <c r="I13" s="129" t="str">
        <f>IF('Inlichtingen &amp; berek. subsidie'!AP63="","",'Inlichtingen &amp; berek. subsidie'!AP63)</f>
        <v/>
      </c>
      <c r="J13" s="129" t="str">
        <f>IF('Inlichtingen &amp; berek. subsidie'!AV63="","",'Inlichtingen &amp; berek. subsidie'!AV63)</f>
        <v/>
      </c>
      <c r="K13" s="131" t="str">
        <f>IF('Inlichtingen &amp; berek. subsidie'!AW63="","",'Inlichtingen &amp; berek. subsidie'!AW63)&amp;IF('Inlichtingen &amp; berek. subsidie'!AW63&lt;&gt;""," u.","")&amp;IF('Inlichtingen &amp; berek. subsidie'!BA63="","",'Inlichtingen &amp; berek. subsidie'!BA63&amp;" min.")</f>
        <v/>
      </c>
      <c r="L13" s="129" t="str">
        <f>IF('Inlichtingen &amp; berek. subsidie'!BG63="","",'Inlichtingen &amp; berek. subsidie'!BG63)</f>
        <v/>
      </c>
      <c r="M13" s="129" t="str">
        <f>IF('Inlichtingen &amp; berek. subsidie'!BI63="","",'Inlichtingen &amp; berek. subsidie'!BI63)</f>
        <v/>
      </c>
      <c r="N13" s="129" t="str">
        <f>IF('Inlichtingen &amp; berek. subsidie'!BK63="","",'Inlichtingen &amp; berek. subsidie'!BK63)</f>
        <v/>
      </c>
      <c r="O13" s="129" t="str">
        <f>IF('Inlichtingen &amp; berek. subsidie'!BM63="","",'Inlichtingen &amp; berek. subsidie'!BM63)</f>
        <v/>
      </c>
      <c r="P13" s="129" t="str">
        <f>IF('Inlichtingen &amp; berek. subsidie'!BO63="","",'Inlichtingen &amp; berek. subsidie'!BO63)</f>
        <v/>
      </c>
      <c r="Q13" s="129" t="str">
        <f>IF('Inlichtingen &amp; berek. subsidie'!BQ63="","",'Inlichtingen &amp; berek. subsidie'!BQ63)</f>
        <v/>
      </c>
      <c r="R13" s="129" t="str">
        <f>IF('Inlichtingen &amp; berek. subsidie'!BS63="","",'Inlichtingen &amp; berek. subsidie'!BS63)</f>
        <v/>
      </c>
      <c r="S13" s="129" t="str">
        <f>IF('Inlichtingen &amp; berek. subsidie'!BU63="","",'Inlichtingen &amp; berek. subsidie'!BU63)</f>
        <v/>
      </c>
      <c r="T13" s="129" t="str">
        <f>IF('Inlichtingen &amp; berek. subsidie'!BW63="","",'Inlichtingen &amp; berek. subsidie'!BW63)</f>
        <v/>
      </c>
      <c r="U13" s="129" t="str">
        <f>IF('Inlichtingen &amp; berek. subsidie'!BY63="","",'Inlichtingen &amp; berek. subsidie'!BY63)</f>
        <v/>
      </c>
      <c r="V13" s="129" t="str">
        <f>IF('Inlichtingen &amp; berek. subsidie'!CA63="","",'Inlichtingen &amp; berek. subsidie'!CA63)</f>
        <v/>
      </c>
      <c r="W13" s="140" t="str">
        <f>IF('Inlichtingen &amp; berek. subsidie'!CF63=0,"",'Inlichtingen &amp; berek. subsidie'!CF63)</f>
        <v/>
      </c>
      <c r="X13" s="140" t="str">
        <f>IF('Inlichtingen &amp; berek. subsidie'!CK63=0,"",'Inlichtingen &amp; berek. subsidie'!CK63)</f>
        <v/>
      </c>
      <c r="Y13" s="140" t="str">
        <f>IF('Inlichtingen &amp; berek. subsidie'!CY63=0,"",'Inlichtingen &amp; berek. subsidie'!CY63)</f>
        <v/>
      </c>
      <c r="Z13" s="133" t="str">
        <f>IF('Inlichtingen &amp; berek. subsidie'!DC63=0,"",'Inlichtingen &amp; berek. subsidie'!DC63)</f>
        <v/>
      </c>
      <c r="AA13" s="124" t="str">
        <f>IF(Opmerkingen!E18="","",Opmerkingen!E18)</f>
        <v/>
      </c>
      <c r="AB13" s="185" t="str">
        <f>IF('Inlichtingen &amp; berek. subsidie'!BE63=0,"",'Inlichtingen &amp; berek. subsidie'!BE63)</f>
        <v/>
      </c>
      <c r="AC13" s="185" t="str">
        <f>IF('Inlichtingen &amp; berek. subsidie'!CJ63=0,"",'Inlichtingen &amp; berek. subsidie'!CJ63)</f>
        <v/>
      </c>
    </row>
    <row r="14" spans="1:29" x14ac:dyDescent="0.3">
      <c r="A14" s="124" t="str">
        <f>IF(B14="","",'Inlichtingen &amp; berek. subsidie'!$N$27)</f>
        <v/>
      </c>
      <c r="B14" s="121" t="str">
        <f>IF('Inlichtingen &amp; berek. subsidie'!C64="","",'Inlichtingen &amp; berek. subsidie'!C64)</f>
        <v/>
      </c>
      <c r="C14" s="121" t="str">
        <f>IF('Inlichtingen &amp; berek. subsidie'!H64="","",'Inlichtingen &amp; berek. subsidie'!H64)</f>
        <v/>
      </c>
      <c r="D14" s="123" t="str">
        <f>IF('Inlichtingen &amp; berek. subsidie'!T64="","",'Inlichtingen &amp; berek. subsidie'!T64)</f>
        <v/>
      </c>
      <c r="E14" s="123" t="str">
        <f>IF('Inlichtingen &amp; berek. subsidie'!W64="","",'Inlichtingen &amp; berek. subsidie'!W64)</f>
        <v/>
      </c>
      <c r="F14" s="123" t="str">
        <f>IF('Inlichtingen &amp; berek. subsidie'!Z64="","",'Inlichtingen &amp; berek. subsidie'!Z64)</f>
        <v/>
      </c>
      <c r="G14" s="129" t="str">
        <f>IF('Inlichtingen &amp; berek. subsidie'!AF64="","",'Inlichtingen &amp; berek. subsidie'!AF64)</f>
        <v/>
      </c>
      <c r="H14" s="129" t="str">
        <f>IF('Inlichtingen &amp; berek. subsidie'!AJ64="","",'Inlichtingen &amp; berek. subsidie'!AJ64)</f>
        <v/>
      </c>
      <c r="I14" s="129" t="str">
        <f>IF('Inlichtingen &amp; berek. subsidie'!AP64="","",'Inlichtingen &amp; berek. subsidie'!AP64)</f>
        <v/>
      </c>
      <c r="J14" s="129" t="str">
        <f>IF('Inlichtingen &amp; berek. subsidie'!AV64="","",'Inlichtingen &amp; berek. subsidie'!AV64)</f>
        <v/>
      </c>
      <c r="K14" s="131" t="str">
        <f>IF('Inlichtingen &amp; berek. subsidie'!AW64="","",'Inlichtingen &amp; berek. subsidie'!AW64)&amp;IF('Inlichtingen &amp; berek. subsidie'!AW64&lt;&gt;""," u.","")&amp;IF('Inlichtingen &amp; berek. subsidie'!BA64="","",'Inlichtingen &amp; berek. subsidie'!BA64&amp;" min.")</f>
        <v/>
      </c>
      <c r="L14" s="129" t="str">
        <f>IF('Inlichtingen &amp; berek. subsidie'!BG64="","",'Inlichtingen &amp; berek. subsidie'!BG64)</f>
        <v/>
      </c>
      <c r="M14" s="129" t="str">
        <f>IF('Inlichtingen &amp; berek. subsidie'!BI64="","",'Inlichtingen &amp; berek. subsidie'!BI64)</f>
        <v/>
      </c>
      <c r="N14" s="129" t="str">
        <f>IF('Inlichtingen &amp; berek. subsidie'!BK64="","",'Inlichtingen &amp; berek. subsidie'!BK64)</f>
        <v/>
      </c>
      <c r="O14" s="129" t="str">
        <f>IF('Inlichtingen &amp; berek. subsidie'!BM64="","",'Inlichtingen &amp; berek. subsidie'!BM64)</f>
        <v/>
      </c>
      <c r="P14" s="129" t="str">
        <f>IF('Inlichtingen &amp; berek. subsidie'!BO64="","",'Inlichtingen &amp; berek. subsidie'!BO64)</f>
        <v/>
      </c>
      <c r="Q14" s="129" t="str">
        <f>IF('Inlichtingen &amp; berek. subsidie'!BQ64="","",'Inlichtingen &amp; berek. subsidie'!BQ64)</f>
        <v/>
      </c>
      <c r="R14" s="129" t="str">
        <f>IF('Inlichtingen &amp; berek. subsidie'!BS64="","",'Inlichtingen &amp; berek. subsidie'!BS64)</f>
        <v/>
      </c>
      <c r="S14" s="129" t="str">
        <f>IF('Inlichtingen &amp; berek. subsidie'!BU64="","",'Inlichtingen &amp; berek. subsidie'!BU64)</f>
        <v/>
      </c>
      <c r="T14" s="129" t="str">
        <f>IF('Inlichtingen &amp; berek. subsidie'!BW64="","",'Inlichtingen &amp; berek. subsidie'!BW64)</f>
        <v/>
      </c>
      <c r="U14" s="129" t="str">
        <f>IF('Inlichtingen &amp; berek. subsidie'!BY64="","",'Inlichtingen &amp; berek. subsidie'!BY64)</f>
        <v/>
      </c>
      <c r="V14" s="129" t="str">
        <f>IF('Inlichtingen &amp; berek. subsidie'!CA64="","",'Inlichtingen &amp; berek. subsidie'!CA64)</f>
        <v/>
      </c>
      <c r="W14" s="140" t="str">
        <f>IF('Inlichtingen &amp; berek. subsidie'!CF64=0,"",'Inlichtingen &amp; berek. subsidie'!CF64)</f>
        <v/>
      </c>
      <c r="X14" s="140" t="str">
        <f>IF('Inlichtingen &amp; berek. subsidie'!CK64=0,"",'Inlichtingen &amp; berek. subsidie'!CK64)</f>
        <v/>
      </c>
      <c r="Y14" s="140" t="str">
        <f>IF('Inlichtingen &amp; berek. subsidie'!CY64=0,"",'Inlichtingen &amp; berek. subsidie'!CY64)</f>
        <v/>
      </c>
      <c r="Z14" s="133" t="str">
        <f>IF('Inlichtingen &amp; berek. subsidie'!DC64=0,"",'Inlichtingen &amp; berek. subsidie'!DC64)</f>
        <v/>
      </c>
      <c r="AA14" s="124" t="str">
        <f>IF(Opmerkingen!E19="","",Opmerkingen!E19)</f>
        <v/>
      </c>
      <c r="AB14" s="185" t="str">
        <f>IF('Inlichtingen &amp; berek. subsidie'!BE64=0,"",'Inlichtingen &amp; berek. subsidie'!BE64)</f>
        <v/>
      </c>
      <c r="AC14" s="185" t="str">
        <f>IF('Inlichtingen &amp; berek. subsidie'!CJ64=0,"",'Inlichtingen &amp; berek. subsidie'!CJ64)</f>
        <v/>
      </c>
    </row>
    <row r="15" spans="1:29" x14ac:dyDescent="0.3">
      <c r="A15" s="124" t="str">
        <f>IF(B15="","",'Inlichtingen &amp; berek. subsidie'!$N$27)</f>
        <v/>
      </c>
      <c r="B15" s="121" t="str">
        <f>IF('Inlichtingen &amp; berek. subsidie'!C65="","",'Inlichtingen &amp; berek. subsidie'!C65)</f>
        <v/>
      </c>
      <c r="C15" s="121" t="str">
        <f>IF('Inlichtingen &amp; berek. subsidie'!H65="","",'Inlichtingen &amp; berek. subsidie'!H65)</f>
        <v/>
      </c>
      <c r="D15" s="123" t="str">
        <f>IF('Inlichtingen &amp; berek. subsidie'!T65="","",'Inlichtingen &amp; berek. subsidie'!T65)</f>
        <v/>
      </c>
      <c r="E15" s="123" t="str">
        <f>IF('Inlichtingen &amp; berek. subsidie'!W65="","",'Inlichtingen &amp; berek. subsidie'!W65)</f>
        <v/>
      </c>
      <c r="F15" s="123" t="str">
        <f>IF('Inlichtingen &amp; berek. subsidie'!Z65="","",'Inlichtingen &amp; berek. subsidie'!Z65)</f>
        <v/>
      </c>
      <c r="G15" s="129" t="str">
        <f>IF('Inlichtingen &amp; berek. subsidie'!AF65="","",'Inlichtingen &amp; berek. subsidie'!AF65)</f>
        <v/>
      </c>
      <c r="H15" s="129" t="str">
        <f>IF('Inlichtingen &amp; berek. subsidie'!AJ65="","",'Inlichtingen &amp; berek. subsidie'!AJ65)</f>
        <v/>
      </c>
      <c r="I15" s="129" t="str">
        <f>IF('Inlichtingen &amp; berek. subsidie'!AP65="","",'Inlichtingen &amp; berek. subsidie'!AP65)</f>
        <v/>
      </c>
      <c r="J15" s="129" t="str">
        <f>IF('Inlichtingen &amp; berek. subsidie'!AV65="","",'Inlichtingen &amp; berek. subsidie'!AV65)</f>
        <v/>
      </c>
      <c r="K15" s="131" t="str">
        <f>IF('Inlichtingen &amp; berek. subsidie'!AW65="","",'Inlichtingen &amp; berek. subsidie'!AW65)&amp;IF('Inlichtingen &amp; berek. subsidie'!AW65&lt;&gt;""," u.","")&amp;IF('Inlichtingen &amp; berek. subsidie'!BA65="","",'Inlichtingen &amp; berek. subsidie'!BA65&amp;" min.")</f>
        <v/>
      </c>
      <c r="L15" s="129" t="str">
        <f>IF('Inlichtingen &amp; berek. subsidie'!BG65="","",'Inlichtingen &amp; berek. subsidie'!BG65)</f>
        <v/>
      </c>
      <c r="M15" s="129" t="str">
        <f>IF('Inlichtingen &amp; berek. subsidie'!BI65="","",'Inlichtingen &amp; berek. subsidie'!BI65)</f>
        <v/>
      </c>
      <c r="N15" s="129" t="str">
        <f>IF('Inlichtingen &amp; berek. subsidie'!BK65="","",'Inlichtingen &amp; berek. subsidie'!BK65)</f>
        <v/>
      </c>
      <c r="O15" s="129" t="str">
        <f>IF('Inlichtingen &amp; berek. subsidie'!BM65="","",'Inlichtingen &amp; berek. subsidie'!BM65)</f>
        <v/>
      </c>
      <c r="P15" s="129" t="str">
        <f>IF('Inlichtingen &amp; berek. subsidie'!BO65="","",'Inlichtingen &amp; berek. subsidie'!BO65)</f>
        <v/>
      </c>
      <c r="Q15" s="129" t="str">
        <f>IF('Inlichtingen &amp; berek. subsidie'!BQ65="","",'Inlichtingen &amp; berek. subsidie'!BQ65)</f>
        <v/>
      </c>
      <c r="R15" s="129" t="str">
        <f>IF('Inlichtingen &amp; berek. subsidie'!BS65="","",'Inlichtingen &amp; berek. subsidie'!BS65)</f>
        <v/>
      </c>
      <c r="S15" s="129" t="str">
        <f>IF('Inlichtingen &amp; berek. subsidie'!BU65="","",'Inlichtingen &amp; berek. subsidie'!BU65)</f>
        <v/>
      </c>
      <c r="T15" s="129" t="str">
        <f>IF('Inlichtingen &amp; berek. subsidie'!BW65="","",'Inlichtingen &amp; berek. subsidie'!BW65)</f>
        <v/>
      </c>
      <c r="U15" s="129" t="str">
        <f>IF('Inlichtingen &amp; berek. subsidie'!BY65="","",'Inlichtingen &amp; berek. subsidie'!BY65)</f>
        <v/>
      </c>
      <c r="V15" s="129" t="str">
        <f>IF('Inlichtingen &amp; berek. subsidie'!CA65="","",'Inlichtingen &amp; berek. subsidie'!CA65)</f>
        <v/>
      </c>
      <c r="W15" s="140" t="str">
        <f>IF('Inlichtingen &amp; berek. subsidie'!CF65=0,"",'Inlichtingen &amp; berek. subsidie'!CF65)</f>
        <v/>
      </c>
      <c r="X15" s="140" t="str">
        <f>IF('Inlichtingen &amp; berek. subsidie'!CK65=0,"",'Inlichtingen &amp; berek. subsidie'!CK65)</f>
        <v/>
      </c>
      <c r="Y15" s="140" t="str">
        <f>IF('Inlichtingen &amp; berek. subsidie'!CY65=0,"",'Inlichtingen &amp; berek. subsidie'!CY65)</f>
        <v/>
      </c>
      <c r="Z15" s="133" t="str">
        <f>IF('Inlichtingen &amp; berek. subsidie'!DC65=0,"",'Inlichtingen &amp; berek. subsidie'!DC65)</f>
        <v/>
      </c>
      <c r="AA15" s="124" t="str">
        <f>IF(Opmerkingen!E20="","",Opmerkingen!E20)</f>
        <v/>
      </c>
      <c r="AB15" s="185" t="str">
        <f>IF('Inlichtingen &amp; berek. subsidie'!BE65=0,"",'Inlichtingen &amp; berek. subsidie'!BE65)</f>
        <v/>
      </c>
      <c r="AC15" s="185" t="str">
        <f>IF('Inlichtingen &amp; berek. subsidie'!CJ65=0,"",'Inlichtingen &amp; berek. subsidie'!CJ65)</f>
        <v/>
      </c>
    </row>
    <row r="16" spans="1:29" x14ac:dyDescent="0.3">
      <c r="A16" s="124" t="str">
        <f>IF(B16="","",'Inlichtingen &amp; berek. subsidie'!$N$27)</f>
        <v/>
      </c>
      <c r="B16" s="121" t="str">
        <f>IF('Inlichtingen &amp; berek. subsidie'!C66="","",'Inlichtingen &amp; berek. subsidie'!C66)</f>
        <v/>
      </c>
      <c r="C16" s="121" t="str">
        <f>IF('Inlichtingen &amp; berek. subsidie'!H66="","",'Inlichtingen &amp; berek. subsidie'!H66)</f>
        <v/>
      </c>
      <c r="D16" s="123" t="str">
        <f>IF('Inlichtingen &amp; berek. subsidie'!T66="","",'Inlichtingen &amp; berek. subsidie'!T66)</f>
        <v/>
      </c>
      <c r="E16" s="123" t="str">
        <f>IF('Inlichtingen &amp; berek. subsidie'!W66="","",'Inlichtingen &amp; berek. subsidie'!W66)</f>
        <v/>
      </c>
      <c r="F16" s="123" t="str">
        <f>IF('Inlichtingen &amp; berek. subsidie'!Z66="","",'Inlichtingen &amp; berek. subsidie'!Z66)</f>
        <v/>
      </c>
      <c r="G16" s="129" t="str">
        <f>IF('Inlichtingen &amp; berek. subsidie'!AF66="","",'Inlichtingen &amp; berek. subsidie'!AF66)</f>
        <v/>
      </c>
      <c r="H16" s="129" t="str">
        <f>IF('Inlichtingen &amp; berek. subsidie'!AJ66="","",'Inlichtingen &amp; berek. subsidie'!AJ66)</f>
        <v/>
      </c>
      <c r="I16" s="129" t="str">
        <f>IF('Inlichtingen &amp; berek. subsidie'!AP66="","",'Inlichtingen &amp; berek. subsidie'!AP66)</f>
        <v/>
      </c>
      <c r="J16" s="129" t="str">
        <f>IF('Inlichtingen &amp; berek. subsidie'!AV66="","",'Inlichtingen &amp; berek. subsidie'!AV66)</f>
        <v/>
      </c>
      <c r="K16" s="131" t="str">
        <f>IF('Inlichtingen &amp; berek. subsidie'!AW66="","",'Inlichtingen &amp; berek. subsidie'!AW66)&amp;IF('Inlichtingen &amp; berek. subsidie'!AW66&lt;&gt;""," u.","")&amp;IF('Inlichtingen &amp; berek. subsidie'!BA66="","",'Inlichtingen &amp; berek. subsidie'!BA66&amp;" min.")</f>
        <v/>
      </c>
      <c r="L16" s="129" t="str">
        <f>IF('Inlichtingen &amp; berek. subsidie'!BG66="","",'Inlichtingen &amp; berek. subsidie'!BG66)</f>
        <v/>
      </c>
      <c r="M16" s="129" t="str">
        <f>IF('Inlichtingen &amp; berek. subsidie'!BI66="","",'Inlichtingen &amp; berek. subsidie'!BI66)</f>
        <v/>
      </c>
      <c r="N16" s="129" t="str">
        <f>IF('Inlichtingen &amp; berek. subsidie'!BK66="","",'Inlichtingen &amp; berek. subsidie'!BK66)</f>
        <v/>
      </c>
      <c r="O16" s="129" t="str">
        <f>IF('Inlichtingen &amp; berek. subsidie'!BM66="","",'Inlichtingen &amp; berek. subsidie'!BM66)</f>
        <v/>
      </c>
      <c r="P16" s="129" t="str">
        <f>IF('Inlichtingen &amp; berek. subsidie'!BO66="","",'Inlichtingen &amp; berek. subsidie'!BO66)</f>
        <v/>
      </c>
      <c r="Q16" s="129" t="str">
        <f>IF('Inlichtingen &amp; berek. subsidie'!BQ66="","",'Inlichtingen &amp; berek. subsidie'!BQ66)</f>
        <v/>
      </c>
      <c r="R16" s="129" t="str">
        <f>IF('Inlichtingen &amp; berek. subsidie'!BS66="","",'Inlichtingen &amp; berek. subsidie'!BS66)</f>
        <v/>
      </c>
      <c r="S16" s="129" t="str">
        <f>IF('Inlichtingen &amp; berek. subsidie'!BU66="","",'Inlichtingen &amp; berek. subsidie'!BU66)</f>
        <v/>
      </c>
      <c r="T16" s="129" t="str">
        <f>IF('Inlichtingen &amp; berek. subsidie'!BW66="","",'Inlichtingen &amp; berek. subsidie'!BW66)</f>
        <v/>
      </c>
      <c r="U16" s="129" t="str">
        <f>IF('Inlichtingen &amp; berek. subsidie'!BY66="","",'Inlichtingen &amp; berek. subsidie'!BY66)</f>
        <v/>
      </c>
      <c r="V16" s="129" t="str">
        <f>IF('Inlichtingen &amp; berek. subsidie'!CA66="","",'Inlichtingen &amp; berek. subsidie'!CA66)</f>
        <v/>
      </c>
      <c r="W16" s="140" t="str">
        <f>IF('Inlichtingen &amp; berek. subsidie'!CF66=0,"",'Inlichtingen &amp; berek. subsidie'!CF66)</f>
        <v/>
      </c>
      <c r="X16" s="140" t="str">
        <f>IF('Inlichtingen &amp; berek. subsidie'!CK66=0,"",'Inlichtingen &amp; berek. subsidie'!CK66)</f>
        <v/>
      </c>
      <c r="Y16" s="140" t="str">
        <f>IF('Inlichtingen &amp; berek. subsidie'!CY66=0,"",'Inlichtingen &amp; berek. subsidie'!CY66)</f>
        <v/>
      </c>
      <c r="Z16" s="133" t="str">
        <f>IF('Inlichtingen &amp; berek. subsidie'!DC66=0,"",'Inlichtingen &amp; berek. subsidie'!DC66)</f>
        <v/>
      </c>
      <c r="AA16" s="124" t="str">
        <f>IF(Opmerkingen!E21="","",Opmerkingen!E21)</f>
        <v/>
      </c>
      <c r="AB16" s="185" t="str">
        <f>IF('Inlichtingen &amp; berek. subsidie'!BE66=0,"",'Inlichtingen &amp; berek. subsidie'!BE66)</f>
        <v/>
      </c>
      <c r="AC16" s="185" t="str">
        <f>IF('Inlichtingen &amp; berek. subsidie'!CJ66=0,"",'Inlichtingen &amp; berek. subsidie'!CJ66)</f>
        <v/>
      </c>
    </row>
    <row r="17" spans="1:29" x14ac:dyDescent="0.3">
      <c r="A17" s="124" t="str">
        <f>IF(B17="","",'Inlichtingen &amp; berek. subsidie'!$N$27)</f>
        <v/>
      </c>
      <c r="B17" s="121" t="str">
        <f>IF('Inlichtingen &amp; berek. subsidie'!C67="","",'Inlichtingen &amp; berek. subsidie'!C67)</f>
        <v/>
      </c>
      <c r="C17" s="121" t="str">
        <f>IF('Inlichtingen &amp; berek. subsidie'!H67="","",'Inlichtingen &amp; berek. subsidie'!H67)</f>
        <v/>
      </c>
      <c r="D17" s="123" t="str">
        <f>IF('Inlichtingen &amp; berek. subsidie'!T67="","",'Inlichtingen &amp; berek. subsidie'!T67)</f>
        <v/>
      </c>
      <c r="E17" s="123" t="str">
        <f>IF('Inlichtingen &amp; berek. subsidie'!W67="","",'Inlichtingen &amp; berek. subsidie'!W67)</f>
        <v/>
      </c>
      <c r="F17" s="123" t="str">
        <f>IF('Inlichtingen &amp; berek. subsidie'!Z67="","",'Inlichtingen &amp; berek. subsidie'!Z67)</f>
        <v/>
      </c>
      <c r="G17" s="129" t="str">
        <f>IF('Inlichtingen &amp; berek. subsidie'!AF67="","",'Inlichtingen &amp; berek. subsidie'!AF67)</f>
        <v/>
      </c>
      <c r="H17" s="129" t="str">
        <f>IF('Inlichtingen &amp; berek. subsidie'!AJ67="","",'Inlichtingen &amp; berek. subsidie'!AJ67)</f>
        <v/>
      </c>
      <c r="I17" s="129" t="str">
        <f>IF('Inlichtingen &amp; berek. subsidie'!AP67="","",'Inlichtingen &amp; berek. subsidie'!AP67)</f>
        <v/>
      </c>
      <c r="J17" s="129" t="str">
        <f>IF('Inlichtingen &amp; berek. subsidie'!AV67="","",'Inlichtingen &amp; berek. subsidie'!AV67)</f>
        <v/>
      </c>
      <c r="K17" s="131" t="str">
        <f>IF('Inlichtingen &amp; berek. subsidie'!AW67="","",'Inlichtingen &amp; berek. subsidie'!AW67)&amp;IF('Inlichtingen &amp; berek. subsidie'!AW67&lt;&gt;""," u.","")&amp;IF('Inlichtingen &amp; berek. subsidie'!BA67="","",'Inlichtingen &amp; berek. subsidie'!BA67&amp;" min.")</f>
        <v/>
      </c>
      <c r="L17" s="129" t="str">
        <f>IF('Inlichtingen &amp; berek. subsidie'!BG67="","",'Inlichtingen &amp; berek. subsidie'!BG67)</f>
        <v/>
      </c>
      <c r="M17" s="129" t="str">
        <f>IF('Inlichtingen &amp; berek. subsidie'!BI67="","",'Inlichtingen &amp; berek. subsidie'!BI67)</f>
        <v/>
      </c>
      <c r="N17" s="129" t="str">
        <f>IF('Inlichtingen &amp; berek. subsidie'!BK67="","",'Inlichtingen &amp; berek. subsidie'!BK67)</f>
        <v/>
      </c>
      <c r="O17" s="129" t="str">
        <f>IF('Inlichtingen &amp; berek. subsidie'!BM67="","",'Inlichtingen &amp; berek. subsidie'!BM67)</f>
        <v/>
      </c>
      <c r="P17" s="129" t="str">
        <f>IF('Inlichtingen &amp; berek. subsidie'!BO67="","",'Inlichtingen &amp; berek. subsidie'!BO67)</f>
        <v/>
      </c>
      <c r="Q17" s="129" t="str">
        <f>IF('Inlichtingen &amp; berek. subsidie'!BQ67="","",'Inlichtingen &amp; berek. subsidie'!BQ67)</f>
        <v/>
      </c>
      <c r="R17" s="129" t="str">
        <f>IF('Inlichtingen &amp; berek. subsidie'!BS67="","",'Inlichtingen &amp; berek. subsidie'!BS67)</f>
        <v/>
      </c>
      <c r="S17" s="129" t="str">
        <f>IF('Inlichtingen &amp; berek. subsidie'!BU67="","",'Inlichtingen &amp; berek. subsidie'!BU67)</f>
        <v/>
      </c>
      <c r="T17" s="129" t="str">
        <f>IF('Inlichtingen &amp; berek. subsidie'!BW67="","",'Inlichtingen &amp; berek. subsidie'!BW67)</f>
        <v/>
      </c>
      <c r="U17" s="129" t="str">
        <f>IF('Inlichtingen &amp; berek. subsidie'!BY67="","",'Inlichtingen &amp; berek. subsidie'!BY67)</f>
        <v/>
      </c>
      <c r="V17" s="129" t="str">
        <f>IF('Inlichtingen &amp; berek. subsidie'!CA67="","",'Inlichtingen &amp; berek. subsidie'!CA67)</f>
        <v/>
      </c>
      <c r="W17" s="140" t="str">
        <f>IF('Inlichtingen &amp; berek. subsidie'!CF67=0,"",'Inlichtingen &amp; berek. subsidie'!CF67)</f>
        <v/>
      </c>
      <c r="X17" s="140" t="str">
        <f>IF('Inlichtingen &amp; berek. subsidie'!CK67=0,"",'Inlichtingen &amp; berek. subsidie'!CK67)</f>
        <v/>
      </c>
      <c r="Y17" s="140" t="str">
        <f>IF('Inlichtingen &amp; berek. subsidie'!CY67=0,"",'Inlichtingen &amp; berek. subsidie'!CY67)</f>
        <v/>
      </c>
      <c r="Z17" s="133" t="str">
        <f>IF('Inlichtingen &amp; berek. subsidie'!DC67=0,"",'Inlichtingen &amp; berek. subsidie'!DC67)</f>
        <v/>
      </c>
      <c r="AA17" s="124" t="str">
        <f>IF(Opmerkingen!E22="","",Opmerkingen!E22)</f>
        <v/>
      </c>
      <c r="AB17" s="185" t="str">
        <f>IF('Inlichtingen &amp; berek. subsidie'!BE67=0,"",'Inlichtingen &amp; berek. subsidie'!BE67)</f>
        <v/>
      </c>
      <c r="AC17" s="185" t="str">
        <f>IF('Inlichtingen &amp; berek. subsidie'!CJ67=0,"",'Inlichtingen &amp; berek. subsidie'!CJ67)</f>
        <v/>
      </c>
    </row>
    <row r="18" spans="1:29" x14ac:dyDescent="0.3">
      <c r="A18" s="124" t="str">
        <f>IF(B18="","",'Inlichtingen &amp; berek. subsidie'!$N$27)</f>
        <v/>
      </c>
      <c r="B18" s="121" t="str">
        <f>IF('Inlichtingen &amp; berek. subsidie'!C68="","",'Inlichtingen &amp; berek. subsidie'!C68)</f>
        <v/>
      </c>
      <c r="C18" s="121" t="str">
        <f>IF('Inlichtingen &amp; berek. subsidie'!H68="","",'Inlichtingen &amp; berek. subsidie'!H68)</f>
        <v/>
      </c>
      <c r="D18" s="123" t="str">
        <f>IF('Inlichtingen &amp; berek. subsidie'!T68="","",'Inlichtingen &amp; berek. subsidie'!T68)</f>
        <v/>
      </c>
      <c r="E18" s="123" t="str">
        <f>IF('Inlichtingen &amp; berek. subsidie'!W68="","",'Inlichtingen &amp; berek. subsidie'!W68)</f>
        <v/>
      </c>
      <c r="F18" s="123" t="str">
        <f>IF('Inlichtingen &amp; berek. subsidie'!Z68="","",'Inlichtingen &amp; berek. subsidie'!Z68)</f>
        <v/>
      </c>
      <c r="G18" s="129" t="str">
        <f>IF('Inlichtingen &amp; berek. subsidie'!AF68="","",'Inlichtingen &amp; berek. subsidie'!AF68)</f>
        <v/>
      </c>
      <c r="H18" s="129" t="str">
        <f>IF('Inlichtingen &amp; berek. subsidie'!AJ68="","",'Inlichtingen &amp; berek. subsidie'!AJ68)</f>
        <v/>
      </c>
      <c r="I18" s="129" t="str">
        <f>IF('Inlichtingen &amp; berek. subsidie'!AP68="","",'Inlichtingen &amp; berek. subsidie'!AP68)</f>
        <v/>
      </c>
      <c r="J18" s="129" t="str">
        <f>IF('Inlichtingen &amp; berek. subsidie'!AV68="","",'Inlichtingen &amp; berek. subsidie'!AV68)</f>
        <v/>
      </c>
      <c r="K18" s="131" t="str">
        <f>IF('Inlichtingen &amp; berek. subsidie'!AW68="","",'Inlichtingen &amp; berek. subsidie'!AW68)&amp;IF('Inlichtingen &amp; berek. subsidie'!AW68&lt;&gt;""," u.","")&amp;IF('Inlichtingen &amp; berek. subsidie'!BA68="","",'Inlichtingen &amp; berek. subsidie'!BA68&amp;" min.")</f>
        <v/>
      </c>
      <c r="L18" s="129" t="str">
        <f>IF('Inlichtingen &amp; berek. subsidie'!BG68="","",'Inlichtingen &amp; berek. subsidie'!BG68)</f>
        <v/>
      </c>
      <c r="M18" s="129" t="str">
        <f>IF('Inlichtingen &amp; berek. subsidie'!BI68="","",'Inlichtingen &amp; berek. subsidie'!BI68)</f>
        <v/>
      </c>
      <c r="N18" s="129" t="str">
        <f>IF('Inlichtingen &amp; berek. subsidie'!BK68="","",'Inlichtingen &amp; berek. subsidie'!BK68)</f>
        <v/>
      </c>
      <c r="O18" s="129" t="str">
        <f>IF('Inlichtingen &amp; berek. subsidie'!BM68="","",'Inlichtingen &amp; berek. subsidie'!BM68)</f>
        <v/>
      </c>
      <c r="P18" s="129" t="str">
        <f>IF('Inlichtingen &amp; berek. subsidie'!BO68="","",'Inlichtingen &amp; berek. subsidie'!BO68)</f>
        <v/>
      </c>
      <c r="Q18" s="129" t="str">
        <f>IF('Inlichtingen &amp; berek. subsidie'!BQ68="","",'Inlichtingen &amp; berek. subsidie'!BQ68)</f>
        <v/>
      </c>
      <c r="R18" s="129" t="str">
        <f>IF('Inlichtingen &amp; berek. subsidie'!BS68="","",'Inlichtingen &amp; berek. subsidie'!BS68)</f>
        <v/>
      </c>
      <c r="S18" s="129" t="str">
        <f>IF('Inlichtingen &amp; berek. subsidie'!BU68="","",'Inlichtingen &amp; berek. subsidie'!BU68)</f>
        <v/>
      </c>
      <c r="T18" s="129" t="str">
        <f>IF('Inlichtingen &amp; berek. subsidie'!BW68="","",'Inlichtingen &amp; berek. subsidie'!BW68)</f>
        <v/>
      </c>
      <c r="U18" s="129" t="str">
        <f>IF('Inlichtingen &amp; berek. subsidie'!BY68="","",'Inlichtingen &amp; berek. subsidie'!BY68)</f>
        <v/>
      </c>
      <c r="V18" s="129" t="str">
        <f>IF('Inlichtingen &amp; berek. subsidie'!CA68="","",'Inlichtingen &amp; berek. subsidie'!CA68)</f>
        <v/>
      </c>
      <c r="W18" s="140" t="str">
        <f>IF('Inlichtingen &amp; berek. subsidie'!CF68=0,"",'Inlichtingen &amp; berek. subsidie'!CF68)</f>
        <v/>
      </c>
      <c r="X18" s="140" t="str">
        <f>IF('Inlichtingen &amp; berek. subsidie'!CK68=0,"",'Inlichtingen &amp; berek. subsidie'!CK68)</f>
        <v/>
      </c>
      <c r="Y18" s="140" t="str">
        <f>IF('Inlichtingen &amp; berek. subsidie'!CY68=0,"",'Inlichtingen &amp; berek. subsidie'!CY68)</f>
        <v/>
      </c>
      <c r="Z18" s="133" t="str">
        <f>IF('Inlichtingen &amp; berek. subsidie'!DC68=0,"",'Inlichtingen &amp; berek. subsidie'!DC68)</f>
        <v/>
      </c>
      <c r="AA18" s="124" t="str">
        <f>IF(Opmerkingen!E23="","",Opmerkingen!E23)</f>
        <v/>
      </c>
      <c r="AB18" s="185" t="str">
        <f>IF('Inlichtingen &amp; berek. subsidie'!BE68=0,"",'Inlichtingen &amp; berek. subsidie'!BE68)</f>
        <v/>
      </c>
      <c r="AC18" s="185" t="str">
        <f>IF('Inlichtingen &amp; berek. subsidie'!CJ68=0,"",'Inlichtingen &amp; berek. subsidie'!CJ68)</f>
        <v/>
      </c>
    </row>
    <row r="19" spans="1:29" x14ac:dyDescent="0.3">
      <c r="A19" s="124" t="str">
        <f>IF(B19="","",'Inlichtingen &amp; berek. subsidie'!$N$27)</f>
        <v/>
      </c>
      <c r="B19" s="121" t="str">
        <f>IF('Inlichtingen &amp; berek. subsidie'!C69="","",'Inlichtingen &amp; berek. subsidie'!C69)</f>
        <v/>
      </c>
      <c r="C19" s="121" t="str">
        <f>IF('Inlichtingen &amp; berek. subsidie'!H69="","",'Inlichtingen &amp; berek. subsidie'!H69)</f>
        <v/>
      </c>
      <c r="D19" s="123" t="str">
        <f>IF('Inlichtingen &amp; berek. subsidie'!T69="","",'Inlichtingen &amp; berek. subsidie'!T69)</f>
        <v/>
      </c>
      <c r="E19" s="123" t="str">
        <f>IF('Inlichtingen &amp; berek. subsidie'!W69="","",'Inlichtingen &amp; berek. subsidie'!W69)</f>
        <v/>
      </c>
      <c r="F19" s="123" t="str">
        <f>IF('Inlichtingen &amp; berek. subsidie'!Z69="","",'Inlichtingen &amp; berek. subsidie'!Z69)</f>
        <v/>
      </c>
      <c r="G19" s="129" t="str">
        <f>IF('Inlichtingen &amp; berek. subsidie'!AF69="","",'Inlichtingen &amp; berek. subsidie'!AF69)</f>
        <v/>
      </c>
      <c r="H19" s="129" t="str">
        <f>IF('Inlichtingen &amp; berek. subsidie'!AJ69="","",'Inlichtingen &amp; berek. subsidie'!AJ69)</f>
        <v/>
      </c>
      <c r="I19" s="129" t="str">
        <f>IF('Inlichtingen &amp; berek. subsidie'!AP69="","",'Inlichtingen &amp; berek. subsidie'!AP69)</f>
        <v/>
      </c>
      <c r="J19" s="129" t="str">
        <f>IF('Inlichtingen &amp; berek. subsidie'!AV69="","",'Inlichtingen &amp; berek. subsidie'!AV69)</f>
        <v/>
      </c>
      <c r="K19" s="131" t="str">
        <f>IF('Inlichtingen &amp; berek. subsidie'!AW69="","",'Inlichtingen &amp; berek. subsidie'!AW69)&amp;IF('Inlichtingen &amp; berek. subsidie'!AW69&lt;&gt;""," u.","")&amp;IF('Inlichtingen &amp; berek. subsidie'!BA69="","",'Inlichtingen &amp; berek. subsidie'!BA69&amp;" min.")</f>
        <v/>
      </c>
      <c r="L19" s="129" t="str">
        <f>IF('Inlichtingen &amp; berek. subsidie'!BG69="","",'Inlichtingen &amp; berek. subsidie'!BG69)</f>
        <v/>
      </c>
      <c r="M19" s="129" t="str">
        <f>IF('Inlichtingen &amp; berek. subsidie'!BI69="","",'Inlichtingen &amp; berek. subsidie'!BI69)</f>
        <v/>
      </c>
      <c r="N19" s="129" t="str">
        <f>IF('Inlichtingen &amp; berek. subsidie'!BK69="","",'Inlichtingen &amp; berek. subsidie'!BK69)</f>
        <v/>
      </c>
      <c r="O19" s="129" t="str">
        <f>IF('Inlichtingen &amp; berek. subsidie'!BM69="","",'Inlichtingen &amp; berek. subsidie'!BM69)</f>
        <v/>
      </c>
      <c r="P19" s="129" t="str">
        <f>IF('Inlichtingen &amp; berek. subsidie'!BO69="","",'Inlichtingen &amp; berek. subsidie'!BO69)</f>
        <v/>
      </c>
      <c r="Q19" s="129" t="str">
        <f>IF('Inlichtingen &amp; berek. subsidie'!BQ69="","",'Inlichtingen &amp; berek. subsidie'!BQ69)</f>
        <v/>
      </c>
      <c r="R19" s="129" t="str">
        <f>IF('Inlichtingen &amp; berek. subsidie'!BS69="","",'Inlichtingen &amp; berek. subsidie'!BS69)</f>
        <v/>
      </c>
      <c r="S19" s="129" t="str">
        <f>IF('Inlichtingen &amp; berek. subsidie'!BU69="","",'Inlichtingen &amp; berek. subsidie'!BU69)</f>
        <v/>
      </c>
      <c r="T19" s="129" t="str">
        <f>IF('Inlichtingen &amp; berek. subsidie'!BW69="","",'Inlichtingen &amp; berek. subsidie'!BW69)</f>
        <v/>
      </c>
      <c r="U19" s="129" t="str">
        <f>IF('Inlichtingen &amp; berek. subsidie'!BY69="","",'Inlichtingen &amp; berek. subsidie'!BY69)</f>
        <v/>
      </c>
      <c r="V19" s="129" t="str">
        <f>IF('Inlichtingen &amp; berek. subsidie'!CA69="","",'Inlichtingen &amp; berek. subsidie'!CA69)</f>
        <v/>
      </c>
      <c r="W19" s="140" t="str">
        <f>IF('Inlichtingen &amp; berek. subsidie'!CF69=0,"",'Inlichtingen &amp; berek. subsidie'!CF69)</f>
        <v/>
      </c>
      <c r="X19" s="140" t="str">
        <f>IF('Inlichtingen &amp; berek. subsidie'!CK69=0,"",'Inlichtingen &amp; berek. subsidie'!CK69)</f>
        <v/>
      </c>
      <c r="Y19" s="140" t="str">
        <f>IF('Inlichtingen &amp; berek. subsidie'!CY69=0,"",'Inlichtingen &amp; berek. subsidie'!CY69)</f>
        <v/>
      </c>
      <c r="Z19" s="133" t="str">
        <f>IF('Inlichtingen &amp; berek. subsidie'!DC69=0,"",'Inlichtingen &amp; berek. subsidie'!DC69)</f>
        <v/>
      </c>
      <c r="AA19" s="124" t="str">
        <f>IF(Opmerkingen!E24="","",Opmerkingen!E24)</f>
        <v/>
      </c>
      <c r="AB19" s="185" t="str">
        <f>IF('Inlichtingen &amp; berek. subsidie'!BE69=0,"",'Inlichtingen &amp; berek. subsidie'!BE69)</f>
        <v/>
      </c>
      <c r="AC19" s="185" t="str">
        <f>IF('Inlichtingen &amp; berek. subsidie'!CJ69=0,"",'Inlichtingen &amp; berek. subsidie'!CJ69)</f>
        <v/>
      </c>
    </row>
    <row r="20" spans="1:29" x14ac:dyDescent="0.3">
      <c r="A20" s="124" t="str">
        <f>IF(B20="","",'Inlichtingen &amp; berek. subsidie'!$N$27)</f>
        <v/>
      </c>
      <c r="B20" s="121" t="str">
        <f>IF('Inlichtingen &amp; berek. subsidie'!C70="","",'Inlichtingen &amp; berek. subsidie'!C70)</f>
        <v/>
      </c>
      <c r="C20" s="121" t="str">
        <f>IF('Inlichtingen &amp; berek. subsidie'!H70="","",'Inlichtingen &amp; berek. subsidie'!H70)</f>
        <v/>
      </c>
      <c r="D20" s="123" t="str">
        <f>IF('Inlichtingen &amp; berek. subsidie'!T70="","",'Inlichtingen &amp; berek. subsidie'!T70)</f>
        <v/>
      </c>
      <c r="E20" s="123" t="str">
        <f>IF('Inlichtingen &amp; berek. subsidie'!W70="","",'Inlichtingen &amp; berek. subsidie'!W70)</f>
        <v/>
      </c>
      <c r="F20" s="123" t="str">
        <f>IF('Inlichtingen &amp; berek. subsidie'!Z70="","",'Inlichtingen &amp; berek. subsidie'!Z70)</f>
        <v/>
      </c>
      <c r="G20" s="129" t="str">
        <f>IF('Inlichtingen &amp; berek. subsidie'!AF70="","",'Inlichtingen &amp; berek. subsidie'!AF70)</f>
        <v/>
      </c>
      <c r="H20" s="129" t="str">
        <f>IF('Inlichtingen &amp; berek. subsidie'!AJ70="","",'Inlichtingen &amp; berek. subsidie'!AJ70)</f>
        <v/>
      </c>
      <c r="I20" s="129" t="str">
        <f>IF('Inlichtingen &amp; berek. subsidie'!AP70="","",'Inlichtingen &amp; berek. subsidie'!AP70)</f>
        <v/>
      </c>
      <c r="J20" s="129" t="str">
        <f>IF('Inlichtingen &amp; berek. subsidie'!AV70="","",'Inlichtingen &amp; berek. subsidie'!AV70)</f>
        <v/>
      </c>
      <c r="K20" s="131" t="str">
        <f>IF('Inlichtingen &amp; berek. subsidie'!AW70="","",'Inlichtingen &amp; berek. subsidie'!AW70)&amp;IF('Inlichtingen &amp; berek. subsidie'!AW70&lt;&gt;""," u.","")&amp;IF('Inlichtingen &amp; berek. subsidie'!BA70="","",'Inlichtingen &amp; berek. subsidie'!BA70&amp;" min.")</f>
        <v/>
      </c>
      <c r="L20" s="129" t="str">
        <f>IF('Inlichtingen &amp; berek. subsidie'!BG70="","",'Inlichtingen &amp; berek. subsidie'!BG70)</f>
        <v/>
      </c>
      <c r="M20" s="129" t="str">
        <f>IF('Inlichtingen &amp; berek. subsidie'!BI70="","",'Inlichtingen &amp; berek. subsidie'!BI70)</f>
        <v/>
      </c>
      <c r="N20" s="129" t="str">
        <f>IF('Inlichtingen &amp; berek. subsidie'!BK70="","",'Inlichtingen &amp; berek. subsidie'!BK70)</f>
        <v/>
      </c>
      <c r="O20" s="129" t="str">
        <f>IF('Inlichtingen &amp; berek. subsidie'!BM70="","",'Inlichtingen &amp; berek. subsidie'!BM70)</f>
        <v/>
      </c>
      <c r="P20" s="129" t="str">
        <f>IF('Inlichtingen &amp; berek. subsidie'!BO70="","",'Inlichtingen &amp; berek. subsidie'!BO70)</f>
        <v/>
      </c>
      <c r="Q20" s="129" t="str">
        <f>IF('Inlichtingen &amp; berek. subsidie'!BQ70="","",'Inlichtingen &amp; berek. subsidie'!BQ70)</f>
        <v/>
      </c>
      <c r="R20" s="129" t="str">
        <f>IF('Inlichtingen &amp; berek. subsidie'!BS70="","",'Inlichtingen &amp; berek. subsidie'!BS70)</f>
        <v/>
      </c>
      <c r="S20" s="129" t="str">
        <f>IF('Inlichtingen &amp; berek. subsidie'!BU70="","",'Inlichtingen &amp; berek. subsidie'!BU70)</f>
        <v/>
      </c>
      <c r="T20" s="129" t="str">
        <f>IF('Inlichtingen &amp; berek. subsidie'!BW70="","",'Inlichtingen &amp; berek. subsidie'!BW70)</f>
        <v/>
      </c>
      <c r="U20" s="129" t="str">
        <f>IF('Inlichtingen &amp; berek. subsidie'!BY70="","",'Inlichtingen &amp; berek. subsidie'!BY70)</f>
        <v/>
      </c>
      <c r="V20" s="129" t="str">
        <f>IF('Inlichtingen &amp; berek. subsidie'!CA70="","",'Inlichtingen &amp; berek. subsidie'!CA70)</f>
        <v/>
      </c>
      <c r="W20" s="140" t="str">
        <f>IF('Inlichtingen &amp; berek. subsidie'!CF70=0,"",'Inlichtingen &amp; berek. subsidie'!CF70)</f>
        <v/>
      </c>
      <c r="X20" s="140" t="str">
        <f>IF('Inlichtingen &amp; berek. subsidie'!CK70=0,"",'Inlichtingen &amp; berek. subsidie'!CK70)</f>
        <v/>
      </c>
      <c r="Y20" s="140" t="str">
        <f>IF('Inlichtingen &amp; berek. subsidie'!CY70=0,"",'Inlichtingen &amp; berek. subsidie'!CY70)</f>
        <v/>
      </c>
      <c r="Z20" s="133" t="str">
        <f>IF('Inlichtingen &amp; berek. subsidie'!DC70=0,"",'Inlichtingen &amp; berek. subsidie'!DC70)</f>
        <v/>
      </c>
      <c r="AA20" s="124" t="str">
        <f>IF(Opmerkingen!E25="","",Opmerkingen!E25)</f>
        <v/>
      </c>
      <c r="AB20" s="185" t="str">
        <f>IF('Inlichtingen &amp; berek. subsidie'!BE70=0,"",'Inlichtingen &amp; berek. subsidie'!BE70)</f>
        <v/>
      </c>
      <c r="AC20" s="185" t="str">
        <f>IF('Inlichtingen &amp; berek. subsidie'!CJ70=0,"",'Inlichtingen &amp; berek. subsidie'!CJ70)</f>
        <v/>
      </c>
    </row>
    <row r="21" spans="1:29" x14ac:dyDescent="0.3">
      <c r="A21" s="124" t="str">
        <f>IF(B21="","",'Inlichtingen &amp; berek. subsidie'!$N$27)</f>
        <v/>
      </c>
      <c r="B21" s="121" t="str">
        <f>IF('Inlichtingen &amp; berek. subsidie'!C71="","",'Inlichtingen &amp; berek. subsidie'!C71)</f>
        <v/>
      </c>
      <c r="C21" s="121" t="str">
        <f>IF('Inlichtingen &amp; berek. subsidie'!H71="","",'Inlichtingen &amp; berek. subsidie'!H71)</f>
        <v/>
      </c>
      <c r="D21" s="123" t="str">
        <f>IF('Inlichtingen &amp; berek. subsidie'!T71="","",'Inlichtingen &amp; berek. subsidie'!T71)</f>
        <v/>
      </c>
      <c r="E21" s="123" t="str">
        <f>IF('Inlichtingen &amp; berek. subsidie'!W71="","",'Inlichtingen &amp; berek. subsidie'!W71)</f>
        <v/>
      </c>
      <c r="F21" s="123" t="str">
        <f>IF('Inlichtingen &amp; berek. subsidie'!Z71="","",'Inlichtingen &amp; berek. subsidie'!Z71)</f>
        <v/>
      </c>
      <c r="G21" s="129" t="str">
        <f>IF('Inlichtingen &amp; berek. subsidie'!AF71="","",'Inlichtingen &amp; berek. subsidie'!AF71)</f>
        <v/>
      </c>
      <c r="H21" s="129" t="str">
        <f>IF('Inlichtingen &amp; berek. subsidie'!AJ71="","",'Inlichtingen &amp; berek. subsidie'!AJ71)</f>
        <v/>
      </c>
      <c r="I21" s="129" t="str">
        <f>IF('Inlichtingen &amp; berek. subsidie'!AP71="","",'Inlichtingen &amp; berek. subsidie'!AP71)</f>
        <v/>
      </c>
      <c r="J21" s="129" t="str">
        <f>IF('Inlichtingen &amp; berek. subsidie'!AV71="","",'Inlichtingen &amp; berek. subsidie'!AV71)</f>
        <v/>
      </c>
      <c r="K21" s="131" t="str">
        <f>IF('Inlichtingen &amp; berek. subsidie'!AW71="","",'Inlichtingen &amp; berek. subsidie'!AW71)&amp;IF('Inlichtingen &amp; berek. subsidie'!AW71&lt;&gt;""," u.","")&amp;IF('Inlichtingen &amp; berek. subsidie'!BA71="","",'Inlichtingen &amp; berek. subsidie'!BA71&amp;" min.")</f>
        <v/>
      </c>
      <c r="L21" s="129" t="str">
        <f>IF('Inlichtingen &amp; berek. subsidie'!BG71="","",'Inlichtingen &amp; berek. subsidie'!BG71)</f>
        <v/>
      </c>
      <c r="M21" s="129" t="str">
        <f>IF('Inlichtingen &amp; berek. subsidie'!BI71="","",'Inlichtingen &amp; berek. subsidie'!BI71)</f>
        <v/>
      </c>
      <c r="N21" s="129" t="str">
        <f>IF('Inlichtingen &amp; berek. subsidie'!BK71="","",'Inlichtingen &amp; berek. subsidie'!BK71)</f>
        <v/>
      </c>
      <c r="O21" s="129" t="str">
        <f>IF('Inlichtingen &amp; berek. subsidie'!BM71="","",'Inlichtingen &amp; berek. subsidie'!BM71)</f>
        <v/>
      </c>
      <c r="P21" s="129" t="str">
        <f>IF('Inlichtingen &amp; berek. subsidie'!BO71="","",'Inlichtingen &amp; berek. subsidie'!BO71)</f>
        <v/>
      </c>
      <c r="Q21" s="129" t="str">
        <f>IF('Inlichtingen &amp; berek. subsidie'!BQ71="","",'Inlichtingen &amp; berek. subsidie'!BQ71)</f>
        <v/>
      </c>
      <c r="R21" s="129" t="str">
        <f>IF('Inlichtingen &amp; berek. subsidie'!BS71="","",'Inlichtingen &amp; berek. subsidie'!BS71)</f>
        <v/>
      </c>
      <c r="S21" s="129" t="str">
        <f>IF('Inlichtingen &amp; berek. subsidie'!BU71="","",'Inlichtingen &amp; berek. subsidie'!BU71)</f>
        <v/>
      </c>
      <c r="T21" s="129" t="str">
        <f>IF('Inlichtingen &amp; berek. subsidie'!BW71="","",'Inlichtingen &amp; berek. subsidie'!BW71)</f>
        <v/>
      </c>
      <c r="U21" s="129" t="str">
        <f>IF('Inlichtingen &amp; berek. subsidie'!BY71="","",'Inlichtingen &amp; berek. subsidie'!BY71)</f>
        <v/>
      </c>
      <c r="V21" s="129" t="str">
        <f>IF('Inlichtingen &amp; berek. subsidie'!CA71="","",'Inlichtingen &amp; berek. subsidie'!CA71)</f>
        <v/>
      </c>
      <c r="W21" s="140" t="str">
        <f>IF('Inlichtingen &amp; berek. subsidie'!CF71=0,"",'Inlichtingen &amp; berek. subsidie'!CF71)</f>
        <v/>
      </c>
      <c r="X21" s="140" t="str">
        <f>IF('Inlichtingen &amp; berek. subsidie'!CK71=0,"",'Inlichtingen &amp; berek. subsidie'!CK71)</f>
        <v/>
      </c>
      <c r="Y21" s="140" t="str">
        <f>IF('Inlichtingen &amp; berek. subsidie'!CY71=0,"",'Inlichtingen &amp; berek. subsidie'!CY71)</f>
        <v/>
      </c>
      <c r="Z21" s="133" t="str">
        <f>IF('Inlichtingen &amp; berek. subsidie'!DC71=0,"",'Inlichtingen &amp; berek. subsidie'!DC71)</f>
        <v/>
      </c>
      <c r="AA21" s="124" t="str">
        <f>IF(Opmerkingen!E26="","",Opmerkingen!E26)</f>
        <v/>
      </c>
      <c r="AB21" s="185" t="str">
        <f>IF('Inlichtingen &amp; berek. subsidie'!BE71=0,"",'Inlichtingen &amp; berek. subsidie'!BE71)</f>
        <v/>
      </c>
      <c r="AC21" s="185" t="str">
        <f>IF('Inlichtingen &amp; berek. subsidie'!CJ71=0,"",'Inlichtingen &amp; berek. subsidie'!CJ71)</f>
        <v/>
      </c>
    </row>
    <row r="22" spans="1:29" x14ac:dyDescent="0.3">
      <c r="A22" s="124" t="str">
        <f>IF(B22="","",'Inlichtingen &amp; berek. subsidie'!$N$27)</f>
        <v/>
      </c>
      <c r="B22" s="121" t="str">
        <f>IF('Inlichtingen &amp; berek. subsidie'!C72="","",'Inlichtingen &amp; berek. subsidie'!C72)</f>
        <v/>
      </c>
      <c r="C22" s="121" t="str">
        <f>IF('Inlichtingen &amp; berek. subsidie'!H72="","",'Inlichtingen &amp; berek. subsidie'!H72)</f>
        <v/>
      </c>
      <c r="D22" s="123" t="str">
        <f>IF('Inlichtingen &amp; berek. subsidie'!T72="","",'Inlichtingen &amp; berek. subsidie'!T72)</f>
        <v/>
      </c>
      <c r="E22" s="123" t="str">
        <f>IF('Inlichtingen &amp; berek. subsidie'!W72="","",'Inlichtingen &amp; berek. subsidie'!W72)</f>
        <v/>
      </c>
      <c r="F22" s="123" t="str">
        <f>IF('Inlichtingen &amp; berek. subsidie'!Z72="","",'Inlichtingen &amp; berek. subsidie'!Z72)</f>
        <v/>
      </c>
      <c r="G22" s="129" t="str">
        <f>IF('Inlichtingen &amp; berek. subsidie'!AF72="","",'Inlichtingen &amp; berek. subsidie'!AF72)</f>
        <v/>
      </c>
      <c r="H22" s="129" t="str">
        <f>IF('Inlichtingen &amp; berek. subsidie'!AJ72="","",'Inlichtingen &amp; berek. subsidie'!AJ72)</f>
        <v/>
      </c>
      <c r="I22" s="129" t="str">
        <f>IF('Inlichtingen &amp; berek. subsidie'!AP72="","",'Inlichtingen &amp; berek. subsidie'!AP72)</f>
        <v/>
      </c>
      <c r="J22" s="129" t="str">
        <f>IF('Inlichtingen &amp; berek. subsidie'!AV72="","",'Inlichtingen &amp; berek. subsidie'!AV72)</f>
        <v/>
      </c>
      <c r="K22" s="131" t="str">
        <f>IF('Inlichtingen &amp; berek. subsidie'!AW72="","",'Inlichtingen &amp; berek. subsidie'!AW72)&amp;IF('Inlichtingen &amp; berek. subsidie'!AW72&lt;&gt;""," u.","")&amp;IF('Inlichtingen &amp; berek. subsidie'!BA72="","",'Inlichtingen &amp; berek. subsidie'!BA72&amp;" min.")</f>
        <v/>
      </c>
      <c r="L22" s="129" t="str">
        <f>IF('Inlichtingen &amp; berek. subsidie'!BG72="","",'Inlichtingen &amp; berek. subsidie'!BG72)</f>
        <v/>
      </c>
      <c r="M22" s="129" t="str">
        <f>IF('Inlichtingen &amp; berek. subsidie'!BI72="","",'Inlichtingen &amp; berek. subsidie'!BI72)</f>
        <v/>
      </c>
      <c r="N22" s="129" t="str">
        <f>IF('Inlichtingen &amp; berek. subsidie'!BK72="","",'Inlichtingen &amp; berek. subsidie'!BK72)</f>
        <v/>
      </c>
      <c r="O22" s="129" t="str">
        <f>IF('Inlichtingen &amp; berek. subsidie'!BM72="","",'Inlichtingen &amp; berek. subsidie'!BM72)</f>
        <v/>
      </c>
      <c r="P22" s="129" t="str">
        <f>IF('Inlichtingen &amp; berek. subsidie'!BO72="","",'Inlichtingen &amp; berek. subsidie'!BO72)</f>
        <v/>
      </c>
      <c r="Q22" s="129" t="str">
        <f>IF('Inlichtingen &amp; berek. subsidie'!BQ72="","",'Inlichtingen &amp; berek. subsidie'!BQ72)</f>
        <v/>
      </c>
      <c r="R22" s="129" t="str">
        <f>IF('Inlichtingen &amp; berek. subsidie'!BS72="","",'Inlichtingen &amp; berek. subsidie'!BS72)</f>
        <v/>
      </c>
      <c r="S22" s="129" t="str">
        <f>IF('Inlichtingen &amp; berek. subsidie'!BU72="","",'Inlichtingen &amp; berek. subsidie'!BU72)</f>
        <v/>
      </c>
      <c r="T22" s="129" t="str">
        <f>IF('Inlichtingen &amp; berek. subsidie'!BW72="","",'Inlichtingen &amp; berek. subsidie'!BW72)</f>
        <v/>
      </c>
      <c r="U22" s="129" t="str">
        <f>IF('Inlichtingen &amp; berek. subsidie'!BY72="","",'Inlichtingen &amp; berek. subsidie'!BY72)</f>
        <v/>
      </c>
      <c r="V22" s="129" t="str">
        <f>IF('Inlichtingen &amp; berek. subsidie'!CA72="","",'Inlichtingen &amp; berek. subsidie'!CA72)</f>
        <v/>
      </c>
      <c r="W22" s="140" t="str">
        <f>IF('Inlichtingen &amp; berek. subsidie'!CF72=0,"",'Inlichtingen &amp; berek. subsidie'!CF72)</f>
        <v/>
      </c>
      <c r="X22" s="140" t="str">
        <f>IF('Inlichtingen &amp; berek. subsidie'!CK72=0,"",'Inlichtingen &amp; berek. subsidie'!CK72)</f>
        <v/>
      </c>
      <c r="Y22" s="140" t="str">
        <f>IF('Inlichtingen &amp; berek. subsidie'!CY72=0,"",'Inlichtingen &amp; berek. subsidie'!CY72)</f>
        <v/>
      </c>
      <c r="Z22" s="133" t="str">
        <f>IF('Inlichtingen &amp; berek. subsidie'!DC72=0,"",'Inlichtingen &amp; berek. subsidie'!DC72)</f>
        <v/>
      </c>
      <c r="AA22" s="124" t="str">
        <f>IF(Opmerkingen!E27="","",Opmerkingen!E27)</f>
        <v/>
      </c>
      <c r="AB22" s="185" t="str">
        <f>IF('Inlichtingen &amp; berek. subsidie'!BE72=0,"",'Inlichtingen &amp; berek. subsidie'!BE72)</f>
        <v/>
      </c>
      <c r="AC22" s="185" t="str">
        <f>IF('Inlichtingen &amp; berek. subsidie'!CJ72=0,"",'Inlichtingen &amp; berek. subsidie'!CJ72)</f>
        <v/>
      </c>
    </row>
    <row r="23" spans="1:29" x14ac:dyDescent="0.3">
      <c r="A23" s="124" t="str">
        <f>IF(B23="","",'Inlichtingen &amp; berek. subsidie'!$N$27)</f>
        <v/>
      </c>
      <c r="B23" s="121" t="str">
        <f>IF('Inlichtingen &amp; berek. subsidie'!C73="","",'Inlichtingen &amp; berek. subsidie'!C73)</f>
        <v/>
      </c>
      <c r="C23" s="121" t="str">
        <f>IF('Inlichtingen &amp; berek. subsidie'!H73="","",'Inlichtingen &amp; berek. subsidie'!H73)</f>
        <v/>
      </c>
      <c r="D23" s="123" t="str">
        <f>IF('Inlichtingen &amp; berek. subsidie'!T73="","",'Inlichtingen &amp; berek. subsidie'!T73)</f>
        <v/>
      </c>
      <c r="E23" s="123" t="str">
        <f>IF('Inlichtingen &amp; berek. subsidie'!W73="","",'Inlichtingen &amp; berek. subsidie'!W73)</f>
        <v/>
      </c>
      <c r="F23" s="123" t="str">
        <f>IF('Inlichtingen &amp; berek. subsidie'!Z73="","",'Inlichtingen &amp; berek. subsidie'!Z73)</f>
        <v/>
      </c>
      <c r="G23" s="129" t="str">
        <f>IF('Inlichtingen &amp; berek. subsidie'!AF73="","",'Inlichtingen &amp; berek. subsidie'!AF73)</f>
        <v/>
      </c>
      <c r="H23" s="129" t="str">
        <f>IF('Inlichtingen &amp; berek. subsidie'!AJ73="","",'Inlichtingen &amp; berek. subsidie'!AJ73)</f>
        <v/>
      </c>
      <c r="I23" s="129" t="str">
        <f>IF('Inlichtingen &amp; berek. subsidie'!AP73="","",'Inlichtingen &amp; berek. subsidie'!AP73)</f>
        <v/>
      </c>
      <c r="J23" s="129" t="str">
        <f>IF('Inlichtingen &amp; berek. subsidie'!AV73="","",'Inlichtingen &amp; berek. subsidie'!AV73)</f>
        <v/>
      </c>
      <c r="K23" s="131" t="str">
        <f>IF('Inlichtingen &amp; berek. subsidie'!AW73="","",'Inlichtingen &amp; berek. subsidie'!AW73)&amp;IF('Inlichtingen &amp; berek. subsidie'!AW73&lt;&gt;""," u.","")&amp;IF('Inlichtingen &amp; berek. subsidie'!BA73="","",'Inlichtingen &amp; berek. subsidie'!BA73&amp;" min.")</f>
        <v/>
      </c>
      <c r="L23" s="129" t="str">
        <f>IF('Inlichtingen &amp; berek. subsidie'!BG73="","",'Inlichtingen &amp; berek. subsidie'!BG73)</f>
        <v/>
      </c>
      <c r="M23" s="129" t="str">
        <f>IF('Inlichtingen &amp; berek. subsidie'!BI73="","",'Inlichtingen &amp; berek. subsidie'!BI73)</f>
        <v/>
      </c>
      <c r="N23" s="129" t="str">
        <f>IF('Inlichtingen &amp; berek. subsidie'!BK73="","",'Inlichtingen &amp; berek. subsidie'!BK73)</f>
        <v/>
      </c>
      <c r="O23" s="129" t="str">
        <f>IF('Inlichtingen &amp; berek. subsidie'!BM73="","",'Inlichtingen &amp; berek. subsidie'!BM73)</f>
        <v/>
      </c>
      <c r="P23" s="129" t="str">
        <f>IF('Inlichtingen &amp; berek. subsidie'!BO73="","",'Inlichtingen &amp; berek. subsidie'!BO73)</f>
        <v/>
      </c>
      <c r="Q23" s="129" t="str">
        <f>IF('Inlichtingen &amp; berek. subsidie'!BQ73="","",'Inlichtingen &amp; berek. subsidie'!BQ73)</f>
        <v/>
      </c>
      <c r="R23" s="129" t="str">
        <f>IF('Inlichtingen &amp; berek. subsidie'!BS73="","",'Inlichtingen &amp; berek. subsidie'!BS73)</f>
        <v/>
      </c>
      <c r="S23" s="129" t="str">
        <f>IF('Inlichtingen &amp; berek. subsidie'!BU73="","",'Inlichtingen &amp; berek. subsidie'!BU73)</f>
        <v/>
      </c>
      <c r="T23" s="129" t="str">
        <f>IF('Inlichtingen &amp; berek. subsidie'!BW73="","",'Inlichtingen &amp; berek. subsidie'!BW73)</f>
        <v/>
      </c>
      <c r="U23" s="129" t="str">
        <f>IF('Inlichtingen &amp; berek. subsidie'!BY73="","",'Inlichtingen &amp; berek. subsidie'!BY73)</f>
        <v/>
      </c>
      <c r="V23" s="129" t="str">
        <f>IF('Inlichtingen &amp; berek. subsidie'!CA73="","",'Inlichtingen &amp; berek. subsidie'!CA73)</f>
        <v/>
      </c>
      <c r="W23" s="140" t="str">
        <f>IF('Inlichtingen &amp; berek. subsidie'!CF73=0,"",'Inlichtingen &amp; berek. subsidie'!CF73)</f>
        <v/>
      </c>
      <c r="X23" s="140" t="str">
        <f>IF('Inlichtingen &amp; berek. subsidie'!CK73=0,"",'Inlichtingen &amp; berek. subsidie'!CK73)</f>
        <v/>
      </c>
      <c r="Y23" s="140" t="str">
        <f>IF('Inlichtingen &amp; berek. subsidie'!CY73=0,"",'Inlichtingen &amp; berek. subsidie'!CY73)</f>
        <v/>
      </c>
      <c r="Z23" s="133" t="str">
        <f>IF('Inlichtingen &amp; berek. subsidie'!DC73=0,"",'Inlichtingen &amp; berek. subsidie'!DC73)</f>
        <v/>
      </c>
      <c r="AA23" s="124" t="str">
        <f>IF(Opmerkingen!E28="","",Opmerkingen!E28)</f>
        <v/>
      </c>
      <c r="AB23" s="185" t="str">
        <f>IF('Inlichtingen &amp; berek. subsidie'!BE73=0,"",'Inlichtingen &amp; berek. subsidie'!BE73)</f>
        <v/>
      </c>
      <c r="AC23" s="185" t="str">
        <f>IF('Inlichtingen &amp; berek. subsidie'!CJ73=0,"",'Inlichtingen &amp; berek. subsidie'!CJ73)</f>
        <v/>
      </c>
    </row>
    <row r="24" spans="1:29" x14ac:dyDescent="0.3">
      <c r="A24" s="124" t="str">
        <f>IF(B24="","",'Inlichtingen &amp; berek. subsidie'!$N$27)</f>
        <v/>
      </c>
      <c r="B24" s="121" t="str">
        <f>IF('Inlichtingen &amp; berek. subsidie'!C74="","",'Inlichtingen &amp; berek. subsidie'!C74)</f>
        <v/>
      </c>
      <c r="C24" s="121" t="str">
        <f>IF('Inlichtingen &amp; berek. subsidie'!H74="","",'Inlichtingen &amp; berek. subsidie'!H74)</f>
        <v/>
      </c>
      <c r="D24" s="123" t="str">
        <f>IF('Inlichtingen &amp; berek. subsidie'!T74="","",'Inlichtingen &amp; berek. subsidie'!T74)</f>
        <v/>
      </c>
      <c r="E24" s="123" t="str">
        <f>IF('Inlichtingen &amp; berek. subsidie'!W74="","",'Inlichtingen &amp; berek. subsidie'!W74)</f>
        <v/>
      </c>
      <c r="F24" s="123" t="str">
        <f>IF('Inlichtingen &amp; berek. subsidie'!Z74="","",'Inlichtingen &amp; berek. subsidie'!Z74)</f>
        <v/>
      </c>
      <c r="G24" s="129" t="str">
        <f>IF('Inlichtingen &amp; berek. subsidie'!AF74="","",'Inlichtingen &amp; berek. subsidie'!AF74)</f>
        <v/>
      </c>
      <c r="H24" s="129" t="str">
        <f>IF('Inlichtingen &amp; berek. subsidie'!AJ74="","",'Inlichtingen &amp; berek. subsidie'!AJ74)</f>
        <v/>
      </c>
      <c r="I24" s="129" t="str">
        <f>IF('Inlichtingen &amp; berek. subsidie'!AP74="","",'Inlichtingen &amp; berek. subsidie'!AP74)</f>
        <v/>
      </c>
      <c r="J24" s="129" t="str">
        <f>IF('Inlichtingen &amp; berek. subsidie'!AV74="","",'Inlichtingen &amp; berek. subsidie'!AV74)</f>
        <v/>
      </c>
      <c r="K24" s="131" t="str">
        <f>IF('Inlichtingen &amp; berek. subsidie'!AW74="","",'Inlichtingen &amp; berek. subsidie'!AW74)&amp;IF('Inlichtingen &amp; berek. subsidie'!AW74&lt;&gt;""," u.","")&amp;IF('Inlichtingen &amp; berek. subsidie'!BA74="","",'Inlichtingen &amp; berek. subsidie'!BA74&amp;" min.")</f>
        <v/>
      </c>
      <c r="L24" s="129" t="str">
        <f>IF('Inlichtingen &amp; berek. subsidie'!BG74="","",'Inlichtingen &amp; berek. subsidie'!BG74)</f>
        <v/>
      </c>
      <c r="M24" s="129" t="str">
        <f>IF('Inlichtingen &amp; berek. subsidie'!BI74="","",'Inlichtingen &amp; berek. subsidie'!BI74)</f>
        <v/>
      </c>
      <c r="N24" s="129" t="str">
        <f>IF('Inlichtingen &amp; berek. subsidie'!BK74="","",'Inlichtingen &amp; berek. subsidie'!BK74)</f>
        <v/>
      </c>
      <c r="O24" s="129" t="str">
        <f>IF('Inlichtingen &amp; berek. subsidie'!BM74="","",'Inlichtingen &amp; berek. subsidie'!BM74)</f>
        <v/>
      </c>
      <c r="P24" s="129" t="str">
        <f>IF('Inlichtingen &amp; berek. subsidie'!BO74="","",'Inlichtingen &amp; berek. subsidie'!BO74)</f>
        <v/>
      </c>
      <c r="Q24" s="129" t="str">
        <f>IF('Inlichtingen &amp; berek. subsidie'!BQ74="","",'Inlichtingen &amp; berek. subsidie'!BQ74)</f>
        <v/>
      </c>
      <c r="R24" s="129" t="str">
        <f>IF('Inlichtingen &amp; berek. subsidie'!BS74="","",'Inlichtingen &amp; berek. subsidie'!BS74)</f>
        <v/>
      </c>
      <c r="S24" s="129" t="str">
        <f>IF('Inlichtingen &amp; berek. subsidie'!BU74="","",'Inlichtingen &amp; berek. subsidie'!BU74)</f>
        <v/>
      </c>
      <c r="T24" s="129" t="str">
        <f>IF('Inlichtingen &amp; berek. subsidie'!BW74="","",'Inlichtingen &amp; berek. subsidie'!BW74)</f>
        <v/>
      </c>
      <c r="U24" s="129" t="str">
        <f>IF('Inlichtingen &amp; berek. subsidie'!BY74="","",'Inlichtingen &amp; berek. subsidie'!BY74)</f>
        <v/>
      </c>
      <c r="V24" s="129" t="str">
        <f>IF('Inlichtingen &amp; berek. subsidie'!CA74="","",'Inlichtingen &amp; berek. subsidie'!CA74)</f>
        <v/>
      </c>
      <c r="W24" s="140" t="str">
        <f>IF('Inlichtingen &amp; berek. subsidie'!CF74=0,"",'Inlichtingen &amp; berek. subsidie'!CF74)</f>
        <v/>
      </c>
      <c r="X24" s="140" t="str">
        <f>IF('Inlichtingen &amp; berek. subsidie'!CK74=0,"",'Inlichtingen &amp; berek. subsidie'!CK74)</f>
        <v/>
      </c>
      <c r="Y24" s="140" t="str">
        <f>IF('Inlichtingen &amp; berek. subsidie'!CY74=0,"",'Inlichtingen &amp; berek. subsidie'!CY74)</f>
        <v/>
      </c>
      <c r="Z24" s="133" t="str">
        <f>IF('Inlichtingen &amp; berek. subsidie'!DC74=0,"",'Inlichtingen &amp; berek. subsidie'!DC74)</f>
        <v/>
      </c>
      <c r="AA24" s="124" t="str">
        <f>IF(Opmerkingen!E29="","",Opmerkingen!E29)</f>
        <v/>
      </c>
      <c r="AB24" s="185" t="str">
        <f>IF('Inlichtingen &amp; berek. subsidie'!BE74=0,"",'Inlichtingen &amp; berek. subsidie'!BE74)</f>
        <v/>
      </c>
      <c r="AC24" s="185" t="str">
        <f>IF('Inlichtingen &amp; berek. subsidie'!CJ74=0,"",'Inlichtingen &amp; berek. subsidie'!CJ74)</f>
        <v/>
      </c>
    </row>
    <row r="25" spans="1:29" x14ac:dyDescent="0.3">
      <c r="A25" s="124" t="str">
        <f>IF(B25="","",'Inlichtingen &amp; berek. subsidie'!$N$27)</f>
        <v/>
      </c>
      <c r="B25" s="121" t="str">
        <f>IF('Inlichtingen &amp; berek. subsidie'!C75="","",'Inlichtingen &amp; berek. subsidie'!C75)</f>
        <v/>
      </c>
      <c r="C25" s="121" t="str">
        <f>IF('Inlichtingen &amp; berek. subsidie'!H75="","",'Inlichtingen &amp; berek. subsidie'!H75)</f>
        <v/>
      </c>
      <c r="D25" s="123" t="str">
        <f>IF('Inlichtingen &amp; berek. subsidie'!T75="","",'Inlichtingen &amp; berek. subsidie'!T75)</f>
        <v/>
      </c>
      <c r="E25" s="123" t="str">
        <f>IF('Inlichtingen &amp; berek. subsidie'!W75="","",'Inlichtingen &amp; berek. subsidie'!W75)</f>
        <v/>
      </c>
      <c r="F25" s="123" t="str">
        <f>IF('Inlichtingen &amp; berek. subsidie'!Z75="","",'Inlichtingen &amp; berek. subsidie'!Z75)</f>
        <v/>
      </c>
      <c r="G25" s="129" t="str">
        <f>IF('Inlichtingen &amp; berek. subsidie'!AF75="","",'Inlichtingen &amp; berek. subsidie'!AF75)</f>
        <v/>
      </c>
      <c r="H25" s="129" t="str">
        <f>IF('Inlichtingen &amp; berek. subsidie'!AJ75="","",'Inlichtingen &amp; berek. subsidie'!AJ75)</f>
        <v/>
      </c>
      <c r="I25" s="129" t="str">
        <f>IF('Inlichtingen &amp; berek. subsidie'!AP75="","",'Inlichtingen &amp; berek. subsidie'!AP75)</f>
        <v/>
      </c>
      <c r="J25" s="129" t="str">
        <f>IF('Inlichtingen &amp; berek. subsidie'!AV75="","",'Inlichtingen &amp; berek. subsidie'!AV75)</f>
        <v/>
      </c>
      <c r="K25" s="131" t="str">
        <f>IF('Inlichtingen &amp; berek. subsidie'!AW75="","",'Inlichtingen &amp; berek. subsidie'!AW75)&amp;IF('Inlichtingen &amp; berek. subsidie'!AW75&lt;&gt;""," u.","")&amp;IF('Inlichtingen &amp; berek. subsidie'!BA75="","",'Inlichtingen &amp; berek. subsidie'!BA75&amp;" min.")</f>
        <v/>
      </c>
      <c r="L25" s="129" t="str">
        <f>IF('Inlichtingen &amp; berek. subsidie'!BG75="","",'Inlichtingen &amp; berek. subsidie'!BG75)</f>
        <v/>
      </c>
      <c r="M25" s="129" t="str">
        <f>IF('Inlichtingen &amp; berek. subsidie'!BI75="","",'Inlichtingen &amp; berek. subsidie'!BI75)</f>
        <v/>
      </c>
      <c r="N25" s="129" t="str">
        <f>IF('Inlichtingen &amp; berek. subsidie'!BK75="","",'Inlichtingen &amp; berek. subsidie'!BK75)</f>
        <v/>
      </c>
      <c r="O25" s="129" t="str">
        <f>IF('Inlichtingen &amp; berek. subsidie'!BM75="","",'Inlichtingen &amp; berek. subsidie'!BM75)</f>
        <v/>
      </c>
      <c r="P25" s="129" t="str">
        <f>IF('Inlichtingen &amp; berek. subsidie'!BO75="","",'Inlichtingen &amp; berek. subsidie'!BO75)</f>
        <v/>
      </c>
      <c r="Q25" s="129" t="str">
        <f>IF('Inlichtingen &amp; berek. subsidie'!BQ75="","",'Inlichtingen &amp; berek. subsidie'!BQ75)</f>
        <v/>
      </c>
      <c r="R25" s="129" t="str">
        <f>IF('Inlichtingen &amp; berek. subsidie'!BS75="","",'Inlichtingen &amp; berek. subsidie'!BS75)</f>
        <v/>
      </c>
      <c r="S25" s="129" t="str">
        <f>IF('Inlichtingen &amp; berek. subsidie'!BU75="","",'Inlichtingen &amp; berek. subsidie'!BU75)</f>
        <v/>
      </c>
      <c r="T25" s="129" t="str">
        <f>IF('Inlichtingen &amp; berek. subsidie'!BW75="","",'Inlichtingen &amp; berek. subsidie'!BW75)</f>
        <v/>
      </c>
      <c r="U25" s="129" t="str">
        <f>IF('Inlichtingen &amp; berek. subsidie'!BY75="","",'Inlichtingen &amp; berek. subsidie'!BY75)</f>
        <v/>
      </c>
      <c r="V25" s="129" t="str">
        <f>IF('Inlichtingen &amp; berek. subsidie'!CA75="","",'Inlichtingen &amp; berek. subsidie'!CA75)</f>
        <v/>
      </c>
      <c r="W25" s="140" t="str">
        <f>IF('Inlichtingen &amp; berek. subsidie'!CF75=0,"",'Inlichtingen &amp; berek. subsidie'!CF75)</f>
        <v/>
      </c>
      <c r="X25" s="140" t="str">
        <f>IF('Inlichtingen &amp; berek. subsidie'!CK75=0,"",'Inlichtingen &amp; berek. subsidie'!CK75)</f>
        <v/>
      </c>
      <c r="Y25" s="140" t="str">
        <f>IF('Inlichtingen &amp; berek. subsidie'!CY75=0,"",'Inlichtingen &amp; berek. subsidie'!CY75)</f>
        <v/>
      </c>
      <c r="Z25" s="133" t="str">
        <f>IF('Inlichtingen &amp; berek. subsidie'!DC75=0,"",'Inlichtingen &amp; berek. subsidie'!DC75)</f>
        <v/>
      </c>
      <c r="AA25" s="124" t="str">
        <f>IF(Opmerkingen!E30="","",Opmerkingen!E30)</f>
        <v/>
      </c>
      <c r="AB25" s="185" t="str">
        <f>IF('Inlichtingen &amp; berek. subsidie'!BE75=0,"",'Inlichtingen &amp; berek. subsidie'!BE75)</f>
        <v/>
      </c>
      <c r="AC25" s="185" t="str">
        <f>IF('Inlichtingen &amp; berek. subsidie'!CJ75=0,"",'Inlichtingen &amp; berek. subsidie'!CJ75)</f>
        <v/>
      </c>
    </row>
    <row r="26" spans="1:29" x14ac:dyDescent="0.3">
      <c r="A26" s="124" t="str">
        <f>IF(B26="","",'Inlichtingen &amp; berek. subsidie'!$N$27)</f>
        <v/>
      </c>
      <c r="B26" s="121" t="str">
        <f>IF('Inlichtingen &amp; berek. subsidie'!C76="","",'Inlichtingen &amp; berek. subsidie'!C76)</f>
        <v/>
      </c>
      <c r="C26" s="121" t="str">
        <f>IF('Inlichtingen &amp; berek. subsidie'!H76="","",'Inlichtingen &amp; berek. subsidie'!H76)</f>
        <v/>
      </c>
      <c r="D26" s="123" t="str">
        <f>IF('Inlichtingen &amp; berek. subsidie'!T76="","",'Inlichtingen &amp; berek. subsidie'!T76)</f>
        <v/>
      </c>
      <c r="E26" s="123" t="str">
        <f>IF('Inlichtingen &amp; berek. subsidie'!W76="","",'Inlichtingen &amp; berek. subsidie'!W76)</f>
        <v/>
      </c>
      <c r="F26" s="123" t="str">
        <f>IF('Inlichtingen &amp; berek. subsidie'!Z76="","",'Inlichtingen &amp; berek. subsidie'!Z76)</f>
        <v/>
      </c>
      <c r="G26" s="129" t="str">
        <f>IF('Inlichtingen &amp; berek. subsidie'!AF76="","",'Inlichtingen &amp; berek. subsidie'!AF76)</f>
        <v/>
      </c>
      <c r="H26" s="129" t="str">
        <f>IF('Inlichtingen &amp; berek. subsidie'!AJ76="","",'Inlichtingen &amp; berek. subsidie'!AJ76)</f>
        <v/>
      </c>
      <c r="I26" s="129" t="str">
        <f>IF('Inlichtingen &amp; berek. subsidie'!AP76="","",'Inlichtingen &amp; berek. subsidie'!AP76)</f>
        <v/>
      </c>
      <c r="J26" s="129" t="str">
        <f>IF('Inlichtingen &amp; berek. subsidie'!AV76="","",'Inlichtingen &amp; berek. subsidie'!AV76)</f>
        <v/>
      </c>
      <c r="K26" s="131" t="str">
        <f>IF('Inlichtingen &amp; berek. subsidie'!AW76="","",'Inlichtingen &amp; berek. subsidie'!AW76)&amp;IF('Inlichtingen &amp; berek. subsidie'!AW76&lt;&gt;""," u.","")&amp;IF('Inlichtingen &amp; berek. subsidie'!BA76="","",'Inlichtingen &amp; berek. subsidie'!BA76&amp;" min.")</f>
        <v/>
      </c>
      <c r="L26" s="129" t="str">
        <f>IF('Inlichtingen &amp; berek. subsidie'!BG76="","",'Inlichtingen &amp; berek. subsidie'!BG76)</f>
        <v/>
      </c>
      <c r="M26" s="129" t="str">
        <f>IF('Inlichtingen &amp; berek. subsidie'!BI76="","",'Inlichtingen &amp; berek. subsidie'!BI76)</f>
        <v/>
      </c>
      <c r="N26" s="129" t="str">
        <f>IF('Inlichtingen &amp; berek. subsidie'!BK76="","",'Inlichtingen &amp; berek. subsidie'!BK76)</f>
        <v/>
      </c>
      <c r="O26" s="129" t="str">
        <f>IF('Inlichtingen &amp; berek. subsidie'!BM76="","",'Inlichtingen &amp; berek. subsidie'!BM76)</f>
        <v/>
      </c>
      <c r="P26" s="129" t="str">
        <f>IF('Inlichtingen &amp; berek. subsidie'!BO76="","",'Inlichtingen &amp; berek. subsidie'!BO76)</f>
        <v/>
      </c>
      <c r="Q26" s="129" t="str">
        <f>IF('Inlichtingen &amp; berek. subsidie'!BQ76="","",'Inlichtingen &amp; berek. subsidie'!BQ76)</f>
        <v/>
      </c>
      <c r="R26" s="129" t="str">
        <f>IF('Inlichtingen &amp; berek. subsidie'!BS76="","",'Inlichtingen &amp; berek. subsidie'!BS76)</f>
        <v/>
      </c>
      <c r="S26" s="129" t="str">
        <f>IF('Inlichtingen &amp; berek. subsidie'!BU76="","",'Inlichtingen &amp; berek. subsidie'!BU76)</f>
        <v/>
      </c>
      <c r="T26" s="129" t="str">
        <f>IF('Inlichtingen &amp; berek. subsidie'!BW76="","",'Inlichtingen &amp; berek. subsidie'!BW76)</f>
        <v/>
      </c>
      <c r="U26" s="129" t="str">
        <f>IF('Inlichtingen &amp; berek. subsidie'!BY76="","",'Inlichtingen &amp; berek. subsidie'!BY76)</f>
        <v/>
      </c>
      <c r="V26" s="129" t="str">
        <f>IF('Inlichtingen &amp; berek. subsidie'!CA76="","",'Inlichtingen &amp; berek. subsidie'!CA76)</f>
        <v/>
      </c>
      <c r="W26" s="140" t="str">
        <f>IF('Inlichtingen &amp; berek. subsidie'!CF76=0,"",'Inlichtingen &amp; berek. subsidie'!CF76)</f>
        <v/>
      </c>
      <c r="X26" s="140" t="str">
        <f>IF('Inlichtingen &amp; berek. subsidie'!CK76=0,"",'Inlichtingen &amp; berek. subsidie'!CK76)</f>
        <v/>
      </c>
      <c r="Y26" s="140" t="str">
        <f>IF('Inlichtingen &amp; berek. subsidie'!CY76=0,"",'Inlichtingen &amp; berek. subsidie'!CY76)</f>
        <v/>
      </c>
      <c r="Z26" s="133" t="str">
        <f>IF('Inlichtingen &amp; berek. subsidie'!DC76=0,"",'Inlichtingen &amp; berek. subsidie'!DC76)</f>
        <v/>
      </c>
      <c r="AA26" s="124" t="str">
        <f>IF(Opmerkingen!E31="","",Opmerkingen!E31)</f>
        <v/>
      </c>
      <c r="AB26" s="185" t="str">
        <f>IF('Inlichtingen &amp; berek. subsidie'!BE76=0,"",'Inlichtingen &amp; berek. subsidie'!BE76)</f>
        <v/>
      </c>
      <c r="AC26" s="185" t="str">
        <f>IF('Inlichtingen &amp; berek. subsidie'!CJ76=0,"",'Inlichtingen &amp; berek. subsidie'!CJ76)</f>
        <v/>
      </c>
    </row>
    <row r="27" spans="1:29" x14ac:dyDescent="0.3">
      <c r="A27" s="124" t="str">
        <f>IF(B27="","",'Inlichtingen &amp; berek. subsidie'!$N$27)</f>
        <v/>
      </c>
      <c r="B27" s="121" t="str">
        <f>IF('Inlichtingen &amp; berek. subsidie'!C77="","",'Inlichtingen &amp; berek. subsidie'!C77)</f>
        <v/>
      </c>
      <c r="C27" s="121" t="str">
        <f>IF('Inlichtingen &amp; berek. subsidie'!H77="","",'Inlichtingen &amp; berek. subsidie'!H77)</f>
        <v/>
      </c>
      <c r="D27" s="123" t="str">
        <f>IF('Inlichtingen &amp; berek. subsidie'!T77="","",'Inlichtingen &amp; berek. subsidie'!T77)</f>
        <v/>
      </c>
      <c r="E27" s="123" t="str">
        <f>IF('Inlichtingen &amp; berek. subsidie'!W77="","",'Inlichtingen &amp; berek. subsidie'!W77)</f>
        <v/>
      </c>
      <c r="F27" s="123" t="str">
        <f>IF('Inlichtingen &amp; berek. subsidie'!Z77="","",'Inlichtingen &amp; berek. subsidie'!Z77)</f>
        <v/>
      </c>
      <c r="G27" s="129" t="str">
        <f>IF('Inlichtingen &amp; berek. subsidie'!AF77="","",'Inlichtingen &amp; berek. subsidie'!AF77)</f>
        <v/>
      </c>
      <c r="H27" s="129" t="str">
        <f>IF('Inlichtingen &amp; berek. subsidie'!AJ77="","",'Inlichtingen &amp; berek. subsidie'!AJ77)</f>
        <v/>
      </c>
      <c r="I27" s="129" t="str">
        <f>IF('Inlichtingen &amp; berek. subsidie'!AP77="","",'Inlichtingen &amp; berek. subsidie'!AP77)</f>
        <v/>
      </c>
      <c r="J27" s="129" t="str">
        <f>IF('Inlichtingen &amp; berek. subsidie'!AV77="","",'Inlichtingen &amp; berek. subsidie'!AV77)</f>
        <v/>
      </c>
      <c r="K27" s="131" t="str">
        <f>IF('Inlichtingen &amp; berek. subsidie'!AW77="","",'Inlichtingen &amp; berek. subsidie'!AW77)&amp;IF('Inlichtingen &amp; berek. subsidie'!AW77&lt;&gt;""," u.","")&amp;IF('Inlichtingen &amp; berek. subsidie'!BA77="","",'Inlichtingen &amp; berek. subsidie'!BA77&amp;" min.")</f>
        <v/>
      </c>
      <c r="L27" s="129" t="str">
        <f>IF('Inlichtingen &amp; berek. subsidie'!BG77="","",'Inlichtingen &amp; berek. subsidie'!BG77)</f>
        <v/>
      </c>
      <c r="M27" s="129" t="str">
        <f>IF('Inlichtingen &amp; berek. subsidie'!BI77="","",'Inlichtingen &amp; berek. subsidie'!BI77)</f>
        <v/>
      </c>
      <c r="N27" s="129" t="str">
        <f>IF('Inlichtingen &amp; berek. subsidie'!BK77="","",'Inlichtingen &amp; berek. subsidie'!BK77)</f>
        <v/>
      </c>
      <c r="O27" s="129" t="str">
        <f>IF('Inlichtingen &amp; berek. subsidie'!BM77="","",'Inlichtingen &amp; berek. subsidie'!BM77)</f>
        <v/>
      </c>
      <c r="P27" s="129" t="str">
        <f>IF('Inlichtingen &amp; berek. subsidie'!BO77="","",'Inlichtingen &amp; berek. subsidie'!BO77)</f>
        <v/>
      </c>
      <c r="Q27" s="129" t="str">
        <f>IF('Inlichtingen &amp; berek. subsidie'!BQ77="","",'Inlichtingen &amp; berek. subsidie'!BQ77)</f>
        <v/>
      </c>
      <c r="R27" s="129" t="str">
        <f>IF('Inlichtingen &amp; berek. subsidie'!BS77="","",'Inlichtingen &amp; berek. subsidie'!BS77)</f>
        <v/>
      </c>
      <c r="S27" s="129" t="str">
        <f>IF('Inlichtingen &amp; berek. subsidie'!BU77="","",'Inlichtingen &amp; berek. subsidie'!BU77)</f>
        <v/>
      </c>
      <c r="T27" s="129" t="str">
        <f>IF('Inlichtingen &amp; berek. subsidie'!BW77="","",'Inlichtingen &amp; berek. subsidie'!BW77)</f>
        <v/>
      </c>
      <c r="U27" s="129" t="str">
        <f>IF('Inlichtingen &amp; berek. subsidie'!BY77="","",'Inlichtingen &amp; berek. subsidie'!BY77)</f>
        <v/>
      </c>
      <c r="V27" s="129" t="str">
        <f>IF('Inlichtingen &amp; berek. subsidie'!CA77="","",'Inlichtingen &amp; berek. subsidie'!CA77)</f>
        <v/>
      </c>
      <c r="W27" s="140" t="str">
        <f>IF('Inlichtingen &amp; berek. subsidie'!CF77=0,"",'Inlichtingen &amp; berek. subsidie'!CF77)</f>
        <v/>
      </c>
      <c r="X27" s="140" t="str">
        <f>IF('Inlichtingen &amp; berek. subsidie'!CK77=0,"",'Inlichtingen &amp; berek. subsidie'!CK77)</f>
        <v/>
      </c>
      <c r="Y27" s="140" t="str">
        <f>IF('Inlichtingen &amp; berek. subsidie'!CY77=0,"",'Inlichtingen &amp; berek. subsidie'!CY77)</f>
        <v/>
      </c>
      <c r="Z27" s="133" t="str">
        <f>IF('Inlichtingen &amp; berek. subsidie'!DC77=0,"",'Inlichtingen &amp; berek. subsidie'!DC77)</f>
        <v/>
      </c>
      <c r="AA27" s="124" t="str">
        <f>IF(Opmerkingen!E32="","",Opmerkingen!E32)</f>
        <v/>
      </c>
      <c r="AB27" s="185" t="str">
        <f>IF('Inlichtingen &amp; berek. subsidie'!BE77=0,"",'Inlichtingen &amp; berek. subsidie'!BE77)</f>
        <v/>
      </c>
      <c r="AC27" s="185" t="str">
        <f>IF('Inlichtingen &amp; berek. subsidie'!CJ77=0,"",'Inlichtingen &amp; berek. subsidie'!CJ77)</f>
        <v/>
      </c>
    </row>
    <row r="28" spans="1:29" x14ac:dyDescent="0.3">
      <c r="A28" s="124" t="str">
        <f>IF(B28="","",'Inlichtingen &amp; berek. subsidie'!$N$27)</f>
        <v/>
      </c>
      <c r="B28" s="121" t="str">
        <f>IF('Inlichtingen &amp; berek. subsidie'!C78="","",'Inlichtingen &amp; berek. subsidie'!C78)</f>
        <v/>
      </c>
      <c r="C28" s="121" t="str">
        <f>IF('Inlichtingen &amp; berek. subsidie'!H78="","",'Inlichtingen &amp; berek. subsidie'!H78)</f>
        <v/>
      </c>
      <c r="D28" s="123" t="str">
        <f>IF('Inlichtingen &amp; berek. subsidie'!T78="","",'Inlichtingen &amp; berek. subsidie'!T78)</f>
        <v/>
      </c>
      <c r="E28" s="123" t="str">
        <f>IF('Inlichtingen &amp; berek. subsidie'!W78="","",'Inlichtingen &amp; berek. subsidie'!W78)</f>
        <v/>
      </c>
      <c r="F28" s="123" t="str">
        <f>IF('Inlichtingen &amp; berek. subsidie'!Z78="","",'Inlichtingen &amp; berek. subsidie'!Z78)</f>
        <v/>
      </c>
      <c r="G28" s="129" t="str">
        <f>IF('Inlichtingen &amp; berek. subsidie'!AF78="","",'Inlichtingen &amp; berek. subsidie'!AF78)</f>
        <v/>
      </c>
      <c r="H28" s="129" t="str">
        <f>IF('Inlichtingen &amp; berek. subsidie'!AJ78="","",'Inlichtingen &amp; berek. subsidie'!AJ78)</f>
        <v/>
      </c>
      <c r="I28" s="129" t="str">
        <f>IF('Inlichtingen &amp; berek. subsidie'!AP78="","",'Inlichtingen &amp; berek. subsidie'!AP78)</f>
        <v/>
      </c>
      <c r="J28" s="129" t="str">
        <f>IF('Inlichtingen &amp; berek. subsidie'!AV78="","",'Inlichtingen &amp; berek. subsidie'!AV78)</f>
        <v/>
      </c>
      <c r="K28" s="131" t="str">
        <f>IF('Inlichtingen &amp; berek. subsidie'!AW78="","",'Inlichtingen &amp; berek. subsidie'!AW78)&amp;IF('Inlichtingen &amp; berek. subsidie'!AW78&lt;&gt;""," u.","")&amp;IF('Inlichtingen &amp; berek. subsidie'!BA78="","",'Inlichtingen &amp; berek. subsidie'!BA78&amp;" min.")</f>
        <v/>
      </c>
      <c r="L28" s="129" t="str">
        <f>IF('Inlichtingen &amp; berek. subsidie'!BG78="","",'Inlichtingen &amp; berek. subsidie'!BG78)</f>
        <v/>
      </c>
      <c r="M28" s="129" t="str">
        <f>IF('Inlichtingen &amp; berek. subsidie'!BI78="","",'Inlichtingen &amp; berek. subsidie'!BI78)</f>
        <v/>
      </c>
      <c r="N28" s="129" t="str">
        <f>IF('Inlichtingen &amp; berek. subsidie'!BK78="","",'Inlichtingen &amp; berek. subsidie'!BK78)</f>
        <v/>
      </c>
      <c r="O28" s="129" t="str">
        <f>IF('Inlichtingen &amp; berek. subsidie'!BM78="","",'Inlichtingen &amp; berek. subsidie'!BM78)</f>
        <v/>
      </c>
      <c r="P28" s="129" t="str">
        <f>IF('Inlichtingen &amp; berek. subsidie'!BO78="","",'Inlichtingen &amp; berek. subsidie'!BO78)</f>
        <v/>
      </c>
      <c r="Q28" s="129" t="str">
        <f>IF('Inlichtingen &amp; berek. subsidie'!BQ78="","",'Inlichtingen &amp; berek. subsidie'!BQ78)</f>
        <v/>
      </c>
      <c r="R28" s="129" t="str">
        <f>IF('Inlichtingen &amp; berek. subsidie'!BS78="","",'Inlichtingen &amp; berek. subsidie'!BS78)</f>
        <v/>
      </c>
      <c r="S28" s="129" t="str">
        <f>IF('Inlichtingen &amp; berek. subsidie'!BU78="","",'Inlichtingen &amp; berek. subsidie'!BU78)</f>
        <v/>
      </c>
      <c r="T28" s="129" t="str">
        <f>IF('Inlichtingen &amp; berek. subsidie'!BW78="","",'Inlichtingen &amp; berek. subsidie'!BW78)</f>
        <v/>
      </c>
      <c r="U28" s="129" t="str">
        <f>IF('Inlichtingen &amp; berek. subsidie'!BY78="","",'Inlichtingen &amp; berek. subsidie'!BY78)</f>
        <v/>
      </c>
      <c r="V28" s="129" t="str">
        <f>IF('Inlichtingen &amp; berek. subsidie'!CA78="","",'Inlichtingen &amp; berek. subsidie'!CA78)</f>
        <v/>
      </c>
      <c r="W28" s="140" t="str">
        <f>IF('Inlichtingen &amp; berek. subsidie'!CF78=0,"",'Inlichtingen &amp; berek. subsidie'!CF78)</f>
        <v/>
      </c>
      <c r="X28" s="140" t="str">
        <f>IF('Inlichtingen &amp; berek. subsidie'!CK78=0,"",'Inlichtingen &amp; berek. subsidie'!CK78)</f>
        <v/>
      </c>
      <c r="Y28" s="140" t="str">
        <f>IF('Inlichtingen &amp; berek. subsidie'!CY78=0,"",'Inlichtingen &amp; berek. subsidie'!CY78)</f>
        <v/>
      </c>
      <c r="Z28" s="133" t="str">
        <f>IF('Inlichtingen &amp; berek. subsidie'!DC78=0,"",'Inlichtingen &amp; berek. subsidie'!DC78)</f>
        <v/>
      </c>
      <c r="AA28" s="124" t="str">
        <f>IF(Opmerkingen!E33="","",Opmerkingen!E33)</f>
        <v/>
      </c>
      <c r="AB28" s="185" t="str">
        <f>IF('Inlichtingen &amp; berek. subsidie'!BE78=0,"",'Inlichtingen &amp; berek. subsidie'!BE78)</f>
        <v/>
      </c>
      <c r="AC28" s="185" t="str">
        <f>IF('Inlichtingen &amp; berek. subsidie'!CJ78=0,"",'Inlichtingen &amp; berek. subsidie'!CJ78)</f>
        <v/>
      </c>
    </row>
    <row r="29" spans="1:29" x14ac:dyDescent="0.3">
      <c r="A29" s="124" t="str">
        <f>IF(B29="","",'Inlichtingen &amp; berek. subsidie'!$N$27)</f>
        <v/>
      </c>
      <c r="B29" s="121" t="str">
        <f>IF('Inlichtingen &amp; berek. subsidie'!C79="","",'Inlichtingen &amp; berek. subsidie'!C79)</f>
        <v/>
      </c>
      <c r="C29" s="121" t="str">
        <f>IF('Inlichtingen &amp; berek. subsidie'!H79="","",'Inlichtingen &amp; berek. subsidie'!H79)</f>
        <v/>
      </c>
      <c r="D29" s="123" t="str">
        <f>IF('Inlichtingen &amp; berek. subsidie'!T79="","",'Inlichtingen &amp; berek. subsidie'!T79)</f>
        <v/>
      </c>
      <c r="E29" s="123" t="str">
        <f>IF('Inlichtingen &amp; berek. subsidie'!W79="","",'Inlichtingen &amp; berek. subsidie'!W79)</f>
        <v/>
      </c>
      <c r="F29" s="123" t="str">
        <f>IF('Inlichtingen &amp; berek. subsidie'!Z79="","",'Inlichtingen &amp; berek. subsidie'!Z79)</f>
        <v/>
      </c>
      <c r="G29" s="129" t="str">
        <f>IF('Inlichtingen &amp; berek. subsidie'!AF79="","",'Inlichtingen &amp; berek. subsidie'!AF79)</f>
        <v/>
      </c>
      <c r="H29" s="129" t="str">
        <f>IF('Inlichtingen &amp; berek. subsidie'!AJ79="","",'Inlichtingen &amp; berek. subsidie'!AJ79)</f>
        <v/>
      </c>
      <c r="I29" s="129" t="str">
        <f>IF('Inlichtingen &amp; berek. subsidie'!AP79="","",'Inlichtingen &amp; berek. subsidie'!AP79)</f>
        <v/>
      </c>
      <c r="J29" s="129" t="str">
        <f>IF('Inlichtingen &amp; berek. subsidie'!AV79="","",'Inlichtingen &amp; berek. subsidie'!AV79)</f>
        <v/>
      </c>
      <c r="K29" s="131" t="str">
        <f>IF('Inlichtingen &amp; berek. subsidie'!AW79="","",'Inlichtingen &amp; berek. subsidie'!AW79)&amp;IF('Inlichtingen &amp; berek. subsidie'!AW79&lt;&gt;""," u.","")&amp;IF('Inlichtingen &amp; berek. subsidie'!BA79="","",'Inlichtingen &amp; berek. subsidie'!BA79&amp;" min.")</f>
        <v/>
      </c>
      <c r="L29" s="129" t="str">
        <f>IF('Inlichtingen &amp; berek. subsidie'!BG79="","",'Inlichtingen &amp; berek. subsidie'!BG79)</f>
        <v/>
      </c>
      <c r="M29" s="129" t="str">
        <f>IF('Inlichtingen &amp; berek. subsidie'!BI79="","",'Inlichtingen &amp; berek. subsidie'!BI79)</f>
        <v/>
      </c>
      <c r="N29" s="129" t="str">
        <f>IF('Inlichtingen &amp; berek. subsidie'!BK79="","",'Inlichtingen &amp; berek. subsidie'!BK79)</f>
        <v/>
      </c>
      <c r="O29" s="129" t="str">
        <f>IF('Inlichtingen &amp; berek. subsidie'!BM79="","",'Inlichtingen &amp; berek. subsidie'!BM79)</f>
        <v/>
      </c>
      <c r="P29" s="129" t="str">
        <f>IF('Inlichtingen &amp; berek. subsidie'!BO79="","",'Inlichtingen &amp; berek. subsidie'!BO79)</f>
        <v/>
      </c>
      <c r="Q29" s="129" t="str">
        <f>IF('Inlichtingen &amp; berek. subsidie'!BQ79="","",'Inlichtingen &amp; berek. subsidie'!BQ79)</f>
        <v/>
      </c>
      <c r="R29" s="129" t="str">
        <f>IF('Inlichtingen &amp; berek. subsidie'!BS79="","",'Inlichtingen &amp; berek. subsidie'!BS79)</f>
        <v/>
      </c>
      <c r="S29" s="129" t="str">
        <f>IF('Inlichtingen &amp; berek. subsidie'!BU79="","",'Inlichtingen &amp; berek. subsidie'!BU79)</f>
        <v/>
      </c>
      <c r="T29" s="129" t="str">
        <f>IF('Inlichtingen &amp; berek. subsidie'!BW79="","",'Inlichtingen &amp; berek. subsidie'!BW79)</f>
        <v/>
      </c>
      <c r="U29" s="129" t="str">
        <f>IF('Inlichtingen &amp; berek. subsidie'!BY79="","",'Inlichtingen &amp; berek. subsidie'!BY79)</f>
        <v/>
      </c>
      <c r="V29" s="129" t="str">
        <f>IF('Inlichtingen &amp; berek. subsidie'!CA79="","",'Inlichtingen &amp; berek. subsidie'!CA79)</f>
        <v/>
      </c>
      <c r="W29" s="140" t="str">
        <f>IF('Inlichtingen &amp; berek. subsidie'!CF79=0,"",'Inlichtingen &amp; berek. subsidie'!CF79)</f>
        <v/>
      </c>
      <c r="X29" s="140" t="str">
        <f>IF('Inlichtingen &amp; berek. subsidie'!CK79=0,"",'Inlichtingen &amp; berek. subsidie'!CK79)</f>
        <v/>
      </c>
      <c r="Y29" s="140" t="str">
        <f>IF('Inlichtingen &amp; berek. subsidie'!CY79=0,"",'Inlichtingen &amp; berek. subsidie'!CY79)</f>
        <v/>
      </c>
      <c r="Z29" s="133" t="str">
        <f>IF('Inlichtingen &amp; berek. subsidie'!DC79=0,"",'Inlichtingen &amp; berek. subsidie'!DC79)</f>
        <v/>
      </c>
      <c r="AA29" s="124" t="str">
        <f>IF(Opmerkingen!E34="","",Opmerkingen!E34)</f>
        <v/>
      </c>
      <c r="AB29" s="185" t="str">
        <f>IF('Inlichtingen &amp; berek. subsidie'!BE79=0,"",'Inlichtingen &amp; berek. subsidie'!BE79)</f>
        <v/>
      </c>
      <c r="AC29" s="185" t="str">
        <f>IF('Inlichtingen &amp; berek. subsidie'!CJ79=0,"",'Inlichtingen &amp; berek. subsidie'!CJ79)</f>
        <v/>
      </c>
    </row>
    <row r="30" spans="1:29" x14ac:dyDescent="0.3">
      <c r="A30" s="124" t="str">
        <f>IF(B30="","",'Inlichtingen &amp; berek. subsidie'!$N$27)</f>
        <v/>
      </c>
      <c r="B30" s="121" t="str">
        <f>IF('Inlichtingen &amp; berek. subsidie'!C80="","",'Inlichtingen &amp; berek. subsidie'!C80)</f>
        <v/>
      </c>
      <c r="C30" s="121" t="str">
        <f>IF('Inlichtingen &amp; berek. subsidie'!H80="","",'Inlichtingen &amp; berek. subsidie'!H80)</f>
        <v/>
      </c>
      <c r="D30" s="123" t="str">
        <f>IF('Inlichtingen &amp; berek. subsidie'!T80="","",'Inlichtingen &amp; berek. subsidie'!T80)</f>
        <v/>
      </c>
      <c r="E30" s="123" t="str">
        <f>IF('Inlichtingen &amp; berek. subsidie'!W80="","",'Inlichtingen &amp; berek. subsidie'!W80)</f>
        <v/>
      </c>
      <c r="F30" s="123" t="str">
        <f>IF('Inlichtingen &amp; berek. subsidie'!Z80="","",'Inlichtingen &amp; berek. subsidie'!Z80)</f>
        <v/>
      </c>
      <c r="G30" s="129" t="str">
        <f>IF('Inlichtingen &amp; berek. subsidie'!AF80="","",'Inlichtingen &amp; berek. subsidie'!AF80)</f>
        <v/>
      </c>
      <c r="H30" s="129" t="str">
        <f>IF('Inlichtingen &amp; berek. subsidie'!AJ80="","",'Inlichtingen &amp; berek. subsidie'!AJ80)</f>
        <v/>
      </c>
      <c r="I30" s="129" t="str">
        <f>IF('Inlichtingen &amp; berek. subsidie'!AP80="","",'Inlichtingen &amp; berek. subsidie'!AP80)</f>
        <v/>
      </c>
      <c r="J30" s="129" t="str">
        <f>IF('Inlichtingen &amp; berek. subsidie'!AV80="","",'Inlichtingen &amp; berek. subsidie'!AV80)</f>
        <v/>
      </c>
      <c r="K30" s="131" t="str">
        <f>IF('Inlichtingen &amp; berek. subsidie'!AW80="","",'Inlichtingen &amp; berek. subsidie'!AW80)&amp;IF('Inlichtingen &amp; berek. subsidie'!AW80&lt;&gt;""," u.","")&amp;IF('Inlichtingen &amp; berek. subsidie'!BA80="","",'Inlichtingen &amp; berek. subsidie'!BA80&amp;" min.")</f>
        <v/>
      </c>
      <c r="L30" s="129" t="str">
        <f>IF('Inlichtingen &amp; berek. subsidie'!BG80="","",'Inlichtingen &amp; berek. subsidie'!BG80)</f>
        <v/>
      </c>
      <c r="M30" s="129" t="str">
        <f>IF('Inlichtingen &amp; berek. subsidie'!BI80="","",'Inlichtingen &amp; berek. subsidie'!BI80)</f>
        <v/>
      </c>
      <c r="N30" s="129" t="str">
        <f>IF('Inlichtingen &amp; berek. subsidie'!BK80="","",'Inlichtingen &amp; berek. subsidie'!BK80)</f>
        <v/>
      </c>
      <c r="O30" s="129" t="str">
        <f>IF('Inlichtingen &amp; berek. subsidie'!BM80="","",'Inlichtingen &amp; berek. subsidie'!BM80)</f>
        <v/>
      </c>
      <c r="P30" s="129" t="str">
        <f>IF('Inlichtingen &amp; berek. subsidie'!BO80="","",'Inlichtingen &amp; berek. subsidie'!BO80)</f>
        <v/>
      </c>
      <c r="Q30" s="129" t="str">
        <f>IF('Inlichtingen &amp; berek. subsidie'!BQ80="","",'Inlichtingen &amp; berek. subsidie'!BQ80)</f>
        <v/>
      </c>
      <c r="R30" s="129" t="str">
        <f>IF('Inlichtingen &amp; berek. subsidie'!BS80="","",'Inlichtingen &amp; berek. subsidie'!BS80)</f>
        <v/>
      </c>
      <c r="S30" s="129" t="str">
        <f>IF('Inlichtingen &amp; berek. subsidie'!BU80="","",'Inlichtingen &amp; berek. subsidie'!BU80)</f>
        <v/>
      </c>
      <c r="T30" s="129" t="str">
        <f>IF('Inlichtingen &amp; berek. subsidie'!BW80="","",'Inlichtingen &amp; berek. subsidie'!BW80)</f>
        <v/>
      </c>
      <c r="U30" s="129" t="str">
        <f>IF('Inlichtingen &amp; berek. subsidie'!BY80="","",'Inlichtingen &amp; berek. subsidie'!BY80)</f>
        <v/>
      </c>
      <c r="V30" s="129" t="str">
        <f>IF('Inlichtingen &amp; berek. subsidie'!CA80="","",'Inlichtingen &amp; berek. subsidie'!CA80)</f>
        <v/>
      </c>
      <c r="W30" s="140" t="str">
        <f>IF('Inlichtingen &amp; berek. subsidie'!CF80=0,"",'Inlichtingen &amp; berek. subsidie'!CF80)</f>
        <v/>
      </c>
      <c r="X30" s="140" t="str">
        <f>IF('Inlichtingen &amp; berek. subsidie'!CK80=0,"",'Inlichtingen &amp; berek. subsidie'!CK80)</f>
        <v/>
      </c>
      <c r="Y30" s="140" t="str">
        <f>IF('Inlichtingen &amp; berek. subsidie'!CY80=0,"",'Inlichtingen &amp; berek. subsidie'!CY80)</f>
        <v/>
      </c>
      <c r="Z30" s="133" t="str">
        <f>IF('Inlichtingen &amp; berek. subsidie'!DC80=0,"",'Inlichtingen &amp; berek. subsidie'!DC80)</f>
        <v/>
      </c>
      <c r="AA30" s="124" t="str">
        <f>IF(Opmerkingen!E35="","",Opmerkingen!E35)</f>
        <v/>
      </c>
      <c r="AB30" s="185" t="str">
        <f>IF('Inlichtingen &amp; berek. subsidie'!BE80=0,"",'Inlichtingen &amp; berek. subsidie'!BE80)</f>
        <v/>
      </c>
      <c r="AC30" s="185" t="str">
        <f>IF('Inlichtingen &amp; berek. subsidie'!CJ80=0,"",'Inlichtingen &amp; berek. subsidie'!CJ80)</f>
        <v/>
      </c>
    </row>
    <row r="31" spans="1:29" x14ac:dyDescent="0.3">
      <c r="A31" s="124" t="str">
        <f>IF(B31="","",'Inlichtingen &amp; berek. subsidie'!$N$27)</f>
        <v/>
      </c>
      <c r="B31" s="121" t="str">
        <f>IF('Inlichtingen &amp; berek. subsidie'!C81="","",'Inlichtingen &amp; berek. subsidie'!C81)</f>
        <v/>
      </c>
      <c r="C31" s="121" t="str">
        <f>IF('Inlichtingen &amp; berek. subsidie'!H81="","",'Inlichtingen &amp; berek. subsidie'!H81)</f>
        <v/>
      </c>
      <c r="D31" s="123" t="str">
        <f>IF('Inlichtingen &amp; berek. subsidie'!T81="","",'Inlichtingen &amp; berek. subsidie'!T81)</f>
        <v/>
      </c>
      <c r="E31" s="123" t="str">
        <f>IF('Inlichtingen &amp; berek. subsidie'!W81="","",'Inlichtingen &amp; berek. subsidie'!W81)</f>
        <v/>
      </c>
      <c r="F31" s="123" t="str">
        <f>IF('Inlichtingen &amp; berek. subsidie'!Z81="","",'Inlichtingen &amp; berek. subsidie'!Z81)</f>
        <v/>
      </c>
      <c r="G31" s="129" t="str">
        <f>IF('Inlichtingen &amp; berek. subsidie'!AF81="","",'Inlichtingen &amp; berek. subsidie'!AF81)</f>
        <v/>
      </c>
      <c r="H31" s="129" t="str">
        <f>IF('Inlichtingen &amp; berek. subsidie'!AJ81="","",'Inlichtingen &amp; berek. subsidie'!AJ81)</f>
        <v/>
      </c>
      <c r="I31" s="129" t="str">
        <f>IF('Inlichtingen &amp; berek. subsidie'!AP81="","",'Inlichtingen &amp; berek. subsidie'!AP81)</f>
        <v/>
      </c>
      <c r="J31" s="129" t="str">
        <f>IF('Inlichtingen &amp; berek. subsidie'!AV81="","",'Inlichtingen &amp; berek. subsidie'!AV81)</f>
        <v/>
      </c>
      <c r="K31" s="131" t="str">
        <f>IF('Inlichtingen &amp; berek. subsidie'!AW81="","",'Inlichtingen &amp; berek. subsidie'!AW81)&amp;IF('Inlichtingen &amp; berek. subsidie'!AW81&lt;&gt;""," u.","")&amp;IF('Inlichtingen &amp; berek. subsidie'!BA81="","",'Inlichtingen &amp; berek. subsidie'!BA81&amp;" min.")</f>
        <v/>
      </c>
      <c r="L31" s="129" t="str">
        <f>IF('Inlichtingen &amp; berek. subsidie'!BG81="","",'Inlichtingen &amp; berek. subsidie'!BG81)</f>
        <v/>
      </c>
      <c r="M31" s="129" t="str">
        <f>IF('Inlichtingen &amp; berek. subsidie'!BI81="","",'Inlichtingen &amp; berek. subsidie'!BI81)</f>
        <v/>
      </c>
      <c r="N31" s="129" t="str">
        <f>IF('Inlichtingen &amp; berek. subsidie'!BK81="","",'Inlichtingen &amp; berek. subsidie'!BK81)</f>
        <v/>
      </c>
      <c r="O31" s="129" t="str">
        <f>IF('Inlichtingen &amp; berek. subsidie'!BM81="","",'Inlichtingen &amp; berek. subsidie'!BM81)</f>
        <v/>
      </c>
      <c r="P31" s="129" t="str">
        <f>IF('Inlichtingen &amp; berek. subsidie'!BO81="","",'Inlichtingen &amp; berek. subsidie'!BO81)</f>
        <v/>
      </c>
      <c r="Q31" s="129" t="str">
        <f>IF('Inlichtingen &amp; berek. subsidie'!BQ81="","",'Inlichtingen &amp; berek. subsidie'!BQ81)</f>
        <v/>
      </c>
      <c r="R31" s="129" t="str">
        <f>IF('Inlichtingen &amp; berek. subsidie'!BS81="","",'Inlichtingen &amp; berek. subsidie'!BS81)</f>
        <v/>
      </c>
      <c r="S31" s="129" t="str">
        <f>IF('Inlichtingen &amp; berek. subsidie'!BU81="","",'Inlichtingen &amp; berek. subsidie'!BU81)</f>
        <v/>
      </c>
      <c r="T31" s="129" t="str">
        <f>IF('Inlichtingen &amp; berek. subsidie'!BW81="","",'Inlichtingen &amp; berek. subsidie'!BW81)</f>
        <v/>
      </c>
      <c r="U31" s="129" t="str">
        <f>IF('Inlichtingen &amp; berek. subsidie'!BY81="","",'Inlichtingen &amp; berek. subsidie'!BY81)</f>
        <v/>
      </c>
      <c r="V31" s="129" t="str">
        <f>IF('Inlichtingen &amp; berek. subsidie'!CA81="","",'Inlichtingen &amp; berek. subsidie'!CA81)</f>
        <v/>
      </c>
      <c r="W31" s="140" t="str">
        <f>IF('Inlichtingen &amp; berek. subsidie'!CF81=0,"",'Inlichtingen &amp; berek. subsidie'!CF81)</f>
        <v/>
      </c>
      <c r="X31" s="140" t="str">
        <f>IF('Inlichtingen &amp; berek. subsidie'!CK81=0,"",'Inlichtingen &amp; berek. subsidie'!CK81)</f>
        <v/>
      </c>
      <c r="Y31" s="140" t="str">
        <f>IF('Inlichtingen &amp; berek. subsidie'!CY81=0,"",'Inlichtingen &amp; berek. subsidie'!CY81)</f>
        <v/>
      </c>
      <c r="Z31" s="133" t="str">
        <f>IF('Inlichtingen &amp; berek. subsidie'!DC81=0,"",'Inlichtingen &amp; berek. subsidie'!DC81)</f>
        <v/>
      </c>
      <c r="AA31" s="124" t="str">
        <f>IF(Opmerkingen!E36="","",Opmerkingen!E36)</f>
        <v/>
      </c>
      <c r="AB31" s="185" t="str">
        <f>IF('Inlichtingen &amp; berek. subsidie'!BE81=0,"",'Inlichtingen &amp; berek. subsidie'!BE81)</f>
        <v/>
      </c>
      <c r="AC31" s="185" t="str">
        <f>IF('Inlichtingen &amp; berek. subsidie'!CJ81=0,"",'Inlichtingen &amp; berek. subsidie'!CJ81)</f>
        <v/>
      </c>
    </row>
    <row r="32" spans="1:29" x14ac:dyDescent="0.3">
      <c r="A32" s="124" t="str">
        <f>IF(B32="","",'Inlichtingen &amp; berek. subsidie'!$N$27)</f>
        <v/>
      </c>
      <c r="B32" s="121" t="str">
        <f>IF('Inlichtingen &amp; berek. subsidie'!C82="","",'Inlichtingen &amp; berek. subsidie'!C82)</f>
        <v/>
      </c>
      <c r="C32" s="121" t="str">
        <f>IF('Inlichtingen &amp; berek. subsidie'!H82="","",'Inlichtingen &amp; berek. subsidie'!H82)</f>
        <v/>
      </c>
      <c r="D32" s="123" t="str">
        <f>IF('Inlichtingen &amp; berek. subsidie'!T82="","",'Inlichtingen &amp; berek. subsidie'!T82)</f>
        <v/>
      </c>
      <c r="E32" s="123" t="str">
        <f>IF('Inlichtingen &amp; berek. subsidie'!W82="","",'Inlichtingen &amp; berek. subsidie'!W82)</f>
        <v/>
      </c>
      <c r="F32" s="123" t="str">
        <f>IF('Inlichtingen &amp; berek. subsidie'!Z82="","",'Inlichtingen &amp; berek. subsidie'!Z82)</f>
        <v/>
      </c>
      <c r="G32" s="129" t="str">
        <f>IF('Inlichtingen &amp; berek. subsidie'!AF82="","",'Inlichtingen &amp; berek. subsidie'!AF82)</f>
        <v/>
      </c>
      <c r="H32" s="129" t="str">
        <f>IF('Inlichtingen &amp; berek. subsidie'!AJ82="","",'Inlichtingen &amp; berek. subsidie'!AJ82)</f>
        <v/>
      </c>
      <c r="I32" s="129" t="str">
        <f>IF('Inlichtingen &amp; berek. subsidie'!AP82="","",'Inlichtingen &amp; berek. subsidie'!AP82)</f>
        <v/>
      </c>
      <c r="J32" s="129" t="str">
        <f>IF('Inlichtingen &amp; berek. subsidie'!AV82="","",'Inlichtingen &amp; berek. subsidie'!AV82)</f>
        <v/>
      </c>
      <c r="K32" s="131" t="str">
        <f>IF('Inlichtingen &amp; berek. subsidie'!AW82="","",'Inlichtingen &amp; berek. subsidie'!AW82)&amp;IF('Inlichtingen &amp; berek. subsidie'!AW82&lt;&gt;""," u.","")&amp;IF('Inlichtingen &amp; berek. subsidie'!BA82="","",'Inlichtingen &amp; berek. subsidie'!BA82&amp;" min.")</f>
        <v/>
      </c>
      <c r="L32" s="129" t="str">
        <f>IF('Inlichtingen &amp; berek. subsidie'!BG82="","",'Inlichtingen &amp; berek. subsidie'!BG82)</f>
        <v/>
      </c>
      <c r="M32" s="129" t="str">
        <f>IF('Inlichtingen &amp; berek. subsidie'!BI82="","",'Inlichtingen &amp; berek. subsidie'!BI82)</f>
        <v/>
      </c>
      <c r="N32" s="129" t="str">
        <f>IF('Inlichtingen &amp; berek. subsidie'!BK82="","",'Inlichtingen &amp; berek. subsidie'!BK82)</f>
        <v/>
      </c>
      <c r="O32" s="129" t="str">
        <f>IF('Inlichtingen &amp; berek. subsidie'!BM82="","",'Inlichtingen &amp; berek. subsidie'!BM82)</f>
        <v/>
      </c>
      <c r="P32" s="129" t="str">
        <f>IF('Inlichtingen &amp; berek. subsidie'!BO82="","",'Inlichtingen &amp; berek. subsidie'!BO82)</f>
        <v/>
      </c>
      <c r="Q32" s="129" t="str">
        <f>IF('Inlichtingen &amp; berek. subsidie'!BQ82="","",'Inlichtingen &amp; berek. subsidie'!BQ82)</f>
        <v/>
      </c>
      <c r="R32" s="129" t="str">
        <f>IF('Inlichtingen &amp; berek. subsidie'!BS82="","",'Inlichtingen &amp; berek. subsidie'!BS82)</f>
        <v/>
      </c>
      <c r="S32" s="129" t="str">
        <f>IF('Inlichtingen &amp; berek. subsidie'!BU82="","",'Inlichtingen &amp; berek. subsidie'!BU82)</f>
        <v/>
      </c>
      <c r="T32" s="129" t="str">
        <f>IF('Inlichtingen &amp; berek. subsidie'!BW82="","",'Inlichtingen &amp; berek. subsidie'!BW82)</f>
        <v/>
      </c>
      <c r="U32" s="129" t="str">
        <f>IF('Inlichtingen &amp; berek. subsidie'!BY82="","",'Inlichtingen &amp; berek. subsidie'!BY82)</f>
        <v/>
      </c>
      <c r="V32" s="129" t="str">
        <f>IF('Inlichtingen &amp; berek. subsidie'!CA82="","",'Inlichtingen &amp; berek. subsidie'!CA82)</f>
        <v/>
      </c>
      <c r="W32" s="140" t="str">
        <f>IF('Inlichtingen &amp; berek. subsidie'!CF82=0,"",'Inlichtingen &amp; berek. subsidie'!CF82)</f>
        <v/>
      </c>
      <c r="X32" s="140" t="str">
        <f>IF('Inlichtingen &amp; berek. subsidie'!CK82=0,"",'Inlichtingen &amp; berek. subsidie'!CK82)</f>
        <v/>
      </c>
      <c r="Y32" s="140" t="str">
        <f>IF('Inlichtingen &amp; berek. subsidie'!CY82=0,"",'Inlichtingen &amp; berek. subsidie'!CY82)</f>
        <v/>
      </c>
      <c r="Z32" s="133" t="str">
        <f>IF('Inlichtingen &amp; berek. subsidie'!DC82=0,"",'Inlichtingen &amp; berek. subsidie'!DC82)</f>
        <v/>
      </c>
      <c r="AA32" s="124" t="str">
        <f>IF(Opmerkingen!E37="","",Opmerkingen!E37)</f>
        <v/>
      </c>
      <c r="AB32" s="185" t="str">
        <f>IF('Inlichtingen &amp; berek. subsidie'!BE82=0,"",'Inlichtingen &amp; berek. subsidie'!BE82)</f>
        <v/>
      </c>
      <c r="AC32" s="185" t="str">
        <f>IF('Inlichtingen &amp; berek. subsidie'!CJ82=0,"",'Inlichtingen &amp; berek. subsidie'!CJ82)</f>
        <v/>
      </c>
    </row>
    <row r="33" spans="1:29" x14ac:dyDescent="0.3">
      <c r="A33" s="124" t="str">
        <f>IF(B33="","",'Inlichtingen &amp; berek. subsidie'!$N$27)</f>
        <v/>
      </c>
      <c r="B33" s="121" t="str">
        <f>IF('Inlichtingen &amp; berek. subsidie'!C83="","",'Inlichtingen &amp; berek. subsidie'!C83)</f>
        <v/>
      </c>
      <c r="C33" s="121" t="str">
        <f>IF('Inlichtingen &amp; berek. subsidie'!H83="","",'Inlichtingen &amp; berek. subsidie'!H83)</f>
        <v/>
      </c>
      <c r="D33" s="123" t="str">
        <f>IF('Inlichtingen &amp; berek. subsidie'!T83="","",'Inlichtingen &amp; berek. subsidie'!T83)</f>
        <v/>
      </c>
      <c r="E33" s="123" t="str">
        <f>IF('Inlichtingen &amp; berek. subsidie'!W83="","",'Inlichtingen &amp; berek. subsidie'!W83)</f>
        <v/>
      </c>
      <c r="F33" s="123" t="str">
        <f>IF('Inlichtingen &amp; berek. subsidie'!Z83="","",'Inlichtingen &amp; berek. subsidie'!Z83)</f>
        <v/>
      </c>
      <c r="G33" s="129" t="str">
        <f>IF('Inlichtingen &amp; berek. subsidie'!AF83="","",'Inlichtingen &amp; berek. subsidie'!AF83)</f>
        <v/>
      </c>
      <c r="H33" s="129" t="str">
        <f>IF('Inlichtingen &amp; berek. subsidie'!AJ83="","",'Inlichtingen &amp; berek. subsidie'!AJ83)</f>
        <v/>
      </c>
      <c r="I33" s="129" t="str">
        <f>IF('Inlichtingen &amp; berek. subsidie'!AP83="","",'Inlichtingen &amp; berek. subsidie'!AP83)</f>
        <v/>
      </c>
      <c r="J33" s="129" t="str">
        <f>IF('Inlichtingen &amp; berek. subsidie'!AV83="","",'Inlichtingen &amp; berek. subsidie'!AV83)</f>
        <v/>
      </c>
      <c r="K33" s="131" t="str">
        <f>IF('Inlichtingen &amp; berek. subsidie'!AW83="","",'Inlichtingen &amp; berek. subsidie'!AW83)&amp;IF('Inlichtingen &amp; berek. subsidie'!AW83&lt;&gt;""," u.","")&amp;IF('Inlichtingen &amp; berek. subsidie'!BA83="","",'Inlichtingen &amp; berek. subsidie'!BA83&amp;" min.")</f>
        <v/>
      </c>
      <c r="L33" s="129" t="str">
        <f>IF('Inlichtingen &amp; berek. subsidie'!BG83="","",'Inlichtingen &amp; berek. subsidie'!BG83)</f>
        <v/>
      </c>
      <c r="M33" s="129" t="str">
        <f>IF('Inlichtingen &amp; berek. subsidie'!BI83="","",'Inlichtingen &amp; berek. subsidie'!BI83)</f>
        <v/>
      </c>
      <c r="N33" s="129" t="str">
        <f>IF('Inlichtingen &amp; berek. subsidie'!BK83="","",'Inlichtingen &amp; berek. subsidie'!BK83)</f>
        <v/>
      </c>
      <c r="O33" s="129" t="str">
        <f>IF('Inlichtingen &amp; berek. subsidie'!BM83="","",'Inlichtingen &amp; berek. subsidie'!BM83)</f>
        <v/>
      </c>
      <c r="P33" s="129" t="str">
        <f>IF('Inlichtingen &amp; berek. subsidie'!BO83="","",'Inlichtingen &amp; berek. subsidie'!BO83)</f>
        <v/>
      </c>
      <c r="Q33" s="129" t="str">
        <f>IF('Inlichtingen &amp; berek. subsidie'!BQ83="","",'Inlichtingen &amp; berek. subsidie'!BQ83)</f>
        <v/>
      </c>
      <c r="R33" s="129" t="str">
        <f>IF('Inlichtingen &amp; berek. subsidie'!BS83="","",'Inlichtingen &amp; berek. subsidie'!BS83)</f>
        <v/>
      </c>
      <c r="S33" s="129" t="str">
        <f>IF('Inlichtingen &amp; berek. subsidie'!BU83="","",'Inlichtingen &amp; berek. subsidie'!BU83)</f>
        <v/>
      </c>
      <c r="T33" s="129" t="str">
        <f>IF('Inlichtingen &amp; berek. subsidie'!BW83="","",'Inlichtingen &amp; berek. subsidie'!BW83)</f>
        <v/>
      </c>
      <c r="U33" s="129" t="str">
        <f>IF('Inlichtingen &amp; berek. subsidie'!BY83="","",'Inlichtingen &amp; berek. subsidie'!BY83)</f>
        <v/>
      </c>
      <c r="V33" s="129" t="str">
        <f>IF('Inlichtingen &amp; berek. subsidie'!CA83="","",'Inlichtingen &amp; berek. subsidie'!CA83)</f>
        <v/>
      </c>
      <c r="W33" s="140" t="str">
        <f>IF('Inlichtingen &amp; berek. subsidie'!CF83=0,"",'Inlichtingen &amp; berek. subsidie'!CF83)</f>
        <v/>
      </c>
      <c r="X33" s="140" t="str">
        <f>IF('Inlichtingen &amp; berek. subsidie'!CK83=0,"",'Inlichtingen &amp; berek. subsidie'!CK83)</f>
        <v/>
      </c>
      <c r="Y33" s="140" t="str">
        <f>IF('Inlichtingen &amp; berek. subsidie'!CY83=0,"",'Inlichtingen &amp; berek. subsidie'!CY83)</f>
        <v/>
      </c>
      <c r="Z33" s="133" t="str">
        <f>IF('Inlichtingen &amp; berek. subsidie'!DC83=0,"",'Inlichtingen &amp; berek. subsidie'!DC83)</f>
        <v/>
      </c>
      <c r="AA33" s="124" t="str">
        <f>IF(Opmerkingen!E38="","",Opmerkingen!E38)</f>
        <v/>
      </c>
      <c r="AB33" s="185" t="str">
        <f>IF('Inlichtingen &amp; berek. subsidie'!BE83=0,"",'Inlichtingen &amp; berek. subsidie'!BE83)</f>
        <v/>
      </c>
      <c r="AC33" s="185" t="str">
        <f>IF('Inlichtingen &amp; berek. subsidie'!CJ83=0,"",'Inlichtingen &amp; berek. subsidie'!CJ83)</f>
        <v/>
      </c>
    </row>
  </sheetData>
  <sheetProtection algorithmName="SHA-512" hashValue="YdhHP9GiIDsnFwwWsllgg6anyJyELn3FzQ/qG8LD2bE7uPD8QR52WxOoZIvFzYK0T7DDzdwOAoemNuvtvtXTEw==" saltValue="wsn4hFeHMwNPLm23hi8/bw==" spinCount="100000" sheet="1" objects="1" scenarios="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CF14-806D-4B27-B93A-6FD123228018}">
  <dimension ref="A1:D33"/>
  <sheetViews>
    <sheetView workbookViewId="0">
      <selection activeCell="A2" sqref="A2"/>
    </sheetView>
  </sheetViews>
  <sheetFormatPr defaultRowHeight="13.8" x14ac:dyDescent="0.3"/>
  <cols>
    <col min="1" max="1" width="15.6640625" style="9" bestFit="1" customWidth="1"/>
    <col min="2" max="2" width="15.6640625" style="9" customWidth="1"/>
    <col min="3" max="3" width="112.77734375" style="9" customWidth="1"/>
    <col min="4" max="4" width="16.44140625" style="9" customWidth="1"/>
    <col min="5" max="16384" width="8.88671875" style="9"/>
  </cols>
  <sheetData>
    <row r="1" spans="1:4" x14ac:dyDescent="0.3">
      <c r="A1" s="124" t="s">
        <v>10</v>
      </c>
      <c r="B1" s="124" t="s">
        <v>7</v>
      </c>
      <c r="C1" s="124" t="s">
        <v>2246</v>
      </c>
      <c r="D1" s="125" t="s">
        <v>2247</v>
      </c>
    </row>
    <row r="2" spans="1:4" x14ac:dyDescent="0.3">
      <c r="A2" s="124" t="str">
        <f>IF(C2="","",'Inlichtingen &amp; berek. subsidie'!$N$27)</f>
        <v/>
      </c>
      <c r="B2" s="124" t="str">
        <f>IF(C2="","",Opmerkingen!A7)</f>
        <v/>
      </c>
      <c r="C2" s="124" t="str">
        <f>IF(Opmerkingen!E7="","",Opmerkingen!E7)</f>
        <v/>
      </c>
      <c r="D2" s="125" t="str">
        <f>IF(C2="","",Blad2!$B$22)</f>
        <v/>
      </c>
    </row>
    <row r="3" spans="1:4" x14ac:dyDescent="0.3">
      <c r="A3" s="124" t="str">
        <f>IF(C3="","",'Inlichtingen &amp; berek. subsidie'!$N$27)</f>
        <v/>
      </c>
      <c r="B3" s="124" t="str">
        <f>IF(C3="","",Opmerkingen!A8)</f>
        <v/>
      </c>
      <c r="C3" s="124" t="str">
        <f>IF(Opmerkingen!E8="","",Opmerkingen!E8)</f>
        <v/>
      </c>
      <c r="D3" s="125" t="str">
        <f>IF(C3="","",Blad2!$B$22)</f>
        <v/>
      </c>
    </row>
    <row r="4" spans="1:4" x14ac:dyDescent="0.3">
      <c r="A4" s="124" t="str">
        <f>IF(C4="","",'Inlichtingen &amp; berek. subsidie'!$N$27)</f>
        <v/>
      </c>
      <c r="B4" s="124" t="str">
        <f>IF(C4="","",Opmerkingen!A9)</f>
        <v/>
      </c>
      <c r="C4" s="124" t="str">
        <f>IF(Opmerkingen!E9="","",Opmerkingen!E9)</f>
        <v/>
      </c>
      <c r="D4" s="125" t="str">
        <f>IF(C4="","",Blad2!$B$22)</f>
        <v/>
      </c>
    </row>
    <row r="5" spans="1:4" x14ac:dyDescent="0.3">
      <c r="A5" s="124" t="str">
        <f>IF(C5="","",'Inlichtingen &amp; berek. subsidie'!$N$27)</f>
        <v/>
      </c>
      <c r="B5" s="124" t="str">
        <f>IF(C5="","",Opmerkingen!A10)</f>
        <v/>
      </c>
      <c r="C5" s="124" t="str">
        <f>IF(Opmerkingen!E10="","",Opmerkingen!E10)</f>
        <v/>
      </c>
      <c r="D5" s="125" t="str">
        <f>IF(C5="","",Blad2!$B$22)</f>
        <v/>
      </c>
    </row>
    <row r="6" spans="1:4" x14ac:dyDescent="0.3">
      <c r="A6" s="124" t="str">
        <f>IF(C6="","",'Inlichtingen &amp; berek. subsidie'!$N$27)</f>
        <v/>
      </c>
      <c r="B6" s="124" t="str">
        <f>IF(C6="","",Opmerkingen!A11)</f>
        <v/>
      </c>
      <c r="C6" s="124" t="str">
        <f>IF(Opmerkingen!E11="","",Opmerkingen!E11)</f>
        <v/>
      </c>
      <c r="D6" s="125" t="str">
        <f>IF(C6="","",Blad2!$B$22)</f>
        <v/>
      </c>
    </row>
    <row r="7" spans="1:4" x14ac:dyDescent="0.3">
      <c r="A7" s="124" t="str">
        <f>IF(C7="","",'Inlichtingen &amp; berek. subsidie'!$N$27)</f>
        <v/>
      </c>
      <c r="B7" s="124" t="str">
        <f>IF(C7="","",Opmerkingen!A12)</f>
        <v/>
      </c>
      <c r="C7" s="124" t="str">
        <f>IF(Opmerkingen!E12="","",Opmerkingen!E12)</f>
        <v/>
      </c>
      <c r="D7" s="125" t="str">
        <f>IF(C7="","",Blad2!$B$22)</f>
        <v/>
      </c>
    </row>
    <row r="8" spans="1:4" x14ac:dyDescent="0.3">
      <c r="A8" s="124" t="str">
        <f>IF(C8="","",'Inlichtingen &amp; berek. subsidie'!$N$27)</f>
        <v/>
      </c>
      <c r="B8" s="124" t="str">
        <f>IF(C8="","",Opmerkingen!A13)</f>
        <v/>
      </c>
      <c r="C8" s="124" t="str">
        <f>IF(Opmerkingen!E13="","",Opmerkingen!E13)</f>
        <v/>
      </c>
      <c r="D8" s="125" t="str">
        <f>IF(C8="","",Blad2!$B$22)</f>
        <v/>
      </c>
    </row>
    <row r="9" spans="1:4" x14ac:dyDescent="0.3">
      <c r="A9" s="124" t="str">
        <f>IF(C9="","",'Inlichtingen &amp; berek. subsidie'!$N$27)</f>
        <v/>
      </c>
      <c r="B9" s="124" t="str">
        <f>IF(C9="","",Opmerkingen!A14)</f>
        <v/>
      </c>
      <c r="C9" s="124" t="str">
        <f>IF(Opmerkingen!E14="","",Opmerkingen!E14)</f>
        <v/>
      </c>
      <c r="D9" s="125" t="str">
        <f>IF(C9="","",Blad2!$B$22)</f>
        <v/>
      </c>
    </row>
    <row r="10" spans="1:4" x14ac:dyDescent="0.3">
      <c r="A10" s="124" t="str">
        <f>IF(C10="","",'Inlichtingen &amp; berek. subsidie'!$N$27)</f>
        <v/>
      </c>
      <c r="B10" s="124" t="str">
        <f>IF(C10="","",Opmerkingen!A15)</f>
        <v/>
      </c>
      <c r="C10" s="124" t="str">
        <f>IF(Opmerkingen!E15="","",Opmerkingen!E15)</f>
        <v/>
      </c>
      <c r="D10" s="125" t="str">
        <f>IF(C10="","",Blad2!$B$22)</f>
        <v/>
      </c>
    </row>
    <row r="11" spans="1:4" x14ac:dyDescent="0.3">
      <c r="A11" s="124" t="str">
        <f>IF(C11="","",'Inlichtingen &amp; berek. subsidie'!$N$27)</f>
        <v/>
      </c>
      <c r="B11" s="124" t="str">
        <f>IF(C11="","",Opmerkingen!A16)</f>
        <v/>
      </c>
      <c r="C11" s="124" t="str">
        <f>IF(Opmerkingen!E16="","",Opmerkingen!E16)</f>
        <v/>
      </c>
      <c r="D11" s="125" t="str">
        <f>IF(C11="","",Blad2!$B$22)</f>
        <v/>
      </c>
    </row>
    <row r="12" spans="1:4" x14ac:dyDescent="0.3">
      <c r="A12" s="124" t="str">
        <f>IF(C12="","",'Inlichtingen &amp; berek. subsidie'!$N$27)</f>
        <v/>
      </c>
      <c r="B12" s="124" t="str">
        <f>IF(C12="","",Opmerkingen!A17)</f>
        <v/>
      </c>
      <c r="C12" s="124" t="str">
        <f>IF(Opmerkingen!E17="","",Opmerkingen!E17)</f>
        <v/>
      </c>
      <c r="D12" s="125" t="str">
        <f>IF(C12="","",Blad2!$B$22)</f>
        <v/>
      </c>
    </row>
    <row r="13" spans="1:4" x14ac:dyDescent="0.3">
      <c r="A13" s="124" t="str">
        <f>IF(C13="","",'Inlichtingen &amp; berek. subsidie'!$N$27)</f>
        <v/>
      </c>
      <c r="B13" s="124" t="str">
        <f>IF(C13="","",Opmerkingen!A18)</f>
        <v/>
      </c>
      <c r="C13" s="124" t="str">
        <f>IF(Opmerkingen!E18="","",Opmerkingen!E18)</f>
        <v/>
      </c>
      <c r="D13" s="125" t="str">
        <f>IF(C13="","",Blad2!$B$22)</f>
        <v/>
      </c>
    </row>
    <row r="14" spans="1:4" x14ac:dyDescent="0.3">
      <c r="A14" s="124" t="str">
        <f>IF(C14="","",'Inlichtingen &amp; berek. subsidie'!$N$27)</f>
        <v/>
      </c>
      <c r="B14" s="124" t="str">
        <f>IF(C14="","",Opmerkingen!A19)</f>
        <v/>
      </c>
      <c r="C14" s="124" t="str">
        <f>IF(Opmerkingen!E19="","",Opmerkingen!E19)</f>
        <v/>
      </c>
      <c r="D14" s="125" t="str">
        <f>IF(C14="","",Blad2!$B$22)</f>
        <v/>
      </c>
    </row>
    <row r="15" spans="1:4" x14ac:dyDescent="0.3">
      <c r="A15" s="124" t="str">
        <f>IF(C15="","",'Inlichtingen &amp; berek. subsidie'!$N$27)</f>
        <v/>
      </c>
      <c r="B15" s="124" t="str">
        <f>IF(C15="","",Opmerkingen!A20)</f>
        <v/>
      </c>
      <c r="C15" s="124" t="str">
        <f>IF(Opmerkingen!E20="","",Opmerkingen!E20)</f>
        <v/>
      </c>
      <c r="D15" s="125" t="str">
        <f>IF(C15="","",Blad2!$B$22)</f>
        <v/>
      </c>
    </row>
    <row r="16" spans="1:4" x14ac:dyDescent="0.3">
      <c r="A16" s="124" t="str">
        <f>IF(C16="","",'Inlichtingen &amp; berek. subsidie'!$N$27)</f>
        <v/>
      </c>
      <c r="B16" s="124" t="str">
        <f>IF(C16="","",Opmerkingen!A21)</f>
        <v/>
      </c>
      <c r="C16" s="124" t="str">
        <f>IF(Opmerkingen!E21="","",Opmerkingen!E21)</f>
        <v/>
      </c>
      <c r="D16" s="125" t="str">
        <f>IF(C16="","",Blad2!$B$22)</f>
        <v/>
      </c>
    </row>
    <row r="17" spans="1:4" x14ac:dyDescent="0.3">
      <c r="A17" s="124" t="str">
        <f>IF(C17="","",'Inlichtingen &amp; berek. subsidie'!$N$27)</f>
        <v/>
      </c>
      <c r="B17" s="124" t="str">
        <f>IF(C17="","",Opmerkingen!A22)</f>
        <v/>
      </c>
      <c r="C17" s="124" t="str">
        <f>IF(Opmerkingen!E22="","",Opmerkingen!E22)</f>
        <v/>
      </c>
      <c r="D17" s="125" t="str">
        <f>IF(C17="","",Blad2!$B$22)</f>
        <v/>
      </c>
    </row>
    <row r="18" spans="1:4" x14ac:dyDescent="0.3">
      <c r="A18" s="124" t="str">
        <f>IF(C18="","",'Inlichtingen &amp; berek. subsidie'!$N$27)</f>
        <v/>
      </c>
      <c r="B18" s="124" t="str">
        <f>IF(C18="","",Opmerkingen!A23)</f>
        <v/>
      </c>
      <c r="C18" s="124" t="str">
        <f>IF(Opmerkingen!E23="","",Opmerkingen!E23)</f>
        <v/>
      </c>
      <c r="D18" s="125" t="str">
        <f>IF(C18="","",Blad2!$B$22)</f>
        <v/>
      </c>
    </row>
    <row r="19" spans="1:4" x14ac:dyDescent="0.3">
      <c r="A19" s="124" t="str">
        <f>IF(C19="","",'Inlichtingen &amp; berek. subsidie'!$N$27)</f>
        <v/>
      </c>
      <c r="B19" s="124" t="str">
        <f>IF(C19="","",Opmerkingen!A24)</f>
        <v/>
      </c>
      <c r="C19" s="124" t="str">
        <f>IF(Opmerkingen!E24="","",Opmerkingen!E24)</f>
        <v/>
      </c>
      <c r="D19" s="125" t="str">
        <f>IF(C19="","",Blad2!$B$22)</f>
        <v/>
      </c>
    </row>
    <row r="20" spans="1:4" x14ac:dyDescent="0.3">
      <c r="A20" s="124" t="str">
        <f>IF(C20="","",'Inlichtingen &amp; berek. subsidie'!$N$27)</f>
        <v/>
      </c>
      <c r="B20" s="124" t="str">
        <f>IF(C20="","",Opmerkingen!A25)</f>
        <v/>
      </c>
      <c r="C20" s="124" t="str">
        <f>IF(Opmerkingen!E25="","",Opmerkingen!E25)</f>
        <v/>
      </c>
      <c r="D20" s="125" t="str">
        <f>IF(C20="","",Blad2!$B$22)</f>
        <v/>
      </c>
    </row>
    <row r="21" spans="1:4" x14ac:dyDescent="0.3">
      <c r="A21" s="124" t="str">
        <f>IF(C21="","",'Inlichtingen &amp; berek. subsidie'!$N$27)</f>
        <v/>
      </c>
      <c r="B21" s="124" t="str">
        <f>IF(C21="","",Opmerkingen!A26)</f>
        <v/>
      </c>
      <c r="C21" s="124" t="str">
        <f>IF(Opmerkingen!E26="","",Opmerkingen!E26)</f>
        <v/>
      </c>
      <c r="D21" s="125" t="str">
        <f>IF(C21="","",Blad2!$B$22)</f>
        <v/>
      </c>
    </row>
    <row r="22" spans="1:4" x14ac:dyDescent="0.3">
      <c r="A22" s="124" t="str">
        <f>IF(C22="","",'Inlichtingen &amp; berek. subsidie'!$N$27)</f>
        <v/>
      </c>
      <c r="B22" s="124" t="str">
        <f>IF(C22="","",Opmerkingen!A27)</f>
        <v/>
      </c>
      <c r="C22" s="124" t="str">
        <f>IF(Opmerkingen!E27="","",Opmerkingen!E27)</f>
        <v/>
      </c>
      <c r="D22" s="125" t="str">
        <f>IF(C22="","",Blad2!$B$22)</f>
        <v/>
      </c>
    </row>
    <row r="23" spans="1:4" x14ac:dyDescent="0.3">
      <c r="A23" s="124" t="str">
        <f>IF(C23="","",'Inlichtingen &amp; berek. subsidie'!$N$27)</f>
        <v/>
      </c>
      <c r="B23" s="124" t="str">
        <f>IF(C23="","",Opmerkingen!A28)</f>
        <v/>
      </c>
      <c r="C23" s="124" t="str">
        <f>IF(Opmerkingen!E28="","",Opmerkingen!E28)</f>
        <v/>
      </c>
      <c r="D23" s="125" t="str">
        <f>IF(C23="","",Blad2!$B$22)</f>
        <v/>
      </c>
    </row>
    <row r="24" spans="1:4" x14ac:dyDescent="0.3">
      <c r="A24" s="124" t="str">
        <f>IF(C24="","",'Inlichtingen &amp; berek. subsidie'!$N$27)</f>
        <v/>
      </c>
      <c r="B24" s="124" t="str">
        <f>IF(C24="","",Opmerkingen!A29)</f>
        <v/>
      </c>
      <c r="C24" s="124" t="str">
        <f>IF(Opmerkingen!E29="","",Opmerkingen!E29)</f>
        <v/>
      </c>
      <c r="D24" s="125" t="str">
        <f>IF(C24="","",Blad2!$B$22)</f>
        <v/>
      </c>
    </row>
    <row r="25" spans="1:4" x14ac:dyDescent="0.3">
      <c r="A25" s="124" t="str">
        <f>IF(C25="","",'Inlichtingen &amp; berek. subsidie'!$N$27)</f>
        <v/>
      </c>
      <c r="B25" s="124" t="str">
        <f>IF(C25="","",Opmerkingen!A30)</f>
        <v/>
      </c>
      <c r="C25" s="124" t="str">
        <f>IF(Opmerkingen!E30="","",Opmerkingen!E30)</f>
        <v/>
      </c>
      <c r="D25" s="125" t="str">
        <f>IF(C25="","",Blad2!$B$22)</f>
        <v/>
      </c>
    </row>
    <row r="26" spans="1:4" x14ac:dyDescent="0.3">
      <c r="A26" s="124" t="str">
        <f>IF(C26="","",'Inlichtingen &amp; berek. subsidie'!$N$27)</f>
        <v/>
      </c>
      <c r="B26" s="124" t="str">
        <f>IF(C26="","",Opmerkingen!A31)</f>
        <v/>
      </c>
      <c r="C26" s="124" t="str">
        <f>IF(Opmerkingen!E31="","",Opmerkingen!E31)</f>
        <v/>
      </c>
      <c r="D26" s="125" t="str">
        <f>IF(C26="","",Blad2!$B$22)</f>
        <v/>
      </c>
    </row>
    <row r="27" spans="1:4" x14ac:dyDescent="0.3">
      <c r="A27" s="124" t="str">
        <f>IF(C27="","",'Inlichtingen &amp; berek. subsidie'!$N$27)</f>
        <v/>
      </c>
      <c r="B27" s="124" t="str">
        <f>IF(C27="","",Opmerkingen!A32)</f>
        <v/>
      </c>
      <c r="C27" s="124" t="str">
        <f>IF(Opmerkingen!E32="","",Opmerkingen!E32)</f>
        <v/>
      </c>
      <c r="D27" s="125" t="str">
        <f>IF(C27="","",Blad2!$B$22)</f>
        <v/>
      </c>
    </row>
    <row r="28" spans="1:4" x14ac:dyDescent="0.3">
      <c r="A28" s="124" t="str">
        <f>IF(C28="","",'Inlichtingen &amp; berek. subsidie'!$N$27)</f>
        <v/>
      </c>
      <c r="B28" s="124" t="str">
        <f>IF(C28="","",Opmerkingen!A33)</f>
        <v/>
      </c>
      <c r="C28" s="124" t="str">
        <f>IF(Opmerkingen!E33="","",Opmerkingen!E33)</f>
        <v/>
      </c>
      <c r="D28" s="125" t="str">
        <f>IF(C28="","",Blad2!$B$22)</f>
        <v/>
      </c>
    </row>
    <row r="29" spans="1:4" x14ac:dyDescent="0.3">
      <c r="A29" s="124" t="str">
        <f>IF(C29="","",'Inlichtingen &amp; berek. subsidie'!$N$27)</f>
        <v/>
      </c>
      <c r="B29" s="124" t="str">
        <f>IF(C29="","",Opmerkingen!A34)</f>
        <v/>
      </c>
      <c r="C29" s="124" t="str">
        <f>IF(Opmerkingen!E34="","",Opmerkingen!E34)</f>
        <v/>
      </c>
      <c r="D29" s="125" t="str">
        <f>IF(C29="","",Blad2!$B$22)</f>
        <v/>
      </c>
    </row>
    <row r="30" spans="1:4" x14ac:dyDescent="0.3">
      <c r="A30" s="124" t="str">
        <f>IF(C30="","",'Inlichtingen &amp; berek. subsidie'!$N$27)</f>
        <v/>
      </c>
      <c r="B30" s="124" t="str">
        <f>IF(C30="","",Opmerkingen!A35)</f>
        <v/>
      </c>
      <c r="C30" s="124" t="str">
        <f>IF(Opmerkingen!E35="","",Opmerkingen!E35)</f>
        <v/>
      </c>
      <c r="D30" s="125" t="str">
        <f>IF(C30="","",Blad2!$B$22)</f>
        <v/>
      </c>
    </row>
    <row r="31" spans="1:4" x14ac:dyDescent="0.3">
      <c r="A31" s="124" t="str">
        <f>IF(C31="","",'Inlichtingen &amp; berek. subsidie'!$N$27)</f>
        <v/>
      </c>
      <c r="B31" s="124" t="str">
        <f>IF(C31="","",Opmerkingen!A36)</f>
        <v/>
      </c>
      <c r="C31" s="124" t="str">
        <f>IF(Opmerkingen!E36="","",Opmerkingen!E36)</f>
        <v/>
      </c>
      <c r="D31" s="125" t="str">
        <f>IF(C31="","",Blad2!$B$22)</f>
        <v/>
      </c>
    </row>
    <row r="32" spans="1:4" x14ac:dyDescent="0.3">
      <c r="A32" s="124" t="str">
        <f>IF(C32="","",'Inlichtingen &amp; berek. subsidie'!$N$27)</f>
        <v/>
      </c>
      <c r="B32" s="124" t="str">
        <f>IF(C32="","",Opmerkingen!A37)</f>
        <v/>
      </c>
      <c r="C32" s="124" t="str">
        <f>IF(Opmerkingen!E37="","",Opmerkingen!E37)</f>
        <v/>
      </c>
      <c r="D32" s="125" t="str">
        <f>IF(C32="","",Blad2!$B$22)</f>
        <v/>
      </c>
    </row>
    <row r="33" spans="1:4" x14ac:dyDescent="0.3">
      <c r="A33" s="124" t="str">
        <f>IF(C33="","",'Inlichtingen &amp; berek. subsidie'!$N$27)</f>
        <v/>
      </c>
      <c r="B33" s="124" t="str">
        <f>IF(C33="","",Opmerkingen!A38)</f>
        <v/>
      </c>
      <c r="C33" s="124" t="str">
        <f>IF(Opmerkingen!E38="","",Opmerkingen!E38)</f>
        <v/>
      </c>
      <c r="D33" s="125" t="str">
        <f>IF(C33="","",Blad2!$B$22)</f>
        <v/>
      </c>
    </row>
  </sheetData>
  <sheetProtection algorithmName="SHA-512" hashValue="ZZBMxSMmYd2xahRUpTF0KTmCX8+Iy1GKGCIjYqBuxlPO2c2+9IydURsJqo9wOTJCWJppLuuL58hY2iaIXAlJeQ==" saltValue="9kXsu0rUMT12Vr1aAGSvbQ==" spinCount="100000" sheet="1" objects="1" scenarios="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F10" sqref="F10"/>
    </sheetView>
  </sheetViews>
  <sheetFormatPr defaultRowHeight="13.2" x14ac:dyDescent="0.25"/>
  <cols>
    <col min="1" max="1" width="55" style="17" bestFit="1" customWidth="1"/>
    <col min="2" max="2" width="11.6640625" style="17" customWidth="1"/>
    <col min="3" max="3" width="11.6640625" style="17" bestFit="1" customWidth="1"/>
    <col min="4" max="16384" width="8.88671875" style="17"/>
  </cols>
  <sheetData>
    <row r="1" spans="1:3" x14ac:dyDescent="0.25">
      <c r="A1" s="20" t="s">
        <v>305</v>
      </c>
    </row>
    <row r="3" spans="1:3" ht="39.6" x14ac:dyDescent="0.25">
      <c r="B3" s="21" t="s">
        <v>306</v>
      </c>
      <c r="C3" s="21" t="s">
        <v>307</v>
      </c>
    </row>
    <row r="4" spans="1:3" x14ac:dyDescent="0.25">
      <c r="A4" s="22" t="s">
        <v>310</v>
      </c>
      <c r="B4" s="80">
        <v>21.92</v>
      </c>
      <c r="C4" s="80">
        <v>14.57</v>
      </c>
    </row>
    <row r="5" spans="1:3" x14ac:dyDescent="0.25">
      <c r="A5" s="22" t="s">
        <v>360</v>
      </c>
      <c r="B5" s="80">
        <v>22.83</v>
      </c>
      <c r="C5" s="80">
        <v>14.57</v>
      </c>
    </row>
    <row r="6" spans="1:3" x14ac:dyDescent="0.25">
      <c r="A6" s="22" t="s">
        <v>361</v>
      </c>
      <c r="B6" s="80">
        <v>22.85</v>
      </c>
      <c r="C6" s="80">
        <v>14.57</v>
      </c>
    </row>
  </sheetData>
  <sheetProtection algorithmName="SHA-512" hashValue="/d9JJbBC/iIc1nT9qADZDMT4WMw3QNVk8OJGKNAaEOG90seNcMzHX1/JPJel8dMTaFcx8GEg5h3FIb3cvi6wDQ==" saltValue="V0L/Q0FcNDZBJjYg0DC0XQ==" spinCount="100000" sheet="1" objects="1" scenarios="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78"/>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3.2" x14ac:dyDescent="0.25"/>
  <cols>
    <col min="1" max="1" width="17.44140625" bestFit="1" customWidth="1"/>
    <col min="2" max="2" width="41.77734375" bestFit="1" customWidth="1"/>
    <col min="3" max="3" width="28.88671875" bestFit="1" customWidth="1"/>
    <col min="4" max="4" width="12.109375" bestFit="1" customWidth="1"/>
    <col min="5" max="5" width="23.21875" bestFit="1" customWidth="1"/>
    <col min="6" max="6" width="12.77734375" bestFit="1" customWidth="1"/>
    <col min="7" max="7" width="50.6640625" bestFit="1" customWidth="1"/>
    <col min="8" max="8" width="30.77734375" bestFit="1" customWidth="1"/>
    <col min="9" max="9" width="30" customWidth="1"/>
    <col min="10" max="10" width="6.33203125" customWidth="1"/>
    <col min="11" max="11" width="20.6640625" customWidth="1"/>
    <col min="12" max="12" width="21.6640625" style="11" customWidth="1"/>
    <col min="13" max="13" width="27.88671875" style="18" customWidth="1"/>
    <col min="14" max="14" width="10.88671875" customWidth="1"/>
    <col min="15" max="15" width="30.77734375" customWidth="1"/>
    <col min="16" max="16" width="16" style="77" bestFit="1" customWidth="1"/>
    <col min="17" max="17" width="19.88671875" style="77" bestFit="1" customWidth="1"/>
  </cols>
  <sheetData>
    <row r="1" spans="1:17" ht="15" customHeight="1" x14ac:dyDescent="0.3">
      <c r="A1" t="s">
        <v>4380</v>
      </c>
      <c r="B1" t="s">
        <v>332</v>
      </c>
      <c r="C1" t="s">
        <v>2101</v>
      </c>
      <c r="D1" t="s">
        <v>236</v>
      </c>
      <c r="E1" t="s">
        <v>4381</v>
      </c>
      <c r="F1" t="s">
        <v>333</v>
      </c>
      <c r="G1" t="s">
        <v>334</v>
      </c>
      <c r="H1" t="s">
        <v>335</v>
      </c>
      <c r="I1" s="33"/>
      <c r="J1" s="33"/>
      <c r="K1" s="33"/>
      <c r="L1" s="33"/>
      <c r="M1" s="33"/>
      <c r="N1" s="33"/>
      <c r="O1" s="33" t="s">
        <v>335</v>
      </c>
      <c r="P1" s="76" t="s">
        <v>325</v>
      </c>
      <c r="Q1" s="76" t="s">
        <v>326</v>
      </c>
    </row>
    <row r="2" spans="1:17" ht="15" customHeight="1" x14ac:dyDescent="0.3">
      <c r="A2" s="176">
        <v>604</v>
      </c>
      <c r="B2" t="s">
        <v>336</v>
      </c>
      <c r="C2" t="s">
        <v>4382</v>
      </c>
      <c r="D2">
        <v>2270</v>
      </c>
      <c r="E2" t="s">
        <v>708</v>
      </c>
      <c r="F2" t="s">
        <v>237</v>
      </c>
      <c r="G2" t="s">
        <v>337</v>
      </c>
      <c r="H2" t="s">
        <v>310</v>
      </c>
      <c r="I2" s="56"/>
      <c r="J2" s="55"/>
      <c r="K2" s="56"/>
      <c r="L2" s="57"/>
      <c r="M2" s="55"/>
      <c r="N2" s="56"/>
      <c r="O2" s="56" t="str">
        <f>IF(H2="","",H2)</f>
        <v>Gemeenschapsonderwijs</v>
      </c>
      <c r="P2" s="77">
        <f>VLOOKUP(O2,'bruto-uurloon begeleiders'!$A$4:$C$6,2,FALSE)</f>
        <v>21.92</v>
      </c>
      <c r="Q2" s="77">
        <f>VLOOKUP(O2,'bruto-uurloon begeleiders'!$A$4:$C$6,3,FALSE)</f>
        <v>14.57</v>
      </c>
    </row>
    <row r="3" spans="1:17" ht="15" customHeight="1" x14ac:dyDescent="0.3">
      <c r="A3" s="176">
        <v>729</v>
      </c>
      <c r="B3" t="s">
        <v>338</v>
      </c>
      <c r="C3" t="s">
        <v>4383</v>
      </c>
      <c r="D3">
        <v>2250</v>
      </c>
      <c r="E3" t="s">
        <v>703</v>
      </c>
      <c r="F3" t="s">
        <v>238</v>
      </c>
      <c r="G3" t="s">
        <v>239</v>
      </c>
      <c r="H3" t="s">
        <v>310</v>
      </c>
      <c r="I3" s="56"/>
      <c r="J3" s="55"/>
      <c r="K3" s="56"/>
      <c r="L3" s="57"/>
      <c r="M3" s="55"/>
      <c r="N3" s="56"/>
      <c r="O3" s="56" t="str">
        <f t="shared" ref="O3:O66" si="0">IF(H3="","",H3)</f>
        <v>Gemeenschapsonderwijs</v>
      </c>
      <c r="P3" s="77">
        <f>VLOOKUP(O3,'bruto-uurloon begeleiders'!$A$4:$C$6,2,FALSE)</f>
        <v>21.92</v>
      </c>
      <c r="Q3" s="77">
        <f>VLOOKUP(O3,'bruto-uurloon begeleiders'!$A$4:$C$6,3,FALSE)</f>
        <v>14.57</v>
      </c>
    </row>
    <row r="4" spans="1:17" ht="15" customHeight="1" x14ac:dyDescent="0.3">
      <c r="A4" s="176">
        <v>737</v>
      </c>
      <c r="B4" t="s">
        <v>339</v>
      </c>
      <c r="C4" t="s">
        <v>4384</v>
      </c>
      <c r="D4">
        <v>2440</v>
      </c>
      <c r="E4" t="s">
        <v>742</v>
      </c>
      <c r="F4" t="s">
        <v>240</v>
      </c>
      <c r="G4" t="s">
        <v>1934</v>
      </c>
      <c r="H4" t="s">
        <v>310</v>
      </c>
      <c r="I4" s="56"/>
      <c r="J4" s="55"/>
      <c r="K4" s="56"/>
      <c r="L4" s="57"/>
      <c r="M4" s="55"/>
      <c r="N4" s="56"/>
      <c r="O4" s="56" t="str">
        <f t="shared" si="0"/>
        <v>Gemeenschapsonderwijs</v>
      </c>
      <c r="P4" s="77">
        <f>VLOOKUP(O4,'bruto-uurloon begeleiders'!$A$4:$C$6,2,FALSE)</f>
        <v>21.92</v>
      </c>
      <c r="Q4" s="77">
        <f>VLOOKUP(O4,'bruto-uurloon begeleiders'!$A$4:$C$6,3,FALSE)</f>
        <v>14.57</v>
      </c>
    </row>
    <row r="5" spans="1:17" ht="15" customHeight="1" x14ac:dyDescent="0.3">
      <c r="A5" s="176">
        <v>1206</v>
      </c>
      <c r="B5" t="s">
        <v>340</v>
      </c>
      <c r="C5" t="s">
        <v>4385</v>
      </c>
      <c r="D5">
        <v>3120</v>
      </c>
      <c r="E5" t="s">
        <v>851</v>
      </c>
      <c r="F5" t="s">
        <v>243</v>
      </c>
      <c r="G5" t="s">
        <v>341</v>
      </c>
      <c r="H5" t="s">
        <v>310</v>
      </c>
      <c r="I5" s="56"/>
      <c r="J5" s="55"/>
      <c r="K5" s="56"/>
      <c r="L5" s="57"/>
      <c r="M5" s="55"/>
      <c r="N5" s="56"/>
      <c r="O5" s="56" t="str">
        <f t="shared" si="0"/>
        <v>Gemeenschapsonderwijs</v>
      </c>
      <c r="P5" s="77">
        <f>VLOOKUP(O5,'bruto-uurloon begeleiders'!$A$4:$C$6,2,FALSE)</f>
        <v>21.92</v>
      </c>
      <c r="Q5" s="77">
        <f>VLOOKUP(O5,'bruto-uurloon begeleiders'!$A$4:$C$6,3,FALSE)</f>
        <v>14.57</v>
      </c>
    </row>
    <row r="6" spans="1:17" ht="15" customHeight="1" x14ac:dyDescent="0.3">
      <c r="A6" s="176">
        <v>1818</v>
      </c>
      <c r="B6" t="s">
        <v>1936</v>
      </c>
      <c r="C6" t="s">
        <v>4386</v>
      </c>
      <c r="D6">
        <v>3870</v>
      </c>
      <c r="E6" t="s">
        <v>1112</v>
      </c>
      <c r="F6" t="s">
        <v>244</v>
      </c>
      <c r="G6" t="s">
        <v>2102</v>
      </c>
      <c r="H6" t="s">
        <v>310</v>
      </c>
      <c r="I6" s="56"/>
      <c r="J6" s="55"/>
      <c r="K6" s="56"/>
      <c r="L6" s="57"/>
      <c r="M6" s="55"/>
      <c r="N6" s="56"/>
      <c r="O6" s="56" t="str">
        <f t="shared" si="0"/>
        <v>Gemeenschapsonderwijs</v>
      </c>
      <c r="P6" s="77">
        <f>VLOOKUP(O6,'bruto-uurloon begeleiders'!$A$4:$C$6,2,FALSE)</f>
        <v>21.92</v>
      </c>
      <c r="Q6" s="77">
        <f>VLOOKUP(O6,'bruto-uurloon begeleiders'!$A$4:$C$6,3,FALSE)</f>
        <v>14.57</v>
      </c>
    </row>
    <row r="7" spans="1:17" ht="15" customHeight="1" x14ac:dyDescent="0.3">
      <c r="A7" s="176">
        <v>1842</v>
      </c>
      <c r="B7" t="s">
        <v>342</v>
      </c>
      <c r="C7" t="s">
        <v>4387</v>
      </c>
      <c r="D7">
        <v>3540</v>
      </c>
      <c r="E7" t="s">
        <v>963</v>
      </c>
      <c r="F7" t="s">
        <v>245</v>
      </c>
      <c r="G7" t="s">
        <v>343</v>
      </c>
      <c r="H7" t="s">
        <v>310</v>
      </c>
      <c r="I7" s="56"/>
      <c r="J7" s="55"/>
      <c r="K7" s="56"/>
      <c r="L7" s="57"/>
      <c r="M7" s="55"/>
      <c r="N7" s="56"/>
      <c r="O7" s="56" t="str">
        <f t="shared" si="0"/>
        <v>Gemeenschapsonderwijs</v>
      </c>
      <c r="P7" s="77">
        <f>VLOOKUP(O7,'bruto-uurloon begeleiders'!$A$4:$C$6,2,FALSE)</f>
        <v>21.92</v>
      </c>
      <c r="Q7" s="77">
        <f>VLOOKUP(O7,'bruto-uurloon begeleiders'!$A$4:$C$6,3,FALSE)</f>
        <v>14.57</v>
      </c>
    </row>
    <row r="8" spans="1:17" ht="15" customHeight="1" x14ac:dyDescent="0.3">
      <c r="A8" s="176">
        <v>2014</v>
      </c>
      <c r="B8" t="s">
        <v>2103</v>
      </c>
      <c r="C8" t="s">
        <v>4388</v>
      </c>
      <c r="D8">
        <v>8810</v>
      </c>
      <c r="E8" t="s">
        <v>1340</v>
      </c>
      <c r="F8" t="s">
        <v>246</v>
      </c>
      <c r="G8" t="s">
        <v>247</v>
      </c>
      <c r="H8" t="s">
        <v>310</v>
      </c>
      <c r="I8" s="56"/>
      <c r="J8" s="55"/>
      <c r="K8" s="56"/>
      <c r="L8" s="57"/>
      <c r="M8" s="55"/>
      <c r="N8" s="56"/>
      <c r="O8" s="56" t="str">
        <f t="shared" si="0"/>
        <v>Gemeenschapsonderwijs</v>
      </c>
      <c r="P8" s="77">
        <f>VLOOKUP(O8,'bruto-uurloon begeleiders'!$A$4:$C$6,2,FALSE)</f>
        <v>21.92</v>
      </c>
      <c r="Q8" s="77">
        <f>VLOOKUP(O8,'bruto-uurloon begeleiders'!$A$4:$C$6,3,FALSE)</f>
        <v>14.57</v>
      </c>
    </row>
    <row r="9" spans="1:17" ht="15" customHeight="1" x14ac:dyDescent="0.3">
      <c r="A9" s="176">
        <v>2089</v>
      </c>
      <c r="B9" t="s">
        <v>2171</v>
      </c>
      <c r="C9" t="s">
        <v>4389</v>
      </c>
      <c r="D9">
        <v>8210</v>
      </c>
      <c r="E9" t="s">
        <v>1166</v>
      </c>
      <c r="F9" t="s">
        <v>248</v>
      </c>
      <c r="G9" t="s">
        <v>2104</v>
      </c>
      <c r="H9" t="s">
        <v>310</v>
      </c>
      <c r="I9" s="56"/>
      <c r="J9" s="55"/>
      <c r="K9" s="56"/>
      <c r="L9" s="57"/>
      <c r="M9" s="55"/>
      <c r="N9" s="56"/>
      <c r="O9" s="56" t="str">
        <f t="shared" si="0"/>
        <v>Gemeenschapsonderwijs</v>
      </c>
      <c r="P9" s="77">
        <f>VLOOKUP(O9,'bruto-uurloon begeleiders'!$A$4:$C$6,2,FALSE)</f>
        <v>21.92</v>
      </c>
      <c r="Q9" s="77">
        <f>VLOOKUP(O9,'bruto-uurloon begeleiders'!$A$4:$C$6,3,FALSE)</f>
        <v>14.57</v>
      </c>
    </row>
    <row r="10" spans="1:17" ht="15" customHeight="1" x14ac:dyDescent="0.3">
      <c r="A10" s="176">
        <v>2501</v>
      </c>
      <c r="B10" t="s">
        <v>4390</v>
      </c>
      <c r="C10" t="s">
        <v>4391</v>
      </c>
      <c r="D10">
        <v>8790</v>
      </c>
      <c r="E10" t="s">
        <v>1334</v>
      </c>
      <c r="F10" t="s">
        <v>249</v>
      </c>
      <c r="G10" t="s">
        <v>2105</v>
      </c>
      <c r="H10" t="s">
        <v>310</v>
      </c>
      <c r="I10" s="56"/>
      <c r="J10" s="55"/>
      <c r="K10" s="56"/>
      <c r="L10" s="57"/>
      <c r="M10" s="55"/>
      <c r="N10" s="56"/>
      <c r="O10" s="56" t="str">
        <f t="shared" si="0"/>
        <v>Gemeenschapsonderwijs</v>
      </c>
      <c r="P10" s="77">
        <f>VLOOKUP(O10,'bruto-uurloon begeleiders'!$A$4:$C$6,2,FALSE)</f>
        <v>21.92</v>
      </c>
      <c r="Q10" s="77">
        <f>VLOOKUP(O10,'bruto-uurloon begeleiders'!$A$4:$C$6,3,FALSE)</f>
        <v>14.57</v>
      </c>
    </row>
    <row r="11" spans="1:17" ht="15" customHeight="1" x14ac:dyDescent="0.3">
      <c r="A11" s="176">
        <v>2667</v>
      </c>
      <c r="B11" t="s">
        <v>4392</v>
      </c>
      <c r="C11" t="s">
        <v>250</v>
      </c>
      <c r="D11">
        <v>9940</v>
      </c>
      <c r="E11" t="s">
        <v>4393</v>
      </c>
      <c r="F11" t="s">
        <v>251</v>
      </c>
      <c r="G11" t="s">
        <v>2106</v>
      </c>
      <c r="H11" t="s">
        <v>310</v>
      </c>
      <c r="I11" s="56"/>
      <c r="J11" s="55"/>
      <c r="K11" s="56"/>
      <c r="L11" s="57"/>
      <c r="M11" s="55"/>
      <c r="N11" s="56"/>
      <c r="O11" s="56" t="str">
        <f t="shared" si="0"/>
        <v>Gemeenschapsonderwijs</v>
      </c>
      <c r="P11" s="77">
        <f>VLOOKUP(O11,'bruto-uurloon begeleiders'!$A$4:$C$6,2,FALSE)</f>
        <v>21.92</v>
      </c>
      <c r="Q11" s="77">
        <f>VLOOKUP(O11,'bruto-uurloon begeleiders'!$A$4:$C$6,3,FALSE)</f>
        <v>14.57</v>
      </c>
    </row>
    <row r="12" spans="1:17" ht="15" customHeight="1" x14ac:dyDescent="0.3">
      <c r="A12" s="176">
        <v>2683</v>
      </c>
      <c r="B12" t="s">
        <v>1937</v>
      </c>
      <c r="C12" t="s">
        <v>252</v>
      </c>
      <c r="D12">
        <v>9190</v>
      </c>
      <c r="E12" t="s">
        <v>1448</v>
      </c>
      <c r="F12" t="s">
        <v>253</v>
      </c>
      <c r="G12" t="s">
        <v>344</v>
      </c>
      <c r="H12" t="s">
        <v>310</v>
      </c>
      <c r="I12" s="56"/>
      <c r="J12" s="55"/>
      <c r="K12" s="56"/>
      <c r="L12" s="57"/>
      <c r="M12" s="55"/>
      <c r="N12" s="56"/>
      <c r="O12" s="56" t="str">
        <f t="shared" si="0"/>
        <v>Gemeenschapsonderwijs</v>
      </c>
      <c r="P12" s="77">
        <f>VLOOKUP(O12,'bruto-uurloon begeleiders'!$A$4:$C$6,2,FALSE)</f>
        <v>21.92</v>
      </c>
      <c r="Q12" s="77">
        <f>VLOOKUP(O12,'bruto-uurloon begeleiders'!$A$4:$C$6,3,FALSE)</f>
        <v>14.57</v>
      </c>
    </row>
    <row r="13" spans="1:17" ht="15" customHeight="1" x14ac:dyDescent="0.3">
      <c r="A13" s="176">
        <v>3145</v>
      </c>
      <c r="B13" t="s">
        <v>4394</v>
      </c>
      <c r="C13" t="s">
        <v>4395</v>
      </c>
      <c r="D13">
        <v>9688</v>
      </c>
      <c r="E13" t="s">
        <v>4396</v>
      </c>
      <c r="F13" t="s">
        <v>254</v>
      </c>
      <c r="G13" t="s">
        <v>2107</v>
      </c>
      <c r="H13" t="s">
        <v>310</v>
      </c>
      <c r="I13" s="56"/>
      <c r="J13" s="55"/>
      <c r="K13" s="56"/>
      <c r="L13" s="57"/>
      <c r="M13" s="55"/>
      <c r="N13" s="56"/>
      <c r="O13" s="56" t="str">
        <f t="shared" si="0"/>
        <v>Gemeenschapsonderwijs</v>
      </c>
      <c r="P13" s="77">
        <f>VLOOKUP(O13,'bruto-uurloon begeleiders'!$A$4:$C$6,2,FALSE)</f>
        <v>21.92</v>
      </c>
      <c r="Q13" s="77">
        <f>VLOOKUP(O13,'bruto-uurloon begeleiders'!$A$4:$C$6,3,FALSE)</f>
        <v>14.57</v>
      </c>
    </row>
    <row r="14" spans="1:17" ht="15" customHeight="1" x14ac:dyDescent="0.3">
      <c r="A14" s="176">
        <v>3152</v>
      </c>
      <c r="B14" t="s">
        <v>345</v>
      </c>
      <c r="C14" t="s">
        <v>4397</v>
      </c>
      <c r="D14">
        <v>9700</v>
      </c>
      <c r="E14" t="s">
        <v>1607</v>
      </c>
      <c r="F14" t="s">
        <v>255</v>
      </c>
      <c r="G14" t="s">
        <v>346</v>
      </c>
      <c r="H14" t="s">
        <v>310</v>
      </c>
      <c r="I14" s="56"/>
      <c r="J14" s="55"/>
      <c r="K14" s="56"/>
      <c r="L14" s="57"/>
      <c r="M14" s="55"/>
      <c r="N14" s="56"/>
      <c r="O14" s="56" t="str">
        <f t="shared" si="0"/>
        <v>Gemeenschapsonderwijs</v>
      </c>
      <c r="P14" s="77">
        <f>VLOOKUP(O14,'bruto-uurloon begeleiders'!$A$4:$C$6,2,FALSE)</f>
        <v>21.92</v>
      </c>
      <c r="Q14" s="77">
        <f>VLOOKUP(O14,'bruto-uurloon begeleiders'!$A$4:$C$6,3,FALSE)</f>
        <v>14.57</v>
      </c>
    </row>
    <row r="15" spans="1:17" ht="15" customHeight="1" x14ac:dyDescent="0.3">
      <c r="A15" s="176">
        <v>3194</v>
      </c>
      <c r="B15" t="s">
        <v>2172</v>
      </c>
      <c r="C15" t="s">
        <v>4398</v>
      </c>
      <c r="D15">
        <v>9770</v>
      </c>
      <c r="E15" t="s">
        <v>4399</v>
      </c>
      <c r="F15" t="s">
        <v>256</v>
      </c>
      <c r="G15" t="s">
        <v>2108</v>
      </c>
      <c r="H15" t="s">
        <v>310</v>
      </c>
      <c r="I15" s="56"/>
      <c r="J15" s="55"/>
      <c r="K15" s="56"/>
      <c r="L15" s="57"/>
      <c r="M15" s="55"/>
      <c r="N15" s="56"/>
      <c r="O15" s="56" t="str">
        <f t="shared" si="0"/>
        <v>Gemeenschapsonderwijs</v>
      </c>
      <c r="P15" s="77">
        <f>VLOOKUP(O15,'bruto-uurloon begeleiders'!$A$4:$C$6,2,FALSE)</f>
        <v>21.92</v>
      </c>
      <c r="Q15" s="77">
        <f>VLOOKUP(O15,'bruto-uurloon begeleiders'!$A$4:$C$6,3,FALSE)</f>
        <v>14.57</v>
      </c>
    </row>
    <row r="16" spans="1:17" ht="15" customHeight="1" x14ac:dyDescent="0.3">
      <c r="A16" s="176">
        <v>3285</v>
      </c>
      <c r="B16" t="s">
        <v>4400</v>
      </c>
      <c r="C16" t="s">
        <v>4401</v>
      </c>
      <c r="D16">
        <v>9930</v>
      </c>
      <c r="E16" t="s">
        <v>4402</v>
      </c>
      <c r="F16" t="s">
        <v>257</v>
      </c>
      <c r="G16" t="s">
        <v>4403</v>
      </c>
      <c r="H16" t="s">
        <v>310</v>
      </c>
      <c r="I16" s="56"/>
      <c r="J16" s="55"/>
      <c r="K16" s="56"/>
      <c r="L16" s="57"/>
      <c r="M16" s="55"/>
      <c r="N16" s="56"/>
      <c r="O16" s="56" t="str">
        <f t="shared" si="0"/>
        <v>Gemeenschapsonderwijs</v>
      </c>
      <c r="P16" s="77">
        <f>VLOOKUP(O16,'bruto-uurloon begeleiders'!$A$4:$C$6,2,FALSE)</f>
        <v>21.92</v>
      </c>
      <c r="Q16" s="77">
        <f>VLOOKUP(O16,'bruto-uurloon begeleiders'!$A$4:$C$6,3,FALSE)</f>
        <v>14.57</v>
      </c>
    </row>
    <row r="17" spans="1:17" ht="15" customHeight="1" x14ac:dyDescent="0.3">
      <c r="A17">
        <v>3301</v>
      </c>
      <c r="B17" t="s">
        <v>4404</v>
      </c>
      <c r="C17" t="s">
        <v>4405</v>
      </c>
      <c r="D17">
        <v>1120</v>
      </c>
      <c r="E17" t="s">
        <v>4406</v>
      </c>
      <c r="F17" t="s">
        <v>11</v>
      </c>
      <c r="G17" t="s">
        <v>2016</v>
      </c>
      <c r="H17" t="s">
        <v>310</v>
      </c>
      <c r="I17" s="56"/>
      <c r="J17" s="55"/>
      <c r="K17" s="56"/>
      <c r="L17" s="57"/>
      <c r="M17" s="55"/>
      <c r="N17" s="56"/>
      <c r="O17" s="56" t="str">
        <f t="shared" si="0"/>
        <v>Gemeenschapsonderwijs</v>
      </c>
      <c r="P17" s="77">
        <f>VLOOKUP(O17,'bruto-uurloon begeleiders'!$A$4:$C$6,2,FALSE)</f>
        <v>21.92</v>
      </c>
      <c r="Q17" s="77">
        <f>VLOOKUP(O17,'bruto-uurloon begeleiders'!$A$4:$C$6,3,FALSE)</f>
        <v>14.57</v>
      </c>
    </row>
    <row r="18" spans="1:17" ht="15" customHeight="1" x14ac:dyDescent="0.3">
      <c r="A18">
        <v>3319</v>
      </c>
      <c r="B18" t="s">
        <v>4407</v>
      </c>
      <c r="C18" t="s">
        <v>4408</v>
      </c>
      <c r="D18">
        <v>1750</v>
      </c>
      <c r="E18" t="s">
        <v>616</v>
      </c>
      <c r="F18" t="s">
        <v>2109</v>
      </c>
      <c r="G18" t="s">
        <v>2173</v>
      </c>
      <c r="H18" t="s">
        <v>310</v>
      </c>
      <c r="I18" s="56"/>
      <c r="J18" s="55"/>
      <c r="K18" s="56"/>
      <c r="L18" s="57"/>
      <c r="M18" s="55"/>
      <c r="N18" s="56"/>
      <c r="O18" s="56" t="str">
        <f t="shared" si="0"/>
        <v>Gemeenschapsonderwijs</v>
      </c>
      <c r="P18" s="77">
        <f>VLOOKUP(O18,'bruto-uurloon begeleiders'!$A$4:$C$6,2,FALSE)</f>
        <v>21.92</v>
      </c>
      <c r="Q18" s="77">
        <f>VLOOKUP(O18,'bruto-uurloon begeleiders'!$A$4:$C$6,3,FALSE)</f>
        <v>14.57</v>
      </c>
    </row>
    <row r="19" spans="1:17" ht="15" customHeight="1" x14ac:dyDescent="0.3">
      <c r="A19">
        <v>3327</v>
      </c>
      <c r="B19" t="s">
        <v>2174</v>
      </c>
      <c r="C19" t="s">
        <v>4409</v>
      </c>
      <c r="D19">
        <v>1780</v>
      </c>
      <c r="E19" t="s">
        <v>629</v>
      </c>
      <c r="F19" t="s">
        <v>12</v>
      </c>
      <c r="G19" t="s">
        <v>2175</v>
      </c>
      <c r="H19" t="s">
        <v>310</v>
      </c>
      <c r="I19" s="56"/>
      <c r="J19" s="55"/>
      <c r="K19" s="56"/>
      <c r="L19" s="57"/>
      <c r="M19" s="55"/>
      <c r="N19" s="56"/>
      <c r="O19" s="56" t="str">
        <f t="shared" si="0"/>
        <v>Gemeenschapsonderwijs</v>
      </c>
      <c r="P19" s="77">
        <f>VLOOKUP(O19,'bruto-uurloon begeleiders'!$A$4:$C$6,2,FALSE)</f>
        <v>21.92</v>
      </c>
      <c r="Q19" s="77">
        <f>VLOOKUP(O19,'bruto-uurloon begeleiders'!$A$4:$C$6,3,FALSE)</f>
        <v>14.57</v>
      </c>
    </row>
    <row r="20" spans="1:17" ht="15" customHeight="1" x14ac:dyDescent="0.3">
      <c r="A20">
        <v>3335</v>
      </c>
      <c r="B20" t="s">
        <v>4410</v>
      </c>
      <c r="C20" t="s">
        <v>4411</v>
      </c>
      <c r="D20">
        <v>2920</v>
      </c>
      <c r="E20" t="s">
        <v>807</v>
      </c>
      <c r="F20" t="s">
        <v>13</v>
      </c>
      <c r="G20" t="s">
        <v>347</v>
      </c>
      <c r="H20" t="s">
        <v>310</v>
      </c>
      <c r="I20" s="56"/>
      <c r="J20" s="55"/>
      <c r="K20" s="56"/>
      <c r="L20" s="57"/>
      <c r="M20" s="55"/>
      <c r="N20" s="56"/>
      <c r="O20" s="56" t="str">
        <f t="shared" si="0"/>
        <v>Gemeenschapsonderwijs</v>
      </c>
      <c r="P20" s="77">
        <f>VLOOKUP(O20,'bruto-uurloon begeleiders'!$A$4:$C$6,2,FALSE)</f>
        <v>21.92</v>
      </c>
      <c r="Q20" s="77">
        <f>VLOOKUP(O20,'bruto-uurloon begeleiders'!$A$4:$C$6,3,FALSE)</f>
        <v>14.57</v>
      </c>
    </row>
    <row r="21" spans="1:17" ht="15" customHeight="1" x14ac:dyDescent="0.3">
      <c r="A21">
        <v>3343</v>
      </c>
      <c r="B21" t="s">
        <v>4412</v>
      </c>
      <c r="C21" t="s">
        <v>4413</v>
      </c>
      <c r="D21">
        <v>2970</v>
      </c>
      <c r="E21" t="s">
        <v>4414</v>
      </c>
      <c r="F21" t="s">
        <v>1761</v>
      </c>
      <c r="G21" t="s">
        <v>4415</v>
      </c>
      <c r="H21" t="s">
        <v>310</v>
      </c>
      <c r="I21" s="56"/>
      <c r="J21" s="55"/>
      <c r="K21" s="56"/>
      <c r="L21" s="57"/>
      <c r="M21" s="55"/>
      <c r="N21" s="56"/>
      <c r="O21" s="56" t="str">
        <f t="shared" si="0"/>
        <v>Gemeenschapsonderwijs</v>
      </c>
      <c r="P21" s="77">
        <f>VLOOKUP(O21,'bruto-uurloon begeleiders'!$A$4:$C$6,2,FALSE)</f>
        <v>21.92</v>
      </c>
      <c r="Q21" s="77">
        <f>VLOOKUP(O21,'bruto-uurloon begeleiders'!$A$4:$C$6,3,FALSE)</f>
        <v>14.57</v>
      </c>
    </row>
    <row r="22" spans="1:17" ht="15" customHeight="1" x14ac:dyDescent="0.3">
      <c r="A22">
        <v>3368</v>
      </c>
      <c r="B22" t="s">
        <v>4416</v>
      </c>
      <c r="C22" t="s">
        <v>4417</v>
      </c>
      <c r="D22">
        <v>2460</v>
      </c>
      <c r="E22" t="s">
        <v>744</v>
      </c>
      <c r="F22" t="s">
        <v>1762</v>
      </c>
      <c r="G22" t="s">
        <v>1763</v>
      </c>
      <c r="H22" t="s">
        <v>310</v>
      </c>
      <c r="I22" s="56"/>
      <c r="J22" s="55"/>
      <c r="K22" s="56"/>
      <c r="L22" s="57"/>
      <c r="M22" s="55"/>
      <c r="N22" s="56"/>
      <c r="O22" s="56" t="str">
        <f t="shared" si="0"/>
        <v>Gemeenschapsonderwijs</v>
      </c>
      <c r="P22" s="77">
        <f>VLOOKUP(O22,'bruto-uurloon begeleiders'!$A$4:$C$6,2,FALSE)</f>
        <v>21.92</v>
      </c>
      <c r="Q22" s="77">
        <f>VLOOKUP(O22,'bruto-uurloon begeleiders'!$A$4:$C$6,3,FALSE)</f>
        <v>14.57</v>
      </c>
    </row>
    <row r="23" spans="1:17" ht="15" customHeight="1" x14ac:dyDescent="0.3">
      <c r="A23">
        <v>3384</v>
      </c>
      <c r="B23" t="s">
        <v>4418</v>
      </c>
      <c r="C23" t="s">
        <v>4419</v>
      </c>
      <c r="D23">
        <v>2840</v>
      </c>
      <c r="E23" t="s">
        <v>4420</v>
      </c>
      <c r="F23" t="s">
        <v>14</v>
      </c>
      <c r="G23" t="s">
        <v>348</v>
      </c>
      <c r="H23" t="s">
        <v>310</v>
      </c>
      <c r="I23" s="56"/>
      <c r="J23" s="55"/>
      <c r="K23" s="56"/>
      <c r="L23" s="57"/>
      <c r="M23" s="55"/>
      <c r="N23" s="56"/>
      <c r="O23" s="56" t="str">
        <f t="shared" si="0"/>
        <v>Gemeenschapsonderwijs</v>
      </c>
      <c r="P23" s="77">
        <f>VLOOKUP(O23,'bruto-uurloon begeleiders'!$A$4:$C$6,2,FALSE)</f>
        <v>21.92</v>
      </c>
      <c r="Q23" s="77">
        <f>VLOOKUP(O23,'bruto-uurloon begeleiders'!$A$4:$C$6,3,FALSE)</f>
        <v>14.57</v>
      </c>
    </row>
    <row r="24" spans="1:17" ht="15" customHeight="1" x14ac:dyDescent="0.3">
      <c r="A24" s="177">
        <v>3392</v>
      </c>
      <c r="B24" s="177" t="s">
        <v>4421</v>
      </c>
      <c r="C24" s="177" t="s">
        <v>4422</v>
      </c>
      <c r="D24" s="177">
        <v>9100</v>
      </c>
      <c r="E24" s="177" t="s">
        <v>1420</v>
      </c>
      <c r="F24" s="177" t="s">
        <v>15</v>
      </c>
      <c r="G24" s="177" t="s">
        <v>349</v>
      </c>
      <c r="H24" s="177" t="s">
        <v>310</v>
      </c>
      <c r="I24" s="56"/>
      <c r="J24" s="55"/>
      <c r="K24" s="56"/>
      <c r="L24" s="57"/>
      <c r="M24" s="55"/>
      <c r="N24" s="56"/>
      <c r="O24" s="56" t="str">
        <f t="shared" si="0"/>
        <v>Gemeenschapsonderwijs</v>
      </c>
      <c r="P24" s="77">
        <f>VLOOKUP(O24,'bruto-uurloon begeleiders'!$A$4:$C$6,2,FALSE)</f>
        <v>21.92</v>
      </c>
      <c r="Q24" s="77">
        <f>VLOOKUP(O24,'bruto-uurloon begeleiders'!$A$4:$C$6,3,FALSE)</f>
        <v>14.57</v>
      </c>
    </row>
    <row r="25" spans="1:17" ht="15" customHeight="1" x14ac:dyDescent="0.3">
      <c r="A25" s="177">
        <v>3401</v>
      </c>
      <c r="B25" s="177" t="s">
        <v>350</v>
      </c>
      <c r="C25" s="177" t="s">
        <v>4423</v>
      </c>
      <c r="D25" s="177">
        <v>3001</v>
      </c>
      <c r="E25" s="177" t="s">
        <v>4424</v>
      </c>
      <c r="F25" s="177" t="s">
        <v>351</v>
      </c>
      <c r="G25" s="177" t="s">
        <v>2176</v>
      </c>
      <c r="H25" s="177" t="s">
        <v>310</v>
      </c>
      <c r="I25" s="56"/>
      <c r="J25" s="55"/>
      <c r="K25" s="56"/>
      <c r="L25" s="57"/>
      <c r="M25" s="55"/>
      <c r="N25" s="56"/>
      <c r="O25" s="56" t="str">
        <f t="shared" si="0"/>
        <v>Gemeenschapsonderwijs</v>
      </c>
      <c r="P25" s="77">
        <f>VLOOKUP(O25,'bruto-uurloon begeleiders'!$A$4:$C$6,2,FALSE)</f>
        <v>21.92</v>
      </c>
      <c r="Q25" s="77">
        <f>VLOOKUP(O25,'bruto-uurloon begeleiders'!$A$4:$C$6,3,FALSE)</f>
        <v>14.57</v>
      </c>
    </row>
    <row r="26" spans="1:17" ht="15" customHeight="1" x14ac:dyDescent="0.3">
      <c r="A26" s="177">
        <v>3426</v>
      </c>
      <c r="B26" s="177" t="s">
        <v>4425</v>
      </c>
      <c r="C26" s="177" t="s">
        <v>4426</v>
      </c>
      <c r="D26" s="177">
        <v>3800</v>
      </c>
      <c r="E26" s="177" t="s">
        <v>1081</v>
      </c>
      <c r="F26" s="177" t="s">
        <v>16</v>
      </c>
      <c r="G26" s="177" t="s">
        <v>2177</v>
      </c>
      <c r="H26" s="177" t="s">
        <v>310</v>
      </c>
      <c r="I26" s="56"/>
      <c r="J26" s="55"/>
      <c r="K26" s="56"/>
      <c r="L26" s="57"/>
      <c r="M26" s="55"/>
      <c r="N26" s="56"/>
      <c r="O26" s="56" t="str">
        <f t="shared" si="0"/>
        <v>Gemeenschapsonderwijs</v>
      </c>
      <c r="P26" s="77">
        <f>VLOOKUP(O26,'bruto-uurloon begeleiders'!$A$4:$C$6,2,FALSE)</f>
        <v>21.92</v>
      </c>
      <c r="Q26" s="77">
        <f>VLOOKUP(O26,'bruto-uurloon begeleiders'!$A$4:$C$6,3,FALSE)</f>
        <v>14.57</v>
      </c>
    </row>
    <row r="27" spans="1:17" ht="15" customHeight="1" x14ac:dyDescent="0.3">
      <c r="A27" s="177">
        <v>3434</v>
      </c>
      <c r="B27" s="177" t="s">
        <v>352</v>
      </c>
      <c r="C27" s="177" t="s">
        <v>4427</v>
      </c>
      <c r="D27" s="177">
        <v>3550</v>
      </c>
      <c r="E27" s="177" t="s">
        <v>4428</v>
      </c>
      <c r="F27" s="177" t="s">
        <v>17</v>
      </c>
      <c r="G27" s="177" t="s">
        <v>353</v>
      </c>
      <c r="H27" s="177" t="s">
        <v>310</v>
      </c>
      <c r="I27" s="56"/>
      <c r="J27" s="55"/>
      <c r="K27" s="56"/>
      <c r="L27" s="57"/>
      <c r="M27" s="55"/>
      <c r="N27" s="56"/>
      <c r="O27" s="56" t="str">
        <f t="shared" si="0"/>
        <v>Gemeenschapsonderwijs</v>
      </c>
      <c r="P27" s="77">
        <f>VLOOKUP(O27,'bruto-uurloon begeleiders'!$A$4:$C$6,2,FALSE)</f>
        <v>21.92</v>
      </c>
      <c r="Q27" s="77">
        <f>VLOOKUP(O27,'bruto-uurloon begeleiders'!$A$4:$C$6,3,FALSE)</f>
        <v>14.57</v>
      </c>
    </row>
    <row r="28" spans="1:17" ht="15" customHeight="1" x14ac:dyDescent="0.3">
      <c r="A28" s="177">
        <v>3442</v>
      </c>
      <c r="B28" s="177" t="s">
        <v>4429</v>
      </c>
      <c r="C28" s="177" t="s">
        <v>4430</v>
      </c>
      <c r="D28" s="177">
        <v>3600</v>
      </c>
      <c r="E28" s="177" t="s">
        <v>979</v>
      </c>
      <c r="F28" s="177" t="s">
        <v>18</v>
      </c>
      <c r="G28" s="177" t="s">
        <v>2178</v>
      </c>
      <c r="H28" s="177" t="s">
        <v>310</v>
      </c>
      <c r="I28" s="56"/>
      <c r="J28" s="55"/>
      <c r="K28" s="56"/>
      <c r="L28" s="57"/>
      <c r="M28" s="55"/>
      <c r="N28" s="56"/>
      <c r="O28" s="56" t="str">
        <f t="shared" si="0"/>
        <v>Gemeenschapsonderwijs</v>
      </c>
      <c r="P28" s="77">
        <f>VLOOKUP(O28,'bruto-uurloon begeleiders'!$A$4:$C$6,2,FALSE)</f>
        <v>21.92</v>
      </c>
      <c r="Q28" s="77">
        <f>VLOOKUP(O28,'bruto-uurloon begeleiders'!$A$4:$C$6,3,FALSE)</f>
        <v>14.57</v>
      </c>
    </row>
    <row r="29" spans="1:17" ht="15" customHeight="1" x14ac:dyDescent="0.3">
      <c r="A29">
        <v>3459</v>
      </c>
      <c r="B29" t="s">
        <v>4431</v>
      </c>
      <c r="C29" t="s">
        <v>4432</v>
      </c>
      <c r="D29">
        <v>3630</v>
      </c>
      <c r="E29" t="s">
        <v>987</v>
      </c>
      <c r="F29" t="s">
        <v>19</v>
      </c>
      <c r="G29" t="s">
        <v>2110</v>
      </c>
      <c r="H29" t="s">
        <v>310</v>
      </c>
      <c r="I29" s="56"/>
      <c r="J29" s="55"/>
      <c r="K29" s="56"/>
      <c r="L29" s="57"/>
      <c r="M29" s="55"/>
      <c r="N29" s="56"/>
      <c r="O29" s="56" t="str">
        <f t="shared" si="0"/>
        <v>Gemeenschapsonderwijs</v>
      </c>
      <c r="P29" s="77">
        <f>VLOOKUP(O29,'bruto-uurloon begeleiders'!$A$4:$C$6,2,FALSE)</f>
        <v>21.92</v>
      </c>
      <c r="Q29" s="77">
        <f>VLOOKUP(O29,'bruto-uurloon begeleiders'!$A$4:$C$6,3,FALSE)</f>
        <v>14.57</v>
      </c>
    </row>
    <row r="30" spans="1:17" ht="15" customHeight="1" x14ac:dyDescent="0.3">
      <c r="A30">
        <v>3467</v>
      </c>
      <c r="B30" t="s">
        <v>4433</v>
      </c>
      <c r="C30" t="s">
        <v>4434</v>
      </c>
      <c r="D30">
        <v>3720</v>
      </c>
      <c r="E30" t="s">
        <v>1034</v>
      </c>
      <c r="F30" t="s">
        <v>1764</v>
      </c>
      <c r="G30" t="s">
        <v>1765</v>
      </c>
      <c r="H30" t="s">
        <v>310</v>
      </c>
      <c r="I30" s="56"/>
      <c r="J30" s="55"/>
      <c r="K30" s="56"/>
      <c r="L30" s="57"/>
      <c r="M30" s="55"/>
      <c r="N30" s="56"/>
      <c r="O30" s="56" t="str">
        <f t="shared" si="0"/>
        <v>Gemeenschapsonderwijs</v>
      </c>
      <c r="P30" s="77">
        <f>VLOOKUP(O30,'bruto-uurloon begeleiders'!$A$4:$C$6,2,FALSE)</f>
        <v>21.92</v>
      </c>
      <c r="Q30" s="77">
        <f>VLOOKUP(O30,'bruto-uurloon begeleiders'!$A$4:$C$6,3,FALSE)</f>
        <v>14.57</v>
      </c>
    </row>
    <row r="31" spans="1:17" ht="15" customHeight="1" x14ac:dyDescent="0.3">
      <c r="A31">
        <v>3475</v>
      </c>
      <c r="B31" t="s">
        <v>4435</v>
      </c>
      <c r="C31" t="s">
        <v>4436</v>
      </c>
      <c r="D31">
        <v>3920</v>
      </c>
      <c r="E31" t="s">
        <v>1133</v>
      </c>
      <c r="F31" t="s">
        <v>20</v>
      </c>
      <c r="G31" t="s">
        <v>354</v>
      </c>
      <c r="H31" t="s">
        <v>310</v>
      </c>
      <c r="I31" s="56"/>
      <c r="J31" s="55"/>
      <c r="K31" s="56"/>
      <c r="L31" s="57"/>
      <c r="M31" s="55"/>
      <c r="N31" s="56"/>
      <c r="O31" s="56" t="str">
        <f t="shared" si="0"/>
        <v>Gemeenschapsonderwijs</v>
      </c>
      <c r="P31" s="77">
        <f>VLOOKUP(O31,'bruto-uurloon begeleiders'!$A$4:$C$6,2,FALSE)</f>
        <v>21.92</v>
      </c>
      <c r="Q31" s="77">
        <f>VLOOKUP(O31,'bruto-uurloon begeleiders'!$A$4:$C$6,3,FALSE)</f>
        <v>14.57</v>
      </c>
    </row>
    <row r="32" spans="1:17" ht="15" customHeight="1" x14ac:dyDescent="0.3">
      <c r="A32">
        <v>3491</v>
      </c>
      <c r="B32" t="s">
        <v>4437</v>
      </c>
      <c r="C32" t="s">
        <v>4438</v>
      </c>
      <c r="D32">
        <v>8670</v>
      </c>
      <c r="E32" t="s">
        <v>1300</v>
      </c>
      <c r="F32" t="s">
        <v>21</v>
      </c>
      <c r="G32" t="s">
        <v>22</v>
      </c>
      <c r="H32" t="s">
        <v>310</v>
      </c>
      <c r="I32" s="56"/>
      <c r="J32" s="55"/>
      <c r="K32" s="56"/>
      <c r="L32" s="57"/>
      <c r="M32" s="55"/>
      <c r="N32" s="56"/>
      <c r="O32" s="56" t="str">
        <f t="shared" si="0"/>
        <v>Gemeenschapsonderwijs</v>
      </c>
      <c r="P32" s="77">
        <f>VLOOKUP(O32,'bruto-uurloon begeleiders'!$A$4:$C$6,2,FALSE)</f>
        <v>21.92</v>
      </c>
      <c r="Q32" s="77">
        <f>VLOOKUP(O32,'bruto-uurloon begeleiders'!$A$4:$C$6,3,FALSE)</f>
        <v>14.57</v>
      </c>
    </row>
    <row r="33" spans="1:17" ht="15" customHeight="1" x14ac:dyDescent="0.3">
      <c r="A33">
        <v>3509</v>
      </c>
      <c r="B33" t="s">
        <v>4439</v>
      </c>
      <c r="C33" t="s">
        <v>4440</v>
      </c>
      <c r="D33">
        <v>8200</v>
      </c>
      <c r="E33" t="s">
        <v>4441</v>
      </c>
      <c r="F33" t="s">
        <v>23</v>
      </c>
      <c r="G33" t="s">
        <v>24</v>
      </c>
      <c r="H33" t="s">
        <v>310</v>
      </c>
      <c r="I33" s="56"/>
      <c r="J33" s="55"/>
      <c r="K33" s="56"/>
      <c r="L33" s="57"/>
      <c r="M33" s="55"/>
      <c r="N33" s="56"/>
      <c r="O33" s="56" t="str">
        <f t="shared" si="0"/>
        <v>Gemeenschapsonderwijs</v>
      </c>
      <c r="P33" s="77">
        <f>VLOOKUP(O33,'bruto-uurloon begeleiders'!$A$4:$C$6,2,FALSE)</f>
        <v>21.92</v>
      </c>
      <c r="Q33" s="77">
        <f>VLOOKUP(O33,'bruto-uurloon begeleiders'!$A$4:$C$6,3,FALSE)</f>
        <v>14.57</v>
      </c>
    </row>
    <row r="34" spans="1:17" ht="15" customHeight="1" x14ac:dyDescent="0.3">
      <c r="A34">
        <v>3517</v>
      </c>
      <c r="B34" t="s">
        <v>4442</v>
      </c>
      <c r="C34" t="s">
        <v>4443</v>
      </c>
      <c r="D34">
        <v>8730</v>
      </c>
      <c r="E34" t="s">
        <v>4444</v>
      </c>
      <c r="F34" t="s">
        <v>25</v>
      </c>
      <c r="G34" t="s">
        <v>355</v>
      </c>
      <c r="H34" t="s">
        <v>310</v>
      </c>
      <c r="I34" s="56"/>
      <c r="J34" s="55"/>
      <c r="K34" s="56"/>
      <c r="L34" s="57"/>
      <c r="M34" s="55"/>
      <c r="N34" s="56"/>
      <c r="O34" s="56" t="str">
        <f t="shared" si="0"/>
        <v>Gemeenschapsonderwijs</v>
      </c>
      <c r="P34" s="77">
        <f>VLOOKUP(O34,'bruto-uurloon begeleiders'!$A$4:$C$6,2,FALSE)</f>
        <v>21.92</v>
      </c>
      <c r="Q34" s="77">
        <f>VLOOKUP(O34,'bruto-uurloon begeleiders'!$A$4:$C$6,3,FALSE)</f>
        <v>14.57</v>
      </c>
    </row>
    <row r="35" spans="1:17" ht="15" customHeight="1" x14ac:dyDescent="0.3">
      <c r="A35">
        <v>3525</v>
      </c>
      <c r="B35" t="s">
        <v>4445</v>
      </c>
      <c r="C35" t="s">
        <v>4446</v>
      </c>
      <c r="D35">
        <v>8400</v>
      </c>
      <c r="E35" t="s">
        <v>1188</v>
      </c>
      <c r="F35" t="s">
        <v>26</v>
      </c>
      <c r="G35" t="s">
        <v>27</v>
      </c>
      <c r="H35" t="s">
        <v>310</v>
      </c>
      <c r="I35" s="56"/>
      <c r="J35" s="55"/>
      <c r="K35" s="56"/>
      <c r="L35" s="57"/>
      <c r="M35" s="55"/>
      <c r="N35" s="56"/>
      <c r="O35" s="56" t="str">
        <f t="shared" si="0"/>
        <v>Gemeenschapsonderwijs</v>
      </c>
      <c r="P35" s="77">
        <f>VLOOKUP(O35,'bruto-uurloon begeleiders'!$A$4:$C$6,2,FALSE)</f>
        <v>21.92</v>
      </c>
      <c r="Q35" s="77">
        <f>VLOOKUP(O35,'bruto-uurloon begeleiders'!$A$4:$C$6,3,FALSE)</f>
        <v>14.57</v>
      </c>
    </row>
    <row r="36" spans="1:17" ht="15" customHeight="1" x14ac:dyDescent="0.3">
      <c r="A36">
        <v>3558</v>
      </c>
      <c r="B36" t="s">
        <v>4447</v>
      </c>
      <c r="C36" t="s">
        <v>4448</v>
      </c>
      <c r="D36">
        <v>8500</v>
      </c>
      <c r="E36" t="s">
        <v>1219</v>
      </c>
      <c r="F36" t="s">
        <v>28</v>
      </c>
      <c r="G36" t="s">
        <v>356</v>
      </c>
      <c r="H36" t="s">
        <v>310</v>
      </c>
      <c r="I36" s="56"/>
      <c r="J36" s="55"/>
      <c r="K36" s="56"/>
      <c r="L36" s="57"/>
      <c r="M36" s="55"/>
      <c r="N36" s="56"/>
      <c r="O36" s="56" t="str">
        <f t="shared" si="0"/>
        <v>Gemeenschapsonderwijs</v>
      </c>
      <c r="P36" s="77">
        <f>VLOOKUP(O36,'bruto-uurloon begeleiders'!$A$4:$C$6,2,FALSE)</f>
        <v>21.92</v>
      </c>
      <c r="Q36" s="77">
        <f>VLOOKUP(O36,'bruto-uurloon begeleiders'!$A$4:$C$6,3,FALSE)</f>
        <v>14.57</v>
      </c>
    </row>
    <row r="37" spans="1:17" ht="15" customHeight="1" x14ac:dyDescent="0.3">
      <c r="A37">
        <v>3566</v>
      </c>
      <c r="B37" t="s">
        <v>2179</v>
      </c>
      <c r="C37" t="s">
        <v>4449</v>
      </c>
      <c r="D37">
        <v>8940</v>
      </c>
      <c r="E37" t="s">
        <v>1377</v>
      </c>
      <c r="F37" t="s">
        <v>29</v>
      </c>
      <c r="G37" t="s">
        <v>2017</v>
      </c>
      <c r="H37" t="s">
        <v>310</v>
      </c>
      <c r="I37" s="56"/>
      <c r="J37" s="55"/>
      <c r="K37" s="56"/>
      <c r="L37" s="57"/>
      <c r="M37" s="55"/>
      <c r="N37" s="56"/>
      <c r="O37" s="56" t="str">
        <f t="shared" si="0"/>
        <v>Gemeenschapsonderwijs</v>
      </c>
      <c r="P37" s="77">
        <f>VLOOKUP(O37,'bruto-uurloon begeleiders'!$A$4:$C$6,2,FALSE)</f>
        <v>21.92</v>
      </c>
      <c r="Q37" s="77">
        <f>VLOOKUP(O37,'bruto-uurloon begeleiders'!$A$4:$C$6,3,FALSE)</f>
        <v>14.57</v>
      </c>
    </row>
    <row r="38" spans="1:17" ht="15" customHeight="1" x14ac:dyDescent="0.3">
      <c r="A38">
        <v>3574</v>
      </c>
      <c r="B38" t="s">
        <v>4450</v>
      </c>
      <c r="C38" t="s">
        <v>4451</v>
      </c>
      <c r="D38">
        <v>8800</v>
      </c>
      <c r="E38" t="s">
        <v>4452</v>
      </c>
      <c r="F38" t="s">
        <v>30</v>
      </c>
      <c r="G38" t="s">
        <v>2018</v>
      </c>
      <c r="H38" t="s">
        <v>310</v>
      </c>
      <c r="I38" s="56"/>
      <c r="J38" s="55"/>
      <c r="K38" s="56"/>
      <c r="L38" s="57"/>
      <c r="M38" s="55"/>
      <c r="N38" s="56"/>
      <c r="O38" s="56" t="str">
        <f t="shared" si="0"/>
        <v>Gemeenschapsonderwijs</v>
      </c>
      <c r="P38" s="77">
        <f>VLOOKUP(O38,'bruto-uurloon begeleiders'!$A$4:$C$6,2,FALSE)</f>
        <v>21.92</v>
      </c>
      <c r="Q38" s="77">
        <f>VLOOKUP(O38,'bruto-uurloon begeleiders'!$A$4:$C$6,3,FALSE)</f>
        <v>14.57</v>
      </c>
    </row>
    <row r="39" spans="1:17" ht="15" customHeight="1" x14ac:dyDescent="0.3">
      <c r="A39">
        <v>3582</v>
      </c>
      <c r="B39" t="s">
        <v>4453</v>
      </c>
      <c r="C39" t="s">
        <v>4454</v>
      </c>
      <c r="D39">
        <v>9000</v>
      </c>
      <c r="E39" t="s">
        <v>1397</v>
      </c>
      <c r="F39" t="s">
        <v>258</v>
      </c>
      <c r="G39" t="s">
        <v>357</v>
      </c>
      <c r="H39" t="s">
        <v>310</v>
      </c>
      <c r="I39" s="56"/>
      <c r="J39" s="55"/>
      <c r="K39" s="56"/>
      <c r="L39" s="57"/>
      <c r="M39" s="55"/>
      <c r="N39" s="56"/>
      <c r="O39" s="56" t="str">
        <f t="shared" si="0"/>
        <v>Gemeenschapsonderwijs</v>
      </c>
      <c r="P39" s="77">
        <f>VLOOKUP(O39,'bruto-uurloon begeleiders'!$A$4:$C$6,2,FALSE)</f>
        <v>21.92</v>
      </c>
      <c r="Q39" s="77">
        <f>VLOOKUP(O39,'bruto-uurloon begeleiders'!$A$4:$C$6,3,FALSE)</f>
        <v>14.57</v>
      </c>
    </row>
    <row r="40" spans="1:17" ht="15" customHeight="1" x14ac:dyDescent="0.3">
      <c r="A40">
        <v>3591</v>
      </c>
      <c r="B40" t="s">
        <v>4455</v>
      </c>
      <c r="C40" t="s">
        <v>4456</v>
      </c>
      <c r="D40">
        <v>9940</v>
      </c>
      <c r="E40" t="s">
        <v>1664</v>
      </c>
      <c r="F40" t="s">
        <v>31</v>
      </c>
      <c r="G40" t="s">
        <v>358</v>
      </c>
      <c r="H40" t="s">
        <v>310</v>
      </c>
      <c r="I40" s="56"/>
      <c r="J40" s="55"/>
      <c r="K40" s="56"/>
      <c r="L40" s="57"/>
      <c r="M40" s="55"/>
      <c r="N40" s="56"/>
      <c r="O40" s="56" t="str">
        <f t="shared" si="0"/>
        <v>Gemeenschapsonderwijs</v>
      </c>
      <c r="P40" s="77">
        <f>VLOOKUP(O40,'bruto-uurloon begeleiders'!$A$4:$C$6,2,FALSE)</f>
        <v>21.92</v>
      </c>
      <c r="Q40" s="77">
        <f>VLOOKUP(O40,'bruto-uurloon begeleiders'!$A$4:$C$6,3,FALSE)</f>
        <v>14.57</v>
      </c>
    </row>
    <row r="41" spans="1:17" ht="15" customHeight="1" x14ac:dyDescent="0.3">
      <c r="A41">
        <v>3608</v>
      </c>
      <c r="B41" t="s">
        <v>1938</v>
      </c>
      <c r="C41" t="s">
        <v>4457</v>
      </c>
      <c r="D41">
        <v>9160</v>
      </c>
      <c r="E41" t="s">
        <v>1440</v>
      </c>
      <c r="F41" t="s">
        <v>1766</v>
      </c>
      <c r="G41" t="s">
        <v>4458</v>
      </c>
      <c r="H41" t="s">
        <v>310</v>
      </c>
      <c r="I41" s="56"/>
      <c r="J41" s="55"/>
      <c r="K41" s="56"/>
      <c r="L41" s="57"/>
      <c r="M41" s="55"/>
      <c r="N41" s="56"/>
      <c r="O41" s="56" t="str">
        <f t="shared" si="0"/>
        <v>Gemeenschapsonderwijs</v>
      </c>
      <c r="P41" s="77">
        <f>VLOOKUP(O41,'bruto-uurloon begeleiders'!$A$4:$C$6,2,FALSE)</f>
        <v>21.92</v>
      </c>
      <c r="Q41" s="77">
        <f>VLOOKUP(O41,'bruto-uurloon begeleiders'!$A$4:$C$6,3,FALSE)</f>
        <v>14.57</v>
      </c>
    </row>
    <row r="42" spans="1:17" ht="15" customHeight="1" x14ac:dyDescent="0.3">
      <c r="A42">
        <v>3616</v>
      </c>
      <c r="B42" t="s">
        <v>4459</v>
      </c>
      <c r="C42" t="s">
        <v>4460</v>
      </c>
      <c r="D42">
        <v>9300</v>
      </c>
      <c r="E42" t="s">
        <v>1477</v>
      </c>
      <c r="F42" t="s">
        <v>1767</v>
      </c>
      <c r="G42" t="s">
        <v>1768</v>
      </c>
      <c r="H42" t="s">
        <v>310</v>
      </c>
      <c r="I42" s="56"/>
      <c r="J42" s="55"/>
      <c r="K42" s="56"/>
      <c r="L42" s="57"/>
      <c r="M42" s="55"/>
      <c r="N42" s="56"/>
      <c r="O42" s="56" t="str">
        <f t="shared" si="0"/>
        <v>Gemeenschapsonderwijs</v>
      </c>
      <c r="P42" s="77">
        <f>VLOOKUP(O42,'bruto-uurloon begeleiders'!$A$4:$C$6,2,FALSE)</f>
        <v>21.92</v>
      </c>
      <c r="Q42" s="77">
        <f>VLOOKUP(O42,'bruto-uurloon begeleiders'!$A$4:$C$6,3,FALSE)</f>
        <v>14.57</v>
      </c>
    </row>
    <row r="43" spans="1:17" ht="15" customHeight="1" x14ac:dyDescent="0.3">
      <c r="A43">
        <v>3624</v>
      </c>
      <c r="B43" t="s">
        <v>4461</v>
      </c>
      <c r="C43" t="s">
        <v>4462</v>
      </c>
      <c r="D43">
        <v>9420</v>
      </c>
      <c r="E43" t="s">
        <v>4463</v>
      </c>
      <c r="F43" t="s">
        <v>32</v>
      </c>
      <c r="G43" t="s">
        <v>2019</v>
      </c>
      <c r="H43" t="s">
        <v>310</v>
      </c>
      <c r="I43" s="56"/>
      <c r="J43" s="55"/>
      <c r="K43" s="56"/>
      <c r="L43" s="57"/>
      <c r="M43" s="55"/>
      <c r="N43" s="56"/>
      <c r="O43" s="56" t="str">
        <f t="shared" si="0"/>
        <v>Gemeenschapsonderwijs</v>
      </c>
      <c r="P43" s="77">
        <f>VLOOKUP(O43,'bruto-uurloon begeleiders'!$A$4:$C$6,2,FALSE)</f>
        <v>21.92</v>
      </c>
      <c r="Q43" s="77">
        <f>VLOOKUP(O43,'bruto-uurloon begeleiders'!$A$4:$C$6,3,FALSE)</f>
        <v>14.57</v>
      </c>
    </row>
    <row r="44" spans="1:17" ht="15" customHeight="1" x14ac:dyDescent="0.3">
      <c r="A44">
        <v>3632</v>
      </c>
      <c r="B44" t="s">
        <v>4464</v>
      </c>
      <c r="C44" t="s">
        <v>4465</v>
      </c>
      <c r="D44">
        <v>9500</v>
      </c>
      <c r="E44" t="s">
        <v>1517</v>
      </c>
      <c r="F44" t="s">
        <v>33</v>
      </c>
      <c r="G44" t="s">
        <v>359</v>
      </c>
      <c r="H44" t="s">
        <v>310</v>
      </c>
      <c r="I44" s="56"/>
      <c r="J44" s="55"/>
      <c r="K44" s="56"/>
      <c r="L44" s="57"/>
      <c r="M44" s="55"/>
      <c r="N44" s="56"/>
      <c r="O44" s="56" t="str">
        <f t="shared" si="0"/>
        <v>Gemeenschapsonderwijs</v>
      </c>
      <c r="P44" s="77">
        <f>VLOOKUP(O44,'bruto-uurloon begeleiders'!$A$4:$C$6,2,FALSE)</f>
        <v>21.92</v>
      </c>
      <c r="Q44" s="77">
        <f>VLOOKUP(O44,'bruto-uurloon begeleiders'!$A$4:$C$6,3,FALSE)</f>
        <v>14.57</v>
      </c>
    </row>
    <row r="45" spans="1:17" ht="15" customHeight="1" x14ac:dyDescent="0.3">
      <c r="A45">
        <v>3641</v>
      </c>
      <c r="B45" t="s">
        <v>4466</v>
      </c>
      <c r="C45" t="s">
        <v>4467</v>
      </c>
      <c r="D45">
        <v>9700</v>
      </c>
      <c r="E45" t="s">
        <v>1607</v>
      </c>
      <c r="F45" t="s">
        <v>1769</v>
      </c>
      <c r="G45" t="s">
        <v>1770</v>
      </c>
      <c r="H45" t="s">
        <v>310</v>
      </c>
      <c r="I45" s="56"/>
      <c r="J45" s="55"/>
      <c r="K45" s="56"/>
      <c r="L45" s="57"/>
      <c r="M45" s="55"/>
      <c r="N45" s="56"/>
      <c r="O45" s="56" t="str">
        <f t="shared" si="0"/>
        <v>Gemeenschapsonderwijs</v>
      </c>
      <c r="P45" s="77">
        <f>VLOOKUP(O45,'bruto-uurloon begeleiders'!$A$4:$C$6,2,FALSE)</f>
        <v>21.92</v>
      </c>
      <c r="Q45" s="77">
        <f>VLOOKUP(O45,'bruto-uurloon begeleiders'!$A$4:$C$6,3,FALSE)</f>
        <v>14.57</v>
      </c>
    </row>
    <row r="46" spans="1:17" ht="15" customHeight="1" x14ac:dyDescent="0.3">
      <c r="A46" s="176">
        <v>12765</v>
      </c>
      <c r="B46" t="s">
        <v>2111</v>
      </c>
      <c r="C46" t="s">
        <v>4468</v>
      </c>
      <c r="D46">
        <v>3120</v>
      </c>
      <c r="E46" t="s">
        <v>851</v>
      </c>
      <c r="F46" t="s">
        <v>259</v>
      </c>
      <c r="G46" t="s">
        <v>2112</v>
      </c>
      <c r="H46" t="s">
        <v>360</v>
      </c>
      <c r="I46" s="56"/>
      <c r="J46" s="55"/>
      <c r="K46" s="56"/>
      <c r="L46" s="57"/>
      <c r="M46" s="55"/>
      <c r="N46" s="56"/>
      <c r="O46" s="56" t="str">
        <f t="shared" si="0"/>
        <v>Vrij gesubsidieerd onderwijs</v>
      </c>
      <c r="P46" s="77">
        <f>VLOOKUP(O46,'bruto-uurloon begeleiders'!$A$4:$C$6,2,FALSE)</f>
        <v>22.83</v>
      </c>
      <c r="Q46" s="77">
        <f>VLOOKUP(O46,'bruto-uurloon begeleiders'!$A$4:$C$6,3,FALSE)</f>
        <v>14.57</v>
      </c>
    </row>
    <row r="47" spans="1:17" ht="15" customHeight="1" x14ac:dyDescent="0.3">
      <c r="A47" s="176">
        <v>13581</v>
      </c>
      <c r="B47" t="s">
        <v>260</v>
      </c>
      <c r="C47" t="s">
        <v>4469</v>
      </c>
      <c r="D47">
        <v>3370</v>
      </c>
      <c r="E47" t="s">
        <v>906</v>
      </c>
      <c r="F47" t="s">
        <v>261</v>
      </c>
      <c r="G47" t="s">
        <v>262</v>
      </c>
      <c r="H47" t="s">
        <v>361</v>
      </c>
      <c r="I47" s="56"/>
      <c r="J47" s="55"/>
      <c r="K47" s="56"/>
      <c r="L47" s="57"/>
      <c r="M47" s="55"/>
      <c r="N47" s="56"/>
      <c r="O47" s="56" t="str">
        <f t="shared" si="0"/>
        <v>Officieel gesubsidieerd onderwijs</v>
      </c>
      <c r="P47" s="77">
        <f>VLOOKUP(O47,'bruto-uurloon begeleiders'!$A$4:$C$6,2,FALSE)</f>
        <v>22.85</v>
      </c>
      <c r="Q47" s="77">
        <f>VLOOKUP(O47,'bruto-uurloon begeleiders'!$A$4:$C$6,3,FALSE)</f>
        <v>14.57</v>
      </c>
    </row>
    <row r="48" spans="1:17" ht="15" customHeight="1" x14ac:dyDescent="0.3">
      <c r="A48" s="176">
        <v>14911</v>
      </c>
      <c r="B48" t="s">
        <v>260</v>
      </c>
      <c r="C48" t="s">
        <v>4470</v>
      </c>
      <c r="D48">
        <v>3590</v>
      </c>
      <c r="E48" t="s">
        <v>978</v>
      </c>
      <c r="F48" t="s">
        <v>263</v>
      </c>
      <c r="G48" t="s">
        <v>264</v>
      </c>
      <c r="H48" t="s">
        <v>361</v>
      </c>
      <c r="I48" s="56"/>
      <c r="J48" s="55"/>
      <c r="K48" s="56"/>
      <c r="L48" s="57"/>
      <c r="M48" s="55"/>
      <c r="N48" s="56"/>
      <c r="O48" s="56" t="str">
        <f t="shared" si="0"/>
        <v>Officieel gesubsidieerd onderwijs</v>
      </c>
      <c r="P48" s="77">
        <f>VLOOKUP(O48,'bruto-uurloon begeleiders'!$A$4:$C$6,2,FALSE)</f>
        <v>22.85</v>
      </c>
      <c r="Q48" s="77">
        <f>VLOOKUP(O48,'bruto-uurloon begeleiders'!$A$4:$C$6,3,FALSE)</f>
        <v>14.57</v>
      </c>
    </row>
    <row r="49" spans="1:17" ht="15" customHeight="1" x14ac:dyDescent="0.3">
      <c r="A49" s="176">
        <v>16279</v>
      </c>
      <c r="B49" t="s">
        <v>362</v>
      </c>
      <c r="C49" t="s">
        <v>4471</v>
      </c>
      <c r="D49">
        <v>3870</v>
      </c>
      <c r="E49" t="s">
        <v>1112</v>
      </c>
      <c r="F49" t="s">
        <v>265</v>
      </c>
      <c r="G49" t="s">
        <v>266</v>
      </c>
      <c r="H49" t="s">
        <v>360</v>
      </c>
      <c r="I49" s="56"/>
      <c r="J49" s="55"/>
      <c r="K49" s="56"/>
      <c r="L49" s="57"/>
      <c r="M49" s="55"/>
      <c r="N49" s="56"/>
      <c r="O49" s="56" t="str">
        <f t="shared" si="0"/>
        <v>Vrij gesubsidieerd onderwijs</v>
      </c>
      <c r="P49" s="77">
        <f>VLOOKUP(O49,'bruto-uurloon begeleiders'!$A$4:$C$6,2,FALSE)</f>
        <v>22.83</v>
      </c>
      <c r="Q49" s="77">
        <f>VLOOKUP(O49,'bruto-uurloon begeleiders'!$A$4:$C$6,3,FALSE)</f>
        <v>14.57</v>
      </c>
    </row>
    <row r="50" spans="1:17" ht="15" customHeight="1" x14ac:dyDescent="0.3">
      <c r="A50" s="176">
        <v>17467</v>
      </c>
      <c r="B50" t="s">
        <v>2180</v>
      </c>
      <c r="C50" t="s">
        <v>4472</v>
      </c>
      <c r="D50">
        <v>8600</v>
      </c>
      <c r="E50" t="s">
        <v>4473</v>
      </c>
      <c r="F50" t="s">
        <v>267</v>
      </c>
      <c r="G50" t="s">
        <v>2181</v>
      </c>
      <c r="H50" t="s">
        <v>360</v>
      </c>
      <c r="I50" s="56"/>
      <c r="J50" s="55"/>
      <c r="K50" s="56"/>
      <c r="L50" s="57"/>
      <c r="M50" s="55"/>
      <c r="N50" s="56"/>
      <c r="O50" s="56" t="str">
        <f t="shared" si="0"/>
        <v>Vrij gesubsidieerd onderwijs</v>
      </c>
      <c r="P50" s="77">
        <f>VLOOKUP(O50,'bruto-uurloon begeleiders'!$A$4:$C$6,2,FALSE)</f>
        <v>22.83</v>
      </c>
      <c r="Q50" s="77">
        <f>VLOOKUP(O50,'bruto-uurloon begeleiders'!$A$4:$C$6,3,FALSE)</f>
        <v>14.57</v>
      </c>
    </row>
    <row r="51" spans="1:17" ht="15" customHeight="1" x14ac:dyDescent="0.3">
      <c r="A51" s="176">
        <v>18391</v>
      </c>
      <c r="B51" t="s">
        <v>1939</v>
      </c>
      <c r="C51" t="s">
        <v>4474</v>
      </c>
      <c r="D51">
        <v>8432</v>
      </c>
      <c r="E51" t="s">
        <v>4475</v>
      </c>
      <c r="F51" t="s">
        <v>268</v>
      </c>
      <c r="G51" t="s">
        <v>2182</v>
      </c>
      <c r="H51" t="s">
        <v>361</v>
      </c>
      <c r="I51" s="56"/>
      <c r="J51" s="55"/>
      <c r="K51" s="56"/>
      <c r="L51" s="57"/>
      <c r="M51" s="55"/>
      <c r="N51" s="56"/>
      <c r="O51" s="56" t="str">
        <f t="shared" si="0"/>
        <v>Officieel gesubsidieerd onderwijs</v>
      </c>
      <c r="P51" s="77">
        <f>VLOOKUP(O51,'bruto-uurloon begeleiders'!$A$4:$C$6,2,FALSE)</f>
        <v>22.85</v>
      </c>
      <c r="Q51" s="77">
        <f>VLOOKUP(O51,'bruto-uurloon begeleiders'!$A$4:$C$6,3,FALSE)</f>
        <v>14.57</v>
      </c>
    </row>
    <row r="52" spans="1:17" ht="15" customHeight="1" x14ac:dyDescent="0.3">
      <c r="A52" s="176">
        <v>18432</v>
      </c>
      <c r="B52" t="s">
        <v>363</v>
      </c>
      <c r="C52" t="s">
        <v>4476</v>
      </c>
      <c r="D52">
        <v>8434</v>
      </c>
      <c r="E52" t="s">
        <v>4477</v>
      </c>
      <c r="F52" t="s">
        <v>269</v>
      </c>
      <c r="G52" t="s">
        <v>2113</v>
      </c>
      <c r="H52" t="s">
        <v>360</v>
      </c>
      <c r="I52" s="56"/>
      <c r="J52" s="55"/>
      <c r="K52" s="56"/>
      <c r="L52" s="57"/>
      <c r="M52" s="55"/>
      <c r="N52" s="56"/>
      <c r="O52" s="56" t="str">
        <f t="shared" si="0"/>
        <v>Vrij gesubsidieerd onderwijs</v>
      </c>
      <c r="P52" s="77">
        <f>VLOOKUP(O52,'bruto-uurloon begeleiders'!$A$4:$C$6,2,FALSE)</f>
        <v>22.83</v>
      </c>
      <c r="Q52" s="77">
        <f>VLOOKUP(O52,'bruto-uurloon begeleiders'!$A$4:$C$6,3,FALSE)</f>
        <v>14.57</v>
      </c>
    </row>
    <row r="53" spans="1:17" ht="15" customHeight="1" x14ac:dyDescent="0.3">
      <c r="A53">
        <v>25247</v>
      </c>
      <c r="B53" t="s">
        <v>364</v>
      </c>
      <c r="C53" t="s">
        <v>4478</v>
      </c>
      <c r="D53">
        <v>1070</v>
      </c>
      <c r="E53" t="s">
        <v>4479</v>
      </c>
      <c r="F53" t="s">
        <v>34</v>
      </c>
      <c r="G53" t="s">
        <v>2020</v>
      </c>
      <c r="H53" t="s">
        <v>360</v>
      </c>
      <c r="I53" s="56"/>
      <c r="J53" s="55"/>
      <c r="K53" s="56"/>
      <c r="L53" s="57"/>
      <c r="M53" s="55"/>
      <c r="N53" s="56"/>
      <c r="O53" s="56" t="str">
        <f t="shared" si="0"/>
        <v>Vrij gesubsidieerd onderwijs</v>
      </c>
      <c r="P53" s="77">
        <f>VLOOKUP(O53,'bruto-uurloon begeleiders'!$A$4:$C$6,2,FALSE)</f>
        <v>22.83</v>
      </c>
      <c r="Q53" s="77">
        <f>VLOOKUP(O53,'bruto-uurloon begeleiders'!$A$4:$C$6,3,FALSE)</f>
        <v>14.57</v>
      </c>
    </row>
    <row r="54" spans="1:17" ht="15" customHeight="1" x14ac:dyDescent="0.3">
      <c r="A54">
        <v>25254</v>
      </c>
      <c r="B54" t="s">
        <v>366</v>
      </c>
      <c r="C54" t="s">
        <v>4480</v>
      </c>
      <c r="D54">
        <v>1080</v>
      </c>
      <c r="E54" t="s">
        <v>4481</v>
      </c>
      <c r="F54" t="s">
        <v>35</v>
      </c>
      <c r="G54" t="s">
        <v>367</v>
      </c>
      <c r="H54" t="s">
        <v>360</v>
      </c>
      <c r="I54" s="56"/>
      <c r="J54" s="55"/>
      <c r="K54" s="56"/>
      <c r="L54" s="57"/>
      <c r="M54" s="55"/>
      <c r="N54" s="56"/>
      <c r="O54" s="56" t="str">
        <f t="shared" si="0"/>
        <v>Vrij gesubsidieerd onderwijs</v>
      </c>
      <c r="P54" s="77">
        <f>VLOOKUP(O54,'bruto-uurloon begeleiders'!$A$4:$C$6,2,FALSE)</f>
        <v>22.83</v>
      </c>
      <c r="Q54" s="77">
        <f>VLOOKUP(O54,'bruto-uurloon begeleiders'!$A$4:$C$6,3,FALSE)</f>
        <v>14.57</v>
      </c>
    </row>
    <row r="55" spans="1:17" ht="15" customHeight="1" x14ac:dyDescent="0.3">
      <c r="A55">
        <v>25271</v>
      </c>
      <c r="B55" t="s">
        <v>1940</v>
      </c>
      <c r="C55" t="s">
        <v>4482</v>
      </c>
      <c r="D55">
        <v>1082</v>
      </c>
      <c r="E55" t="s">
        <v>4483</v>
      </c>
      <c r="F55" t="s">
        <v>369</v>
      </c>
      <c r="G55" t="s">
        <v>2021</v>
      </c>
      <c r="H55" s="23" t="s">
        <v>361</v>
      </c>
      <c r="I55" s="56"/>
      <c r="J55" s="55"/>
      <c r="K55" s="56"/>
      <c r="L55" s="57"/>
      <c r="M55" s="55"/>
      <c r="N55" s="56"/>
      <c r="O55" s="56" t="str">
        <f t="shared" si="0"/>
        <v>Officieel gesubsidieerd onderwijs</v>
      </c>
      <c r="P55" s="77">
        <f>VLOOKUP(O55,'bruto-uurloon begeleiders'!$A$4:$C$6,2,FALSE)</f>
        <v>22.85</v>
      </c>
      <c r="Q55" s="77">
        <f>VLOOKUP(O55,'bruto-uurloon begeleiders'!$A$4:$C$6,3,FALSE)</f>
        <v>14.57</v>
      </c>
    </row>
    <row r="56" spans="1:17" ht="15" customHeight="1" x14ac:dyDescent="0.3">
      <c r="A56">
        <v>25288</v>
      </c>
      <c r="B56" t="s">
        <v>2183</v>
      </c>
      <c r="C56" t="s">
        <v>4484</v>
      </c>
      <c r="D56">
        <v>1200</v>
      </c>
      <c r="E56" t="s">
        <v>4485</v>
      </c>
      <c r="F56" t="s">
        <v>1771</v>
      </c>
      <c r="G56" t="s">
        <v>2022</v>
      </c>
      <c r="H56" t="s">
        <v>360</v>
      </c>
      <c r="I56" s="56"/>
      <c r="J56" s="55"/>
      <c r="K56" s="56"/>
      <c r="L56" s="57"/>
      <c r="M56" s="55"/>
      <c r="N56" s="56"/>
      <c r="O56" s="56" t="str">
        <f t="shared" si="0"/>
        <v>Vrij gesubsidieerd onderwijs</v>
      </c>
      <c r="P56" s="77">
        <f>VLOOKUP(O56,'bruto-uurloon begeleiders'!$A$4:$C$6,2,FALSE)</f>
        <v>22.83</v>
      </c>
      <c r="Q56" s="77">
        <f>VLOOKUP(O56,'bruto-uurloon begeleiders'!$A$4:$C$6,3,FALSE)</f>
        <v>14.57</v>
      </c>
    </row>
    <row r="57" spans="1:17" ht="15" customHeight="1" x14ac:dyDescent="0.3">
      <c r="A57">
        <v>25296</v>
      </c>
      <c r="B57" t="s">
        <v>4486</v>
      </c>
      <c r="C57" t="s">
        <v>4487</v>
      </c>
      <c r="D57">
        <v>1200</v>
      </c>
      <c r="E57" t="s">
        <v>4485</v>
      </c>
      <c r="F57" t="s">
        <v>371</v>
      </c>
      <c r="G57" t="s">
        <v>2184</v>
      </c>
      <c r="H57" t="s">
        <v>310</v>
      </c>
      <c r="I57" s="56"/>
      <c r="J57" s="55"/>
      <c r="K57" s="56"/>
      <c r="L57" s="57"/>
      <c r="M57" s="55"/>
      <c r="N57" s="56"/>
      <c r="O57" s="56" t="str">
        <f t="shared" si="0"/>
        <v>Gemeenschapsonderwijs</v>
      </c>
      <c r="P57" s="77">
        <f>VLOOKUP(O57,'bruto-uurloon begeleiders'!$A$4:$C$6,2,FALSE)</f>
        <v>21.92</v>
      </c>
      <c r="Q57" s="77">
        <f>VLOOKUP(O57,'bruto-uurloon begeleiders'!$A$4:$C$6,3,FALSE)</f>
        <v>14.57</v>
      </c>
    </row>
    <row r="58" spans="1:17" ht="15" customHeight="1" x14ac:dyDescent="0.3">
      <c r="A58">
        <v>25304</v>
      </c>
      <c r="B58" t="s">
        <v>372</v>
      </c>
      <c r="C58" t="s">
        <v>4488</v>
      </c>
      <c r="D58">
        <v>1500</v>
      </c>
      <c r="E58" t="s">
        <v>568</v>
      </c>
      <c r="F58" t="s">
        <v>36</v>
      </c>
      <c r="G58" t="s">
        <v>4489</v>
      </c>
      <c r="H58" t="s">
        <v>360</v>
      </c>
      <c r="I58" s="56"/>
      <c r="J58" s="55"/>
      <c r="K58" s="56"/>
      <c r="L58" s="57"/>
      <c r="M58" s="55"/>
      <c r="N58" s="56"/>
      <c r="O58" s="56" t="str">
        <f t="shared" si="0"/>
        <v>Vrij gesubsidieerd onderwijs</v>
      </c>
      <c r="P58" s="77">
        <f>VLOOKUP(O58,'bruto-uurloon begeleiders'!$A$4:$C$6,2,FALSE)</f>
        <v>22.83</v>
      </c>
      <c r="Q58" s="77">
        <f>VLOOKUP(O58,'bruto-uurloon begeleiders'!$A$4:$C$6,3,FALSE)</f>
        <v>14.57</v>
      </c>
    </row>
    <row r="59" spans="1:17" ht="15" customHeight="1" x14ac:dyDescent="0.3">
      <c r="A59">
        <v>25321</v>
      </c>
      <c r="B59" t="s">
        <v>373</v>
      </c>
      <c r="C59" t="s">
        <v>4490</v>
      </c>
      <c r="D59">
        <v>1652</v>
      </c>
      <c r="E59" t="s">
        <v>4491</v>
      </c>
      <c r="F59" t="s">
        <v>37</v>
      </c>
      <c r="G59" t="s">
        <v>374</v>
      </c>
      <c r="H59" t="s">
        <v>360</v>
      </c>
      <c r="I59" s="56"/>
      <c r="J59" s="55"/>
      <c r="K59" s="56"/>
      <c r="L59" s="57"/>
      <c r="M59" s="55"/>
      <c r="N59" s="56"/>
      <c r="O59" s="56" t="str">
        <f t="shared" si="0"/>
        <v>Vrij gesubsidieerd onderwijs</v>
      </c>
      <c r="P59" s="77">
        <f>VLOOKUP(O59,'bruto-uurloon begeleiders'!$A$4:$C$6,2,FALSE)</f>
        <v>22.83</v>
      </c>
      <c r="Q59" s="77">
        <f>VLOOKUP(O59,'bruto-uurloon begeleiders'!$A$4:$C$6,3,FALSE)</f>
        <v>14.57</v>
      </c>
    </row>
    <row r="60" spans="1:17" ht="15" customHeight="1" x14ac:dyDescent="0.3">
      <c r="A60">
        <v>25346</v>
      </c>
      <c r="B60" t="s">
        <v>1772</v>
      </c>
      <c r="C60" t="s">
        <v>4492</v>
      </c>
      <c r="D60">
        <v>1750</v>
      </c>
      <c r="E60" t="s">
        <v>616</v>
      </c>
      <c r="F60" t="s">
        <v>1773</v>
      </c>
      <c r="G60" t="s">
        <v>4493</v>
      </c>
      <c r="H60" t="s">
        <v>360</v>
      </c>
      <c r="I60" s="56"/>
      <c r="J60" s="55"/>
      <c r="K60" s="56"/>
      <c r="L60" s="57"/>
      <c r="M60" s="55"/>
      <c r="N60" s="56"/>
      <c r="O60" s="56" t="str">
        <f t="shared" si="0"/>
        <v>Vrij gesubsidieerd onderwijs</v>
      </c>
      <c r="P60" s="77">
        <f>VLOOKUP(O60,'bruto-uurloon begeleiders'!$A$4:$C$6,2,FALSE)</f>
        <v>22.83</v>
      </c>
      <c r="Q60" s="77">
        <f>VLOOKUP(O60,'bruto-uurloon begeleiders'!$A$4:$C$6,3,FALSE)</f>
        <v>14.57</v>
      </c>
    </row>
    <row r="61" spans="1:17" ht="15" customHeight="1" x14ac:dyDescent="0.3">
      <c r="A61">
        <v>25353</v>
      </c>
      <c r="B61" t="s">
        <v>375</v>
      </c>
      <c r="C61" t="s">
        <v>4494</v>
      </c>
      <c r="D61">
        <v>1750</v>
      </c>
      <c r="E61" t="s">
        <v>616</v>
      </c>
      <c r="F61" t="s">
        <v>376</v>
      </c>
      <c r="G61" t="s">
        <v>2185</v>
      </c>
      <c r="H61" t="s">
        <v>360</v>
      </c>
      <c r="I61" s="56"/>
      <c r="J61" s="55"/>
      <c r="K61" s="56"/>
      <c r="L61" s="57"/>
      <c r="M61" s="55"/>
      <c r="N61" s="56"/>
      <c r="O61" s="56" t="str">
        <f t="shared" si="0"/>
        <v>Vrij gesubsidieerd onderwijs</v>
      </c>
      <c r="P61" s="77">
        <f>VLOOKUP(O61,'bruto-uurloon begeleiders'!$A$4:$C$6,2,FALSE)</f>
        <v>22.83</v>
      </c>
      <c r="Q61" s="77">
        <f>VLOOKUP(O61,'bruto-uurloon begeleiders'!$A$4:$C$6,3,FALSE)</f>
        <v>14.57</v>
      </c>
    </row>
    <row r="62" spans="1:17" ht="15" customHeight="1" x14ac:dyDescent="0.3">
      <c r="A62">
        <v>25379</v>
      </c>
      <c r="B62" t="s">
        <v>1774</v>
      </c>
      <c r="C62" t="s">
        <v>4495</v>
      </c>
      <c r="D62">
        <v>1602</v>
      </c>
      <c r="E62" t="s">
        <v>4496</v>
      </c>
      <c r="F62" t="s">
        <v>2114</v>
      </c>
      <c r="G62" t="s">
        <v>2023</v>
      </c>
      <c r="H62" t="s">
        <v>360</v>
      </c>
      <c r="I62" s="56"/>
      <c r="J62" s="55"/>
      <c r="K62" s="56"/>
      <c r="L62" s="57"/>
      <c r="M62" s="55"/>
      <c r="N62" s="56"/>
      <c r="O62" s="56" t="str">
        <f t="shared" si="0"/>
        <v>Vrij gesubsidieerd onderwijs</v>
      </c>
      <c r="P62" s="77">
        <f>VLOOKUP(O62,'bruto-uurloon begeleiders'!$A$4:$C$6,2,FALSE)</f>
        <v>22.83</v>
      </c>
      <c r="Q62" s="77">
        <f>VLOOKUP(O62,'bruto-uurloon begeleiders'!$A$4:$C$6,3,FALSE)</f>
        <v>14.57</v>
      </c>
    </row>
    <row r="63" spans="1:17" ht="15" customHeight="1" x14ac:dyDescent="0.3">
      <c r="A63">
        <v>25395</v>
      </c>
      <c r="B63" t="s">
        <v>377</v>
      </c>
      <c r="C63" t="s">
        <v>4497</v>
      </c>
      <c r="D63">
        <v>1760</v>
      </c>
      <c r="E63" t="s">
        <v>625</v>
      </c>
      <c r="F63" t="s">
        <v>38</v>
      </c>
      <c r="G63" t="s">
        <v>2115</v>
      </c>
      <c r="H63" t="s">
        <v>360</v>
      </c>
      <c r="I63" s="56"/>
      <c r="J63" s="55"/>
      <c r="K63" s="56"/>
      <c r="L63" s="57"/>
      <c r="M63" s="55"/>
      <c r="N63" s="56"/>
      <c r="O63" s="56" t="str">
        <f t="shared" si="0"/>
        <v>Vrij gesubsidieerd onderwijs</v>
      </c>
      <c r="P63" s="77">
        <f>VLOOKUP(O63,'bruto-uurloon begeleiders'!$A$4:$C$6,2,FALSE)</f>
        <v>22.83</v>
      </c>
      <c r="Q63" s="77">
        <f>VLOOKUP(O63,'bruto-uurloon begeleiders'!$A$4:$C$6,3,FALSE)</f>
        <v>14.57</v>
      </c>
    </row>
    <row r="64" spans="1:17" ht="15" customHeight="1" x14ac:dyDescent="0.3">
      <c r="A64">
        <v>25403</v>
      </c>
      <c r="B64" t="s">
        <v>378</v>
      </c>
      <c r="C64" t="s">
        <v>4498</v>
      </c>
      <c r="D64">
        <v>1800</v>
      </c>
      <c r="E64" t="s">
        <v>638</v>
      </c>
      <c r="F64" t="s">
        <v>39</v>
      </c>
      <c r="G64" t="s">
        <v>40</v>
      </c>
      <c r="H64" t="s">
        <v>360</v>
      </c>
      <c r="I64" s="56"/>
      <c r="J64" s="55"/>
      <c r="K64" s="56"/>
      <c r="L64" s="57"/>
      <c r="M64" s="55"/>
      <c r="N64" s="56"/>
      <c r="O64" s="56" t="str">
        <f t="shared" si="0"/>
        <v>Vrij gesubsidieerd onderwijs</v>
      </c>
      <c r="P64" s="77">
        <f>VLOOKUP(O64,'bruto-uurloon begeleiders'!$A$4:$C$6,2,FALSE)</f>
        <v>22.83</v>
      </c>
      <c r="Q64" s="77">
        <f>VLOOKUP(O64,'bruto-uurloon begeleiders'!$A$4:$C$6,3,FALSE)</f>
        <v>14.57</v>
      </c>
    </row>
    <row r="65" spans="1:17" ht="15" customHeight="1" x14ac:dyDescent="0.3">
      <c r="A65">
        <v>25411</v>
      </c>
      <c r="B65" t="s">
        <v>379</v>
      </c>
      <c r="C65" t="s">
        <v>4499</v>
      </c>
      <c r="D65">
        <v>1800</v>
      </c>
      <c r="E65" t="s">
        <v>638</v>
      </c>
      <c r="F65" t="s">
        <v>41</v>
      </c>
      <c r="G65" t="s">
        <v>42</v>
      </c>
      <c r="H65" t="s">
        <v>361</v>
      </c>
      <c r="I65" s="56"/>
      <c r="J65" s="55"/>
      <c r="K65" s="56"/>
      <c r="L65" s="57"/>
      <c r="M65" s="55"/>
      <c r="N65" s="56"/>
      <c r="O65" s="56" t="str">
        <f t="shared" si="0"/>
        <v>Officieel gesubsidieerd onderwijs</v>
      </c>
      <c r="P65" s="77">
        <f>VLOOKUP(O65,'bruto-uurloon begeleiders'!$A$4:$C$6,2,FALSE)</f>
        <v>22.85</v>
      </c>
      <c r="Q65" s="77">
        <f>VLOOKUP(O65,'bruto-uurloon begeleiders'!$A$4:$C$6,3,FALSE)</f>
        <v>14.57</v>
      </c>
    </row>
    <row r="66" spans="1:17" ht="15" customHeight="1" x14ac:dyDescent="0.3">
      <c r="A66">
        <v>25429</v>
      </c>
      <c r="B66" t="s">
        <v>380</v>
      </c>
      <c r="C66" t="s">
        <v>4500</v>
      </c>
      <c r="D66">
        <v>1745</v>
      </c>
      <c r="E66" t="s">
        <v>614</v>
      </c>
      <c r="F66" t="s">
        <v>270</v>
      </c>
      <c r="G66" t="s">
        <v>2116</v>
      </c>
      <c r="H66" t="s">
        <v>361</v>
      </c>
      <c r="I66" s="56"/>
      <c r="J66" s="55"/>
      <c r="K66" s="56"/>
      <c r="L66" s="57"/>
      <c r="M66" s="55"/>
      <c r="N66" s="56"/>
      <c r="O66" s="56" t="str">
        <f t="shared" si="0"/>
        <v>Officieel gesubsidieerd onderwijs</v>
      </c>
      <c r="P66" s="77">
        <f>VLOOKUP(O66,'bruto-uurloon begeleiders'!$A$4:$C$6,2,FALSE)</f>
        <v>22.85</v>
      </c>
      <c r="Q66" s="77">
        <f>VLOOKUP(O66,'bruto-uurloon begeleiders'!$A$4:$C$6,3,FALSE)</f>
        <v>14.57</v>
      </c>
    </row>
    <row r="67" spans="1:17" ht="15" customHeight="1" x14ac:dyDescent="0.3">
      <c r="A67">
        <v>25445</v>
      </c>
      <c r="B67" t="s">
        <v>1775</v>
      </c>
      <c r="C67" t="s">
        <v>4501</v>
      </c>
      <c r="D67">
        <v>2018</v>
      </c>
      <c r="E67" t="s">
        <v>671</v>
      </c>
      <c r="F67" t="s">
        <v>1776</v>
      </c>
      <c r="G67" t="s">
        <v>1777</v>
      </c>
      <c r="H67" t="s">
        <v>360</v>
      </c>
      <c r="I67" s="56"/>
      <c r="J67" s="55"/>
      <c r="K67" s="56"/>
      <c r="L67" s="57"/>
      <c r="M67" s="55"/>
      <c r="N67" s="56"/>
      <c r="O67" s="56" t="str">
        <f t="shared" ref="O67:O130" si="1">IF(H67="","",H67)</f>
        <v>Vrij gesubsidieerd onderwijs</v>
      </c>
      <c r="P67" s="77">
        <f>VLOOKUP(O67,'bruto-uurloon begeleiders'!$A$4:$C$6,2,FALSE)</f>
        <v>22.83</v>
      </c>
      <c r="Q67" s="77">
        <f>VLOOKUP(O67,'bruto-uurloon begeleiders'!$A$4:$C$6,3,FALSE)</f>
        <v>14.57</v>
      </c>
    </row>
    <row r="68" spans="1:17" ht="15" customHeight="1" x14ac:dyDescent="0.3">
      <c r="A68">
        <v>25452</v>
      </c>
      <c r="B68" t="s">
        <v>4502</v>
      </c>
      <c r="C68" t="s">
        <v>4503</v>
      </c>
      <c r="D68">
        <v>2018</v>
      </c>
      <c r="E68" t="s">
        <v>671</v>
      </c>
      <c r="F68" t="s">
        <v>1778</v>
      </c>
      <c r="G68" t="s">
        <v>1779</v>
      </c>
      <c r="H68" t="s">
        <v>360</v>
      </c>
      <c r="I68" s="56"/>
      <c r="J68" s="55"/>
      <c r="K68" s="56"/>
      <c r="L68" s="57"/>
      <c r="M68" s="55"/>
      <c r="N68" s="56"/>
      <c r="O68" s="56" t="str">
        <f t="shared" si="1"/>
        <v>Vrij gesubsidieerd onderwijs</v>
      </c>
      <c r="P68" s="77">
        <f>VLOOKUP(O68,'bruto-uurloon begeleiders'!$A$4:$C$6,2,FALSE)</f>
        <v>22.83</v>
      </c>
      <c r="Q68" s="77">
        <f>VLOOKUP(O68,'bruto-uurloon begeleiders'!$A$4:$C$6,3,FALSE)</f>
        <v>14.57</v>
      </c>
    </row>
    <row r="69" spans="1:17" ht="15" customHeight="1" x14ac:dyDescent="0.3">
      <c r="A69">
        <v>25461</v>
      </c>
      <c r="B69" t="s">
        <v>1780</v>
      </c>
      <c r="C69" t="s">
        <v>4504</v>
      </c>
      <c r="D69">
        <v>2018</v>
      </c>
      <c r="E69" t="s">
        <v>671</v>
      </c>
      <c r="F69" t="s">
        <v>43</v>
      </c>
      <c r="G69" t="s">
        <v>381</v>
      </c>
      <c r="H69" t="s">
        <v>360</v>
      </c>
      <c r="I69" s="56"/>
      <c r="J69" s="55"/>
      <c r="K69" s="56"/>
      <c r="L69" s="57"/>
      <c r="M69" s="55"/>
      <c r="N69" s="56"/>
      <c r="O69" s="56" t="str">
        <f t="shared" si="1"/>
        <v>Vrij gesubsidieerd onderwijs</v>
      </c>
      <c r="P69" s="77">
        <f>VLOOKUP(O69,'bruto-uurloon begeleiders'!$A$4:$C$6,2,FALSE)</f>
        <v>22.83</v>
      </c>
      <c r="Q69" s="77">
        <f>VLOOKUP(O69,'bruto-uurloon begeleiders'!$A$4:$C$6,3,FALSE)</f>
        <v>14.57</v>
      </c>
    </row>
    <row r="70" spans="1:17" ht="15" customHeight="1" x14ac:dyDescent="0.3">
      <c r="A70">
        <v>25478</v>
      </c>
      <c r="B70" t="s">
        <v>4505</v>
      </c>
      <c r="C70" t="s">
        <v>4506</v>
      </c>
      <c r="D70">
        <v>2060</v>
      </c>
      <c r="E70" t="s">
        <v>671</v>
      </c>
      <c r="F70" t="s">
        <v>44</v>
      </c>
      <c r="G70" t="s">
        <v>4507</v>
      </c>
      <c r="H70" t="s">
        <v>361</v>
      </c>
      <c r="I70" s="56"/>
      <c r="J70" s="55"/>
      <c r="K70" s="56"/>
      <c r="L70" s="57"/>
      <c r="M70" s="55"/>
      <c r="N70" s="56"/>
      <c r="O70" s="56" t="str">
        <f t="shared" si="1"/>
        <v>Officieel gesubsidieerd onderwijs</v>
      </c>
      <c r="P70" s="77">
        <f>VLOOKUP(O70,'bruto-uurloon begeleiders'!$A$4:$C$6,2,FALSE)</f>
        <v>22.85</v>
      </c>
      <c r="Q70" s="77">
        <f>VLOOKUP(O70,'bruto-uurloon begeleiders'!$A$4:$C$6,3,FALSE)</f>
        <v>14.57</v>
      </c>
    </row>
    <row r="71" spans="1:17" ht="15" customHeight="1" x14ac:dyDescent="0.3">
      <c r="A71">
        <v>25486</v>
      </c>
      <c r="B71" t="s">
        <v>4508</v>
      </c>
      <c r="C71" t="s">
        <v>4509</v>
      </c>
      <c r="D71">
        <v>2020</v>
      </c>
      <c r="E71" t="s">
        <v>671</v>
      </c>
      <c r="F71" t="s">
        <v>1748</v>
      </c>
      <c r="G71" t="s">
        <v>1781</v>
      </c>
      <c r="H71" t="s">
        <v>361</v>
      </c>
      <c r="I71" s="56"/>
      <c r="J71" s="55"/>
      <c r="K71" s="56"/>
      <c r="L71" s="57"/>
      <c r="M71" s="55"/>
      <c r="N71" s="56"/>
      <c r="O71" s="56" t="str">
        <f t="shared" si="1"/>
        <v>Officieel gesubsidieerd onderwijs</v>
      </c>
      <c r="P71" s="77">
        <f>VLOOKUP(O71,'bruto-uurloon begeleiders'!$A$4:$C$6,2,FALSE)</f>
        <v>22.85</v>
      </c>
      <c r="Q71" s="77">
        <f>VLOOKUP(O71,'bruto-uurloon begeleiders'!$A$4:$C$6,3,FALSE)</f>
        <v>14.57</v>
      </c>
    </row>
    <row r="72" spans="1:17" ht="15" customHeight="1" x14ac:dyDescent="0.3">
      <c r="A72">
        <v>25494</v>
      </c>
      <c r="B72" t="s">
        <v>1780</v>
      </c>
      <c r="C72" t="s">
        <v>4510</v>
      </c>
      <c r="D72">
        <v>2018</v>
      </c>
      <c r="E72" t="s">
        <v>671</v>
      </c>
      <c r="F72" t="s">
        <v>43</v>
      </c>
      <c r="G72" t="s">
        <v>381</v>
      </c>
      <c r="H72" t="s">
        <v>360</v>
      </c>
      <c r="I72" s="56"/>
      <c r="J72" s="55"/>
      <c r="K72" s="56"/>
      <c r="L72" s="57"/>
      <c r="M72" s="55"/>
      <c r="N72" s="56"/>
      <c r="O72" s="56" t="str">
        <f t="shared" si="1"/>
        <v>Vrij gesubsidieerd onderwijs</v>
      </c>
      <c r="P72" s="77">
        <f>VLOOKUP(O72,'bruto-uurloon begeleiders'!$A$4:$C$6,2,FALSE)</f>
        <v>22.83</v>
      </c>
      <c r="Q72" s="77">
        <f>VLOOKUP(O72,'bruto-uurloon begeleiders'!$A$4:$C$6,3,FALSE)</f>
        <v>14.57</v>
      </c>
    </row>
    <row r="73" spans="1:17" ht="15" customHeight="1" x14ac:dyDescent="0.3">
      <c r="A73">
        <v>25502</v>
      </c>
      <c r="B73" t="s">
        <v>1782</v>
      </c>
      <c r="C73" t="s">
        <v>4511</v>
      </c>
      <c r="D73">
        <v>2020</v>
      </c>
      <c r="E73" t="s">
        <v>671</v>
      </c>
      <c r="F73" t="s">
        <v>1783</v>
      </c>
      <c r="G73" t="s">
        <v>1941</v>
      </c>
      <c r="H73" t="s">
        <v>361</v>
      </c>
      <c r="I73" s="56"/>
      <c r="J73" s="55"/>
      <c r="K73" s="56"/>
      <c r="L73" s="57"/>
      <c r="M73" s="55"/>
      <c r="N73" s="56"/>
      <c r="O73" s="56" t="str">
        <f t="shared" si="1"/>
        <v>Officieel gesubsidieerd onderwijs</v>
      </c>
      <c r="P73" s="77">
        <f>VLOOKUP(O73,'bruto-uurloon begeleiders'!$A$4:$C$6,2,FALSE)</f>
        <v>22.85</v>
      </c>
      <c r="Q73" s="77">
        <f>VLOOKUP(O73,'bruto-uurloon begeleiders'!$A$4:$C$6,3,FALSE)</f>
        <v>14.57</v>
      </c>
    </row>
    <row r="74" spans="1:17" ht="15" customHeight="1" x14ac:dyDescent="0.3">
      <c r="A74">
        <v>25511</v>
      </c>
      <c r="B74" t="s">
        <v>4512</v>
      </c>
      <c r="C74" t="s">
        <v>4513</v>
      </c>
      <c r="D74">
        <v>2020</v>
      </c>
      <c r="E74" t="s">
        <v>671</v>
      </c>
      <c r="F74" t="s">
        <v>45</v>
      </c>
      <c r="G74" t="s">
        <v>4514</v>
      </c>
      <c r="H74" t="s">
        <v>361</v>
      </c>
      <c r="I74" s="56"/>
      <c r="J74" s="55"/>
      <c r="K74" s="56"/>
      <c r="L74" s="57"/>
      <c r="M74" s="55"/>
      <c r="N74" s="56"/>
      <c r="O74" s="56" t="str">
        <f t="shared" si="1"/>
        <v>Officieel gesubsidieerd onderwijs</v>
      </c>
      <c r="P74" s="77">
        <f>VLOOKUP(O74,'bruto-uurloon begeleiders'!$A$4:$C$6,2,FALSE)</f>
        <v>22.85</v>
      </c>
      <c r="Q74" s="77">
        <f>VLOOKUP(O74,'bruto-uurloon begeleiders'!$A$4:$C$6,3,FALSE)</f>
        <v>14.57</v>
      </c>
    </row>
    <row r="75" spans="1:17" ht="15" customHeight="1" x14ac:dyDescent="0.3">
      <c r="A75">
        <v>25528</v>
      </c>
      <c r="B75" t="s">
        <v>1784</v>
      </c>
      <c r="C75" t="s">
        <v>4515</v>
      </c>
      <c r="D75">
        <v>2020</v>
      </c>
      <c r="E75" t="s">
        <v>671</v>
      </c>
      <c r="F75" t="s">
        <v>1785</v>
      </c>
      <c r="G75" t="s">
        <v>1786</v>
      </c>
      <c r="H75" t="s">
        <v>361</v>
      </c>
      <c r="I75" s="56"/>
      <c r="J75" s="55"/>
      <c r="K75" s="56"/>
      <c r="L75" s="57"/>
      <c r="M75" s="55"/>
      <c r="N75" s="56"/>
      <c r="O75" s="56" t="str">
        <f t="shared" si="1"/>
        <v>Officieel gesubsidieerd onderwijs</v>
      </c>
      <c r="P75" s="77">
        <f>VLOOKUP(O75,'bruto-uurloon begeleiders'!$A$4:$C$6,2,FALSE)</f>
        <v>22.85</v>
      </c>
      <c r="Q75" s="77">
        <f>VLOOKUP(O75,'bruto-uurloon begeleiders'!$A$4:$C$6,3,FALSE)</f>
        <v>14.57</v>
      </c>
    </row>
    <row r="76" spans="1:17" ht="15" customHeight="1" x14ac:dyDescent="0.3">
      <c r="A76">
        <v>25536</v>
      </c>
      <c r="B76" t="s">
        <v>1787</v>
      </c>
      <c r="C76" t="s">
        <v>4516</v>
      </c>
      <c r="D76">
        <v>2180</v>
      </c>
      <c r="E76" t="s">
        <v>4517</v>
      </c>
      <c r="F76" t="s">
        <v>1788</v>
      </c>
      <c r="G76" t="s">
        <v>1789</v>
      </c>
      <c r="H76" t="s">
        <v>360</v>
      </c>
      <c r="I76" s="56"/>
      <c r="J76" s="55"/>
      <c r="K76" s="56"/>
      <c r="L76" s="57"/>
      <c r="M76" s="55"/>
      <c r="N76" s="56"/>
      <c r="O76" s="56" t="str">
        <f t="shared" si="1"/>
        <v>Vrij gesubsidieerd onderwijs</v>
      </c>
      <c r="P76" s="77">
        <f>VLOOKUP(O76,'bruto-uurloon begeleiders'!$A$4:$C$6,2,FALSE)</f>
        <v>22.83</v>
      </c>
      <c r="Q76" s="77">
        <f>VLOOKUP(O76,'bruto-uurloon begeleiders'!$A$4:$C$6,3,FALSE)</f>
        <v>14.57</v>
      </c>
    </row>
    <row r="77" spans="1:17" ht="15" customHeight="1" x14ac:dyDescent="0.3">
      <c r="A77">
        <v>25544</v>
      </c>
      <c r="B77" t="s">
        <v>1942</v>
      </c>
      <c r="C77" t="s">
        <v>4518</v>
      </c>
      <c r="D77">
        <v>2030</v>
      </c>
      <c r="E77" t="s">
        <v>671</v>
      </c>
      <c r="F77" t="s">
        <v>1790</v>
      </c>
      <c r="G77" t="s">
        <v>2024</v>
      </c>
      <c r="H77" t="s">
        <v>360</v>
      </c>
      <c r="I77" s="56"/>
      <c r="J77" s="55"/>
      <c r="K77" s="56"/>
      <c r="L77" s="57"/>
      <c r="M77" s="55"/>
      <c r="N77" s="56"/>
      <c r="O77" s="56" t="str">
        <f t="shared" si="1"/>
        <v>Vrij gesubsidieerd onderwijs</v>
      </c>
      <c r="P77" s="77">
        <f>VLOOKUP(O77,'bruto-uurloon begeleiders'!$A$4:$C$6,2,FALSE)</f>
        <v>22.83</v>
      </c>
      <c r="Q77" s="77">
        <f>VLOOKUP(O77,'bruto-uurloon begeleiders'!$A$4:$C$6,3,FALSE)</f>
        <v>14.57</v>
      </c>
    </row>
    <row r="78" spans="1:17" ht="15" customHeight="1" x14ac:dyDescent="0.3">
      <c r="A78">
        <v>25551</v>
      </c>
      <c r="B78" t="s">
        <v>382</v>
      </c>
      <c r="C78" t="s">
        <v>4519</v>
      </c>
      <c r="D78">
        <v>2050</v>
      </c>
      <c r="E78" t="s">
        <v>671</v>
      </c>
      <c r="F78" t="s">
        <v>46</v>
      </c>
      <c r="G78" t="s">
        <v>47</v>
      </c>
      <c r="H78" t="s">
        <v>361</v>
      </c>
      <c r="I78" s="56"/>
      <c r="J78" s="55"/>
      <c r="K78" s="56"/>
      <c r="L78" s="57"/>
      <c r="M78" s="55"/>
      <c r="N78" s="56"/>
      <c r="O78" s="56" t="str">
        <f t="shared" si="1"/>
        <v>Officieel gesubsidieerd onderwijs</v>
      </c>
      <c r="P78" s="77">
        <f>VLOOKUP(O78,'bruto-uurloon begeleiders'!$A$4:$C$6,2,FALSE)</f>
        <v>22.85</v>
      </c>
      <c r="Q78" s="77">
        <f>VLOOKUP(O78,'bruto-uurloon begeleiders'!$A$4:$C$6,3,FALSE)</f>
        <v>14.57</v>
      </c>
    </row>
    <row r="79" spans="1:17" ht="15" customHeight="1" x14ac:dyDescent="0.3">
      <c r="A79">
        <v>25569</v>
      </c>
      <c r="B79" t="s">
        <v>1791</v>
      </c>
      <c r="C79" t="s">
        <v>4520</v>
      </c>
      <c r="D79">
        <v>2100</v>
      </c>
      <c r="E79" t="s">
        <v>4521</v>
      </c>
      <c r="F79" t="s">
        <v>1792</v>
      </c>
      <c r="G79" t="s">
        <v>1793</v>
      </c>
      <c r="H79" t="s">
        <v>361</v>
      </c>
      <c r="I79" s="56"/>
      <c r="J79" s="55"/>
      <c r="K79" s="56"/>
      <c r="L79" s="57"/>
      <c r="M79" s="55"/>
      <c r="N79" s="56"/>
      <c r="O79" s="56" t="str">
        <f t="shared" si="1"/>
        <v>Officieel gesubsidieerd onderwijs</v>
      </c>
      <c r="P79" s="77">
        <f>VLOOKUP(O79,'bruto-uurloon begeleiders'!$A$4:$C$6,2,FALSE)</f>
        <v>22.85</v>
      </c>
      <c r="Q79" s="77">
        <f>VLOOKUP(O79,'bruto-uurloon begeleiders'!$A$4:$C$6,3,FALSE)</f>
        <v>14.57</v>
      </c>
    </row>
    <row r="80" spans="1:17" ht="15" customHeight="1" x14ac:dyDescent="0.3">
      <c r="A80">
        <v>25577</v>
      </c>
      <c r="B80" t="s">
        <v>383</v>
      </c>
      <c r="C80" t="s">
        <v>4522</v>
      </c>
      <c r="D80">
        <v>2390</v>
      </c>
      <c r="E80" t="s">
        <v>733</v>
      </c>
      <c r="F80" t="s">
        <v>48</v>
      </c>
      <c r="G80" t="s">
        <v>2117</v>
      </c>
      <c r="H80" t="s">
        <v>360</v>
      </c>
      <c r="I80" s="56"/>
      <c r="J80" s="55"/>
      <c r="K80" s="56"/>
      <c r="L80" s="57"/>
      <c r="M80" s="55"/>
      <c r="N80" s="56"/>
      <c r="O80" s="56" t="str">
        <f t="shared" si="1"/>
        <v>Vrij gesubsidieerd onderwijs</v>
      </c>
      <c r="P80" s="77">
        <f>VLOOKUP(O80,'bruto-uurloon begeleiders'!$A$4:$C$6,2,FALSE)</f>
        <v>22.83</v>
      </c>
      <c r="Q80" s="77">
        <f>VLOOKUP(O80,'bruto-uurloon begeleiders'!$A$4:$C$6,3,FALSE)</f>
        <v>14.57</v>
      </c>
    </row>
    <row r="81" spans="1:17" ht="15" customHeight="1" x14ac:dyDescent="0.3">
      <c r="A81">
        <v>25593</v>
      </c>
      <c r="B81" t="s">
        <v>1943</v>
      </c>
      <c r="C81" t="s">
        <v>4523</v>
      </c>
      <c r="D81">
        <v>2960</v>
      </c>
      <c r="E81" t="s">
        <v>4524</v>
      </c>
      <c r="F81" t="s">
        <v>284</v>
      </c>
      <c r="G81" t="s">
        <v>285</v>
      </c>
      <c r="H81" t="s">
        <v>360</v>
      </c>
      <c r="I81" s="56"/>
      <c r="J81" s="55"/>
      <c r="K81" s="56"/>
      <c r="L81" s="57"/>
      <c r="M81" s="55"/>
      <c r="N81" s="56"/>
      <c r="O81" s="56" t="str">
        <f t="shared" si="1"/>
        <v>Vrij gesubsidieerd onderwijs</v>
      </c>
      <c r="P81" s="77">
        <f>VLOOKUP(O81,'bruto-uurloon begeleiders'!$A$4:$C$6,2,FALSE)</f>
        <v>22.83</v>
      </c>
      <c r="Q81" s="77">
        <f>VLOOKUP(O81,'bruto-uurloon begeleiders'!$A$4:$C$6,3,FALSE)</f>
        <v>14.57</v>
      </c>
    </row>
    <row r="82" spans="1:17" ht="15" customHeight="1" x14ac:dyDescent="0.3">
      <c r="A82">
        <v>25601</v>
      </c>
      <c r="B82" t="s">
        <v>1794</v>
      </c>
      <c r="C82" t="s">
        <v>4525</v>
      </c>
      <c r="D82">
        <v>2960</v>
      </c>
      <c r="E82" t="s">
        <v>4524</v>
      </c>
      <c r="F82" t="s">
        <v>1795</v>
      </c>
      <c r="G82" t="s">
        <v>1796</v>
      </c>
      <c r="H82" t="s">
        <v>360</v>
      </c>
      <c r="I82" s="56"/>
      <c r="J82" s="55"/>
      <c r="K82" s="56"/>
      <c r="L82" s="57"/>
      <c r="M82" s="55"/>
      <c r="N82" s="56"/>
      <c r="O82" s="56" t="str">
        <f t="shared" si="1"/>
        <v>Vrij gesubsidieerd onderwijs</v>
      </c>
      <c r="P82" s="77">
        <f>VLOOKUP(O82,'bruto-uurloon begeleiders'!$A$4:$C$6,2,FALSE)</f>
        <v>22.83</v>
      </c>
      <c r="Q82" s="77">
        <f>VLOOKUP(O82,'bruto-uurloon begeleiders'!$A$4:$C$6,3,FALSE)</f>
        <v>14.57</v>
      </c>
    </row>
    <row r="83" spans="1:17" ht="15" customHeight="1" x14ac:dyDescent="0.3">
      <c r="A83">
        <v>25619</v>
      </c>
      <c r="B83" t="s">
        <v>4526</v>
      </c>
      <c r="C83" t="s">
        <v>4527</v>
      </c>
      <c r="D83">
        <v>2930</v>
      </c>
      <c r="E83" t="s">
        <v>808</v>
      </c>
      <c r="F83" t="s">
        <v>1797</v>
      </c>
      <c r="G83" t="s">
        <v>4528</v>
      </c>
      <c r="H83" t="s">
        <v>361</v>
      </c>
      <c r="I83" s="56"/>
      <c r="J83" s="55"/>
      <c r="K83" s="56"/>
      <c r="L83" s="57"/>
      <c r="M83" s="55"/>
      <c r="N83" s="56"/>
      <c r="O83" s="56" t="str">
        <f t="shared" si="1"/>
        <v>Officieel gesubsidieerd onderwijs</v>
      </c>
      <c r="P83" s="77">
        <f>VLOOKUP(O83,'bruto-uurloon begeleiders'!$A$4:$C$6,2,FALSE)</f>
        <v>22.85</v>
      </c>
      <c r="Q83" s="77">
        <f>VLOOKUP(O83,'bruto-uurloon begeleiders'!$A$4:$C$6,3,FALSE)</f>
        <v>14.57</v>
      </c>
    </row>
    <row r="84" spans="1:17" ht="15" customHeight="1" x14ac:dyDescent="0.3">
      <c r="A84">
        <v>25627</v>
      </c>
      <c r="B84" t="s">
        <v>384</v>
      </c>
      <c r="C84" t="s">
        <v>2025</v>
      </c>
      <c r="D84">
        <v>2930</v>
      </c>
      <c r="E84" t="s">
        <v>808</v>
      </c>
      <c r="F84" t="s">
        <v>49</v>
      </c>
      <c r="G84" t="s">
        <v>50</v>
      </c>
      <c r="H84" t="s">
        <v>360</v>
      </c>
      <c r="I84" s="56"/>
      <c r="J84" s="55"/>
      <c r="K84" s="56"/>
      <c r="L84" s="57"/>
      <c r="M84" s="55"/>
      <c r="N84" s="56"/>
      <c r="O84" s="56" t="str">
        <f t="shared" si="1"/>
        <v>Vrij gesubsidieerd onderwijs</v>
      </c>
      <c r="P84" s="77">
        <f>VLOOKUP(O84,'bruto-uurloon begeleiders'!$A$4:$C$6,2,FALSE)</f>
        <v>22.83</v>
      </c>
      <c r="Q84" s="77">
        <f>VLOOKUP(O84,'bruto-uurloon begeleiders'!$A$4:$C$6,3,FALSE)</f>
        <v>14.57</v>
      </c>
    </row>
    <row r="85" spans="1:17" ht="15" customHeight="1" x14ac:dyDescent="0.3">
      <c r="A85">
        <v>25635</v>
      </c>
      <c r="B85" t="s">
        <v>1798</v>
      </c>
      <c r="C85" t="s">
        <v>1745</v>
      </c>
      <c r="D85">
        <v>2990</v>
      </c>
      <c r="E85" t="s">
        <v>819</v>
      </c>
      <c r="F85" t="s">
        <v>1746</v>
      </c>
      <c r="G85" t="s">
        <v>1799</v>
      </c>
      <c r="H85" t="s">
        <v>360</v>
      </c>
      <c r="I85" s="56"/>
      <c r="J85" s="55"/>
      <c r="K85" s="56"/>
      <c r="L85" s="57"/>
      <c r="M85" s="55"/>
      <c r="N85" s="56"/>
      <c r="O85" s="56" t="str">
        <f t="shared" si="1"/>
        <v>Vrij gesubsidieerd onderwijs</v>
      </c>
      <c r="P85" s="77">
        <f>VLOOKUP(O85,'bruto-uurloon begeleiders'!$A$4:$C$6,2,FALSE)</f>
        <v>22.83</v>
      </c>
      <c r="Q85" s="77">
        <f>VLOOKUP(O85,'bruto-uurloon begeleiders'!$A$4:$C$6,3,FALSE)</f>
        <v>14.57</v>
      </c>
    </row>
    <row r="86" spans="1:17" ht="15" customHeight="1" x14ac:dyDescent="0.3">
      <c r="A86">
        <v>25643</v>
      </c>
      <c r="B86" t="s">
        <v>1800</v>
      </c>
      <c r="C86" t="s">
        <v>4529</v>
      </c>
      <c r="D86">
        <v>2100</v>
      </c>
      <c r="E86" t="s">
        <v>4521</v>
      </c>
      <c r="F86" t="s">
        <v>1801</v>
      </c>
      <c r="G86" t="s">
        <v>1802</v>
      </c>
      <c r="H86" t="s">
        <v>361</v>
      </c>
      <c r="I86" s="56"/>
      <c r="J86" s="55"/>
      <c r="K86" s="56"/>
      <c r="L86" s="57"/>
      <c r="M86" s="55"/>
      <c r="N86" s="56"/>
      <c r="O86" s="56" t="str">
        <f t="shared" si="1"/>
        <v>Officieel gesubsidieerd onderwijs</v>
      </c>
      <c r="P86" s="77">
        <f>VLOOKUP(O86,'bruto-uurloon begeleiders'!$A$4:$C$6,2,FALSE)</f>
        <v>22.85</v>
      </c>
      <c r="Q86" s="77">
        <f>VLOOKUP(O86,'bruto-uurloon begeleiders'!$A$4:$C$6,3,FALSE)</f>
        <v>14.57</v>
      </c>
    </row>
    <row r="87" spans="1:17" ht="15" customHeight="1" x14ac:dyDescent="0.3">
      <c r="A87">
        <v>25651</v>
      </c>
      <c r="B87" t="s">
        <v>385</v>
      </c>
      <c r="C87" t="s">
        <v>4530</v>
      </c>
      <c r="D87">
        <v>2970</v>
      </c>
      <c r="E87" t="s">
        <v>816</v>
      </c>
      <c r="F87" t="s">
        <v>51</v>
      </c>
      <c r="G87" t="s">
        <v>386</v>
      </c>
      <c r="H87" t="s">
        <v>360</v>
      </c>
      <c r="I87" s="56"/>
      <c r="J87" s="55"/>
      <c r="K87" s="56"/>
      <c r="L87" s="57"/>
      <c r="M87" s="55"/>
      <c r="N87" s="56"/>
      <c r="O87" s="56" t="str">
        <f t="shared" si="1"/>
        <v>Vrij gesubsidieerd onderwijs</v>
      </c>
      <c r="P87" s="77">
        <f>VLOOKUP(O87,'bruto-uurloon begeleiders'!$A$4:$C$6,2,FALSE)</f>
        <v>22.83</v>
      </c>
      <c r="Q87" s="77">
        <f>VLOOKUP(O87,'bruto-uurloon begeleiders'!$A$4:$C$6,3,FALSE)</f>
        <v>14.57</v>
      </c>
    </row>
    <row r="88" spans="1:17" ht="15" customHeight="1" x14ac:dyDescent="0.3">
      <c r="A88">
        <v>25668</v>
      </c>
      <c r="B88" t="s">
        <v>4531</v>
      </c>
      <c r="C88" t="s">
        <v>4532</v>
      </c>
      <c r="D88">
        <v>2242</v>
      </c>
      <c r="E88" t="s">
        <v>4533</v>
      </c>
      <c r="F88" t="s">
        <v>1803</v>
      </c>
      <c r="G88" t="s">
        <v>2026</v>
      </c>
      <c r="H88" t="s">
        <v>360</v>
      </c>
      <c r="I88" s="56"/>
      <c r="J88" s="55"/>
      <c r="K88" s="56"/>
      <c r="L88" s="57"/>
      <c r="M88" s="55"/>
      <c r="N88" s="56"/>
      <c r="O88" s="56" t="str">
        <f t="shared" si="1"/>
        <v>Vrij gesubsidieerd onderwijs</v>
      </c>
      <c r="P88" s="77">
        <f>VLOOKUP(O88,'bruto-uurloon begeleiders'!$A$4:$C$6,2,FALSE)</f>
        <v>22.83</v>
      </c>
      <c r="Q88" s="77">
        <f>VLOOKUP(O88,'bruto-uurloon begeleiders'!$A$4:$C$6,3,FALSE)</f>
        <v>14.57</v>
      </c>
    </row>
    <row r="89" spans="1:17" ht="15" customHeight="1" x14ac:dyDescent="0.3">
      <c r="A89">
        <v>25684</v>
      </c>
      <c r="B89" t="s">
        <v>462</v>
      </c>
      <c r="C89" t="s">
        <v>4534</v>
      </c>
      <c r="D89">
        <v>2300</v>
      </c>
      <c r="E89" t="s">
        <v>716</v>
      </c>
      <c r="F89" t="s">
        <v>1804</v>
      </c>
      <c r="G89" t="s">
        <v>1805</v>
      </c>
      <c r="H89" t="s">
        <v>360</v>
      </c>
      <c r="I89" s="56"/>
      <c r="J89" s="55"/>
      <c r="K89" s="56"/>
      <c r="L89" s="57"/>
      <c r="M89" s="55"/>
      <c r="N89" s="56"/>
      <c r="O89" s="56" t="str">
        <f t="shared" si="1"/>
        <v>Vrij gesubsidieerd onderwijs</v>
      </c>
      <c r="P89" s="77">
        <f>VLOOKUP(O89,'bruto-uurloon begeleiders'!$A$4:$C$6,2,FALSE)</f>
        <v>22.83</v>
      </c>
      <c r="Q89" s="77">
        <f>VLOOKUP(O89,'bruto-uurloon begeleiders'!$A$4:$C$6,3,FALSE)</f>
        <v>14.57</v>
      </c>
    </row>
    <row r="90" spans="1:17" ht="15" customHeight="1" x14ac:dyDescent="0.3">
      <c r="A90">
        <v>25701</v>
      </c>
      <c r="B90" t="s">
        <v>2186</v>
      </c>
      <c r="C90" t="s">
        <v>4535</v>
      </c>
      <c r="D90">
        <v>2340</v>
      </c>
      <c r="E90" t="s">
        <v>724</v>
      </c>
      <c r="F90" t="s">
        <v>52</v>
      </c>
      <c r="G90" t="s">
        <v>4536</v>
      </c>
      <c r="H90" t="s">
        <v>361</v>
      </c>
      <c r="I90" s="56"/>
      <c r="J90" s="55"/>
      <c r="K90" s="56"/>
      <c r="L90" s="57"/>
      <c r="M90" s="55"/>
      <c r="N90" s="56"/>
      <c r="O90" s="56" t="str">
        <f t="shared" si="1"/>
        <v>Officieel gesubsidieerd onderwijs</v>
      </c>
      <c r="P90" s="77">
        <f>VLOOKUP(O90,'bruto-uurloon begeleiders'!$A$4:$C$6,2,FALSE)</f>
        <v>22.85</v>
      </c>
      <c r="Q90" s="77">
        <f>VLOOKUP(O90,'bruto-uurloon begeleiders'!$A$4:$C$6,3,FALSE)</f>
        <v>14.57</v>
      </c>
    </row>
    <row r="91" spans="1:17" ht="15" customHeight="1" x14ac:dyDescent="0.3">
      <c r="A91">
        <v>25718</v>
      </c>
      <c r="B91" t="s">
        <v>441</v>
      </c>
      <c r="C91" t="s">
        <v>4537</v>
      </c>
      <c r="D91">
        <v>2360</v>
      </c>
      <c r="E91" t="s">
        <v>727</v>
      </c>
      <c r="F91" t="s">
        <v>4538</v>
      </c>
      <c r="G91" t="s">
        <v>1806</v>
      </c>
      <c r="H91" t="s">
        <v>360</v>
      </c>
      <c r="I91" s="56"/>
      <c r="J91" s="55"/>
      <c r="K91" s="56"/>
      <c r="L91" s="57"/>
      <c r="M91" s="55"/>
      <c r="N91" s="56"/>
      <c r="O91" s="56" t="str">
        <f t="shared" si="1"/>
        <v>Vrij gesubsidieerd onderwijs</v>
      </c>
      <c r="P91" s="77">
        <f>VLOOKUP(O91,'bruto-uurloon begeleiders'!$A$4:$C$6,2,FALSE)</f>
        <v>22.83</v>
      </c>
      <c r="Q91" s="77">
        <f>VLOOKUP(O91,'bruto-uurloon begeleiders'!$A$4:$C$6,3,FALSE)</f>
        <v>14.57</v>
      </c>
    </row>
    <row r="92" spans="1:17" ht="15" customHeight="1" x14ac:dyDescent="0.3">
      <c r="A92">
        <v>25726</v>
      </c>
      <c r="B92" t="s">
        <v>1807</v>
      </c>
      <c r="C92" t="s">
        <v>4539</v>
      </c>
      <c r="D92">
        <v>2400</v>
      </c>
      <c r="E92" t="s">
        <v>736</v>
      </c>
      <c r="F92" t="s">
        <v>1808</v>
      </c>
      <c r="G92" t="s">
        <v>1944</v>
      </c>
      <c r="H92" t="s">
        <v>361</v>
      </c>
      <c r="I92" s="56"/>
      <c r="J92" s="55"/>
      <c r="K92" s="56"/>
      <c r="L92" s="57"/>
      <c r="M92" s="55"/>
      <c r="N92" s="56"/>
      <c r="O92" s="56" t="str">
        <f t="shared" si="1"/>
        <v>Officieel gesubsidieerd onderwijs</v>
      </c>
      <c r="P92" s="77">
        <f>VLOOKUP(O92,'bruto-uurloon begeleiders'!$A$4:$C$6,2,FALSE)</f>
        <v>22.85</v>
      </c>
      <c r="Q92" s="77">
        <f>VLOOKUP(O92,'bruto-uurloon begeleiders'!$A$4:$C$6,3,FALSE)</f>
        <v>14.57</v>
      </c>
    </row>
    <row r="93" spans="1:17" ht="15" customHeight="1" x14ac:dyDescent="0.3">
      <c r="A93">
        <v>25734</v>
      </c>
      <c r="B93" t="s">
        <v>4540</v>
      </c>
      <c r="C93" t="s">
        <v>4541</v>
      </c>
      <c r="D93">
        <v>2440</v>
      </c>
      <c r="E93" t="s">
        <v>742</v>
      </c>
      <c r="F93" t="s">
        <v>1809</v>
      </c>
      <c r="G93" t="s">
        <v>1810</v>
      </c>
      <c r="H93" t="s">
        <v>360</v>
      </c>
      <c r="I93" s="56"/>
      <c r="J93" s="55"/>
      <c r="K93" s="56"/>
      <c r="L93" s="57"/>
      <c r="M93" s="55"/>
      <c r="N93" s="56"/>
      <c r="O93" s="56" t="str">
        <f t="shared" si="1"/>
        <v>Vrij gesubsidieerd onderwijs</v>
      </c>
      <c r="P93" s="77">
        <f>VLOOKUP(O93,'bruto-uurloon begeleiders'!$A$4:$C$6,2,FALSE)</f>
        <v>22.83</v>
      </c>
      <c r="Q93" s="77">
        <f>VLOOKUP(O93,'bruto-uurloon begeleiders'!$A$4:$C$6,3,FALSE)</f>
        <v>14.57</v>
      </c>
    </row>
    <row r="94" spans="1:17" ht="15" customHeight="1" x14ac:dyDescent="0.3">
      <c r="A94">
        <v>25742</v>
      </c>
      <c r="B94" t="s">
        <v>387</v>
      </c>
      <c r="C94" t="s">
        <v>4542</v>
      </c>
      <c r="D94">
        <v>2440</v>
      </c>
      <c r="E94" t="s">
        <v>742</v>
      </c>
      <c r="F94" t="s">
        <v>53</v>
      </c>
      <c r="G94" t="s">
        <v>54</v>
      </c>
      <c r="H94" t="s">
        <v>361</v>
      </c>
      <c r="I94" s="56"/>
      <c r="J94" s="55"/>
      <c r="K94" s="56"/>
      <c r="L94" s="57"/>
      <c r="M94" s="55"/>
      <c r="N94" s="56"/>
      <c r="O94" s="56" t="str">
        <f t="shared" si="1"/>
        <v>Officieel gesubsidieerd onderwijs</v>
      </c>
      <c r="P94" s="77">
        <f>VLOOKUP(O94,'bruto-uurloon begeleiders'!$A$4:$C$6,2,FALSE)</f>
        <v>22.85</v>
      </c>
      <c r="Q94" s="77">
        <f>VLOOKUP(O94,'bruto-uurloon begeleiders'!$A$4:$C$6,3,FALSE)</f>
        <v>14.57</v>
      </c>
    </row>
    <row r="95" spans="1:17" ht="15" customHeight="1" x14ac:dyDescent="0.3">
      <c r="A95">
        <v>25759</v>
      </c>
      <c r="B95" t="s">
        <v>388</v>
      </c>
      <c r="C95" t="s">
        <v>4543</v>
      </c>
      <c r="D95">
        <v>2560</v>
      </c>
      <c r="E95" t="s">
        <v>4544</v>
      </c>
      <c r="F95" t="s">
        <v>55</v>
      </c>
      <c r="G95" t="s">
        <v>56</v>
      </c>
      <c r="H95" t="s">
        <v>360</v>
      </c>
      <c r="I95" s="56"/>
      <c r="J95" s="55"/>
      <c r="K95" s="56"/>
      <c r="L95" s="57"/>
      <c r="M95" s="55"/>
      <c r="N95" s="56"/>
      <c r="O95" s="56" t="str">
        <f t="shared" si="1"/>
        <v>Vrij gesubsidieerd onderwijs</v>
      </c>
      <c r="P95" s="77">
        <f>VLOOKUP(O95,'bruto-uurloon begeleiders'!$A$4:$C$6,2,FALSE)</f>
        <v>22.83</v>
      </c>
      <c r="Q95" s="77">
        <f>VLOOKUP(O95,'bruto-uurloon begeleiders'!$A$4:$C$6,3,FALSE)</f>
        <v>14.57</v>
      </c>
    </row>
    <row r="96" spans="1:17" ht="15" customHeight="1" x14ac:dyDescent="0.3">
      <c r="A96">
        <v>25775</v>
      </c>
      <c r="B96" t="s">
        <v>389</v>
      </c>
      <c r="C96" t="s">
        <v>4545</v>
      </c>
      <c r="D96">
        <v>2540</v>
      </c>
      <c r="E96" t="s">
        <v>759</v>
      </c>
      <c r="F96" t="s">
        <v>57</v>
      </c>
      <c r="G96" t="s">
        <v>58</v>
      </c>
      <c r="H96" t="s">
        <v>360</v>
      </c>
      <c r="I96" s="56"/>
      <c r="J96" s="55"/>
      <c r="K96" s="56"/>
      <c r="L96" s="57"/>
      <c r="M96" s="55"/>
      <c r="N96" s="56"/>
      <c r="O96" s="56" t="str">
        <f t="shared" si="1"/>
        <v>Vrij gesubsidieerd onderwijs</v>
      </c>
      <c r="P96" s="77">
        <f>VLOOKUP(O96,'bruto-uurloon begeleiders'!$A$4:$C$6,2,FALSE)</f>
        <v>22.83</v>
      </c>
      <c r="Q96" s="77">
        <f>VLOOKUP(O96,'bruto-uurloon begeleiders'!$A$4:$C$6,3,FALSE)</f>
        <v>14.57</v>
      </c>
    </row>
    <row r="97" spans="1:17" ht="15" customHeight="1" x14ac:dyDescent="0.3">
      <c r="A97">
        <v>25783</v>
      </c>
      <c r="B97" t="s">
        <v>2187</v>
      </c>
      <c r="C97" t="s">
        <v>4546</v>
      </c>
      <c r="D97">
        <v>2570</v>
      </c>
      <c r="E97" t="s">
        <v>766</v>
      </c>
      <c r="F97" t="s">
        <v>59</v>
      </c>
      <c r="G97" t="s">
        <v>60</v>
      </c>
      <c r="H97" t="s">
        <v>360</v>
      </c>
      <c r="I97" s="56"/>
      <c r="J97" s="55"/>
      <c r="K97" s="56"/>
      <c r="L97" s="57"/>
      <c r="M97" s="55"/>
      <c r="N97" s="56"/>
      <c r="O97" s="56" t="str">
        <f t="shared" si="1"/>
        <v>Vrij gesubsidieerd onderwijs</v>
      </c>
      <c r="P97" s="77">
        <f>VLOOKUP(O97,'bruto-uurloon begeleiders'!$A$4:$C$6,2,FALSE)</f>
        <v>22.83</v>
      </c>
      <c r="Q97" s="77">
        <f>VLOOKUP(O97,'bruto-uurloon begeleiders'!$A$4:$C$6,3,FALSE)</f>
        <v>14.57</v>
      </c>
    </row>
    <row r="98" spans="1:17" ht="15" customHeight="1" x14ac:dyDescent="0.3">
      <c r="A98">
        <v>25791</v>
      </c>
      <c r="B98" t="s">
        <v>2118</v>
      </c>
      <c r="C98" t="s">
        <v>4547</v>
      </c>
      <c r="D98">
        <v>2600</v>
      </c>
      <c r="E98" t="s">
        <v>4548</v>
      </c>
      <c r="F98" t="s">
        <v>1811</v>
      </c>
      <c r="G98" t="s">
        <v>2027</v>
      </c>
      <c r="H98" t="s">
        <v>360</v>
      </c>
      <c r="I98" s="56"/>
      <c r="J98" s="55"/>
      <c r="K98" s="56"/>
      <c r="L98" s="57"/>
      <c r="M98" s="55"/>
      <c r="N98" s="56"/>
      <c r="O98" s="56" t="str">
        <f t="shared" si="1"/>
        <v>Vrij gesubsidieerd onderwijs</v>
      </c>
      <c r="P98" s="77">
        <f>VLOOKUP(O98,'bruto-uurloon begeleiders'!$A$4:$C$6,2,FALSE)</f>
        <v>22.83</v>
      </c>
      <c r="Q98" s="77">
        <f>VLOOKUP(O98,'bruto-uurloon begeleiders'!$A$4:$C$6,3,FALSE)</f>
        <v>14.57</v>
      </c>
    </row>
    <row r="99" spans="1:17" ht="15" customHeight="1" x14ac:dyDescent="0.3">
      <c r="A99">
        <v>25817</v>
      </c>
      <c r="B99" t="s">
        <v>2188</v>
      </c>
      <c r="C99" t="s">
        <v>4549</v>
      </c>
      <c r="D99">
        <v>2870</v>
      </c>
      <c r="E99" t="s">
        <v>4550</v>
      </c>
      <c r="F99" t="s">
        <v>61</v>
      </c>
      <c r="G99" t="s">
        <v>2119</v>
      </c>
      <c r="H99" t="s">
        <v>360</v>
      </c>
      <c r="I99" s="56"/>
      <c r="J99" s="55"/>
      <c r="K99" s="56"/>
      <c r="L99" s="57"/>
      <c r="M99" s="55"/>
      <c r="N99" s="56"/>
      <c r="O99" s="56" t="str">
        <f t="shared" si="1"/>
        <v>Vrij gesubsidieerd onderwijs</v>
      </c>
      <c r="P99" s="77">
        <f>VLOOKUP(O99,'bruto-uurloon begeleiders'!$A$4:$C$6,2,FALSE)</f>
        <v>22.83</v>
      </c>
      <c r="Q99" s="77">
        <f>VLOOKUP(O99,'bruto-uurloon begeleiders'!$A$4:$C$6,3,FALSE)</f>
        <v>14.57</v>
      </c>
    </row>
    <row r="100" spans="1:17" ht="15" customHeight="1" x14ac:dyDescent="0.3">
      <c r="A100">
        <v>25825</v>
      </c>
      <c r="B100" t="s">
        <v>390</v>
      </c>
      <c r="C100" t="s">
        <v>4551</v>
      </c>
      <c r="D100">
        <v>9100</v>
      </c>
      <c r="E100" t="s">
        <v>1420</v>
      </c>
      <c r="F100" t="s">
        <v>2189</v>
      </c>
      <c r="G100" t="s">
        <v>2120</v>
      </c>
      <c r="H100" t="s">
        <v>360</v>
      </c>
      <c r="I100" s="56"/>
      <c r="J100" s="55"/>
      <c r="K100" s="56"/>
      <c r="L100" s="57"/>
      <c r="M100" s="55"/>
      <c r="N100" s="56"/>
      <c r="O100" s="56" t="str">
        <f t="shared" si="1"/>
        <v>Vrij gesubsidieerd onderwijs</v>
      </c>
      <c r="P100" s="77">
        <f>VLOOKUP(O100,'bruto-uurloon begeleiders'!$A$4:$C$6,2,FALSE)</f>
        <v>22.83</v>
      </c>
      <c r="Q100" s="77">
        <f>VLOOKUP(O100,'bruto-uurloon begeleiders'!$A$4:$C$6,3,FALSE)</f>
        <v>14.57</v>
      </c>
    </row>
    <row r="101" spans="1:17" ht="15" customHeight="1" x14ac:dyDescent="0.3">
      <c r="A101">
        <v>25833</v>
      </c>
      <c r="B101" t="s">
        <v>1812</v>
      </c>
      <c r="C101" t="s">
        <v>4552</v>
      </c>
      <c r="D101">
        <v>9100</v>
      </c>
      <c r="E101" t="s">
        <v>1420</v>
      </c>
      <c r="F101" t="s">
        <v>1813</v>
      </c>
      <c r="G101" t="s">
        <v>1814</v>
      </c>
      <c r="H101" t="s">
        <v>360</v>
      </c>
      <c r="I101" s="56"/>
      <c r="J101" s="55"/>
      <c r="K101" s="56"/>
      <c r="L101" s="57"/>
      <c r="M101" s="55"/>
      <c r="N101" s="56"/>
      <c r="O101" s="56" t="str">
        <f t="shared" si="1"/>
        <v>Vrij gesubsidieerd onderwijs</v>
      </c>
      <c r="P101" s="77">
        <f>VLOOKUP(O101,'bruto-uurloon begeleiders'!$A$4:$C$6,2,FALSE)</f>
        <v>22.83</v>
      </c>
      <c r="Q101" s="77">
        <f>VLOOKUP(O101,'bruto-uurloon begeleiders'!$A$4:$C$6,3,FALSE)</f>
        <v>14.57</v>
      </c>
    </row>
    <row r="102" spans="1:17" ht="15" customHeight="1" x14ac:dyDescent="0.3">
      <c r="A102">
        <v>25841</v>
      </c>
      <c r="B102" t="s">
        <v>391</v>
      </c>
      <c r="C102" t="s">
        <v>4553</v>
      </c>
      <c r="D102">
        <v>2660</v>
      </c>
      <c r="E102" t="s">
        <v>4554</v>
      </c>
      <c r="F102" t="s">
        <v>62</v>
      </c>
      <c r="G102" t="s">
        <v>392</v>
      </c>
      <c r="H102" t="s">
        <v>360</v>
      </c>
      <c r="I102" s="56"/>
      <c r="J102" s="55"/>
      <c r="K102" s="56"/>
      <c r="L102" s="57"/>
      <c r="M102" s="55"/>
      <c r="N102" s="56"/>
      <c r="O102" s="56" t="str">
        <f t="shared" si="1"/>
        <v>Vrij gesubsidieerd onderwijs</v>
      </c>
      <c r="P102" s="77">
        <f>VLOOKUP(O102,'bruto-uurloon begeleiders'!$A$4:$C$6,2,FALSE)</f>
        <v>22.83</v>
      </c>
      <c r="Q102" s="77">
        <f>VLOOKUP(O102,'bruto-uurloon begeleiders'!$A$4:$C$6,3,FALSE)</f>
        <v>14.57</v>
      </c>
    </row>
    <row r="103" spans="1:17" ht="15" customHeight="1" x14ac:dyDescent="0.3">
      <c r="A103">
        <v>25866</v>
      </c>
      <c r="B103" t="s">
        <v>2028</v>
      </c>
      <c r="C103" t="s">
        <v>4555</v>
      </c>
      <c r="D103">
        <v>9120</v>
      </c>
      <c r="E103" t="s">
        <v>1423</v>
      </c>
      <c r="F103" t="s">
        <v>271</v>
      </c>
      <c r="G103" t="s">
        <v>1945</v>
      </c>
      <c r="H103" t="s">
        <v>360</v>
      </c>
      <c r="I103" s="56"/>
      <c r="J103" s="55"/>
      <c r="K103" s="56"/>
      <c r="L103" s="57"/>
      <c r="M103" s="55"/>
      <c r="N103" s="56"/>
      <c r="O103" s="56" t="str">
        <f t="shared" si="1"/>
        <v>Vrij gesubsidieerd onderwijs</v>
      </c>
      <c r="P103" s="77">
        <f>VLOOKUP(O103,'bruto-uurloon begeleiders'!$A$4:$C$6,2,FALSE)</f>
        <v>22.83</v>
      </c>
      <c r="Q103" s="77">
        <f>VLOOKUP(O103,'bruto-uurloon begeleiders'!$A$4:$C$6,3,FALSE)</f>
        <v>14.57</v>
      </c>
    </row>
    <row r="104" spans="1:17" ht="15" customHeight="1" x14ac:dyDescent="0.3">
      <c r="A104">
        <v>25874</v>
      </c>
      <c r="B104" t="s">
        <v>393</v>
      </c>
      <c r="C104" t="s">
        <v>4556</v>
      </c>
      <c r="D104">
        <v>2800</v>
      </c>
      <c r="E104" t="s">
        <v>778</v>
      </c>
      <c r="F104" t="s">
        <v>63</v>
      </c>
      <c r="G104" t="s">
        <v>394</v>
      </c>
      <c r="H104" t="s">
        <v>310</v>
      </c>
      <c r="I104" s="56"/>
      <c r="J104" s="55"/>
      <c r="K104" s="56"/>
      <c r="L104" s="57"/>
      <c r="M104" s="55"/>
      <c r="N104" s="56"/>
      <c r="O104" s="56" t="str">
        <f t="shared" si="1"/>
        <v>Gemeenschapsonderwijs</v>
      </c>
      <c r="P104" s="77">
        <f>VLOOKUP(O104,'bruto-uurloon begeleiders'!$A$4:$C$6,2,FALSE)</f>
        <v>21.92</v>
      </c>
      <c r="Q104" s="77">
        <f>VLOOKUP(O104,'bruto-uurloon begeleiders'!$A$4:$C$6,3,FALSE)</f>
        <v>14.57</v>
      </c>
    </row>
    <row r="105" spans="1:17" ht="15" customHeight="1" x14ac:dyDescent="0.3">
      <c r="A105">
        <v>25882</v>
      </c>
      <c r="B105" t="s">
        <v>4557</v>
      </c>
      <c r="C105" t="s">
        <v>4558</v>
      </c>
      <c r="D105">
        <v>2800</v>
      </c>
      <c r="E105" t="s">
        <v>778</v>
      </c>
      <c r="F105" t="s">
        <v>64</v>
      </c>
      <c r="G105" t="s">
        <v>396</v>
      </c>
      <c r="H105" t="s">
        <v>360</v>
      </c>
      <c r="I105" s="56"/>
      <c r="J105" s="55"/>
      <c r="K105" s="56"/>
      <c r="L105" s="57"/>
      <c r="M105" s="55"/>
      <c r="N105" s="56"/>
      <c r="O105" s="56" t="str">
        <f t="shared" si="1"/>
        <v>Vrij gesubsidieerd onderwijs</v>
      </c>
      <c r="P105" s="77">
        <f>VLOOKUP(O105,'bruto-uurloon begeleiders'!$A$4:$C$6,2,FALSE)</f>
        <v>22.83</v>
      </c>
      <c r="Q105" s="77">
        <f>VLOOKUP(O105,'bruto-uurloon begeleiders'!$A$4:$C$6,3,FALSE)</f>
        <v>14.57</v>
      </c>
    </row>
    <row r="106" spans="1:17" ht="15" customHeight="1" x14ac:dyDescent="0.3">
      <c r="A106">
        <v>25891</v>
      </c>
      <c r="B106" t="s">
        <v>397</v>
      </c>
      <c r="C106" t="s">
        <v>4559</v>
      </c>
      <c r="D106">
        <v>3000</v>
      </c>
      <c r="E106" t="s">
        <v>820</v>
      </c>
      <c r="F106" t="s">
        <v>65</v>
      </c>
      <c r="G106" t="s">
        <v>2190</v>
      </c>
      <c r="H106" t="s">
        <v>360</v>
      </c>
      <c r="I106" s="56"/>
      <c r="J106" s="55"/>
      <c r="K106" s="56"/>
      <c r="L106" s="57"/>
      <c r="M106" s="55"/>
      <c r="N106" s="56"/>
      <c r="O106" s="56" t="str">
        <f t="shared" si="1"/>
        <v>Vrij gesubsidieerd onderwijs</v>
      </c>
      <c r="P106" s="77">
        <f>VLOOKUP(O106,'bruto-uurloon begeleiders'!$A$4:$C$6,2,FALSE)</f>
        <v>22.83</v>
      </c>
      <c r="Q106" s="77">
        <f>VLOOKUP(O106,'bruto-uurloon begeleiders'!$A$4:$C$6,3,FALSE)</f>
        <v>14.57</v>
      </c>
    </row>
    <row r="107" spans="1:17" ht="15" customHeight="1" x14ac:dyDescent="0.3">
      <c r="A107">
        <v>25908</v>
      </c>
      <c r="B107" t="s">
        <v>2121</v>
      </c>
      <c r="C107" t="s">
        <v>4560</v>
      </c>
      <c r="D107">
        <v>3000</v>
      </c>
      <c r="E107" t="s">
        <v>820</v>
      </c>
      <c r="F107" t="s">
        <v>1749</v>
      </c>
      <c r="G107" t="s">
        <v>1750</v>
      </c>
      <c r="H107" t="s">
        <v>360</v>
      </c>
      <c r="I107" s="56"/>
      <c r="J107" s="55"/>
      <c r="K107" s="56"/>
      <c r="L107" s="57"/>
      <c r="M107" s="55"/>
      <c r="N107" s="56"/>
      <c r="O107" s="56" t="str">
        <f t="shared" si="1"/>
        <v>Vrij gesubsidieerd onderwijs</v>
      </c>
      <c r="P107" s="77">
        <f>VLOOKUP(O107,'bruto-uurloon begeleiders'!$A$4:$C$6,2,FALSE)</f>
        <v>22.83</v>
      </c>
      <c r="Q107" s="77">
        <f>VLOOKUP(O107,'bruto-uurloon begeleiders'!$A$4:$C$6,3,FALSE)</f>
        <v>14.57</v>
      </c>
    </row>
    <row r="108" spans="1:17" ht="15" customHeight="1" x14ac:dyDescent="0.3">
      <c r="A108">
        <v>25924</v>
      </c>
      <c r="B108" t="s">
        <v>398</v>
      </c>
      <c r="C108" t="s">
        <v>4561</v>
      </c>
      <c r="D108">
        <v>3001</v>
      </c>
      <c r="E108" t="s">
        <v>4424</v>
      </c>
      <c r="F108" t="s">
        <v>66</v>
      </c>
      <c r="G108" t="s">
        <v>67</v>
      </c>
      <c r="H108" t="s">
        <v>360</v>
      </c>
      <c r="I108" s="56"/>
      <c r="J108" s="55"/>
      <c r="K108" s="56"/>
      <c r="L108" s="57"/>
      <c r="M108" s="55"/>
      <c r="N108" s="56"/>
      <c r="O108" s="56" t="str">
        <f t="shared" si="1"/>
        <v>Vrij gesubsidieerd onderwijs</v>
      </c>
      <c r="P108" s="77">
        <f>VLOOKUP(O108,'bruto-uurloon begeleiders'!$A$4:$C$6,2,FALSE)</f>
        <v>22.83</v>
      </c>
      <c r="Q108" s="77">
        <f>VLOOKUP(O108,'bruto-uurloon begeleiders'!$A$4:$C$6,3,FALSE)</f>
        <v>14.57</v>
      </c>
    </row>
    <row r="109" spans="1:17" ht="15" customHeight="1" x14ac:dyDescent="0.3">
      <c r="A109">
        <v>25932</v>
      </c>
      <c r="B109" t="s">
        <v>399</v>
      </c>
      <c r="C109" t="s">
        <v>4562</v>
      </c>
      <c r="D109">
        <v>3360</v>
      </c>
      <c r="E109" t="s">
        <v>4563</v>
      </c>
      <c r="F109" t="s">
        <v>68</v>
      </c>
      <c r="G109" t="s">
        <v>400</v>
      </c>
      <c r="H109" t="s">
        <v>360</v>
      </c>
      <c r="I109" s="56"/>
      <c r="J109" s="55"/>
      <c r="K109" s="56"/>
      <c r="L109" s="57"/>
      <c r="M109" s="55"/>
      <c r="N109" s="56"/>
      <c r="O109" s="56" t="str">
        <f t="shared" si="1"/>
        <v>Vrij gesubsidieerd onderwijs</v>
      </c>
      <c r="P109" s="77">
        <f>VLOOKUP(O109,'bruto-uurloon begeleiders'!$A$4:$C$6,2,FALSE)</f>
        <v>22.83</v>
      </c>
      <c r="Q109" s="77">
        <f>VLOOKUP(O109,'bruto-uurloon begeleiders'!$A$4:$C$6,3,FALSE)</f>
        <v>14.57</v>
      </c>
    </row>
    <row r="110" spans="1:17" ht="15" customHeight="1" x14ac:dyDescent="0.3">
      <c r="A110">
        <v>25941</v>
      </c>
      <c r="B110" t="s">
        <v>401</v>
      </c>
      <c r="C110" t="s">
        <v>4564</v>
      </c>
      <c r="D110">
        <v>3040</v>
      </c>
      <c r="E110" t="s">
        <v>827</v>
      </c>
      <c r="F110" t="s">
        <v>69</v>
      </c>
      <c r="G110" t="s">
        <v>1946</v>
      </c>
      <c r="H110" t="s">
        <v>360</v>
      </c>
      <c r="I110" s="56"/>
      <c r="J110" s="55"/>
      <c r="K110" s="56"/>
      <c r="L110" s="57"/>
      <c r="M110" s="55"/>
      <c r="N110" s="56"/>
      <c r="O110" s="56" t="str">
        <f t="shared" si="1"/>
        <v>Vrij gesubsidieerd onderwijs</v>
      </c>
      <c r="P110" s="77">
        <f>VLOOKUP(O110,'bruto-uurloon begeleiders'!$A$4:$C$6,2,FALSE)</f>
        <v>22.83</v>
      </c>
      <c r="Q110" s="77">
        <f>VLOOKUP(O110,'bruto-uurloon begeleiders'!$A$4:$C$6,3,FALSE)</f>
        <v>14.57</v>
      </c>
    </row>
    <row r="111" spans="1:17" ht="15" customHeight="1" x14ac:dyDescent="0.3">
      <c r="A111">
        <v>25957</v>
      </c>
      <c r="B111" t="s">
        <v>1815</v>
      </c>
      <c r="C111" t="s">
        <v>4565</v>
      </c>
      <c r="D111">
        <v>2220</v>
      </c>
      <c r="E111" t="s">
        <v>688</v>
      </c>
      <c r="F111" t="s">
        <v>1816</v>
      </c>
      <c r="G111" t="s">
        <v>2122</v>
      </c>
      <c r="H111" t="s">
        <v>360</v>
      </c>
      <c r="I111" s="56"/>
      <c r="J111" s="55"/>
      <c r="K111" s="56"/>
      <c r="L111" s="57"/>
      <c r="M111" s="55"/>
      <c r="N111" s="56"/>
      <c r="O111" s="56" t="str">
        <f t="shared" si="1"/>
        <v>Vrij gesubsidieerd onderwijs</v>
      </c>
      <c r="P111" s="77">
        <f>VLOOKUP(O111,'bruto-uurloon begeleiders'!$A$4:$C$6,2,FALSE)</f>
        <v>22.83</v>
      </c>
      <c r="Q111" s="77">
        <f>VLOOKUP(O111,'bruto-uurloon begeleiders'!$A$4:$C$6,3,FALSE)</f>
        <v>14.57</v>
      </c>
    </row>
    <row r="112" spans="1:17" ht="15" customHeight="1" x14ac:dyDescent="0.3">
      <c r="A112">
        <v>25965</v>
      </c>
      <c r="B112" t="s">
        <v>402</v>
      </c>
      <c r="C112" t="s">
        <v>4566</v>
      </c>
      <c r="D112">
        <v>3120</v>
      </c>
      <c r="E112" t="s">
        <v>851</v>
      </c>
      <c r="F112" t="s">
        <v>70</v>
      </c>
      <c r="G112" t="s">
        <v>4567</v>
      </c>
      <c r="H112" t="s">
        <v>360</v>
      </c>
      <c r="I112" s="56"/>
      <c r="J112" s="55"/>
      <c r="K112" s="56"/>
      <c r="L112" s="57"/>
      <c r="M112" s="55"/>
      <c r="N112" s="56"/>
      <c r="O112" s="56" t="str">
        <f t="shared" si="1"/>
        <v>Vrij gesubsidieerd onderwijs</v>
      </c>
      <c r="P112" s="77">
        <f>VLOOKUP(O112,'bruto-uurloon begeleiders'!$A$4:$C$6,2,FALSE)</f>
        <v>22.83</v>
      </c>
      <c r="Q112" s="77">
        <f>VLOOKUP(O112,'bruto-uurloon begeleiders'!$A$4:$C$6,3,FALSE)</f>
        <v>14.57</v>
      </c>
    </row>
    <row r="113" spans="1:17" ht="15" customHeight="1" x14ac:dyDescent="0.3">
      <c r="A113">
        <v>25973</v>
      </c>
      <c r="B113" t="s">
        <v>1817</v>
      </c>
      <c r="C113" t="s">
        <v>4568</v>
      </c>
      <c r="D113">
        <v>2260</v>
      </c>
      <c r="E113" t="s">
        <v>706</v>
      </c>
      <c r="F113" t="s">
        <v>1818</v>
      </c>
      <c r="G113" t="s">
        <v>1947</v>
      </c>
      <c r="H113" t="s">
        <v>360</v>
      </c>
      <c r="I113" s="56"/>
      <c r="J113" s="55"/>
      <c r="K113" s="56"/>
      <c r="L113" s="57"/>
      <c r="M113" s="55"/>
      <c r="N113" s="56"/>
      <c r="O113" s="56" t="str">
        <f t="shared" si="1"/>
        <v>Vrij gesubsidieerd onderwijs</v>
      </c>
      <c r="P113" s="77">
        <f>VLOOKUP(O113,'bruto-uurloon begeleiders'!$A$4:$C$6,2,FALSE)</f>
        <v>22.83</v>
      </c>
      <c r="Q113" s="77">
        <f>VLOOKUP(O113,'bruto-uurloon begeleiders'!$A$4:$C$6,3,FALSE)</f>
        <v>14.57</v>
      </c>
    </row>
    <row r="114" spans="1:17" ht="15" customHeight="1" x14ac:dyDescent="0.3">
      <c r="A114">
        <v>25981</v>
      </c>
      <c r="B114" t="s">
        <v>1819</v>
      </c>
      <c r="C114" t="s">
        <v>4569</v>
      </c>
      <c r="D114">
        <v>3200</v>
      </c>
      <c r="E114" t="s">
        <v>861</v>
      </c>
      <c r="F114" t="s">
        <v>1820</v>
      </c>
      <c r="G114" t="s">
        <v>1821</v>
      </c>
      <c r="H114" t="s">
        <v>361</v>
      </c>
      <c r="I114" s="56"/>
      <c r="J114" s="55"/>
      <c r="K114" s="56"/>
      <c r="L114" s="57"/>
      <c r="M114" s="55"/>
      <c r="N114" s="56"/>
      <c r="O114" s="56" t="str">
        <f t="shared" si="1"/>
        <v>Officieel gesubsidieerd onderwijs</v>
      </c>
      <c r="P114" s="77">
        <f>VLOOKUP(O114,'bruto-uurloon begeleiders'!$A$4:$C$6,2,FALSE)</f>
        <v>22.85</v>
      </c>
      <c r="Q114" s="77">
        <f>VLOOKUP(O114,'bruto-uurloon begeleiders'!$A$4:$C$6,3,FALSE)</f>
        <v>14.57</v>
      </c>
    </row>
    <row r="115" spans="1:17" ht="15" customHeight="1" x14ac:dyDescent="0.3">
      <c r="A115">
        <v>25999</v>
      </c>
      <c r="B115" t="s">
        <v>2191</v>
      </c>
      <c r="C115" t="s">
        <v>4570</v>
      </c>
      <c r="D115">
        <v>3290</v>
      </c>
      <c r="E115" t="s">
        <v>879</v>
      </c>
      <c r="F115" t="s">
        <v>2029</v>
      </c>
      <c r="G115" t="s">
        <v>286</v>
      </c>
      <c r="H115" t="s">
        <v>360</v>
      </c>
      <c r="I115" s="56"/>
      <c r="J115" s="55"/>
      <c r="K115" s="56"/>
      <c r="L115" s="57"/>
      <c r="M115" s="55"/>
      <c r="N115" s="56"/>
      <c r="O115" s="56" t="str">
        <f t="shared" si="1"/>
        <v>Vrij gesubsidieerd onderwijs</v>
      </c>
      <c r="P115" s="77">
        <f>VLOOKUP(O115,'bruto-uurloon begeleiders'!$A$4:$C$6,2,FALSE)</f>
        <v>22.83</v>
      </c>
      <c r="Q115" s="77">
        <f>VLOOKUP(O115,'bruto-uurloon begeleiders'!$A$4:$C$6,3,FALSE)</f>
        <v>14.57</v>
      </c>
    </row>
    <row r="116" spans="1:17" ht="15" customHeight="1" x14ac:dyDescent="0.3">
      <c r="A116">
        <v>26005</v>
      </c>
      <c r="B116" t="s">
        <v>403</v>
      </c>
      <c r="C116" t="s">
        <v>4571</v>
      </c>
      <c r="D116">
        <v>3294</v>
      </c>
      <c r="E116" t="s">
        <v>4572</v>
      </c>
      <c r="F116" t="s">
        <v>71</v>
      </c>
      <c r="G116" t="s">
        <v>2123</v>
      </c>
      <c r="H116" t="s">
        <v>360</v>
      </c>
      <c r="I116" s="56"/>
      <c r="J116" s="55"/>
      <c r="K116" s="56"/>
      <c r="L116" s="57"/>
      <c r="M116" s="55"/>
      <c r="N116" s="56"/>
      <c r="O116" s="56" t="str">
        <f t="shared" si="1"/>
        <v>Vrij gesubsidieerd onderwijs</v>
      </c>
      <c r="P116" s="77">
        <f>VLOOKUP(O116,'bruto-uurloon begeleiders'!$A$4:$C$6,2,FALSE)</f>
        <v>22.83</v>
      </c>
      <c r="Q116" s="77">
        <f>VLOOKUP(O116,'bruto-uurloon begeleiders'!$A$4:$C$6,3,FALSE)</f>
        <v>14.57</v>
      </c>
    </row>
    <row r="117" spans="1:17" ht="15" customHeight="1" x14ac:dyDescent="0.3">
      <c r="A117">
        <v>26021</v>
      </c>
      <c r="B117" t="s">
        <v>404</v>
      </c>
      <c r="C117" t="s">
        <v>4573</v>
      </c>
      <c r="D117">
        <v>3300</v>
      </c>
      <c r="E117" t="s">
        <v>890</v>
      </c>
      <c r="F117" t="s">
        <v>72</v>
      </c>
      <c r="G117" t="s">
        <v>73</v>
      </c>
      <c r="H117" t="s">
        <v>361</v>
      </c>
      <c r="I117" s="56"/>
      <c r="J117" s="55"/>
      <c r="K117" s="56"/>
      <c r="L117" s="57"/>
      <c r="M117" s="55"/>
      <c r="N117" s="56"/>
      <c r="O117" s="56" t="str">
        <f t="shared" si="1"/>
        <v>Officieel gesubsidieerd onderwijs</v>
      </c>
      <c r="P117" s="77">
        <f>VLOOKUP(O117,'bruto-uurloon begeleiders'!$A$4:$C$6,2,FALSE)</f>
        <v>22.85</v>
      </c>
      <c r="Q117" s="77">
        <f>VLOOKUP(O117,'bruto-uurloon begeleiders'!$A$4:$C$6,3,FALSE)</f>
        <v>14.57</v>
      </c>
    </row>
    <row r="118" spans="1:17" ht="15" customHeight="1" x14ac:dyDescent="0.3">
      <c r="A118">
        <v>26039</v>
      </c>
      <c r="B118" t="s">
        <v>1822</v>
      </c>
      <c r="C118" t="s">
        <v>4574</v>
      </c>
      <c r="D118">
        <v>3320</v>
      </c>
      <c r="E118" t="s">
        <v>892</v>
      </c>
      <c r="F118" t="s">
        <v>1823</v>
      </c>
      <c r="G118" t="s">
        <v>1824</v>
      </c>
      <c r="H118" t="s">
        <v>360</v>
      </c>
      <c r="I118" s="56"/>
      <c r="J118" s="55"/>
      <c r="K118" s="56"/>
      <c r="L118" s="57"/>
      <c r="M118" s="55"/>
      <c r="N118" s="56"/>
      <c r="O118" s="56" t="str">
        <f t="shared" si="1"/>
        <v>Vrij gesubsidieerd onderwijs</v>
      </c>
      <c r="P118" s="77">
        <f>VLOOKUP(O118,'bruto-uurloon begeleiders'!$A$4:$C$6,2,FALSE)</f>
        <v>22.83</v>
      </c>
      <c r="Q118" s="77">
        <f>VLOOKUP(O118,'bruto-uurloon begeleiders'!$A$4:$C$6,3,FALSE)</f>
        <v>14.57</v>
      </c>
    </row>
    <row r="119" spans="1:17" ht="15" customHeight="1" x14ac:dyDescent="0.3">
      <c r="A119">
        <v>26047</v>
      </c>
      <c r="B119" t="s">
        <v>405</v>
      </c>
      <c r="C119" t="s">
        <v>4575</v>
      </c>
      <c r="D119">
        <v>3440</v>
      </c>
      <c r="E119" t="s">
        <v>937</v>
      </c>
      <c r="F119" t="s">
        <v>74</v>
      </c>
      <c r="G119" t="s">
        <v>2030</v>
      </c>
      <c r="H119" t="s">
        <v>360</v>
      </c>
      <c r="I119" s="56"/>
      <c r="J119" s="55"/>
      <c r="K119" s="56"/>
      <c r="L119" s="57"/>
      <c r="M119" s="55"/>
      <c r="N119" s="56"/>
      <c r="O119" s="56" t="str">
        <f t="shared" si="1"/>
        <v>Vrij gesubsidieerd onderwijs</v>
      </c>
      <c r="P119" s="77">
        <f>VLOOKUP(O119,'bruto-uurloon begeleiders'!$A$4:$C$6,2,FALSE)</f>
        <v>22.83</v>
      </c>
      <c r="Q119" s="77">
        <f>VLOOKUP(O119,'bruto-uurloon begeleiders'!$A$4:$C$6,3,FALSE)</f>
        <v>14.57</v>
      </c>
    </row>
    <row r="120" spans="1:17" ht="15" customHeight="1" x14ac:dyDescent="0.3">
      <c r="A120">
        <v>26054</v>
      </c>
      <c r="B120" t="s">
        <v>406</v>
      </c>
      <c r="C120" t="s">
        <v>4576</v>
      </c>
      <c r="D120">
        <v>3500</v>
      </c>
      <c r="E120" t="s">
        <v>949</v>
      </c>
      <c r="F120" t="s">
        <v>75</v>
      </c>
      <c r="G120" t="s">
        <v>76</v>
      </c>
      <c r="H120" t="s">
        <v>360</v>
      </c>
      <c r="I120" s="56"/>
      <c r="J120" s="55"/>
      <c r="K120" s="56"/>
      <c r="L120" s="57"/>
      <c r="M120" s="55"/>
      <c r="N120" s="56"/>
      <c r="O120" s="56" t="str">
        <f t="shared" si="1"/>
        <v>Vrij gesubsidieerd onderwijs</v>
      </c>
      <c r="P120" s="77">
        <f>VLOOKUP(O120,'bruto-uurloon begeleiders'!$A$4:$C$6,2,FALSE)</f>
        <v>22.83</v>
      </c>
      <c r="Q120" s="77">
        <f>VLOOKUP(O120,'bruto-uurloon begeleiders'!$A$4:$C$6,3,FALSE)</f>
        <v>14.57</v>
      </c>
    </row>
    <row r="121" spans="1:17" ht="15" customHeight="1" x14ac:dyDescent="0.3">
      <c r="A121">
        <v>26062</v>
      </c>
      <c r="B121" t="s">
        <v>407</v>
      </c>
      <c r="C121" t="s">
        <v>4577</v>
      </c>
      <c r="D121">
        <v>3500</v>
      </c>
      <c r="E121" t="s">
        <v>949</v>
      </c>
      <c r="F121" t="s">
        <v>4578</v>
      </c>
      <c r="G121" t="s">
        <v>2124</v>
      </c>
      <c r="H121" t="s">
        <v>360</v>
      </c>
      <c r="I121" s="56"/>
      <c r="J121" s="55"/>
      <c r="K121" s="56"/>
      <c r="L121" s="57"/>
      <c r="M121" s="55"/>
      <c r="N121" s="56"/>
      <c r="O121" s="56" t="str">
        <f t="shared" si="1"/>
        <v>Vrij gesubsidieerd onderwijs</v>
      </c>
      <c r="P121" s="77">
        <f>VLOOKUP(O121,'bruto-uurloon begeleiders'!$A$4:$C$6,2,FALSE)</f>
        <v>22.83</v>
      </c>
      <c r="Q121" s="77">
        <f>VLOOKUP(O121,'bruto-uurloon begeleiders'!$A$4:$C$6,3,FALSE)</f>
        <v>14.57</v>
      </c>
    </row>
    <row r="122" spans="1:17" ht="15" customHeight="1" x14ac:dyDescent="0.3">
      <c r="A122">
        <v>26071</v>
      </c>
      <c r="B122" t="s">
        <v>408</v>
      </c>
      <c r="C122" t="s">
        <v>4579</v>
      </c>
      <c r="D122">
        <v>3550</v>
      </c>
      <c r="E122" t="s">
        <v>4428</v>
      </c>
      <c r="F122" t="s">
        <v>78</v>
      </c>
      <c r="G122" t="s">
        <v>4580</v>
      </c>
      <c r="H122" t="s">
        <v>360</v>
      </c>
      <c r="I122" s="56"/>
      <c r="J122" s="55"/>
      <c r="K122" s="56"/>
      <c r="L122" s="57"/>
      <c r="M122" s="55"/>
      <c r="N122" s="56"/>
      <c r="O122" s="56" t="str">
        <f t="shared" si="1"/>
        <v>Vrij gesubsidieerd onderwijs</v>
      </c>
      <c r="P122" s="77">
        <f>VLOOKUP(O122,'bruto-uurloon begeleiders'!$A$4:$C$6,2,FALSE)</f>
        <v>22.83</v>
      </c>
      <c r="Q122" s="77">
        <f>VLOOKUP(O122,'bruto-uurloon begeleiders'!$A$4:$C$6,3,FALSE)</f>
        <v>14.57</v>
      </c>
    </row>
    <row r="123" spans="1:17" ht="15" customHeight="1" x14ac:dyDescent="0.3">
      <c r="A123">
        <v>26088</v>
      </c>
      <c r="B123" t="s">
        <v>409</v>
      </c>
      <c r="C123" t="s">
        <v>4581</v>
      </c>
      <c r="D123">
        <v>3530</v>
      </c>
      <c r="E123" t="s">
        <v>960</v>
      </c>
      <c r="F123" t="s">
        <v>79</v>
      </c>
      <c r="G123" t="s">
        <v>80</v>
      </c>
      <c r="H123" t="s">
        <v>360</v>
      </c>
      <c r="I123" s="56"/>
      <c r="J123" s="55"/>
      <c r="K123" s="56"/>
      <c r="L123" s="57"/>
      <c r="M123" s="55"/>
      <c r="N123" s="56"/>
      <c r="O123" s="56" t="str">
        <f t="shared" si="1"/>
        <v>Vrij gesubsidieerd onderwijs</v>
      </c>
      <c r="P123" s="77">
        <f>VLOOKUP(O123,'bruto-uurloon begeleiders'!$A$4:$C$6,2,FALSE)</f>
        <v>22.83</v>
      </c>
      <c r="Q123" s="77">
        <f>VLOOKUP(O123,'bruto-uurloon begeleiders'!$A$4:$C$6,3,FALSE)</f>
        <v>14.57</v>
      </c>
    </row>
    <row r="124" spans="1:17" ht="15" customHeight="1" x14ac:dyDescent="0.3">
      <c r="A124">
        <v>26096</v>
      </c>
      <c r="B124" t="s">
        <v>1825</v>
      </c>
      <c r="C124" t="s">
        <v>4582</v>
      </c>
      <c r="D124">
        <v>3990</v>
      </c>
      <c r="E124" t="s">
        <v>1154</v>
      </c>
      <c r="F124" t="s">
        <v>1826</v>
      </c>
      <c r="G124" t="s">
        <v>1827</v>
      </c>
      <c r="H124" t="s">
        <v>360</v>
      </c>
      <c r="I124" s="56"/>
      <c r="J124" s="55"/>
      <c r="K124" s="56"/>
      <c r="L124" s="57"/>
      <c r="M124" s="55"/>
      <c r="N124" s="56"/>
      <c r="O124" s="56" t="str">
        <f t="shared" si="1"/>
        <v>Vrij gesubsidieerd onderwijs</v>
      </c>
      <c r="P124" s="77">
        <f>VLOOKUP(O124,'bruto-uurloon begeleiders'!$A$4:$C$6,2,FALSE)</f>
        <v>22.83</v>
      </c>
      <c r="Q124" s="77">
        <f>VLOOKUP(O124,'bruto-uurloon begeleiders'!$A$4:$C$6,3,FALSE)</f>
        <v>14.57</v>
      </c>
    </row>
    <row r="125" spans="1:17" ht="15" customHeight="1" x14ac:dyDescent="0.3">
      <c r="A125">
        <v>26104</v>
      </c>
      <c r="B125" t="s">
        <v>410</v>
      </c>
      <c r="C125" t="s">
        <v>4583</v>
      </c>
      <c r="D125">
        <v>3900</v>
      </c>
      <c r="E125" t="s">
        <v>4584</v>
      </c>
      <c r="F125" t="s">
        <v>81</v>
      </c>
      <c r="G125" t="s">
        <v>1948</v>
      </c>
      <c r="H125" t="s">
        <v>360</v>
      </c>
      <c r="I125" s="56"/>
      <c r="J125" s="55"/>
      <c r="K125" s="56"/>
      <c r="L125" s="57"/>
      <c r="M125" s="55"/>
      <c r="N125" s="56"/>
      <c r="O125" s="56" t="str">
        <f t="shared" si="1"/>
        <v>Vrij gesubsidieerd onderwijs</v>
      </c>
      <c r="P125" s="77">
        <f>VLOOKUP(O125,'bruto-uurloon begeleiders'!$A$4:$C$6,2,FALSE)</f>
        <v>22.83</v>
      </c>
      <c r="Q125" s="77">
        <f>VLOOKUP(O125,'bruto-uurloon begeleiders'!$A$4:$C$6,3,FALSE)</f>
        <v>14.57</v>
      </c>
    </row>
    <row r="126" spans="1:17" ht="15" customHeight="1" x14ac:dyDescent="0.3">
      <c r="A126">
        <v>26112</v>
      </c>
      <c r="B126" t="s">
        <v>411</v>
      </c>
      <c r="C126" t="s">
        <v>4585</v>
      </c>
      <c r="D126">
        <v>3600</v>
      </c>
      <c r="E126" t="s">
        <v>979</v>
      </c>
      <c r="F126" t="s">
        <v>82</v>
      </c>
      <c r="G126" t="s">
        <v>83</v>
      </c>
      <c r="H126" t="s">
        <v>360</v>
      </c>
      <c r="I126" s="56"/>
      <c r="J126" s="55"/>
      <c r="K126" s="56"/>
      <c r="L126" s="57"/>
      <c r="M126" s="55"/>
      <c r="N126" s="56"/>
      <c r="O126" s="56" t="str">
        <f t="shared" si="1"/>
        <v>Vrij gesubsidieerd onderwijs</v>
      </c>
      <c r="P126" s="77">
        <f>VLOOKUP(O126,'bruto-uurloon begeleiders'!$A$4:$C$6,2,FALSE)</f>
        <v>22.83</v>
      </c>
      <c r="Q126" s="77">
        <f>VLOOKUP(O126,'bruto-uurloon begeleiders'!$A$4:$C$6,3,FALSE)</f>
        <v>14.57</v>
      </c>
    </row>
    <row r="127" spans="1:17" ht="15" customHeight="1" x14ac:dyDescent="0.3">
      <c r="A127">
        <v>26138</v>
      </c>
      <c r="B127" t="s">
        <v>412</v>
      </c>
      <c r="C127" t="s">
        <v>4586</v>
      </c>
      <c r="D127">
        <v>3590</v>
      </c>
      <c r="E127" t="s">
        <v>978</v>
      </c>
      <c r="F127" t="s">
        <v>84</v>
      </c>
      <c r="G127" t="s">
        <v>413</v>
      </c>
      <c r="H127" t="s">
        <v>360</v>
      </c>
      <c r="I127" s="56"/>
      <c r="J127" s="55"/>
      <c r="K127" s="56"/>
      <c r="L127" s="57"/>
      <c r="M127" s="55"/>
      <c r="N127" s="56"/>
      <c r="O127" s="56" t="str">
        <f t="shared" si="1"/>
        <v>Vrij gesubsidieerd onderwijs</v>
      </c>
      <c r="P127" s="77">
        <f>VLOOKUP(O127,'bruto-uurloon begeleiders'!$A$4:$C$6,2,FALSE)</f>
        <v>22.83</v>
      </c>
      <c r="Q127" s="77">
        <f>VLOOKUP(O127,'bruto-uurloon begeleiders'!$A$4:$C$6,3,FALSE)</f>
        <v>14.57</v>
      </c>
    </row>
    <row r="128" spans="1:17" ht="15" customHeight="1" x14ac:dyDescent="0.3">
      <c r="A128">
        <v>26153</v>
      </c>
      <c r="B128" t="s">
        <v>414</v>
      </c>
      <c r="C128" t="s">
        <v>4587</v>
      </c>
      <c r="D128">
        <v>3630</v>
      </c>
      <c r="E128" t="s">
        <v>987</v>
      </c>
      <c r="F128" t="s">
        <v>85</v>
      </c>
      <c r="G128" t="s">
        <v>415</v>
      </c>
      <c r="H128" t="s">
        <v>360</v>
      </c>
      <c r="I128" s="56"/>
      <c r="J128" s="55"/>
      <c r="K128" s="56"/>
      <c r="L128" s="57"/>
      <c r="M128" s="55"/>
      <c r="N128" s="56"/>
      <c r="O128" s="56" t="str">
        <f t="shared" si="1"/>
        <v>Vrij gesubsidieerd onderwijs</v>
      </c>
      <c r="P128" s="77">
        <f>VLOOKUP(O128,'bruto-uurloon begeleiders'!$A$4:$C$6,2,FALSE)</f>
        <v>22.83</v>
      </c>
      <c r="Q128" s="77">
        <f>VLOOKUP(O128,'bruto-uurloon begeleiders'!$A$4:$C$6,3,FALSE)</f>
        <v>14.57</v>
      </c>
    </row>
    <row r="129" spans="1:17" ht="15" customHeight="1" x14ac:dyDescent="0.3">
      <c r="A129">
        <v>26161</v>
      </c>
      <c r="B129" t="s">
        <v>1828</v>
      </c>
      <c r="C129" t="s">
        <v>4588</v>
      </c>
      <c r="D129">
        <v>3650</v>
      </c>
      <c r="E129" t="s">
        <v>999</v>
      </c>
      <c r="F129" t="s">
        <v>1829</v>
      </c>
      <c r="G129" t="s">
        <v>2192</v>
      </c>
      <c r="H129" t="s">
        <v>361</v>
      </c>
      <c r="I129" s="56"/>
      <c r="J129" s="55"/>
      <c r="K129" s="56"/>
      <c r="L129" s="57"/>
      <c r="M129" s="55"/>
      <c r="N129" s="56"/>
      <c r="O129" s="56" t="str">
        <f t="shared" si="1"/>
        <v>Officieel gesubsidieerd onderwijs</v>
      </c>
      <c r="P129" s="77">
        <f>VLOOKUP(O129,'bruto-uurloon begeleiders'!$A$4:$C$6,2,FALSE)</f>
        <v>22.85</v>
      </c>
      <c r="Q129" s="77">
        <f>VLOOKUP(O129,'bruto-uurloon begeleiders'!$A$4:$C$6,3,FALSE)</f>
        <v>14.57</v>
      </c>
    </row>
    <row r="130" spans="1:17" ht="15" customHeight="1" x14ac:dyDescent="0.3">
      <c r="A130">
        <v>26179</v>
      </c>
      <c r="B130" t="s">
        <v>416</v>
      </c>
      <c r="C130" t="s">
        <v>4589</v>
      </c>
      <c r="D130">
        <v>3680</v>
      </c>
      <c r="E130" t="s">
        <v>1011</v>
      </c>
      <c r="F130" t="s">
        <v>86</v>
      </c>
      <c r="G130" t="s">
        <v>417</v>
      </c>
      <c r="H130" t="s">
        <v>360</v>
      </c>
      <c r="I130" s="56"/>
      <c r="J130" s="55"/>
      <c r="K130" s="56"/>
      <c r="L130" s="57"/>
      <c r="M130" s="55"/>
      <c r="N130" s="56"/>
      <c r="O130" s="56" t="str">
        <f t="shared" si="1"/>
        <v>Vrij gesubsidieerd onderwijs</v>
      </c>
      <c r="P130" s="77">
        <f>VLOOKUP(O130,'bruto-uurloon begeleiders'!$A$4:$C$6,2,FALSE)</f>
        <v>22.83</v>
      </c>
      <c r="Q130" s="77">
        <f>VLOOKUP(O130,'bruto-uurloon begeleiders'!$A$4:$C$6,3,FALSE)</f>
        <v>14.57</v>
      </c>
    </row>
    <row r="131" spans="1:17" ht="15" customHeight="1" x14ac:dyDescent="0.3">
      <c r="A131">
        <v>26187</v>
      </c>
      <c r="B131" t="s">
        <v>418</v>
      </c>
      <c r="C131" t="s">
        <v>4590</v>
      </c>
      <c r="D131">
        <v>3960</v>
      </c>
      <c r="E131" t="s">
        <v>1146</v>
      </c>
      <c r="F131" t="s">
        <v>87</v>
      </c>
      <c r="G131" t="s">
        <v>419</v>
      </c>
      <c r="H131" t="s">
        <v>360</v>
      </c>
      <c r="I131" s="56"/>
      <c r="J131" s="55"/>
      <c r="K131" s="56"/>
      <c r="L131" s="57"/>
      <c r="M131" s="55"/>
      <c r="N131" s="56"/>
      <c r="O131" s="56" t="str">
        <f t="shared" ref="O131:O194" si="2">IF(H131="","",H131)</f>
        <v>Vrij gesubsidieerd onderwijs</v>
      </c>
      <c r="P131" s="77">
        <f>VLOOKUP(O131,'bruto-uurloon begeleiders'!$A$4:$C$6,2,FALSE)</f>
        <v>22.83</v>
      </c>
      <c r="Q131" s="77">
        <f>VLOOKUP(O131,'bruto-uurloon begeleiders'!$A$4:$C$6,3,FALSE)</f>
        <v>14.57</v>
      </c>
    </row>
    <row r="132" spans="1:17" ht="15" customHeight="1" x14ac:dyDescent="0.3">
      <c r="A132">
        <v>26195</v>
      </c>
      <c r="B132" t="s">
        <v>420</v>
      </c>
      <c r="C132" t="s">
        <v>4591</v>
      </c>
      <c r="D132">
        <v>3700</v>
      </c>
      <c r="E132" t="s">
        <v>1030</v>
      </c>
      <c r="F132" t="s">
        <v>88</v>
      </c>
      <c r="G132" t="s">
        <v>421</v>
      </c>
      <c r="H132" t="s">
        <v>360</v>
      </c>
      <c r="I132" s="56"/>
      <c r="J132" s="55"/>
      <c r="K132" s="56"/>
      <c r="L132" s="57"/>
      <c r="M132" s="55"/>
      <c r="N132" s="56"/>
      <c r="O132" s="56" t="str">
        <f t="shared" si="2"/>
        <v>Vrij gesubsidieerd onderwijs</v>
      </c>
      <c r="P132" s="77">
        <f>VLOOKUP(O132,'bruto-uurloon begeleiders'!$A$4:$C$6,2,FALSE)</f>
        <v>22.83</v>
      </c>
      <c r="Q132" s="77">
        <f>VLOOKUP(O132,'bruto-uurloon begeleiders'!$A$4:$C$6,3,FALSE)</f>
        <v>14.57</v>
      </c>
    </row>
    <row r="133" spans="1:17" ht="15" customHeight="1" x14ac:dyDescent="0.3">
      <c r="A133">
        <v>26203</v>
      </c>
      <c r="B133" t="s">
        <v>4592</v>
      </c>
      <c r="C133" t="s">
        <v>4593</v>
      </c>
      <c r="D133">
        <v>3700</v>
      </c>
      <c r="E133" t="s">
        <v>1030</v>
      </c>
      <c r="F133" t="s">
        <v>1830</v>
      </c>
      <c r="G133" t="s">
        <v>1949</v>
      </c>
      <c r="H133" t="s">
        <v>310</v>
      </c>
      <c r="I133" s="56"/>
      <c r="J133" s="55"/>
      <c r="K133" s="56"/>
      <c r="L133" s="57"/>
      <c r="M133" s="55"/>
      <c r="N133" s="56"/>
      <c r="O133" s="56" t="str">
        <f t="shared" si="2"/>
        <v>Gemeenschapsonderwijs</v>
      </c>
      <c r="P133" s="77">
        <f>VLOOKUP(O133,'bruto-uurloon begeleiders'!$A$4:$C$6,2,FALSE)</f>
        <v>21.92</v>
      </c>
      <c r="Q133" s="77">
        <f>VLOOKUP(O133,'bruto-uurloon begeleiders'!$A$4:$C$6,3,FALSE)</f>
        <v>14.57</v>
      </c>
    </row>
    <row r="134" spans="1:17" ht="15" customHeight="1" x14ac:dyDescent="0.3">
      <c r="A134">
        <v>26211</v>
      </c>
      <c r="B134" t="s">
        <v>422</v>
      </c>
      <c r="C134" t="s">
        <v>4594</v>
      </c>
      <c r="D134">
        <v>3740</v>
      </c>
      <c r="E134" t="s">
        <v>1045</v>
      </c>
      <c r="F134" t="s">
        <v>89</v>
      </c>
      <c r="G134" t="s">
        <v>90</v>
      </c>
      <c r="H134" t="s">
        <v>360</v>
      </c>
      <c r="I134" s="56"/>
      <c r="J134" s="55"/>
      <c r="K134" s="56"/>
      <c r="L134" s="57"/>
      <c r="M134" s="55"/>
      <c r="N134" s="56"/>
      <c r="O134" s="56" t="str">
        <f t="shared" si="2"/>
        <v>Vrij gesubsidieerd onderwijs</v>
      </c>
      <c r="P134" s="77">
        <f>VLOOKUP(O134,'bruto-uurloon begeleiders'!$A$4:$C$6,2,FALSE)</f>
        <v>22.83</v>
      </c>
      <c r="Q134" s="77">
        <f>VLOOKUP(O134,'bruto-uurloon begeleiders'!$A$4:$C$6,3,FALSE)</f>
        <v>14.57</v>
      </c>
    </row>
    <row r="135" spans="1:17" ht="15" customHeight="1" x14ac:dyDescent="0.3">
      <c r="A135">
        <v>26237</v>
      </c>
      <c r="B135" t="s">
        <v>2193</v>
      </c>
      <c r="C135" t="s">
        <v>4595</v>
      </c>
      <c r="D135">
        <v>3800</v>
      </c>
      <c r="E135" t="s">
        <v>1081</v>
      </c>
      <c r="F135" t="s">
        <v>91</v>
      </c>
      <c r="G135" t="s">
        <v>2031</v>
      </c>
      <c r="H135" t="s">
        <v>360</v>
      </c>
      <c r="I135" s="56"/>
      <c r="J135" s="55"/>
      <c r="K135" s="56"/>
      <c r="L135" s="57"/>
      <c r="M135" s="55"/>
      <c r="N135" s="56"/>
      <c r="O135" s="56" t="str">
        <f t="shared" si="2"/>
        <v>Vrij gesubsidieerd onderwijs</v>
      </c>
      <c r="P135" s="77">
        <f>VLOOKUP(O135,'bruto-uurloon begeleiders'!$A$4:$C$6,2,FALSE)</f>
        <v>22.83</v>
      </c>
      <c r="Q135" s="77">
        <f>VLOOKUP(O135,'bruto-uurloon begeleiders'!$A$4:$C$6,3,FALSE)</f>
        <v>14.57</v>
      </c>
    </row>
    <row r="136" spans="1:17" ht="15" customHeight="1" x14ac:dyDescent="0.3">
      <c r="A136">
        <v>26252</v>
      </c>
      <c r="B136" t="s">
        <v>423</v>
      </c>
      <c r="C136" t="s">
        <v>4596</v>
      </c>
      <c r="D136">
        <v>3920</v>
      </c>
      <c r="E136" t="s">
        <v>1133</v>
      </c>
      <c r="F136" t="s">
        <v>92</v>
      </c>
      <c r="G136" t="s">
        <v>93</v>
      </c>
      <c r="H136" t="s">
        <v>360</v>
      </c>
      <c r="I136" s="56"/>
      <c r="J136" s="55"/>
      <c r="K136" s="56"/>
      <c r="L136" s="57"/>
      <c r="M136" s="55"/>
      <c r="N136" s="56"/>
      <c r="O136" s="56" t="str">
        <f t="shared" si="2"/>
        <v>Vrij gesubsidieerd onderwijs</v>
      </c>
      <c r="P136" s="77">
        <f>VLOOKUP(O136,'bruto-uurloon begeleiders'!$A$4:$C$6,2,FALSE)</f>
        <v>22.83</v>
      </c>
      <c r="Q136" s="77">
        <f>VLOOKUP(O136,'bruto-uurloon begeleiders'!$A$4:$C$6,3,FALSE)</f>
        <v>14.57</v>
      </c>
    </row>
    <row r="137" spans="1:17" ht="15" customHeight="1" x14ac:dyDescent="0.3">
      <c r="A137">
        <v>26261</v>
      </c>
      <c r="B137" t="s">
        <v>424</v>
      </c>
      <c r="C137" t="s">
        <v>4597</v>
      </c>
      <c r="D137">
        <v>3540</v>
      </c>
      <c r="E137" t="s">
        <v>963</v>
      </c>
      <c r="F137" t="s">
        <v>94</v>
      </c>
      <c r="G137" t="s">
        <v>425</v>
      </c>
      <c r="H137" t="s">
        <v>360</v>
      </c>
      <c r="I137" s="56"/>
      <c r="J137" s="55"/>
      <c r="K137" s="56"/>
      <c r="L137" s="57"/>
      <c r="M137" s="55"/>
      <c r="N137" s="56"/>
      <c r="O137" s="56" t="str">
        <f t="shared" si="2"/>
        <v>Vrij gesubsidieerd onderwijs</v>
      </c>
      <c r="P137" s="77">
        <f>VLOOKUP(O137,'bruto-uurloon begeleiders'!$A$4:$C$6,2,FALSE)</f>
        <v>22.83</v>
      </c>
      <c r="Q137" s="77">
        <f>VLOOKUP(O137,'bruto-uurloon begeleiders'!$A$4:$C$6,3,FALSE)</f>
        <v>14.57</v>
      </c>
    </row>
    <row r="138" spans="1:17" ht="15" customHeight="1" x14ac:dyDescent="0.3">
      <c r="A138">
        <v>26278</v>
      </c>
      <c r="B138" t="s">
        <v>1831</v>
      </c>
      <c r="C138" t="s">
        <v>4598</v>
      </c>
      <c r="D138">
        <v>3560</v>
      </c>
      <c r="E138" t="s">
        <v>972</v>
      </c>
      <c r="F138" t="s">
        <v>1832</v>
      </c>
      <c r="G138" t="s">
        <v>2032</v>
      </c>
      <c r="H138" t="s">
        <v>360</v>
      </c>
      <c r="I138" s="56"/>
      <c r="J138" s="55"/>
      <c r="K138" s="56"/>
      <c r="L138" s="57"/>
      <c r="M138" s="55"/>
      <c r="N138" s="56"/>
      <c r="O138" s="56" t="str">
        <f t="shared" si="2"/>
        <v>Vrij gesubsidieerd onderwijs</v>
      </c>
      <c r="P138" s="77">
        <f>VLOOKUP(O138,'bruto-uurloon begeleiders'!$A$4:$C$6,2,FALSE)</f>
        <v>22.83</v>
      </c>
      <c r="Q138" s="77">
        <f>VLOOKUP(O138,'bruto-uurloon begeleiders'!$A$4:$C$6,3,FALSE)</f>
        <v>14.57</v>
      </c>
    </row>
    <row r="139" spans="1:17" ht="15" customHeight="1" x14ac:dyDescent="0.3">
      <c r="A139">
        <v>26294</v>
      </c>
      <c r="B139" t="s">
        <v>1833</v>
      </c>
      <c r="C139" t="s">
        <v>4599</v>
      </c>
      <c r="D139">
        <v>3580</v>
      </c>
      <c r="E139" t="s">
        <v>974</v>
      </c>
      <c r="F139" t="s">
        <v>1834</v>
      </c>
      <c r="G139" t="s">
        <v>1835</v>
      </c>
      <c r="H139" t="s">
        <v>360</v>
      </c>
      <c r="I139" s="56"/>
      <c r="J139" s="55"/>
      <c r="K139" s="56"/>
      <c r="L139" s="57"/>
      <c r="M139" s="55"/>
      <c r="N139" s="56"/>
      <c r="O139" s="56" t="str">
        <f t="shared" si="2"/>
        <v>Vrij gesubsidieerd onderwijs</v>
      </c>
      <c r="P139" s="77">
        <f>VLOOKUP(O139,'bruto-uurloon begeleiders'!$A$4:$C$6,2,FALSE)</f>
        <v>22.83</v>
      </c>
      <c r="Q139" s="77">
        <f>VLOOKUP(O139,'bruto-uurloon begeleiders'!$A$4:$C$6,3,FALSE)</f>
        <v>14.57</v>
      </c>
    </row>
    <row r="140" spans="1:17" ht="15" customHeight="1" x14ac:dyDescent="0.3">
      <c r="A140">
        <v>26302</v>
      </c>
      <c r="B140" t="s">
        <v>388</v>
      </c>
      <c r="C140" t="s">
        <v>4600</v>
      </c>
      <c r="D140">
        <v>3980</v>
      </c>
      <c r="E140" t="s">
        <v>1151</v>
      </c>
      <c r="F140" t="s">
        <v>2033</v>
      </c>
      <c r="G140" t="s">
        <v>2194</v>
      </c>
      <c r="H140" t="s">
        <v>360</v>
      </c>
      <c r="I140" s="56"/>
      <c r="J140" s="55"/>
      <c r="K140" s="56"/>
      <c r="L140" s="57"/>
      <c r="M140" s="55"/>
      <c r="N140" s="56"/>
      <c r="O140" s="56" t="str">
        <f t="shared" si="2"/>
        <v>Vrij gesubsidieerd onderwijs</v>
      </c>
      <c r="P140" s="77">
        <f>VLOOKUP(O140,'bruto-uurloon begeleiders'!$A$4:$C$6,2,FALSE)</f>
        <v>22.83</v>
      </c>
      <c r="Q140" s="77">
        <f>VLOOKUP(O140,'bruto-uurloon begeleiders'!$A$4:$C$6,3,FALSE)</f>
        <v>14.57</v>
      </c>
    </row>
    <row r="141" spans="1:17" ht="15" customHeight="1" x14ac:dyDescent="0.3">
      <c r="A141">
        <v>26311</v>
      </c>
      <c r="B141" t="s">
        <v>426</v>
      </c>
      <c r="C141" t="s">
        <v>4601</v>
      </c>
      <c r="D141">
        <v>8000</v>
      </c>
      <c r="E141" t="s">
        <v>1156</v>
      </c>
      <c r="F141" t="s">
        <v>95</v>
      </c>
      <c r="G141" t="s">
        <v>2125</v>
      </c>
      <c r="H141" t="s">
        <v>360</v>
      </c>
      <c r="I141" s="56"/>
      <c r="J141" s="55"/>
      <c r="K141" s="56"/>
      <c r="L141" s="57"/>
      <c r="M141" s="55"/>
      <c r="N141" s="56"/>
      <c r="O141" s="56" t="str">
        <f t="shared" si="2"/>
        <v>Vrij gesubsidieerd onderwijs</v>
      </c>
      <c r="P141" s="77">
        <f>VLOOKUP(O141,'bruto-uurloon begeleiders'!$A$4:$C$6,2,FALSE)</f>
        <v>22.83</v>
      </c>
      <c r="Q141" s="77">
        <f>VLOOKUP(O141,'bruto-uurloon begeleiders'!$A$4:$C$6,3,FALSE)</f>
        <v>14.57</v>
      </c>
    </row>
    <row r="142" spans="1:17" ht="15" customHeight="1" x14ac:dyDescent="0.3">
      <c r="A142">
        <v>26328</v>
      </c>
      <c r="B142" t="s">
        <v>2126</v>
      </c>
      <c r="C142" t="s">
        <v>4602</v>
      </c>
      <c r="D142">
        <v>8000</v>
      </c>
      <c r="E142" t="s">
        <v>1156</v>
      </c>
      <c r="F142" t="s">
        <v>96</v>
      </c>
      <c r="G142" t="s">
        <v>97</v>
      </c>
      <c r="H142" t="s">
        <v>361</v>
      </c>
      <c r="I142" s="56"/>
      <c r="J142" s="55"/>
      <c r="K142" s="56"/>
      <c r="L142" s="57"/>
      <c r="M142" s="55"/>
      <c r="N142" s="56"/>
      <c r="O142" s="56" t="str">
        <f t="shared" si="2"/>
        <v>Officieel gesubsidieerd onderwijs</v>
      </c>
      <c r="P142" s="77">
        <f>VLOOKUP(O142,'bruto-uurloon begeleiders'!$A$4:$C$6,2,FALSE)</f>
        <v>22.85</v>
      </c>
      <c r="Q142" s="77">
        <f>VLOOKUP(O142,'bruto-uurloon begeleiders'!$A$4:$C$6,3,FALSE)</f>
        <v>14.57</v>
      </c>
    </row>
    <row r="143" spans="1:17" ht="15" customHeight="1" x14ac:dyDescent="0.3">
      <c r="A143">
        <v>26336</v>
      </c>
      <c r="B143" t="s">
        <v>427</v>
      </c>
      <c r="C143" t="s">
        <v>4603</v>
      </c>
      <c r="D143">
        <v>8820</v>
      </c>
      <c r="E143" t="s">
        <v>1341</v>
      </c>
      <c r="F143" t="s">
        <v>98</v>
      </c>
      <c r="G143" t="s">
        <v>99</v>
      </c>
      <c r="H143" t="s">
        <v>360</v>
      </c>
      <c r="I143" s="56"/>
      <c r="J143" s="55"/>
      <c r="K143" s="56"/>
      <c r="L143" s="57"/>
      <c r="M143" s="55"/>
      <c r="N143" s="56"/>
      <c r="O143" s="56" t="str">
        <f t="shared" si="2"/>
        <v>Vrij gesubsidieerd onderwijs</v>
      </c>
      <c r="P143" s="77">
        <f>VLOOKUP(O143,'bruto-uurloon begeleiders'!$A$4:$C$6,2,FALSE)</f>
        <v>22.83</v>
      </c>
      <c r="Q143" s="77">
        <f>VLOOKUP(O143,'bruto-uurloon begeleiders'!$A$4:$C$6,3,FALSE)</f>
        <v>14.57</v>
      </c>
    </row>
    <row r="144" spans="1:17" ht="15" customHeight="1" x14ac:dyDescent="0.3">
      <c r="A144">
        <v>26344</v>
      </c>
      <c r="B144" t="s">
        <v>428</v>
      </c>
      <c r="C144" t="s">
        <v>4604</v>
      </c>
      <c r="D144">
        <v>8650</v>
      </c>
      <c r="E144" t="s">
        <v>4605</v>
      </c>
      <c r="F144" t="s">
        <v>100</v>
      </c>
      <c r="G144" t="s">
        <v>1950</v>
      </c>
      <c r="H144" t="s">
        <v>360</v>
      </c>
      <c r="I144" s="56"/>
      <c r="J144" s="55"/>
      <c r="K144" s="56"/>
      <c r="L144" s="57"/>
      <c r="M144" s="55"/>
      <c r="N144" s="56"/>
      <c r="O144" s="56" t="str">
        <f t="shared" si="2"/>
        <v>Vrij gesubsidieerd onderwijs</v>
      </c>
      <c r="P144" s="77">
        <f>VLOOKUP(O144,'bruto-uurloon begeleiders'!$A$4:$C$6,2,FALSE)</f>
        <v>22.83</v>
      </c>
      <c r="Q144" s="77">
        <f>VLOOKUP(O144,'bruto-uurloon begeleiders'!$A$4:$C$6,3,FALSE)</f>
        <v>14.57</v>
      </c>
    </row>
    <row r="145" spans="1:17" ht="15" customHeight="1" x14ac:dyDescent="0.3">
      <c r="A145">
        <v>26351</v>
      </c>
      <c r="B145" t="s">
        <v>1951</v>
      </c>
      <c r="C145" t="s">
        <v>4606</v>
      </c>
      <c r="D145">
        <v>8600</v>
      </c>
      <c r="E145" t="s">
        <v>1255</v>
      </c>
      <c r="F145" t="s">
        <v>101</v>
      </c>
      <c r="G145" t="s">
        <v>2034</v>
      </c>
      <c r="H145" t="s">
        <v>360</v>
      </c>
      <c r="I145" s="56"/>
      <c r="J145" s="55"/>
      <c r="K145" s="56"/>
      <c r="L145" s="57"/>
      <c r="M145" s="55"/>
      <c r="N145" s="56"/>
      <c r="O145" s="56" t="str">
        <f t="shared" si="2"/>
        <v>Vrij gesubsidieerd onderwijs</v>
      </c>
      <c r="P145" s="77">
        <f>VLOOKUP(O145,'bruto-uurloon begeleiders'!$A$4:$C$6,2,FALSE)</f>
        <v>22.83</v>
      </c>
      <c r="Q145" s="77">
        <f>VLOOKUP(O145,'bruto-uurloon begeleiders'!$A$4:$C$6,3,FALSE)</f>
        <v>14.57</v>
      </c>
    </row>
    <row r="146" spans="1:17" ht="15" customHeight="1" x14ac:dyDescent="0.3">
      <c r="A146">
        <v>26369</v>
      </c>
      <c r="B146" t="s">
        <v>429</v>
      </c>
      <c r="C146" t="s">
        <v>4607</v>
      </c>
      <c r="D146">
        <v>8200</v>
      </c>
      <c r="E146" t="s">
        <v>4608</v>
      </c>
      <c r="F146" t="s">
        <v>287</v>
      </c>
      <c r="G146" t="s">
        <v>288</v>
      </c>
      <c r="H146" t="s">
        <v>360</v>
      </c>
      <c r="I146" s="56"/>
      <c r="J146" s="55"/>
      <c r="K146" s="56"/>
      <c r="L146" s="57"/>
      <c r="M146" s="55"/>
      <c r="N146" s="56"/>
      <c r="O146" s="56" t="str">
        <f t="shared" si="2"/>
        <v>Vrij gesubsidieerd onderwijs</v>
      </c>
      <c r="P146" s="77">
        <f>VLOOKUP(O146,'bruto-uurloon begeleiders'!$A$4:$C$6,2,FALSE)</f>
        <v>22.83</v>
      </c>
      <c r="Q146" s="77">
        <f>VLOOKUP(O146,'bruto-uurloon begeleiders'!$A$4:$C$6,3,FALSE)</f>
        <v>14.57</v>
      </c>
    </row>
    <row r="147" spans="1:17" ht="15" customHeight="1" x14ac:dyDescent="0.3">
      <c r="A147">
        <v>26377</v>
      </c>
      <c r="B147" t="s">
        <v>1836</v>
      </c>
      <c r="C147" t="s">
        <v>4609</v>
      </c>
      <c r="D147">
        <v>8200</v>
      </c>
      <c r="E147" t="s">
        <v>4608</v>
      </c>
      <c r="F147" t="s">
        <v>1837</v>
      </c>
      <c r="G147" t="s">
        <v>2195</v>
      </c>
      <c r="H147" t="s">
        <v>360</v>
      </c>
      <c r="I147" s="56"/>
      <c r="J147" s="55"/>
      <c r="K147" s="56"/>
      <c r="L147" s="57"/>
      <c r="M147" s="55"/>
      <c r="N147" s="56"/>
      <c r="O147" s="56" t="str">
        <f t="shared" si="2"/>
        <v>Vrij gesubsidieerd onderwijs</v>
      </c>
      <c r="P147" s="77">
        <f>VLOOKUP(O147,'bruto-uurloon begeleiders'!$A$4:$C$6,2,FALSE)</f>
        <v>22.83</v>
      </c>
      <c r="Q147" s="77">
        <f>VLOOKUP(O147,'bruto-uurloon begeleiders'!$A$4:$C$6,3,FALSE)</f>
        <v>14.57</v>
      </c>
    </row>
    <row r="148" spans="1:17" ht="15" customHeight="1" x14ac:dyDescent="0.3">
      <c r="A148">
        <v>26385</v>
      </c>
      <c r="B148" t="s">
        <v>430</v>
      </c>
      <c r="C148" t="s">
        <v>1952</v>
      </c>
      <c r="D148">
        <v>8200</v>
      </c>
      <c r="E148" t="s">
        <v>4441</v>
      </c>
      <c r="F148" t="s">
        <v>272</v>
      </c>
      <c r="G148" t="s">
        <v>2035</v>
      </c>
      <c r="H148" t="s">
        <v>360</v>
      </c>
      <c r="I148" s="56"/>
      <c r="J148" s="55"/>
      <c r="K148" s="56"/>
      <c r="L148" s="57"/>
      <c r="M148" s="55"/>
      <c r="N148" s="56"/>
      <c r="O148" s="56" t="str">
        <f t="shared" si="2"/>
        <v>Vrij gesubsidieerd onderwijs</v>
      </c>
      <c r="P148" s="77">
        <f>VLOOKUP(O148,'bruto-uurloon begeleiders'!$A$4:$C$6,2,FALSE)</f>
        <v>22.83</v>
      </c>
      <c r="Q148" s="77">
        <f>VLOOKUP(O148,'bruto-uurloon begeleiders'!$A$4:$C$6,3,FALSE)</f>
        <v>14.57</v>
      </c>
    </row>
    <row r="149" spans="1:17" ht="15" customHeight="1" x14ac:dyDescent="0.3">
      <c r="A149">
        <v>26393</v>
      </c>
      <c r="B149" t="s">
        <v>431</v>
      </c>
      <c r="C149" t="s">
        <v>4610</v>
      </c>
      <c r="D149">
        <v>8200</v>
      </c>
      <c r="E149" t="s">
        <v>4441</v>
      </c>
      <c r="F149" t="s">
        <v>2127</v>
      </c>
      <c r="G149" t="s">
        <v>4611</v>
      </c>
      <c r="H149" t="s">
        <v>360</v>
      </c>
      <c r="I149" s="56"/>
      <c r="J149" s="55"/>
      <c r="K149" s="56"/>
      <c r="L149" s="57"/>
      <c r="M149" s="55"/>
      <c r="N149" s="56"/>
      <c r="O149" s="56" t="str">
        <f t="shared" si="2"/>
        <v>Vrij gesubsidieerd onderwijs</v>
      </c>
      <c r="P149" s="77">
        <f>VLOOKUP(O149,'bruto-uurloon begeleiders'!$A$4:$C$6,2,FALSE)</f>
        <v>22.83</v>
      </c>
      <c r="Q149" s="77">
        <f>VLOOKUP(O149,'bruto-uurloon begeleiders'!$A$4:$C$6,3,FALSE)</f>
        <v>14.57</v>
      </c>
    </row>
    <row r="150" spans="1:17" ht="15" customHeight="1" x14ac:dyDescent="0.3">
      <c r="A150">
        <v>26401</v>
      </c>
      <c r="B150" t="s">
        <v>432</v>
      </c>
      <c r="C150" t="s">
        <v>4612</v>
      </c>
      <c r="D150">
        <v>8430</v>
      </c>
      <c r="E150" t="s">
        <v>1195</v>
      </c>
      <c r="F150" t="s">
        <v>185</v>
      </c>
      <c r="G150" t="s">
        <v>2128</v>
      </c>
      <c r="H150" t="s">
        <v>360</v>
      </c>
      <c r="I150" s="56"/>
      <c r="J150" s="55"/>
      <c r="K150" s="56"/>
      <c r="L150" s="57"/>
      <c r="M150" s="55"/>
      <c r="N150" s="56"/>
      <c r="O150" s="56" t="str">
        <f t="shared" si="2"/>
        <v>Vrij gesubsidieerd onderwijs</v>
      </c>
      <c r="P150" s="77">
        <f>VLOOKUP(O150,'bruto-uurloon begeleiders'!$A$4:$C$6,2,FALSE)</f>
        <v>22.83</v>
      </c>
      <c r="Q150" s="77">
        <f>VLOOKUP(O150,'bruto-uurloon begeleiders'!$A$4:$C$6,3,FALSE)</f>
        <v>14.57</v>
      </c>
    </row>
    <row r="151" spans="1:17" ht="15" customHeight="1" x14ac:dyDescent="0.3">
      <c r="A151">
        <v>26419</v>
      </c>
      <c r="B151" t="s">
        <v>433</v>
      </c>
      <c r="C151" t="s">
        <v>4613</v>
      </c>
      <c r="D151">
        <v>8211</v>
      </c>
      <c r="E151" t="s">
        <v>4614</v>
      </c>
      <c r="F151" t="s">
        <v>102</v>
      </c>
      <c r="G151" t="s">
        <v>434</v>
      </c>
      <c r="H151" t="s">
        <v>360</v>
      </c>
      <c r="I151" s="56"/>
      <c r="J151" s="55"/>
      <c r="K151" s="56"/>
      <c r="L151" s="57"/>
      <c r="M151" s="55"/>
      <c r="N151" s="56"/>
      <c r="O151" s="56" t="str">
        <f t="shared" si="2"/>
        <v>Vrij gesubsidieerd onderwijs</v>
      </c>
      <c r="P151" s="77">
        <f>VLOOKUP(O151,'bruto-uurloon begeleiders'!$A$4:$C$6,2,FALSE)</f>
        <v>22.83</v>
      </c>
      <c r="Q151" s="77">
        <f>VLOOKUP(O151,'bruto-uurloon begeleiders'!$A$4:$C$6,3,FALSE)</f>
        <v>14.57</v>
      </c>
    </row>
    <row r="152" spans="1:17" ht="15" customHeight="1" x14ac:dyDescent="0.3">
      <c r="A152">
        <v>26427</v>
      </c>
      <c r="B152" t="s">
        <v>435</v>
      </c>
      <c r="C152" t="s">
        <v>4615</v>
      </c>
      <c r="D152">
        <v>8680</v>
      </c>
      <c r="E152" t="s">
        <v>1303</v>
      </c>
      <c r="F152" t="s">
        <v>103</v>
      </c>
      <c r="G152" t="s">
        <v>104</v>
      </c>
      <c r="H152" t="s">
        <v>360</v>
      </c>
      <c r="I152" s="56"/>
      <c r="J152" s="55"/>
      <c r="K152" s="56"/>
      <c r="L152" s="57"/>
      <c r="M152" s="55"/>
      <c r="N152" s="56"/>
      <c r="O152" s="56" t="str">
        <f t="shared" si="2"/>
        <v>Vrij gesubsidieerd onderwijs</v>
      </c>
      <c r="P152" s="77">
        <f>VLOOKUP(O152,'bruto-uurloon begeleiders'!$A$4:$C$6,2,FALSE)</f>
        <v>22.83</v>
      </c>
      <c r="Q152" s="77">
        <f>VLOOKUP(O152,'bruto-uurloon begeleiders'!$A$4:$C$6,3,FALSE)</f>
        <v>14.57</v>
      </c>
    </row>
    <row r="153" spans="1:17" ht="15" customHeight="1" x14ac:dyDescent="0.3">
      <c r="A153">
        <v>26451</v>
      </c>
      <c r="B153" t="s">
        <v>436</v>
      </c>
      <c r="C153" t="s">
        <v>4616</v>
      </c>
      <c r="D153">
        <v>8370</v>
      </c>
      <c r="E153" t="s">
        <v>1180</v>
      </c>
      <c r="F153" t="s">
        <v>105</v>
      </c>
      <c r="G153" t="s">
        <v>2196</v>
      </c>
      <c r="H153" t="s">
        <v>360</v>
      </c>
      <c r="I153" s="56"/>
      <c r="J153" s="55"/>
      <c r="K153" s="56"/>
      <c r="L153" s="57"/>
      <c r="M153" s="55"/>
      <c r="N153" s="56"/>
      <c r="O153" s="56" t="str">
        <f t="shared" si="2"/>
        <v>Vrij gesubsidieerd onderwijs</v>
      </c>
      <c r="P153" s="77">
        <f>VLOOKUP(O153,'bruto-uurloon begeleiders'!$A$4:$C$6,2,FALSE)</f>
        <v>22.83</v>
      </c>
      <c r="Q153" s="77">
        <f>VLOOKUP(O153,'bruto-uurloon begeleiders'!$A$4:$C$6,3,FALSE)</f>
        <v>14.57</v>
      </c>
    </row>
    <row r="154" spans="1:17" ht="15" customHeight="1" x14ac:dyDescent="0.3">
      <c r="A154">
        <v>26468</v>
      </c>
      <c r="B154" t="s">
        <v>437</v>
      </c>
      <c r="C154" t="s">
        <v>4617</v>
      </c>
      <c r="D154">
        <v>8301</v>
      </c>
      <c r="E154" t="s">
        <v>4618</v>
      </c>
      <c r="F154" t="s">
        <v>106</v>
      </c>
      <c r="G154" t="s">
        <v>438</v>
      </c>
      <c r="H154" t="s">
        <v>360</v>
      </c>
      <c r="I154" s="56"/>
      <c r="J154" s="55"/>
      <c r="K154" s="56"/>
      <c r="L154" s="57"/>
      <c r="M154" s="55"/>
      <c r="N154" s="56"/>
      <c r="O154" s="56" t="str">
        <f t="shared" si="2"/>
        <v>Vrij gesubsidieerd onderwijs</v>
      </c>
      <c r="P154" s="77">
        <f>VLOOKUP(O154,'bruto-uurloon begeleiders'!$A$4:$C$6,2,FALSE)</f>
        <v>22.83</v>
      </c>
      <c r="Q154" s="77">
        <f>VLOOKUP(O154,'bruto-uurloon begeleiders'!$A$4:$C$6,3,FALSE)</f>
        <v>14.57</v>
      </c>
    </row>
    <row r="155" spans="1:17" ht="15" customHeight="1" x14ac:dyDescent="0.3">
      <c r="A155">
        <v>26476</v>
      </c>
      <c r="B155" t="s">
        <v>439</v>
      </c>
      <c r="C155" t="s">
        <v>4619</v>
      </c>
      <c r="D155">
        <v>8400</v>
      </c>
      <c r="E155" t="s">
        <v>1188</v>
      </c>
      <c r="F155" t="s">
        <v>107</v>
      </c>
      <c r="G155" t="s">
        <v>2129</v>
      </c>
      <c r="H155" t="s">
        <v>360</v>
      </c>
      <c r="I155" s="56"/>
      <c r="J155" s="55"/>
      <c r="K155" s="56"/>
      <c r="L155" s="57"/>
      <c r="M155" s="55"/>
      <c r="N155" s="56"/>
      <c r="O155" s="56" t="str">
        <f t="shared" si="2"/>
        <v>Vrij gesubsidieerd onderwijs</v>
      </c>
      <c r="P155" s="77">
        <f>VLOOKUP(O155,'bruto-uurloon begeleiders'!$A$4:$C$6,2,FALSE)</f>
        <v>22.83</v>
      </c>
      <c r="Q155" s="77">
        <f>VLOOKUP(O155,'bruto-uurloon begeleiders'!$A$4:$C$6,3,FALSE)</f>
        <v>14.57</v>
      </c>
    </row>
    <row r="156" spans="1:17" ht="15" customHeight="1" x14ac:dyDescent="0.3">
      <c r="A156">
        <v>26484</v>
      </c>
      <c r="B156" t="s">
        <v>4620</v>
      </c>
      <c r="C156" t="s">
        <v>4621</v>
      </c>
      <c r="D156">
        <v>8420</v>
      </c>
      <c r="E156" t="s">
        <v>1191</v>
      </c>
      <c r="F156" t="s">
        <v>1838</v>
      </c>
      <c r="G156" t="s">
        <v>2130</v>
      </c>
      <c r="H156" t="s">
        <v>310</v>
      </c>
      <c r="I156" s="56"/>
      <c r="J156" s="55"/>
      <c r="K156" s="56"/>
      <c r="L156" s="57"/>
      <c r="M156" s="55"/>
      <c r="N156" s="56"/>
      <c r="O156" s="56" t="str">
        <f t="shared" si="2"/>
        <v>Gemeenschapsonderwijs</v>
      </c>
      <c r="P156" s="77">
        <f>VLOOKUP(O156,'bruto-uurloon begeleiders'!$A$4:$C$6,2,FALSE)</f>
        <v>21.92</v>
      </c>
      <c r="Q156" s="77">
        <f>VLOOKUP(O156,'bruto-uurloon begeleiders'!$A$4:$C$6,3,FALSE)</f>
        <v>14.57</v>
      </c>
    </row>
    <row r="157" spans="1:17" ht="15" customHeight="1" x14ac:dyDescent="0.3">
      <c r="A157">
        <v>26534</v>
      </c>
      <c r="B157" t="s">
        <v>4622</v>
      </c>
      <c r="C157" t="s">
        <v>4623</v>
      </c>
      <c r="D157">
        <v>8670</v>
      </c>
      <c r="E157" t="s">
        <v>1300</v>
      </c>
      <c r="F157" t="s">
        <v>289</v>
      </c>
      <c r="G157" t="s">
        <v>4624</v>
      </c>
      <c r="H157" t="s">
        <v>360</v>
      </c>
      <c r="I157" s="56"/>
      <c r="J157" s="55"/>
      <c r="K157" s="56"/>
      <c r="L157" s="57"/>
      <c r="M157" s="55"/>
      <c r="N157" s="56"/>
      <c r="O157" s="56" t="str">
        <f t="shared" si="2"/>
        <v>Vrij gesubsidieerd onderwijs</v>
      </c>
      <c r="P157" s="77">
        <f>VLOOKUP(O157,'bruto-uurloon begeleiders'!$A$4:$C$6,2,FALSE)</f>
        <v>22.83</v>
      </c>
      <c r="Q157" s="77">
        <f>VLOOKUP(O157,'bruto-uurloon begeleiders'!$A$4:$C$6,3,FALSE)</f>
        <v>14.57</v>
      </c>
    </row>
    <row r="158" spans="1:17" ht="15" customHeight="1" x14ac:dyDescent="0.3">
      <c r="A158">
        <v>26575</v>
      </c>
      <c r="B158" t="s">
        <v>440</v>
      </c>
      <c r="C158" t="s">
        <v>4625</v>
      </c>
      <c r="D158">
        <v>8630</v>
      </c>
      <c r="E158" t="s">
        <v>1282</v>
      </c>
      <c r="F158" t="s">
        <v>108</v>
      </c>
      <c r="G158" t="s">
        <v>109</v>
      </c>
      <c r="H158" t="s">
        <v>360</v>
      </c>
      <c r="I158" s="56"/>
      <c r="J158" s="55"/>
      <c r="K158" s="56"/>
      <c r="L158" s="57"/>
      <c r="M158" s="55"/>
      <c r="N158" s="56"/>
      <c r="O158" s="56" t="str">
        <f t="shared" si="2"/>
        <v>Vrij gesubsidieerd onderwijs</v>
      </c>
      <c r="P158" s="77">
        <f>VLOOKUP(O158,'bruto-uurloon begeleiders'!$A$4:$C$6,2,FALSE)</f>
        <v>22.83</v>
      </c>
      <c r="Q158" s="77">
        <f>VLOOKUP(O158,'bruto-uurloon begeleiders'!$A$4:$C$6,3,FALSE)</f>
        <v>14.57</v>
      </c>
    </row>
    <row r="159" spans="1:17" ht="15" customHeight="1" x14ac:dyDescent="0.3">
      <c r="A159">
        <v>26583</v>
      </c>
      <c r="B159" t="s">
        <v>2036</v>
      </c>
      <c r="C159" t="s">
        <v>4626</v>
      </c>
      <c r="D159">
        <v>8500</v>
      </c>
      <c r="E159" t="s">
        <v>1219</v>
      </c>
      <c r="F159" t="s">
        <v>110</v>
      </c>
      <c r="G159" t="s">
        <v>111</v>
      </c>
      <c r="H159" t="s">
        <v>360</v>
      </c>
      <c r="I159" s="56"/>
      <c r="J159" s="55"/>
      <c r="K159" s="56"/>
      <c r="L159" s="57"/>
      <c r="M159" s="55"/>
      <c r="N159" s="56"/>
      <c r="O159" s="56" t="str">
        <f t="shared" si="2"/>
        <v>Vrij gesubsidieerd onderwijs</v>
      </c>
      <c r="P159" s="77">
        <f>VLOOKUP(O159,'bruto-uurloon begeleiders'!$A$4:$C$6,2,FALSE)</f>
        <v>22.83</v>
      </c>
      <c r="Q159" s="77">
        <f>VLOOKUP(O159,'bruto-uurloon begeleiders'!$A$4:$C$6,3,FALSE)</f>
        <v>14.57</v>
      </c>
    </row>
    <row r="160" spans="1:17" ht="15" customHeight="1" x14ac:dyDescent="0.3">
      <c r="A160">
        <v>26617</v>
      </c>
      <c r="B160" t="s">
        <v>442</v>
      </c>
      <c r="C160" t="s">
        <v>4627</v>
      </c>
      <c r="D160">
        <v>8510</v>
      </c>
      <c r="E160" t="s">
        <v>4628</v>
      </c>
      <c r="F160" t="s">
        <v>112</v>
      </c>
      <c r="G160" t="s">
        <v>2197</v>
      </c>
      <c r="H160" t="s">
        <v>360</v>
      </c>
      <c r="I160" s="56"/>
      <c r="J160" s="55"/>
      <c r="K160" s="56"/>
      <c r="L160" s="57"/>
      <c r="M160" s="55"/>
      <c r="N160" s="56"/>
      <c r="O160" s="56" t="str">
        <f t="shared" si="2"/>
        <v>Vrij gesubsidieerd onderwijs</v>
      </c>
      <c r="P160" s="77">
        <f>VLOOKUP(O160,'bruto-uurloon begeleiders'!$A$4:$C$6,2,FALSE)</f>
        <v>22.83</v>
      </c>
      <c r="Q160" s="77">
        <f>VLOOKUP(O160,'bruto-uurloon begeleiders'!$A$4:$C$6,3,FALSE)</f>
        <v>14.57</v>
      </c>
    </row>
    <row r="161" spans="1:17" ht="15" customHeight="1" x14ac:dyDescent="0.3">
      <c r="A161">
        <v>26625</v>
      </c>
      <c r="B161" t="s">
        <v>443</v>
      </c>
      <c r="C161" t="s">
        <v>4629</v>
      </c>
      <c r="D161">
        <v>8550</v>
      </c>
      <c r="E161" t="s">
        <v>1232</v>
      </c>
      <c r="F161" t="s">
        <v>444</v>
      </c>
      <c r="G161" t="s">
        <v>4630</v>
      </c>
      <c r="H161" t="s">
        <v>361</v>
      </c>
      <c r="I161" s="56"/>
      <c r="J161" s="55"/>
      <c r="K161" s="56"/>
      <c r="L161" s="57"/>
      <c r="M161" s="55"/>
      <c r="N161" s="56"/>
      <c r="O161" s="56" t="str">
        <f t="shared" si="2"/>
        <v>Officieel gesubsidieerd onderwijs</v>
      </c>
      <c r="P161" s="77">
        <f>VLOOKUP(O161,'bruto-uurloon begeleiders'!$A$4:$C$6,2,FALSE)</f>
        <v>22.85</v>
      </c>
      <c r="Q161" s="77">
        <f>VLOOKUP(O161,'bruto-uurloon begeleiders'!$A$4:$C$6,3,FALSE)</f>
        <v>14.57</v>
      </c>
    </row>
    <row r="162" spans="1:17" ht="15" customHeight="1" x14ac:dyDescent="0.3">
      <c r="A162">
        <v>26641</v>
      </c>
      <c r="B162" t="s">
        <v>445</v>
      </c>
      <c r="C162" t="s">
        <v>4631</v>
      </c>
      <c r="D162">
        <v>8930</v>
      </c>
      <c r="E162" t="s">
        <v>1374</v>
      </c>
      <c r="F162" t="s">
        <v>113</v>
      </c>
      <c r="G162" t="s">
        <v>114</v>
      </c>
      <c r="H162" t="s">
        <v>360</v>
      </c>
      <c r="I162" s="56"/>
      <c r="J162" s="55"/>
      <c r="K162" s="56"/>
      <c r="L162" s="57"/>
      <c r="M162" s="55"/>
      <c r="N162" s="56"/>
      <c r="O162" s="56" t="str">
        <f t="shared" si="2"/>
        <v>Vrij gesubsidieerd onderwijs</v>
      </c>
      <c r="P162" s="77">
        <f>VLOOKUP(O162,'bruto-uurloon begeleiders'!$A$4:$C$6,2,FALSE)</f>
        <v>22.83</v>
      </c>
      <c r="Q162" s="77">
        <f>VLOOKUP(O162,'bruto-uurloon begeleiders'!$A$4:$C$6,3,FALSE)</f>
        <v>14.57</v>
      </c>
    </row>
    <row r="163" spans="1:17" ht="15" customHeight="1" x14ac:dyDescent="0.3">
      <c r="A163">
        <v>26658</v>
      </c>
      <c r="B163" t="s">
        <v>446</v>
      </c>
      <c r="C163" t="s">
        <v>4632</v>
      </c>
      <c r="D163">
        <v>8560</v>
      </c>
      <c r="E163" t="s">
        <v>4633</v>
      </c>
      <c r="F163" t="s">
        <v>290</v>
      </c>
      <c r="G163" t="s">
        <v>291</v>
      </c>
      <c r="H163" t="s">
        <v>360</v>
      </c>
      <c r="I163" s="56"/>
      <c r="J163" s="55"/>
      <c r="K163" s="56"/>
      <c r="L163" s="57"/>
      <c r="M163" s="55"/>
      <c r="N163" s="56"/>
      <c r="O163" s="56" t="str">
        <f t="shared" si="2"/>
        <v>Vrij gesubsidieerd onderwijs</v>
      </c>
      <c r="P163" s="77">
        <f>VLOOKUP(O163,'bruto-uurloon begeleiders'!$A$4:$C$6,2,FALSE)</f>
        <v>22.83</v>
      </c>
      <c r="Q163" s="77">
        <f>VLOOKUP(O163,'bruto-uurloon begeleiders'!$A$4:$C$6,3,FALSE)</f>
        <v>14.57</v>
      </c>
    </row>
    <row r="164" spans="1:17" ht="15" customHeight="1" x14ac:dyDescent="0.3">
      <c r="A164">
        <v>26666</v>
      </c>
      <c r="B164" t="s">
        <v>2198</v>
      </c>
      <c r="C164" t="s">
        <v>4634</v>
      </c>
      <c r="D164">
        <v>8870</v>
      </c>
      <c r="E164" t="s">
        <v>1351</v>
      </c>
      <c r="F164" t="s">
        <v>115</v>
      </c>
      <c r="G164" t="s">
        <v>2037</v>
      </c>
      <c r="H164" t="s">
        <v>360</v>
      </c>
      <c r="I164" s="56"/>
      <c r="J164" s="55"/>
      <c r="K164" s="56"/>
      <c r="L164" s="57"/>
      <c r="M164" s="55"/>
      <c r="N164" s="56"/>
      <c r="O164" s="56" t="str">
        <f t="shared" si="2"/>
        <v>Vrij gesubsidieerd onderwijs</v>
      </c>
      <c r="P164" s="77">
        <f>VLOOKUP(O164,'bruto-uurloon begeleiders'!$A$4:$C$6,2,FALSE)</f>
        <v>22.83</v>
      </c>
      <c r="Q164" s="77">
        <f>VLOOKUP(O164,'bruto-uurloon begeleiders'!$A$4:$C$6,3,FALSE)</f>
        <v>14.57</v>
      </c>
    </row>
    <row r="165" spans="1:17" ht="15" customHeight="1" x14ac:dyDescent="0.3">
      <c r="A165">
        <v>26674</v>
      </c>
      <c r="B165" t="s">
        <v>447</v>
      </c>
      <c r="C165" t="s">
        <v>4635</v>
      </c>
      <c r="D165">
        <v>8540</v>
      </c>
      <c r="E165" t="s">
        <v>1231</v>
      </c>
      <c r="F165" t="s">
        <v>116</v>
      </c>
      <c r="G165" t="s">
        <v>1953</v>
      </c>
      <c r="H165" t="s">
        <v>361</v>
      </c>
      <c r="I165" s="56"/>
      <c r="J165" s="55"/>
      <c r="K165" s="56"/>
      <c r="L165" s="57"/>
      <c r="M165" s="55"/>
      <c r="N165" s="56"/>
      <c r="O165" s="56" t="str">
        <f t="shared" si="2"/>
        <v>Officieel gesubsidieerd onderwijs</v>
      </c>
      <c r="P165" s="77">
        <f>VLOOKUP(O165,'bruto-uurloon begeleiders'!$A$4:$C$6,2,FALSE)</f>
        <v>22.85</v>
      </c>
      <c r="Q165" s="77">
        <f>VLOOKUP(O165,'bruto-uurloon begeleiders'!$A$4:$C$6,3,FALSE)</f>
        <v>14.57</v>
      </c>
    </row>
    <row r="166" spans="1:17" ht="15" customHeight="1" x14ac:dyDescent="0.3">
      <c r="A166">
        <v>26682</v>
      </c>
      <c r="B166" t="s">
        <v>2131</v>
      </c>
      <c r="C166" t="s">
        <v>4636</v>
      </c>
      <c r="D166">
        <v>8770</v>
      </c>
      <c r="E166" t="s">
        <v>1332</v>
      </c>
      <c r="F166" t="s">
        <v>448</v>
      </c>
      <c r="G166" t="s">
        <v>2038</v>
      </c>
      <c r="H166" t="s">
        <v>361</v>
      </c>
      <c r="I166" s="56"/>
      <c r="J166" s="55"/>
      <c r="K166" s="56"/>
      <c r="L166" s="57"/>
      <c r="M166" s="55"/>
      <c r="N166" s="56"/>
      <c r="O166" s="56" t="str">
        <f t="shared" si="2"/>
        <v>Officieel gesubsidieerd onderwijs</v>
      </c>
      <c r="P166" s="77">
        <f>VLOOKUP(O166,'bruto-uurloon begeleiders'!$A$4:$C$6,2,FALSE)</f>
        <v>22.85</v>
      </c>
      <c r="Q166" s="77">
        <f>VLOOKUP(O166,'bruto-uurloon begeleiders'!$A$4:$C$6,3,FALSE)</f>
        <v>14.57</v>
      </c>
    </row>
    <row r="167" spans="1:17" ht="15" customHeight="1" x14ac:dyDescent="0.3">
      <c r="A167">
        <v>26691</v>
      </c>
      <c r="B167" t="s">
        <v>1839</v>
      </c>
      <c r="C167" t="s">
        <v>4637</v>
      </c>
      <c r="D167">
        <v>8790</v>
      </c>
      <c r="E167" t="s">
        <v>1334</v>
      </c>
      <c r="F167" t="s">
        <v>1840</v>
      </c>
      <c r="G167" t="s">
        <v>1841</v>
      </c>
      <c r="H167" t="s">
        <v>360</v>
      </c>
      <c r="I167" s="56"/>
      <c r="J167" s="55"/>
      <c r="K167" s="56"/>
      <c r="L167" s="55"/>
      <c r="M167" s="56"/>
      <c r="N167" s="56"/>
      <c r="O167" s="56" t="str">
        <f t="shared" si="2"/>
        <v>Vrij gesubsidieerd onderwijs</v>
      </c>
      <c r="P167" s="77">
        <f>VLOOKUP(O167,'bruto-uurloon begeleiders'!$A$4:$C$6,2,FALSE)</f>
        <v>22.83</v>
      </c>
      <c r="Q167" s="77">
        <f>VLOOKUP(O167,'bruto-uurloon begeleiders'!$A$4:$C$6,3,FALSE)</f>
        <v>14.57</v>
      </c>
    </row>
    <row r="168" spans="1:17" ht="15" customHeight="1" x14ac:dyDescent="0.3">
      <c r="A168">
        <v>26708</v>
      </c>
      <c r="B168" t="s">
        <v>449</v>
      </c>
      <c r="C168" t="s">
        <v>4638</v>
      </c>
      <c r="D168">
        <v>8800</v>
      </c>
      <c r="E168" t="s">
        <v>1338</v>
      </c>
      <c r="F168" t="s">
        <v>189</v>
      </c>
      <c r="G168" t="s">
        <v>2199</v>
      </c>
      <c r="H168" t="s">
        <v>360</v>
      </c>
      <c r="I168" s="56"/>
      <c r="J168" s="55"/>
      <c r="K168" s="56"/>
      <c r="L168" s="57"/>
      <c r="M168" s="55"/>
      <c r="N168" s="56"/>
      <c r="O168" s="56" t="str">
        <f t="shared" si="2"/>
        <v>Vrij gesubsidieerd onderwijs</v>
      </c>
      <c r="P168" s="77">
        <f>VLOOKUP(O168,'bruto-uurloon begeleiders'!$A$4:$C$6,2,FALSE)</f>
        <v>22.83</v>
      </c>
      <c r="Q168" s="77">
        <f>VLOOKUP(O168,'bruto-uurloon begeleiders'!$A$4:$C$6,3,FALSE)</f>
        <v>14.57</v>
      </c>
    </row>
    <row r="169" spans="1:17" ht="15" customHeight="1" x14ac:dyDescent="0.3">
      <c r="A169">
        <v>26716</v>
      </c>
      <c r="B169" t="s">
        <v>450</v>
      </c>
      <c r="C169" t="s">
        <v>4639</v>
      </c>
      <c r="D169">
        <v>8800</v>
      </c>
      <c r="E169" t="s">
        <v>1338</v>
      </c>
      <c r="F169" t="s">
        <v>117</v>
      </c>
      <c r="G169" t="s">
        <v>451</v>
      </c>
      <c r="H169" t="s">
        <v>360</v>
      </c>
      <c r="I169" s="56"/>
      <c r="J169" s="55"/>
      <c r="K169" s="56"/>
      <c r="L169" s="57"/>
      <c r="M169" s="55"/>
      <c r="N169" s="56"/>
      <c r="O169" s="56" t="str">
        <f t="shared" si="2"/>
        <v>Vrij gesubsidieerd onderwijs</v>
      </c>
      <c r="P169" s="77">
        <f>VLOOKUP(O169,'bruto-uurloon begeleiders'!$A$4:$C$6,2,FALSE)</f>
        <v>22.83</v>
      </c>
      <c r="Q169" s="77">
        <f>VLOOKUP(O169,'bruto-uurloon begeleiders'!$A$4:$C$6,3,FALSE)</f>
        <v>14.57</v>
      </c>
    </row>
    <row r="170" spans="1:17" ht="15" customHeight="1" x14ac:dyDescent="0.3">
      <c r="A170">
        <v>26741</v>
      </c>
      <c r="B170" t="s">
        <v>452</v>
      </c>
      <c r="C170" t="s">
        <v>4640</v>
      </c>
      <c r="D170">
        <v>8830</v>
      </c>
      <c r="E170" t="s">
        <v>4641</v>
      </c>
      <c r="F170" t="s">
        <v>118</v>
      </c>
      <c r="G170" t="s">
        <v>453</v>
      </c>
      <c r="H170" t="s">
        <v>360</v>
      </c>
      <c r="I170" s="56"/>
      <c r="J170" s="55"/>
      <c r="K170" s="56"/>
      <c r="L170" s="57"/>
      <c r="M170" s="55"/>
      <c r="N170" s="56"/>
      <c r="O170" s="56" t="str">
        <f t="shared" si="2"/>
        <v>Vrij gesubsidieerd onderwijs</v>
      </c>
      <c r="P170" s="77">
        <f>VLOOKUP(O170,'bruto-uurloon begeleiders'!$A$4:$C$6,2,FALSE)</f>
        <v>22.83</v>
      </c>
      <c r="Q170" s="77">
        <f>VLOOKUP(O170,'bruto-uurloon begeleiders'!$A$4:$C$6,3,FALSE)</f>
        <v>14.57</v>
      </c>
    </row>
    <row r="171" spans="1:17" ht="15" customHeight="1" x14ac:dyDescent="0.3">
      <c r="A171">
        <v>26757</v>
      </c>
      <c r="B171" t="s">
        <v>395</v>
      </c>
      <c r="C171" t="s">
        <v>4642</v>
      </c>
      <c r="D171">
        <v>8700</v>
      </c>
      <c r="E171" t="s">
        <v>1317</v>
      </c>
      <c r="F171" t="s">
        <v>119</v>
      </c>
      <c r="G171" t="s">
        <v>120</v>
      </c>
      <c r="H171" t="s">
        <v>360</v>
      </c>
      <c r="I171" s="56"/>
      <c r="J171" s="55"/>
      <c r="K171" s="56"/>
      <c r="L171" s="57"/>
      <c r="M171" s="55"/>
      <c r="N171" s="56"/>
      <c r="O171" s="56" t="str">
        <f t="shared" si="2"/>
        <v>Vrij gesubsidieerd onderwijs</v>
      </c>
      <c r="P171" s="77">
        <f>VLOOKUP(O171,'bruto-uurloon begeleiders'!$A$4:$C$6,2,FALSE)</f>
        <v>22.83</v>
      </c>
      <c r="Q171" s="77">
        <f>VLOOKUP(O171,'bruto-uurloon begeleiders'!$A$4:$C$6,3,FALSE)</f>
        <v>14.57</v>
      </c>
    </row>
    <row r="172" spans="1:17" ht="15" customHeight="1" x14ac:dyDescent="0.3">
      <c r="A172">
        <v>26765</v>
      </c>
      <c r="B172" t="s">
        <v>454</v>
      </c>
      <c r="C172" t="s">
        <v>4643</v>
      </c>
      <c r="D172">
        <v>8900</v>
      </c>
      <c r="E172" t="s">
        <v>1360</v>
      </c>
      <c r="F172" t="s">
        <v>121</v>
      </c>
      <c r="G172" t="s">
        <v>4644</v>
      </c>
      <c r="H172" t="s">
        <v>360</v>
      </c>
      <c r="I172" s="56"/>
      <c r="J172" s="55"/>
      <c r="K172" s="56"/>
      <c r="L172" s="57"/>
      <c r="M172" s="55"/>
      <c r="N172" s="56"/>
      <c r="O172" s="56" t="str">
        <f t="shared" si="2"/>
        <v>Vrij gesubsidieerd onderwijs</v>
      </c>
      <c r="P172" s="77">
        <f>VLOOKUP(O172,'bruto-uurloon begeleiders'!$A$4:$C$6,2,FALSE)</f>
        <v>22.83</v>
      </c>
      <c r="Q172" s="77">
        <f>VLOOKUP(O172,'bruto-uurloon begeleiders'!$A$4:$C$6,3,FALSE)</f>
        <v>14.57</v>
      </c>
    </row>
    <row r="173" spans="1:17" ht="15" customHeight="1" x14ac:dyDescent="0.3">
      <c r="A173">
        <v>26773</v>
      </c>
      <c r="B173" t="s">
        <v>1842</v>
      </c>
      <c r="C173" t="s">
        <v>4645</v>
      </c>
      <c r="D173">
        <v>8970</v>
      </c>
      <c r="E173" t="s">
        <v>1387</v>
      </c>
      <c r="F173" t="s">
        <v>1843</v>
      </c>
      <c r="G173" t="s">
        <v>1844</v>
      </c>
      <c r="H173" t="s">
        <v>360</v>
      </c>
      <c r="I173" s="56"/>
      <c r="J173" s="55"/>
      <c r="K173" s="56"/>
      <c r="L173" s="57"/>
      <c r="M173" s="55"/>
      <c r="N173" s="56"/>
      <c r="O173" s="56" t="str">
        <f t="shared" si="2"/>
        <v>Vrij gesubsidieerd onderwijs</v>
      </c>
      <c r="P173" s="77">
        <f>VLOOKUP(O173,'bruto-uurloon begeleiders'!$A$4:$C$6,2,FALSE)</f>
        <v>22.83</v>
      </c>
      <c r="Q173" s="77">
        <f>VLOOKUP(O173,'bruto-uurloon begeleiders'!$A$4:$C$6,3,FALSE)</f>
        <v>14.57</v>
      </c>
    </row>
    <row r="174" spans="1:17" ht="15" customHeight="1" x14ac:dyDescent="0.3">
      <c r="A174">
        <v>26799</v>
      </c>
      <c r="B174" t="s">
        <v>1845</v>
      </c>
      <c r="C174" t="s">
        <v>4646</v>
      </c>
      <c r="D174">
        <v>9000</v>
      </c>
      <c r="E174" t="s">
        <v>1397</v>
      </c>
      <c r="F174" t="s">
        <v>1846</v>
      </c>
      <c r="G174" t="s">
        <v>2200</v>
      </c>
      <c r="H174" t="s">
        <v>360</v>
      </c>
      <c r="I174" s="56"/>
      <c r="J174" s="55"/>
      <c r="K174" s="56"/>
      <c r="L174" s="57"/>
      <c r="M174" s="55"/>
      <c r="N174" s="56"/>
      <c r="O174" s="56" t="str">
        <f t="shared" si="2"/>
        <v>Vrij gesubsidieerd onderwijs</v>
      </c>
      <c r="P174" s="77">
        <f>VLOOKUP(O174,'bruto-uurloon begeleiders'!$A$4:$C$6,2,FALSE)</f>
        <v>22.83</v>
      </c>
      <c r="Q174" s="77">
        <f>VLOOKUP(O174,'bruto-uurloon begeleiders'!$A$4:$C$6,3,FALSE)</f>
        <v>14.57</v>
      </c>
    </row>
    <row r="175" spans="1:17" ht="15" customHeight="1" x14ac:dyDescent="0.3">
      <c r="A175">
        <v>26815</v>
      </c>
      <c r="B175" t="s">
        <v>1847</v>
      </c>
      <c r="C175" t="s">
        <v>4647</v>
      </c>
      <c r="D175">
        <v>9031</v>
      </c>
      <c r="E175" t="s">
        <v>4648</v>
      </c>
      <c r="F175" t="s">
        <v>1848</v>
      </c>
      <c r="G175" t="s">
        <v>2039</v>
      </c>
      <c r="H175" t="s">
        <v>360</v>
      </c>
      <c r="I175" s="56"/>
      <c r="J175" s="55"/>
      <c r="K175" s="56"/>
      <c r="L175" s="57"/>
      <c r="M175" s="55"/>
      <c r="N175" s="56"/>
      <c r="O175" s="56" t="str">
        <f t="shared" si="2"/>
        <v>Vrij gesubsidieerd onderwijs</v>
      </c>
      <c r="P175" s="77">
        <f>VLOOKUP(O175,'bruto-uurloon begeleiders'!$A$4:$C$6,2,FALSE)</f>
        <v>22.83</v>
      </c>
      <c r="Q175" s="77">
        <f>VLOOKUP(O175,'bruto-uurloon begeleiders'!$A$4:$C$6,3,FALSE)</f>
        <v>14.57</v>
      </c>
    </row>
    <row r="176" spans="1:17" ht="15" customHeight="1" x14ac:dyDescent="0.3">
      <c r="A176">
        <v>26823</v>
      </c>
      <c r="B176" t="s">
        <v>2132</v>
      </c>
      <c r="C176" t="s">
        <v>4649</v>
      </c>
      <c r="D176">
        <v>9041</v>
      </c>
      <c r="E176" t="s">
        <v>4650</v>
      </c>
      <c r="F176" t="s">
        <v>1849</v>
      </c>
      <c r="G176" t="s">
        <v>2040</v>
      </c>
      <c r="H176" t="s">
        <v>360</v>
      </c>
      <c r="I176" s="56"/>
      <c r="J176" s="55"/>
      <c r="K176" s="56"/>
      <c r="L176" s="57"/>
      <c r="M176" s="55"/>
      <c r="N176" s="56"/>
      <c r="O176" s="56" t="str">
        <f t="shared" si="2"/>
        <v>Vrij gesubsidieerd onderwijs</v>
      </c>
      <c r="P176" s="77">
        <f>VLOOKUP(O176,'bruto-uurloon begeleiders'!$A$4:$C$6,2,FALSE)</f>
        <v>22.83</v>
      </c>
      <c r="Q176" s="77">
        <f>VLOOKUP(O176,'bruto-uurloon begeleiders'!$A$4:$C$6,3,FALSE)</f>
        <v>14.57</v>
      </c>
    </row>
    <row r="177" spans="1:17" ht="15" customHeight="1" x14ac:dyDescent="0.3">
      <c r="A177">
        <v>26831</v>
      </c>
      <c r="B177" t="s">
        <v>1850</v>
      </c>
      <c r="C177" t="s">
        <v>4651</v>
      </c>
      <c r="D177">
        <v>9000</v>
      </c>
      <c r="E177" t="s">
        <v>1397</v>
      </c>
      <c r="F177" t="s">
        <v>1853</v>
      </c>
      <c r="G177" t="s">
        <v>2041</v>
      </c>
      <c r="H177" t="s">
        <v>360</v>
      </c>
      <c r="I177" s="56"/>
      <c r="J177" s="55"/>
      <c r="K177" s="56"/>
      <c r="L177" s="57"/>
      <c r="M177" s="55"/>
      <c r="N177" s="56"/>
      <c r="O177" s="56" t="str">
        <f t="shared" si="2"/>
        <v>Vrij gesubsidieerd onderwijs</v>
      </c>
      <c r="P177" s="77">
        <f>VLOOKUP(O177,'bruto-uurloon begeleiders'!$A$4:$C$6,2,FALSE)</f>
        <v>22.83</v>
      </c>
      <c r="Q177" s="77">
        <f>VLOOKUP(O177,'bruto-uurloon begeleiders'!$A$4:$C$6,3,FALSE)</f>
        <v>14.57</v>
      </c>
    </row>
    <row r="178" spans="1:17" ht="15" customHeight="1" x14ac:dyDescent="0.3">
      <c r="A178">
        <v>26849</v>
      </c>
      <c r="B178" t="s">
        <v>1852</v>
      </c>
      <c r="C178" t="s">
        <v>4652</v>
      </c>
      <c r="D178">
        <v>9000</v>
      </c>
      <c r="E178" t="s">
        <v>1397</v>
      </c>
      <c r="F178" t="s">
        <v>1853</v>
      </c>
      <c r="G178" t="s">
        <v>2041</v>
      </c>
      <c r="H178" t="s">
        <v>360</v>
      </c>
      <c r="I178" s="56"/>
      <c r="J178" s="55"/>
      <c r="K178" s="56"/>
      <c r="L178" s="57"/>
      <c r="M178" s="55"/>
      <c r="N178" s="56"/>
      <c r="O178" s="56" t="str">
        <f t="shared" si="2"/>
        <v>Vrij gesubsidieerd onderwijs</v>
      </c>
      <c r="P178" s="77">
        <f>VLOOKUP(O178,'bruto-uurloon begeleiders'!$A$4:$C$6,2,FALSE)</f>
        <v>22.83</v>
      </c>
      <c r="Q178" s="77">
        <f>VLOOKUP(O178,'bruto-uurloon begeleiders'!$A$4:$C$6,3,FALSE)</f>
        <v>14.57</v>
      </c>
    </row>
    <row r="179" spans="1:17" ht="15" customHeight="1" x14ac:dyDescent="0.3">
      <c r="A179">
        <v>26856</v>
      </c>
      <c r="B179" t="s">
        <v>1954</v>
      </c>
      <c r="C179" t="s">
        <v>4653</v>
      </c>
      <c r="D179">
        <v>9000</v>
      </c>
      <c r="E179" t="s">
        <v>1397</v>
      </c>
      <c r="F179" t="s">
        <v>1854</v>
      </c>
      <c r="G179" t="s">
        <v>2133</v>
      </c>
      <c r="H179" t="s">
        <v>360</v>
      </c>
      <c r="I179" s="56"/>
      <c r="J179" s="55"/>
      <c r="K179" s="56"/>
      <c r="L179" s="57"/>
      <c r="M179" s="55"/>
      <c r="N179" s="56"/>
      <c r="O179" s="56" t="str">
        <f t="shared" si="2"/>
        <v>Vrij gesubsidieerd onderwijs</v>
      </c>
      <c r="P179" s="77">
        <f>VLOOKUP(O179,'bruto-uurloon begeleiders'!$A$4:$C$6,2,FALSE)</f>
        <v>22.83</v>
      </c>
      <c r="Q179" s="77">
        <f>VLOOKUP(O179,'bruto-uurloon begeleiders'!$A$4:$C$6,3,FALSE)</f>
        <v>14.57</v>
      </c>
    </row>
    <row r="180" spans="1:17" ht="15" customHeight="1" x14ac:dyDescent="0.3">
      <c r="A180">
        <v>26864</v>
      </c>
      <c r="B180" t="s">
        <v>455</v>
      </c>
      <c r="C180" t="s">
        <v>4654</v>
      </c>
      <c r="D180">
        <v>9000</v>
      </c>
      <c r="E180" t="s">
        <v>1397</v>
      </c>
      <c r="F180" t="s">
        <v>122</v>
      </c>
      <c r="G180" t="s">
        <v>456</v>
      </c>
      <c r="H180" t="s">
        <v>360</v>
      </c>
      <c r="I180" s="56"/>
      <c r="J180" s="55"/>
      <c r="K180" s="56"/>
      <c r="L180" s="57"/>
      <c r="M180" s="55"/>
      <c r="N180" s="56"/>
      <c r="O180" s="56" t="str">
        <f t="shared" si="2"/>
        <v>Vrij gesubsidieerd onderwijs</v>
      </c>
      <c r="P180" s="77">
        <f>VLOOKUP(O180,'bruto-uurloon begeleiders'!$A$4:$C$6,2,FALSE)</f>
        <v>22.83</v>
      </c>
      <c r="Q180" s="77">
        <f>VLOOKUP(O180,'bruto-uurloon begeleiders'!$A$4:$C$6,3,FALSE)</f>
        <v>14.57</v>
      </c>
    </row>
    <row r="181" spans="1:17" ht="15" customHeight="1" x14ac:dyDescent="0.3">
      <c r="A181">
        <v>26881</v>
      </c>
      <c r="B181" t="s">
        <v>2042</v>
      </c>
      <c r="C181" t="s">
        <v>4655</v>
      </c>
      <c r="D181">
        <v>9000</v>
      </c>
      <c r="E181" t="s">
        <v>1397</v>
      </c>
      <c r="F181" t="s">
        <v>1751</v>
      </c>
      <c r="G181" t="s">
        <v>1955</v>
      </c>
      <c r="H181" t="s">
        <v>361</v>
      </c>
      <c r="I181" s="56"/>
      <c r="J181" s="55"/>
      <c r="K181" s="56"/>
      <c r="L181" s="57"/>
      <c r="M181" s="55"/>
      <c r="N181" s="56"/>
      <c r="O181" s="56" t="str">
        <f t="shared" si="2"/>
        <v>Officieel gesubsidieerd onderwijs</v>
      </c>
      <c r="P181" s="77">
        <f>VLOOKUP(O181,'bruto-uurloon begeleiders'!$A$4:$C$6,2,FALSE)</f>
        <v>22.85</v>
      </c>
      <c r="Q181" s="77">
        <f>VLOOKUP(O181,'bruto-uurloon begeleiders'!$A$4:$C$6,3,FALSE)</f>
        <v>14.57</v>
      </c>
    </row>
    <row r="182" spans="1:17" ht="15" customHeight="1" x14ac:dyDescent="0.3">
      <c r="A182">
        <v>26898</v>
      </c>
      <c r="B182" t="s">
        <v>2043</v>
      </c>
      <c r="C182" t="s">
        <v>4656</v>
      </c>
      <c r="D182">
        <v>9000</v>
      </c>
      <c r="E182" t="s">
        <v>1397</v>
      </c>
      <c r="F182" t="s">
        <v>1855</v>
      </c>
      <c r="G182" t="s">
        <v>1956</v>
      </c>
      <c r="H182" t="s">
        <v>361</v>
      </c>
      <c r="I182" s="56"/>
      <c r="J182" s="55"/>
      <c r="K182" s="56"/>
      <c r="L182" s="57"/>
      <c r="M182" s="55"/>
      <c r="N182" s="56"/>
      <c r="O182" s="56" t="str">
        <f t="shared" si="2"/>
        <v>Officieel gesubsidieerd onderwijs</v>
      </c>
      <c r="P182" s="77">
        <f>VLOOKUP(O182,'bruto-uurloon begeleiders'!$A$4:$C$6,2,FALSE)</f>
        <v>22.85</v>
      </c>
      <c r="Q182" s="77">
        <f>VLOOKUP(O182,'bruto-uurloon begeleiders'!$A$4:$C$6,3,FALSE)</f>
        <v>14.57</v>
      </c>
    </row>
    <row r="183" spans="1:17" ht="15" customHeight="1" x14ac:dyDescent="0.3">
      <c r="A183">
        <v>26906</v>
      </c>
      <c r="B183" t="s">
        <v>1856</v>
      </c>
      <c r="C183" t="s">
        <v>4657</v>
      </c>
      <c r="D183">
        <v>9000</v>
      </c>
      <c r="E183" t="s">
        <v>1397</v>
      </c>
      <c r="F183" t="s">
        <v>1857</v>
      </c>
      <c r="G183" t="s">
        <v>1858</v>
      </c>
      <c r="H183" t="s">
        <v>361</v>
      </c>
      <c r="I183" s="56"/>
      <c r="J183" s="55"/>
      <c r="K183" s="56"/>
      <c r="L183" s="57"/>
      <c r="M183" s="55"/>
      <c r="N183" s="56"/>
      <c r="O183" s="56" t="str">
        <f t="shared" si="2"/>
        <v>Officieel gesubsidieerd onderwijs</v>
      </c>
      <c r="P183" s="77">
        <f>VLOOKUP(O183,'bruto-uurloon begeleiders'!$A$4:$C$6,2,FALSE)</f>
        <v>22.85</v>
      </c>
      <c r="Q183" s="77">
        <f>VLOOKUP(O183,'bruto-uurloon begeleiders'!$A$4:$C$6,3,FALSE)</f>
        <v>14.57</v>
      </c>
    </row>
    <row r="184" spans="1:17" ht="15" customHeight="1" x14ac:dyDescent="0.3">
      <c r="A184">
        <v>26914</v>
      </c>
      <c r="B184" t="s">
        <v>2201</v>
      </c>
      <c r="C184" t="s">
        <v>4658</v>
      </c>
      <c r="D184">
        <v>9000</v>
      </c>
      <c r="E184" t="s">
        <v>1397</v>
      </c>
      <c r="F184" t="s">
        <v>2202</v>
      </c>
      <c r="G184" t="s">
        <v>1957</v>
      </c>
      <c r="H184" t="s">
        <v>361</v>
      </c>
      <c r="I184" s="56"/>
      <c r="J184" s="55"/>
      <c r="K184" s="56"/>
      <c r="L184" s="57"/>
      <c r="M184" s="55"/>
      <c r="N184" s="56"/>
      <c r="O184" s="56" t="str">
        <f t="shared" si="2"/>
        <v>Officieel gesubsidieerd onderwijs</v>
      </c>
      <c r="P184" s="77">
        <f>VLOOKUP(O184,'bruto-uurloon begeleiders'!$A$4:$C$6,2,FALSE)</f>
        <v>22.85</v>
      </c>
      <c r="Q184" s="77">
        <f>VLOOKUP(O184,'bruto-uurloon begeleiders'!$A$4:$C$6,3,FALSE)</f>
        <v>14.57</v>
      </c>
    </row>
    <row r="185" spans="1:17" ht="15" customHeight="1" x14ac:dyDescent="0.3">
      <c r="A185">
        <v>26922</v>
      </c>
      <c r="B185" t="s">
        <v>2044</v>
      </c>
      <c r="C185" t="s">
        <v>1859</v>
      </c>
      <c r="D185">
        <v>9000</v>
      </c>
      <c r="E185" t="s">
        <v>1397</v>
      </c>
      <c r="F185" t="s">
        <v>1860</v>
      </c>
      <c r="G185" t="s">
        <v>2045</v>
      </c>
      <c r="H185" t="s">
        <v>361</v>
      </c>
      <c r="I185" s="56"/>
      <c r="J185" s="55"/>
      <c r="K185" s="56"/>
      <c r="L185" s="57"/>
      <c r="M185" s="55"/>
      <c r="N185" s="56"/>
      <c r="O185" s="56" t="str">
        <f t="shared" si="2"/>
        <v>Officieel gesubsidieerd onderwijs</v>
      </c>
      <c r="P185" s="77">
        <f>VLOOKUP(O185,'bruto-uurloon begeleiders'!$A$4:$C$6,2,FALSE)</f>
        <v>22.85</v>
      </c>
      <c r="Q185" s="77">
        <f>VLOOKUP(O185,'bruto-uurloon begeleiders'!$A$4:$C$6,3,FALSE)</f>
        <v>14.57</v>
      </c>
    </row>
    <row r="186" spans="1:17" ht="15" customHeight="1" x14ac:dyDescent="0.3">
      <c r="A186">
        <v>26948</v>
      </c>
      <c r="B186" t="s">
        <v>1861</v>
      </c>
      <c r="C186" t="s">
        <v>4659</v>
      </c>
      <c r="D186">
        <v>9160</v>
      </c>
      <c r="E186" t="s">
        <v>1440</v>
      </c>
      <c r="F186" t="s">
        <v>1862</v>
      </c>
      <c r="G186" t="s">
        <v>1864</v>
      </c>
      <c r="H186" t="s">
        <v>360</v>
      </c>
      <c r="I186" s="56"/>
      <c r="J186" s="55"/>
      <c r="K186" s="56"/>
      <c r="L186" s="57"/>
      <c r="M186" s="55"/>
      <c r="N186" s="56"/>
      <c r="O186" s="56" t="str">
        <f t="shared" si="2"/>
        <v>Vrij gesubsidieerd onderwijs</v>
      </c>
      <c r="P186" s="77">
        <f>VLOOKUP(O186,'bruto-uurloon begeleiders'!$A$4:$C$6,2,FALSE)</f>
        <v>22.83</v>
      </c>
      <c r="Q186" s="77">
        <f>VLOOKUP(O186,'bruto-uurloon begeleiders'!$A$4:$C$6,3,FALSE)</f>
        <v>14.57</v>
      </c>
    </row>
    <row r="187" spans="1:17" ht="15" customHeight="1" x14ac:dyDescent="0.3">
      <c r="A187">
        <v>26955</v>
      </c>
      <c r="B187" t="s">
        <v>1863</v>
      </c>
      <c r="C187" t="s">
        <v>4660</v>
      </c>
      <c r="D187">
        <v>9160</v>
      </c>
      <c r="E187" t="s">
        <v>1440</v>
      </c>
      <c r="F187" t="s">
        <v>1862</v>
      </c>
      <c r="G187" t="s">
        <v>2046</v>
      </c>
      <c r="H187" t="s">
        <v>360</v>
      </c>
      <c r="I187" s="56"/>
      <c r="J187" s="55"/>
      <c r="K187" s="56"/>
      <c r="L187" s="57"/>
      <c r="M187" s="55"/>
      <c r="N187" s="56"/>
      <c r="O187" s="56" t="str">
        <f t="shared" si="2"/>
        <v>Vrij gesubsidieerd onderwijs</v>
      </c>
      <c r="P187" s="77">
        <f>VLOOKUP(O187,'bruto-uurloon begeleiders'!$A$4:$C$6,2,FALSE)</f>
        <v>22.83</v>
      </c>
      <c r="Q187" s="77">
        <f>VLOOKUP(O187,'bruto-uurloon begeleiders'!$A$4:$C$6,3,FALSE)</f>
        <v>14.57</v>
      </c>
    </row>
    <row r="188" spans="1:17" ht="15" customHeight="1" x14ac:dyDescent="0.3">
      <c r="A188">
        <v>26963</v>
      </c>
      <c r="B188" t="s">
        <v>457</v>
      </c>
      <c r="C188" t="s">
        <v>4661</v>
      </c>
      <c r="D188">
        <v>9240</v>
      </c>
      <c r="E188" t="s">
        <v>1462</v>
      </c>
      <c r="F188" t="s">
        <v>123</v>
      </c>
      <c r="G188" t="s">
        <v>458</v>
      </c>
      <c r="H188" t="s">
        <v>360</v>
      </c>
      <c r="I188" s="56"/>
      <c r="J188" s="55"/>
      <c r="K188" s="56"/>
      <c r="L188" s="57"/>
      <c r="M188" s="55"/>
      <c r="N188" s="56"/>
      <c r="O188" s="56" t="str">
        <f t="shared" si="2"/>
        <v>Vrij gesubsidieerd onderwijs</v>
      </c>
      <c r="P188" s="77">
        <f>VLOOKUP(O188,'bruto-uurloon begeleiders'!$A$4:$C$6,2,FALSE)</f>
        <v>22.83</v>
      </c>
      <c r="Q188" s="77">
        <f>VLOOKUP(O188,'bruto-uurloon begeleiders'!$A$4:$C$6,3,FALSE)</f>
        <v>14.57</v>
      </c>
    </row>
    <row r="189" spans="1:17" ht="15" customHeight="1" x14ac:dyDescent="0.3">
      <c r="A189">
        <v>26971</v>
      </c>
      <c r="B189" t="s">
        <v>459</v>
      </c>
      <c r="C189" t="s">
        <v>4662</v>
      </c>
      <c r="D189">
        <v>9230</v>
      </c>
      <c r="E189" t="s">
        <v>1461</v>
      </c>
      <c r="F189" t="s">
        <v>124</v>
      </c>
      <c r="G189" t="s">
        <v>125</v>
      </c>
      <c r="H189" t="s">
        <v>360</v>
      </c>
      <c r="I189" s="56"/>
      <c r="J189" s="55"/>
      <c r="K189" s="56"/>
      <c r="L189" s="57"/>
      <c r="M189" s="55"/>
      <c r="N189" s="56"/>
      <c r="O189" s="56" t="str">
        <f t="shared" si="2"/>
        <v>Vrij gesubsidieerd onderwijs</v>
      </c>
      <c r="P189" s="77">
        <f>VLOOKUP(O189,'bruto-uurloon begeleiders'!$A$4:$C$6,2,FALSE)</f>
        <v>22.83</v>
      </c>
      <c r="Q189" s="77">
        <f>VLOOKUP(O189,'bruto-uurloon begeleiders'!$A$4:$C$6,3,FALSE)</f>
        <v>14.57</v>
      </c>
    </row>
    <row r="190" spans="1:17" ht="15" customHeight="1" x14ac:dyDescent="0.3">
      <c r="A190">
        <v>26989</v>
      </c>
      <c r="B190" t="s">
        <v>1865</v>
      </c>
      <c r="C190" t="s">
        <v>4663</v>
      </c>
      <c r="D190">
        <v>9230</v>
      </c>
      <c r="E190" t="s">
        <v>1461</v>
      </c>
      <c r="F190" t="s">
        <v>1866</v>
      </c>
      <c r="G190" t="s">
        <v>1867</v>
      </c>
      <c r="H190" t="s">
        <v>360</v>
      </c>
      <c r="I190" s="56"/>
      <c r="J190" s="55"/>
      <c r="K190" s="56"/>
      <c r="L190" s="57"/>
      <c r="M190" s="55"/>
      <c r="N190" s="56"/>
      <c r="O190" s="56" t="str">
        <f t="shared" si="2"/>
        <v>Vrij gesubsidieerd onderwijs</v>
      </c>
      <c r="P190" s="77">
        <f>VLOOKUP(O190,'bruto-uurloon begeleiders'!$A$4:$C$6,2,FALSE)</f>
        <v>22.83</v>
      </c>
      <c r="Q190" s="77">
        <f>VLOOKUP(O190,'bruto-uurloon begeleiders'!$A$4:$C$6,3,FALSE)</f>
        <v>14.57</v>
      </c>
    </row>
    <row r="191" spans="1:17" ht="15" customHeight="1" x14ac:dyDescent="0.3">
      <c r="A191">
        <v>27003</v>
      </c>
      <c r="B191" t="s">
        <v>2203</v>
      </c>
      <c r="C191" t="s">
        <v>4664</v>
      </c>
      <c r="D191">
        <v>9050</v>
      </c>
      <c r="E191" t="s">
        <v>4665</v>
      </c>
      <c r="F191" t="s">
        <v>1868</v>
      </c>
      <c r="G191" t="s">
        <v>2204</v>
      </c>
      <c r="H191" t="s">
        <v>360</v>
      </c>
      <c r="I191" s="56"/>
      <c r="J191" s="55"/>
      <c r="K191" s="56"/>
      <c r="L191" s="57"/>
      <c r="M191" s="55"/>
      <c r="N191" s="56"/>
      <c r="O191" s="56" t="str">
        <f t="shared" si="2"/>
        <v>Vrij gesubsidieerd onderwijs</v>
      </c>
      <c r="P191" s="77">
        <f>VLOOKUP(O191,'bruto-uurloon begeleiders'!$A$4:$C$6,2,FALSE)</f>
        <v>22.83</v>
      </c>
      <c r="Q191" s="77">
        <f>VLOOKUP(O191,'bruto-uurloon begeleiders'!$A$4:$C$6,3,FALSE)</f>
        <v>14.57</v>
      </c>
    </row>
    <row r="192" spans="1:17" ht="15" customHeight="1" x14ac:dyDescent="0.3">
      <c r="A192">
        <v>27011</v>
      </c>
      <c r="B192" t="s">
        <v>372</v>
      </c>
      <c r="C192" t="s">
        <v>4666</v>
      </c>
      <c r="D192">
        <v>9300</v>
      </c>
      <c r="E192" t="s">
        <v>1477</v>
      </c>
      <c r="F192" t="s">
        <v>1869</v>
      </c>
      <c r="G192" t="s">
        <v>2047</v>
      </c>
      <c r="H192" t="s">
        <v>360</v>
      </c>
      <c r="I192" s="56"/>
      <c r="J192" s="55"/>
      <c r="K192" s="56"/>
      <c r="L192" s="57"/>
      <c r="M192" s="55"/>
      <c r="N192" s="56"/>
      <c r="O192" s="56" t="str">
        <f t="shared" si="2"/>
        <v>Vrij gesubsidieerd onderwijs</v>
      </c>
      <c r="P192" s="77">
        <f>VLOOKUP(O192,'bruto-uurloon begeleiders'!$A$4:$C$6,2,FALSE)</f>
        <v>22.83</v>
      </c>
      <c r="Q192" s="77">
        <f>VLOOKUP(O192,'bruto-uurloon begeleiders'!$A$4:$C$6,3,FALSE)</f>
        <v>14.57</v>
      </c>
    </row>
    <row r="193" spans="1:17" ht="15" customHeight="1" x14ac:dyDescent="0.3">
      <c r="A193">
        <v>27029</v>
      </c>
      <c r="B193" t="s">
        <v>2205</v>
      </c>
      <c r="C193" t="s">
        <v>4667</v>
      </c>
      <c r="D193">
        <v>9300</v>
      </c>
      <c r="E193" t="s">
        <v>1477</v>
      </c>
      <c r="F193" t="s">
        <v>2206</v>
      </c>
      <c r="G193" t="s">
        <v>1958</v>
      </c>
      <c r="H193" t="s">
        <v>360</v>
      </c>
      <c r="I193" s="56"/>
      <c r="J193" s="55"/>
      <c r="K193" s="56"/>
      <c r="L193" s="57"/>
      <c r="M193" s="55"/>
      <c r="N193" s="56"/>
      <c r="O193" s="56" t="str">
        <f t="shared" si="2"/>
        <v>Vrij gesubsidieerd onderwijs</v>
      </c>
      <c r="P193" s="77">
        <f>VLOOKUP(O193,'bruto-uurloon begeleiders'!$A$4:$C$6,2,FALSE)</f>
        <v>22.83</v>
      </c>
      <c r="Q193" s="77">
        <f>VLOOKUP(O193,'bruto-uurloon begeleiders'!$A$4:$C$6,3,FALSE)</f>
        <v>14.57</v>
      </c>
    </row>
    <row r="194" spans="1:17" ht="15" customHeight="1" x14ac:dyDescent="0.3">
      <c r="A194">
        <v>27037</v>
      </c>
      <c r="B194" t="s">
        <v>2048</v>
      </c>
      <c r="C194" t="s">
        <v>4668</v>
      </c>
      <c r="D194">
        <v>9200</v>
      </c>
      <c r="E194" t="s">
        <v>1451</v>
      </c>
      <c r="F194" t="s">
        <v>126</v>
      </c>
      <c r="G194" t="s">
        <v>460</v>
      </c>
      <c r="H194" t="s">
        <v>360</v>
      </c>
      <c r="I194" s="56"/>
      <c r="J194" s="55"/>
      <c r="K194" s="56"/>
      <c r="L194" s="57"/>
      <c r="M194" s="55"/>
      <c r="N194" s="56"/>
      <c r="O194" s="56" t="str">
        <f t="shared" si="2"/>
        <v>Vrij gesubsidieerd onderwijs</v>
      </c>
      <c r="P194" s="77">
        <f>VLOOKUP(O194,'bruto-uurloon begeleiders'!$A$4:$C$6,2,FALSE)</f>
        <v>22.83</v>
      </c>
      <c r="Q194" s="77">
        <f>VLOOKUP(O194,'bruto-uurloon begeleiders'!$A$4:$C$6,3,FALSE)</f>
        <v>14.57</v>
      </c>
    </row>
    <row r="195" spans="1:17" ht="15" customHeight="1" x14ac:dyDescent="0.3">
      <c r="A195">
        <v>27045</v>
      </c>
      <c r="B195" t="s">
        <v>461</v>
      </c>
      <c r="C195" t="s">
        <v>4669</v>
      </c>
      <c r="D195">
        <v>9255</v>
      </c>
      <c r="E195" t="s">
        <v>1464</v>
      </c>
      <c r="F195" t="s">
        <v>127</v>
      </c>
      <c r="G195" t="s">
        <v>128</v>
      </c>
      <c r="H195" t="s">
        <v>360</v>
      </c>
      <c r="I195" s="56"/>
      <c r="J195" s="55"/>
      <c r="K195" s="56"/>
      <c r="L195" s="57"/>
      <c r="M195" s="55"/>
      <c r="N195" s="56"/>
      <c r="O195" s="56" t="str">
        <f t="shared" ref="O195:O258" si="3">IF(H195="","",H195)</f>
        <v>Vrij gesubsidieerd onderwijs</v>
      </c>
      <c r="P195" s="77">
        <f>VLOOKUP(O195,'bruto-uurloon begeleiders'!$A$4:$C$6,2,FALSE)</f>
        <v>22.83</v>
      </c>
      <c r="Q195" s="77">
        <f>VLOOKUP(O195,'bruto-uurloon begeleiders'!$A$4:$C$6,3,FALSE)</f>
        <v>14.57</v>
      </c>
    </row>
    <row r="196" spans="1:17" ht="15" customHeight="1" x14ac:dyDescent="0.3">
      <c r="A196">
        <v>27052</v>
      </c>
      <c r="B196" t="s">
        <v>2049</v>
      </c>
      <c r="C196" t="s">
        <v>4670</v>
      </c>
      <c r="D196">
        <v>9255</v>
      </c>
      <c r="E196" t="s">
        <v>1464</v>
      </c>
      <c r="F196" t="s">
        <v>129</v>
      </c>
      <c r="G196" t="s">
        <v>2134</v>
      </c>
      <c r="H196" t="s">
        <v>361</v>
      </c>
      <c r="I196" s="56"/>
      <c r="J196" s="55"/>
      <c r="K196" s="56"/>
      <c r="L196" s="57"/>
      <c r="M196" s="55"/>
      <c r="N196" s="56"/>
      <c r="O196" s="56" t="str">
        <f t="shared" si="3"/>
        <v>Officieel gesubsidieerd onderwijs</v>
      </c>
      <c r="P196" s="77">
        <f>VLOOKUP(O196,'bruto-uurloon begeleiders'!$A$4:$C$6,2,FALSE)</f>
        <v>22.85</v>
      </c>
      <c r="Q196" s="77">
        <f>VLOOKUP(O196,'bruto-uurloon begeleiders'!$A$4:$C$6,3,FALSE)</f>
        <v>14.57</v>
      </c>
    </row>
    <row r="197" spans="1:17" ht="15" customHeight="1" x14ac:dyDescent="0.3">
      <c r="A197">
        <v>27061</v>
      </c>
      <c r="B197" t="s">
        <v>2050</v>
      </c>
      <c r="C197" t="s">
        <v>4671</v>
      </c>
      <c r="D197">
        <v>9400</v>
      </c>
      <c r="E197" t="s">
        <v>1493</v>
      </c>
      <c r="F197" t="s">
        <v>130</v>
      </c>
      <c r="G197" t="s">
        <v>2051</v>
      </c>
      <c r="H197" t="s">
        <v>360</v>
      </c>
      <c r="I197" s="56"/>
      <c r="J197" s="55"/>
      <c r="K197" s="56"/>
      <c r="L197" s="57"/>
      <c r="M197" s="55"/>
      <c r="N197" s="56"/>
      <c r="O197" s="56" t="str">
        <f t="shared" si="3"/>
        <v>Vrij gesubsidieerd onderwijs</v>
      </c>
      <c r="P197" s="77">
        <f>VLOOKUP(O197,'bruto-uurloon begeleiders'!$A$4:$C$6,2,FALSE)</f>
        <v>22.83</v>
      </c>
      <c r="Q197" s="77">
        <f>VLOOKUP(O197,'bruto-uurloon begeleiders'!$A$4:$C$6,3,FALSE)</f>
        <v>14.57</v>
      </c>
    </row>
    <row r="198" spans="1:17" ht="15" customHeight="1" x14ac:dyDescent="0.3">
      <c r="A198">
        <v>27078</v>
      </c>
      <c r="B198" t="s">
        <v>1870</v>
      </c>
      <c r="C198" t="s">
        <v>4672</v>
      </c>
      <c r="D198">
        <v>9500</v>
      </c>
      <c r="E198" t="s">
        <v>1517</v>
      </c>
      <c r="F198" t="s">
        <v>1871</v>
      </c>
      <c r="G198" t="s">
        <v>1872</v>
      </c>
      <c r="H198" t="s">
        <v>360</v>
      </c>
      <c r="I198" s="56"/>
      <c r="J198" s="55"/>
      <c r="K198" s="56"/>
      <c r="L198" s="57"/>
      <c r="M198" s="55"/>
      <c r="N198" s="56"/>
      <c r="O198" s="56" t="str">
        <f t="shared" si="3"/>
        <v>Vrij gesubsidieerd onderwijs</v>
      </c>
      <c r="P198" s="77">
        <f>VLOOKUP(O198,'bruto-uurloon begeleiders'!$A$4:$C$6,2,FALSE)</f>
        <v>22.83</v>
      </c>
      <c r="Q198" s="77">
        <f>VLOOKUP(O198,'bruto-uurloon begeleiders'!$A$4:$C$6,3,FALSE)</f>
        <v>14.57</v>
      </c>
    </row>
    <row r="199" spans="1:17" ht="15" customHeight="1" x14ac:dyDescent="0.3">
      <c r="A199">
        <v>27102</v>
      </c>
      <c r="B199" t="s">
        <v>2207</v>
      </c>
      <c r="C199" t="s">
        <v>4673</v>
      </c>
      <c r="D199">
        <v>9620</v>
      </c>
      <c r="E199" t="s">
        <v>4674</v>
      </c>
      <c r="F199" t="s">
        <v>1873</v>
      </c>
      <c r="G199" t="s">
        <v>1874</v>
      </c>
      <c r="H199" t="s">
        <v>360</v>
      </c>
      <c r="I199" s="56"/>
      <c r="J199" s="55"/>
      <c r="K199" s="56"/>
      <c r="L199" s="57"/>
      <c r="M199" s="55"/>
      <c r="N199" s="56"/>
      <c r="O199" s="56" t="str">
        <f t="shared" si="3"/>
        <v>Vrij gesubsidieerd onderwijs</v>
      </c>
      <c r="P199" s="77">
        <f>VLOOKUP(O199,'bruto-uurloon begeleiders'!$A$4:$C$6,2,FALSE)</f>
        <v>22.83</v>
      </c>
      <c r="Q199" s="77">
        <f>VLOOKUP(O199,'bruto-uurloon begeleiders'!$A$4:$C$6,3,FALSE)</f>
        <v>14.57</v>
      </c>
    </row>
    <row r="200" spans="1:17" ht="15" customHeight="1" x14ac:dyDescent="0.3">
      <c r="A200">
        <v>27111</v>
      </c>
      <c r="B200" t="s">
        <v>1875</v>
      </c>
      <c r="C200" t="s">
        <v>4675</v>
      </c>
      <c r="D200">
        <v>9700</v>
      </c>
      <c r="E200" t="s">
        <v>1607</v>
      </c>
      <c r="F200" t="s">
        <v>1876</v>
      </c>
      <c r="G200" t="s">
        <v>1959</v>
      </c>
      <c r="H200" t="s">
        <v>360</v>
      </c>
      <c r="I200" s="56"/>
      <c r="J200" s="55"/>
      <c r="K200" s="56"/>
      <c r="L200" s="57"/>
      <c r="M200" s="55"/>
      <c r="N200" s="56"/>
      <c r="O200" s="56" t="str">
        <f t="shared" si="3"/>
        <v>Vrij gesubsidieerd onderwijs</v>
      </c>
      <c r="P200" s="77">
        <f>VLOOKUP(O200,'bruto-uurloon begeleiders'!$A$4:$C$6,2,FALSE)</f>
        <v>22.83</v>
      </c>
      <c r="Q200" s="77">
        <f>VLOOKUP(O200,'bruto-uurloon begeleiders'!$A$4:$C$6,3,FALSE)</f>
        <v>14.57</v>
      </c>
    </row>
    <row r="201" spans="1:17" ht="15" customHeight="1" x14ac:dyDescent="0.3">
      <c r="A201">
        <v>27128</v>
      </c>
      <c r="B201" t="s">
        <v>1877</v>
      </c>
      <c r="C201" t="s">
        <v>4676</v>
      </c>
      <c r="D201">
        <v>9700</v>
      </c>
      <c r="E201" t="s">
        <v>1607</v>
      </c>
      <c r="F201" t="s">
        <v>1878</v>
      </c>
      <c r="G201" t="s">
        <v>4677</v>
      </c>
      <c r="H201" t="s">
        <v>360</v>
      </c>
      <c r="I201" s="56"/>
      <c r="J201" s="55"/>
      <c r="K201" s="56"/>
      <c r="L201" s="57"/>
      <c r="M201" s="55"/>
      <c r="N201" s="56"/>
      <c r="O201" s="56" t="str">
        <f t="shared" si="3"/>
        <v>Vrij gesubsidieerd onderwijs</v>
      </c>
      <c r="P201" s="77">
        <f>VLOOKUP(O201,'bruto-uurloon begeleiders'!$A$4:$C$6,2,FALSE)</f>
        <v>22.83</v>
      </c>
      <c r="Q201" s="77">
        <f>VLOOKUP(O201,'bruto-uurloon begeleiders'!$A$4:$C$6,3,FALSE)</f>
        <v>14.57</v>
      </c>
    </row>
    <row r="202" spans="1:17" ht="15" customHeight="1" x14ac:dyDescent="0.3">
      <c r="A202">
        <v>27136</v>
      </c>
      <c r="B202" t="s">
        <v>441</v>
      </c>
      <c r="C202" t="s">
        <v>4678</v>
      </c>
      <c r="D202">
        <v>9800</v>
      </c>
      <c r="E202" t="s">
        <v>1619</v>
      </c>
      <c r="F202" t="s">
        <v>131</v>
      </c>
      <c r="G202" t="s">
        <v>132</v>
      </c>
      <c r="H202" t="s">
        <v>360</v>
      </c>
      <c r="I202" s="56"/>
      <c r="J202" s="55"/>
      <c r="K202" s="56"/>
      <c r="L202" s="57"/>
      <c r="M202" s="55"/>
      <c r="N202" s="56"/>
      <c r="O202" s="56" t="str">
        <f t="shared" si="3"/>
        <v>Vrij gesubsidieerd onderwijs</v>
      </c>
      <c r="P202" s="77">
        <f>VLOOKUP(O202,'bruto-uurloon begeleiders'!$A$4:$C$6,2,FALSE)</f>
        <v>22.83</v>
      </c>
      <c r="Q202" s="77">
        <f>VLOOKUP(O202,'bruto-uurloon begeleiders'!$A$4:$C$6,3,FALSE)</f>
        <v>14.57</v>
      </c>
    </row>
    <row r="203" spans="1:17" ht="15" customHeight="1" x14ac:dyDescent="0.3">
      <c r="A203">
        <v>27144</v>
      </c>
      <c r="B203" t="s">
        <v>1879</v>
      </c>
      <c r="C203" t="s">
        <v>4679</v>
      </c>
      <c r="D203">
        <v>9800</v>
      </c>
      <c r="E203" t="s">
        <v>1619</v>
      </c>
      <c r="F203" t="s">
        <v>1880</v>
      </c>
      <c r="G203" t="s">
        <v>2208</v>
      </c>
      <c r="H203" t="s">
        <v>360</v>
      </c>
      <c r="I203" s="56"/>
      <c r="J203" s="55"/>
      <c r="K203" s="56"/>
      <c r="L203" s="57"/>
      <c r="M203" s="55"/>
      <c r="N203" s="56"/>
      <c r="O203" s="56" t="str">
        <f t="shared" si="3"/>
        <v>Vrij gesubsidieerd onderwijs</v>
      </c>
      <c r="P203" s="77">
        <f>VLOOKUP(O203,'bruto-uurloon begeleiders'!$A$4:$C$6,2,FALSE)</f>
        <v>22.83</v>
      </c>
      <c r="Q203" s="77">
        <f>VLOOKUP(O203,'bruto-uurloon begeleiders'!$A$4:$C$6,3,FALSE)</f>
        <v>14.57</v>
      </c>
    </row>
    <row r="204" spans="1:17" ht="15" customHeight="1" x14ac:dyDescent="0.3">
      <c r="A204">
        <v>27151</v>
      </c>
      <c r="B204" t="s">
        <v>1881</v>
      </c>
      <c r="C204" t="s">
        <v>4680</v>
      </c>
      <c r="D204">
        <v>9850</v>
      </c>
      <c r="E204" t="s">
        <v>4681</v>
      </c>
      <c r="F204" t="s">
        <v>1882</v>
      </c>
      <c r="G204" t="s">
        <v>1883</v>
      </c>
      <c r="H204" t="s">
        <v>360</v>
      </c>
      <c r="I204" s="56"/>
      <c r="J204" s="55"/>
      <c r="K204" s="56"/>
      <c r="L204" s="57"/>
      <c r="M204" s="55"/>
      <c r="N204" s="56"/>
      <c r="O204" s="56" t="str">
        <f t="shared" si="3"/>
        <v>Vrij gesubsidieerd onderwijs</v>
      </c>
      <c r="P204" s="77">
        <f>VLOOKUP(O204,'bruto-uurloon begeleiders'!$A$4:$C$6,2,FALSE)</f>
        <v>22.83</v>
      </c>
      <c r="Q204" s="77">
        <f>VLOOKUP(O204,'bruto-uurloon begeleiders'!$A$4:$C$6,3,FALSE)</f>
        <v>14.57</v>
      </c>
    </row>
    <row r="205" spans="1:17" ht="15" customHeight="1" x14ac:dyDescent="0.3">
      <c r="A205">
        <v>27185</v>
      </c>
      <c r="B205" t="s">
        <v>1884</v>
      </c>
      <c r="C205" t="s">
        <v>4682</v>
      </c>
      <c r="D205">
        <v>9920</v>
      </c>
      <c r="E205" t="s">
        <v>4402</v>
      </c>
      <c r="F205" t="s">
        <v>1885</v>
      </c>
      <c r="G205" t="s">
        <v>1886</v>
      </c>
      <c r="H205" t="s">
        <v>360</v>
      </c>
      <c r="I205" s="56"/>
      <c r="J205" s="55"/>
      <c r="K205" s="56"/>
      <c r="L205" s="57"/>
      <c r="M205" s="55"/>
      <c r="N205" s="56"/>
      <c r="O205" s="56" t="str">
        <f t="shared" si="3"/>
        <v>Vrij gesubsidieerd onderwijs</v>
      </c>
      <c r="P205" s="77">
        <f>VLOOKUP(O205,'bruto-uurloon begeleiders'!$A$4:$C$6,2,FALSE)</f>
        <v>22.83</v>
      </c>
      <c r="Q205" s="77">
        <f>VLOOKUP(O205,'bruto-uurloon begeleiders'!$A$4:$C$6,3,FALSE)</f>
        <v>14.57</v>
      </c>
    </row>
    <row r="206" spans="1:17" ht="15" customHeight="1" x14ac:dyDescent="0.3">
      <c r="A206">
        <v>27193</v>
      </c>
      <c r="B206" t="s">
        <v>2135</v>
      </c>
      <c r="C206" t="s">
        <v>4405</v>
      </c>
      <c r="D206">
        <v>1120</v>
      </c>
      <c r="E206" t="s">
        <v>4406</v>
      </c>
      <c r="F206" t="s">
        <v>11</v>
      </c>
      <c r="G206" t="s">
        <v>2052</v>
      </c>
      <c r="H206" t="s">
        <v>310</v>
      </c>
      <c r="I206" s="56"/>
      <c r="J206" s="55"/>
      <c r="K206" s="56"/>
      <c r="L206" s="57"/>
      <c r="M206" s="55"/>
      <c r="N206" s="56"/>
      <c r="O206" s="56" t="str">
        <f t="shared" si="3"/>
        <v>Gemeenschapsonderwijs</v>
      </c>
      <c r="P206" s="77">
        <f>VLOOKUP(O206,'bruto-uurloon begeleiders'!$A$4:$C$6,2,FALSE)</f>
        <v>21.92</v>
      </c>
      <c r="Q206" s="77">
        <f>VLOOKUP(O206,'bruto-uurloon begeleiders'!$A$4:$C$6,3,FALSE)</f>
        <v>14.57</v>
      </c>
    </row>
    <row r="207" spans="1:17" ht="15" customHeight="1" x14ac:dyDescent="0.3">
      <c r="A207">
        <v>27201</v>
      </c>
      <c r="B207" t="s">
        <v>463</v>
      </c>
      <c r="C207" t="s">
        <v>4683</v>
      </c>
      <c r="D207">
        <v>2970</v>
      </c>
      <c r="E207" t="s">
        <v>4414</v>
      </c>
      <c r="F207" t="s">
        <v>139</v>
      </c>
      <c r="G207" t="s">
        <v>2053</v>
      </c>
      <c r="H207" t="s">
        <v>310</v>
      </c>
      <c r="I207" s="56"/>
      <c r="J207" s="55"/>
      <c r="K207" s="56"/>
      <c r="L207" s="57"/>
      <c r="M207" s="55"/>
      <c r="N207" s="56"/>
      <c r="O207" s="56" t="str">
        <f t="shared" si="3"/>
        <v>Gemeenschapsonderwijs</v>
      </c>
      <c r="P207" s="77">
        <f>VLOOKUP(O207,'bruto-uurloon begeleiders'!$A$4:$C$6,2,FALSE)</f>
        <v>21.92</v>
      </c>
      <c r="Q207" s="77">
        <f>VLOOKUP(O207,'bruto-uurloon begeleiders'!$A$4:$C$6,3,FALSE)</f>
        <v>14.57</v>
      </c>
    </row>
    <row r="208" spans="1:17" ht="15" customHeight="1" x14ac:dyDescent="0.3">
      <c r="A208">
        <v>27219</v>
      </c>
      <c r="B208" t="s">
        <v>464</v>
      </c>
      <c r="C208" t="s">
        <v>4684</v>
      </c>
      <c r="D208">
        <v>2460</v>
      </c>
      <c r="E208" t="s">
        <v>744</v>
      </c>
      <c r="F208" t="s">
        <v>140</v>
      </c>
      <c r="G208" t="s">
        <v>465</v>
      </c>
      <c r="H208" t="s">
        <v>310</v>
      </c>
      <c r="I208" s="56"/>
      <c r="J208" s="55"/>
      <c r="K208" s="56"/>
      <c r="L208" s="57"/>
      <c r="M208" s="55"/>
      <c r="N208" s="56"/>
      <c r="O208" s="56" t="str">
        <f t="shared" si="3"/>
        <v>Gemeenschapsonderwijs</v>
      </c>
      <c r="P208" s="77">
        <f>VLOOKUP(O208,'bruto-uurloon begeleiders'!$A$4:$C$6,2,FALSE)</f>
        <v>21.92</v>
      </c>
      <c r="Q208" s="77">
        <f>VLOOKUP(O208,'bruto-uurloon begeleiders'!$A$4:$C$6,3,FALSE)</f>
        <v>14.57</v>
      </c>
    </row>
    <row r="209" spans="1:17" ht="15" customHeight="1" x14ac:dyDescent="0.3">
      <c r="A209">
        <v>27227</v>
      </c>
      <c r="B209" t="s">
        <v>1887</v>
      </c>
      <c r="C209" t="s">
        <v>4419</v>
      </c>
      <c r="D209">
        <v>2840</v>
      </c>
      <c r="E209" t="s">
        <v>4420</v>
      </c>
      <c r="F209" t="s">
        <v>1888</v>
      </c>
      <c r="G209" t="s">
        <v>1889</v>
      </c>
      <c r="H209" t="s">
        <v>310</v>
      </c>
      <c r="I209" s="56"/>
      <c r="J209" s="55"/>
      <c r="K209" s="56"/>
      <c r="L209" s="57"/>
      <c r="M209" s="55"/>
      <c r="N209" s="56"/>
      <c r="O209" s="56" t="str">
        <f t="shared" si="3"/>
        <v>Gemeenschapsonderwijs</v>
      </c>
      <c r="P209" s="77">
        <f>VLOOKUP(O209,'bruto-uurloon begeleiders'!$A$4:$C$6,2,FALSE)</f>
        <v>21.92</v>
      </c>
      <c r="Q209" s="77">
        <f>VLOOKUP(O209,'bruto-uurloon begeleiders'!$A$4:$C$6,3,FALSE)</f>
        <v>14.57</v>
      </c>
    </row>
    <row r="210" spans="1:17" ht="15" customHeight="1" x14ac:dyDescent="0.3">
      <c r="A210">
        <v>27235</v>
      </c>
      <c r="B210" t="s">
        <v>466</v>
      </c>
      <c r="C210" t="s">
        <v>4685</v>
      </c>
      <c r="D210">
        <v>9100</v>
      </c>
      <c r="E210" t="s">
        <v>1420</v>
      </c>
      <c r="F210" t="s">
        <v>141</v>
      </c>
      <c r="G210" t="s">
        <v>467</v>
      </c>
      <c r="H210" t="s">
        <v>310</v>
      </c>
      <c r="I210" s="56"/>
      <c r="J210" s="55"/>
      <c r="K210" s="56"/>
      <c r="L210" s="57"/>
      <c r="M210" s="55"/>
      <c r="N210" s="56"/>
      <c r="O210" s="56" t="str">
        <f t="shared" si="3"/>
        <v>Gemeenschapsonderwijs</v>
      </c>
      <c r="P210" s="77">
        <f>VLOOKUP(O210,'bruto-uurloon begeleiders'!$A$4:$C$6,2,FALSE)</f>
        <v>21.92</v>
      </c>
      <c r="Q210" s="77">
        <f>VLOOKUP(O210,'bruto-uurloon begeleiders'!$A$4:$C$6,3,FALSE)</f>
        <v>14.57</v>
      </c>
    </row>
    <row r="211" spans="1:17" ht="15" customHeight="1" x14ac:dyDescent="0.3">
      <c r="A211">
        <v>27243</v>
      </c>
      <c r="B211" t="s">
        <v>4686</v>
      </c>
      <c r="C211" t="s">
        <v>4423</v>
      </c>
      <c r="D211">
        <v>3001</v>
      </c>
      <c r="E211" t="s">
        <v>4424</v>
      </c>
      <c r="F211" t="s">
        <v>351</v>
      </c>
      <c r="G211" t="s">
        <v>4687</v>
      </c>
      <c r="H211" t="s">
        <v>310</v>
      </c>
      <c r="I211" s="56"/>
      <c r="J211" s="55"/>
      <c r="K211" s="56"/>
      <c r="L211" s="57"/>
      <c r="M211" s="55"/>
      <c r="N211" s="56"/>
      <c r="O211" s="56" t="str">
        <f t="shared" si="3"/>
        <v>Gemeenschapsonderwijs</v>
      </c>
      <c r="P211" s="77">
        <f>VLOOKUP(O211,'bruto-uurloon begeleiders'!$A$4:$C$6,2,FALSE)</f>
        <v>21.92</v>
      </c>
      <c r="Q211" s="77">
        <f>VLOOKUP(O211,'bruto-uurloon begeleiders'!$A$4:$C$6,3,FALSE)</f>
        <v>14.57</v>
      </c>
    </row>
    <row r="212" spans="1:17" ht="15" customHeight="1" x14ac:dyDescent="0.3">
      <c r="A212">
        <v>27251</v>
      </c>
      <c r="B212" t="s">
        <v>4688</v>
      </c>
      <c r="C212" t="s">
        <v>4689</v>
      </c>
      <c r="D212">
        <v>3600</v>
      </c>
      <c r="E212" t="s">
        <v>979</v>
      </c>
      <c r="F212" t="s">
        <v>142</v>
      </c>
      <c r="G212" t="s">
        <v>4690</v>
      </c>
      <c r="H212" t="s">
        <v>310</v>
      </c>
      <c r="I212" s="56"/>
      <c r="J212" s="55"/>
      <c r="K212" s="56"/>
      <c r="L212" s="57"/>
      <c r="M212" s="55"/>
      <c r="N212" s="56"/>
      <c r="O212" s="56" t="str">
        <f t="shared" si="3"/>
        <v>Gemeenschapsonderwijs</v>
      </c>
      <c r="P212" s="77">
        <f>VLOOKUP(O212,'bruto-uurloon begeleiders'!$A$4:$C$6,2,FALSE)</f>
        <v>21.92</v>
      </c>
      <c r="Q212" s="77">
        <f>VLOOKUP(O212,'bruto-uurloon begeleiders'!$A$4:$C$6,3,FALSE)</f>
        <v>14.57</v>
      </c>
    </row>
    <row r="213" spans="1:17" ht="15" customHeight="1" x14ac:dyDescent="0.3">
      <c r="A213">
        <v>27268</v>
      </c>
      <c r="B213" t="s">
        <v>468</v>
      </c>
      <c r="C213" t="s">
        <v>4434</v>
      </c>
      <c r="D213">
        <v>3720</v>
      </c>
      <c r="E213" t="s">
        <v>1034</v>
      </c>
      <c r="F213" t="s">
        <v>469</v>
      </c>
      <c r="G213" t="s">
        <v>1960</v>
      </c>
      <c r="H213" t="s">
        <v>310</v>
      </c>
      <c r="I213" s="56"/>
      <c r="J213" s="55"/>
      <c r="K213" s="56"/>
      <c r="L213" s="57"/>
      <c r="M213" s="55"/>
      <c r="N213" s="56"/>
      <c r="O213" s="56" t="str">
        <f t="shared" si="3"/>
        <v>Gemeenschapsonderwijs</v>
      </c>
      <c r="P213" s="77">
        <f>VLOOKUP(O213,'bruto-uurloon begeleiders'!$A$4:$C$6,2,FALSE)</f>
        <v>21.92</v>
      </c>
      <c r="Q213" s="77">
        <f>VLOOKUP(O213,'bruto-uurloon begeleiders'!$A$4:$C$6,3,FALSE)</f>
        <v>14.57</v>
      </c>
    </row>
    <row r="214" spans="1:17" ht="15" customHeight="1" x14ac:dyDescent="0.3">
      <c r="A214">
        <v>27276</v>
      </c>
      <c r="B214" t="s">
        <v>1890</v>
      </c>
      <c r="C214" t="s">
        <v>4691</v>
      </c>
      <c r="D214">
        <v>3920</v>
      </c>
      <c r="E214" t="s">
        <v>1133</v>
      </c>
      <c r="F214" t="s">
        <v>1891</v>
      </c>
      <c r="G214" t="s">
        <v>1892</v>
      </c>
      <c r="H214" t="s">
        <v>310</v>
      </c>
      <c r="I214" s="56"/>
      <c r="J214" s="55"/>
      <c r="K214" s="56"/>
      <c r="L214" s="57"/>
      <c r="M214" s="55"/>
      <c r="N214" s="56"/>
      <c r="O214" s="56" t="str">
        <f t="shared" si="3"/>
        <v>Gemeenschapsonderwijs</v>
      </c>
      <c r="P214" s="77">
        <f>VLOOKUP(O214,'bruto-uurloon begeleiders'!$A$4:$C$6,2,FALSE)</f>
        <v>21.92</v>
      </c>
      <c r="Q214" s="77">
        <f>VLOOKUP(O214,'bruto-uurloon begeleiders'!$A$4:$C$6,3,FALSE)</f>
        <v>14.57</v>
      </c>
    </row>
    <row r="215" spans="1:17" ht="15" customHeight="1" x14ac:dyDescent="0.3">
      <c r="A215">
        <v>27284</v>
      </c>
      <c r="B215" t="s">
        <v>470</v>
      </c>
      <c r="C215" t="s">
        <v>4692</v>
      </c>
      <c r="D215">
        <v>8200</v>
      </c>
      <c r="E215" t="s">
        <v>4608</v>
      </c>
      <c r="F215" t="s">
        <v>143</v>
      </c>
      <c r="G215" t="s">
        <v>471</v>
      </c>
      <c r="H215" t="s">
        <v>310</v>
      </c>
      <c r="I215" s="56"/>
      <c r="J215" s="55"/>
      <c r="K215" s="56"/>
      <c r="L215" s="57"/>
      <c r="M215" s="55"/>
      <c r="N215" s="56"/>
      <c r="O215" s="56" t="str">
        <f t="shared" si="3"/>
        <v>Gemeenschapsonderwijs</v>
      </c>
      <c r="P215" s="77">
        <f>VLOOKUP(O215,'bruto-uurloon begeleiders'!$A$4:$C$6,2,FALSE)</f>
        <v>21.92</v>
      </c>
      <c r="Q215" s="77">
        <f>VLOOKUP(O215,'bruto-uurloon begeleiders'!$A$4:$C$6,3,FALSE)</f>
        <v>14.57</v>
      </c>
    </row>
    <row r="216" spans="1:17" ht="15" customHeight="1" x14ac:dyDescent="0.3">
      <c r="A216">
        <v>27292</v>
      </c>
      <c r="B216" t="s">
        <v>472</v>
      </c>
      <c r="C216" t="s">
        <v>4693</v>
      </c>
      <c r="D216">
        <v>8400</v>
      </c>
      <c r="E216" t="s">
        <v>1188</v>
      </c>
      <c r="F216" t="s">
        <v>144</v>
      </c>
      <c r="G216" t="s">
        <v>2136</v>
      </c>
      <c r="H216" t="s">
        <v>310</v>
      </c>
      <c r="I216" s="56"/>
      <c r="J216" s="55"/>
      <c r="K216" s="56"/>
      <c r="L216" s="57"/>
      <c r="M216" s="55"/>
      <c r="N216" s="56"/>
      <c r="O216" s="56" t="str">
        <f t="shared" si="3"/>
        <v>Gemeenschapsonderwijs</v>
      </c>
      <c r="P216" s="77">
        <f>VLOOKUP(O216,'bruto-uurloon begeleiders'!$A$4:$C$6,2,FALSE)</f>
        <v>21.92</v>
      </c>
      <c r="Q216" s="77">
        <f>VLOOKUP(O216,'bruto-uurloon begeleiders'!$A$4:$C$6,3,FALSE)</f>
        <v>14.57</v>
      </c>
    </row>
    <row r="217" spans="1:17" ht="15" customHeight="1" x14ac:dyDescent="0.3">
      <c r="A217">
        <v>27301</v>
      </c>
      <c r="B217" t="s">
        <v>1961</v>
      </c>
      <c r="C217" t="s">
        <v>4694</v>
      </c>
      <c r="D217">
        <v>8510</v>
      </c>
      <c r="E217" t="s">
        <v>4695</v>
      </c>
      <c r="F217" t="s">
        <v>145</v>
      </c>
      <c r="G217" t="s">
        <v>1962</v>
      </c>
      <c r="H217" t="s">
        <v>310</v>
      </c>
      <c r="I217" s="56"/>
      <c r="J217" s="55"/>
      <c r="K217" s="56"/>
      <c r="L217" s="57"/>
      <c r="M217" s="55"/>
      <c r="N217" s="56"/>
      <c r="O217" s="56" t="str">
        <f t="shared" si="3"/>
        <v>Gemeenschapsonderwijs</v>
      </c>
      <c r="P217" s="77">
        <f>VLOOKUP(O217,'bruto-uurloon begeleiders'!$A$4:$C$6,2,FALSE)</f>
        <v>21.92</v>
      </c>
      <c r="Q217" s="77">
        <f>VLOOKUP(O217,'bruto-uurloon begeleiders'!$A$4:$C$6,3,FALSE)</f>
        <v>14.57</v>
      </c>
    </row>
    <row r="218" spans="1:17" ht="15" customHeight="1" x14ac:dyDescent="0.3">
      <c r="A218">
        <v>27318</v>
      </c>
      <c r="B218" t="s">
        <v>473</v>
      </c>
      <c r="C218" t="s">
        <v>4451</v>
      </c>
      <c r="D218">
        <v>8800</v>
      </c>
      <c r="E218" t="s">
        <v>4452</v>
      </c>
      <c r="F218" t="s">
        <v>146</v>
      </c>
      <c r="G218" t="s">
        <v>1963</v>
      </c>
      <c r="H218" t="s">
        <v>310</v>
      </c>
      <c r="I218" s="56"/>
      <c r="J218" s="55"/>
      <c r="K218" s="56"/>
      <c r="L218" s="57"/>
      <c r="M218" s="55"/>
      <c r="N218" s="56"/>
      <c r="O218" s="56" t="str">
        <f t="shared" si="3"/>
        <v>Gemeenschapsonderwijs</v>
      </c>
      <c r="P218" s="77">
        <f>VLOOKUP(O218,'bruto-uurloon begeleiders'!$A$4:$C$6,2,FALSE)</f>
        <v>21.92</v>
      </c>
      <c r="Q218" s="77">
        <f>VLOOKUP(O218,'bruto-uurloon begeleiders'!$A$4:$C$6,3,FALSE)</f>
        <v>14.57</v>
      </c>
    </row>
    <row r="219" spans="1:17" ht="15" customHeight="1" x14ac:dyDescent="0.3">
      <c r="A219">
        <v>27326</v>
      </c>
      <c r="B219" t="s">
        <v>2209</v>
      </c>
      <c r="C219" t="s">
        <v>4696</v>
      </c>
      <c r="D219">
        <v>9041</v>
      </c>
      <c r="E219" t="s">
        <v>4650</v>
      </c>
      <c r="F219" t="s">
        <v>2210</v>
      </c>
      <c r="G219" t="s">
        <v>474</v>
      </c>
      <c r="H219" t="s">
        <v>310</v>
      </c>
      <c r="I219" s="56"/>
      <c r="J219" s="55"/>
      <c r="K219" s="56"/>
      <c r="L219" s="57"/>
      <c r="M219" s="55"/>
      <c r="N219" s="56"/>
      <c r="O219" s="56" t="str">
        <f t="shared" si="3"/>
        <v>Gemeenschapsonderwijs</v>
      </c>
      <c r="P219" s="77">
        <f>VLOOKUP(O219,'bruto-uurloon begeleiders'!$A$4:$C$6,2,FALSE)</f>
        <v>21.92</v>
      </c>
      <c r="Q219" s="77">
        <f>VLOOKUP(O219,'bruto-uurloon begeleiders'!$A$4:$C$6,3,FALSE)</f>
        <v>14.57</v>
      </c>
    </row>
    <row r="220" spans="1:17" ht="15" customHeight="1" x14ac:dyDescent="0.3">
      <c r="A220">
        <v>27334</v>
      </c>
      <c r="B220" t="s">
        <v>475</v>
      </c>
      <c r="C220" t="s">
        <v>4697</v>
      </c>
      <c r="D220">
        <v>9940</v>
      </c>
      <c r="E220" t="s">
        <v>1664</v>
      </c>
      <c r="F220" t="s">
        <v>147</v>
      </c>
      <c r="G220" t="s">
        <v>2211</v>
      </c>
      <c r="H220" t="s">
        <v>310</v>
      </c>
      <c r="I220" s="56"/>
      <c r="J220" s="55"/>
      <c r="K220" s="56"/>
      <c r="L220" s="57"/>
      <c r="M220" s="55"/>
      <c r="N220" s="56"/>
      <c r="O220" s="56" t="str">
        <f t="shared" si="3"/>
        <v>Gemeenschapsonderwijs</v>
      </c>
      <c r="P220" s="77">
        <f>VLOOKUP(O220,'bruto-uurloon begeleiders'!$A$4:$C$6,2,FALSE)</f>
        <v>21.92</v>
      </c>
      <c r="Q220" s="77">
        <f>VLOOKUP(O220,'bruto-uurloon begeleiders'!$A$4:$C$6,3,FALSE)</f>
        <v>14.57</v>
      </c>
    </row>
    <row r="221" spans="1:17" ht="15" customHeight="1" x14ac:dyDescent="0.3">
      <c r="A221">
        <v>27342</v>
      </c>
      <c r="B221" t="s">
        <v>476</v>
      </c>
      <c r="C221" t="s">
        <v>4460</v>
      </c>
      <c r="D221">
        <v>9300</v>
      </c>
      <c r="E221" t="s">
        <v>1477</v>
      </c>
      <c r="F221" t="s">
        <v>148</v>
      </c>
      <c r="G221" t="s">
        <v>477</v>
      </c>
      <c r="H221" t="s">
        <v>310</v>
      </c>
      <c r="I221" s="56"/>
      <c r="J221" s="55"/>
      <c r="K221" s="56"/>
      <c r="L221" s="57"/>
      <c r="M221" s="55"/>
      <c r="N221" s="56"/>
      <c r="O221" s="56" t="str">
        <f t="shared" si="3"/>
        <v>Gemeenschapsonderwijs</v>
      </c>
      <c r="P221" s="77">
        <f>VLOOKUP(O221,'bruto-uurloon begeleiders'!$A$4:$C$6,2,FALSE)</f>
        <v>21.92</v>
      </c>
      <c r="Q221" s="77">
        <f>VLOOKUP(O221,'bruto-uurloon begeleiders'!$A$4:$C$6,3,FALSE)</f>
        <v>14.57</v>
      </c>
    </row>
    <row r="222" spans="1:17" ht="15" customHeight="1" x14ac:dyDescent="0.3">
      <c r="A222">
        <v>27359</v>
      </c>
      <c r="B222" t="s">
        <v>478</v>
      </c>
      <c r="C222" t="s">
        <v>4698</v>
      </c>
      <c r="D222">
        <v>1000</v>
      </c>
      <c r="E222" t="s">
        <v>4699</v>
      </c>
      <c r="F222" t="s">
        <v>149</v>
      </c>
      <c r="G222" t="s">
        <v>4700</v>
      </c>
      <c r="H222" s="23" t="s">
        <v>361</v>
      </c>
      <c r="I222" s="56"/>
      <c r="J222" s="55"/>
      <c r="K222" s="56"/>
      <c r="L222" s="57"/>
      <c r="M222" s="55"/>
      <c r="N222" s="56"/>
      <c r="O222" s="56" t="str">
        <f t="shared" si="3"/>
        <v>Officieel gesubsidieerd onderwijs</v>
      </c>
      <c r="P222" s="77">
        <f>VLOOKUP(O222,'bruto-uurloon begeleiders'!$A$4:$C$6,2,FALSE)</f>
        <v>22.85</v>
      </c>
      <c r="Q222" s="77">
        <f>VLOOKUP(O222,'bruto-uurloon begeleiders'!$A$4:$C$6,3,FALSE)</f>
        <v>14.57</v>
      </c>
    </row>
    <row r="223" spans="1:17" ht="15" customHeight="1" x14ac:dyDescent="0.3">
      <c r="A223">
        <v>27367</v>
      </c>
      <c r="B223" t="s">
        <v>479</v>
      </c>
      <c r="C223" t="s">
        <v>4495</v>
      </c>
      <c r="D223">
        <v>1602</v>
      </c>
      <c r="E223" t="s">
        <v>4496</v>
      </c>
      <c r="F223" t="s">
        <v>2054</v>
      </c>
      <c r="G223" t="s">
        <v>480</v>
      </c>
      <c r="H223" t="s">
        <v>360</v>
      </c>
      <c r="I223" s="56"/>
      <c r="J223" s="55"/>
      <c r="K223" s="56"/>
      <c r="L223" s="57"/>
      <c r="M223" s="55"/>
      <c r="N223" s="56"/>
      <c r="O223" s="56" t="str">
        <f t="shared" si="3"/>
        <v>Vrij gesubsidieerd onderwijs</v>
      </c>
      <c r="P223" s="77">
        <f>VLOOKUP(O223,'bruto-uurloon begeleiders'!$A$4:$C$6,2,FALSE)</f>
        <v>22.83</v>
      </c>
      <c r="Q223" s="77">
        <f>VLOOKUP(O223,'bruto-uurloon begeleiders'!$A$4:$C$6,3,FALSE)</f>
        <v>14.57</v>
      </c>
    </row>
    <row r="224" spans="1:17" ht="15" customHeight="1" x14ac:dyDescent="0.3">
      <c r="A224">
        <v>27383</v>
      </c>
      <c r="B224" t="s">
        <v>1893</v>
      </c>
      <c r="C224" t="s">
        <v>4482</v>
      </c>
      <c r="D224">
        <v>1082</v>
      </c>
      <c r="E224" t="s">
        <v>4483</v>
      </c>
      <c r="F224" t="s">
        <v>2137</v>
      </c>
      <c r="G224" t="s">
        <v>2021</v>
      </c>
      <c r="H224" s="23" t="s">
        <v>361</v>
      </c>
      <c r="I224" s="56"/>
      <c r="J224" s="55"/>
      <c r="K224" s="56"/>
      <c r="L224" s="57"/>
      <c r="M224" s="55"/>
      <c r="N224" s="56"/>
      <c r="O224" s="56" t="str">
        <f t="shared" si="3"/>
        <v>Officieel gesubsidieerd onderwijs</v>
      </c>
      <c r="P224" s="77">
        <f>VLOOKUP(O224,'bruto-uurloon begeleiders'!$A$4:$C$6,2,FALSE)</f>
        <v>22.85</v>
      </c>
      <c r="Q224" s="77">
        <f>VLOOKUP(O224,'bruto-uurloon begeleiders'!$A$4:$C$6,3,FALSE)</f>
        <v>14.57</v>
      </c>
    </row>
    <row r="225" spans="1:17" ht="15" customHeight="1" x14ac:dyDescent="0.3">
      <c r="A225">
        <v>27391</v>
      </c>
      <c r="B225" t="s">
        <v>481</v>
      </c>
      <c r="C225" t="s">
        <v>4484</v>
      </c>
      <c r="D225">
        <v>1200</v>
      </c>
      <c r="E225" t="s">
        <v>4485</v>
      </c>
      <c r="F225" t="s">
        <v>150</v>
      </c>
      <c r="G225" t="s">
        <v>151</v>
      </c>
      <c r="H225" t="s">
        <v>360</v>
      </c>
      <c r="I225" s="56"/>
      <c r="J225" s="55"/>
      <c r="K225" s="56"/>
      <c r="L225" s="57"/>
      <c r="M225" s="55"/>
      <c r="N225" s="56"/>
      <c r="O225" s="56" t="str">
        <f t="shared" si="3"/>
        <v>Vrij gesubsidieerd onderwijs</v>
      </c>
      <c r="P225" s="77">
        <f>VLOOKUP(O225,'bruto-uurloon begeleiders'!$A$4:$C$6,2,FALSE)</f>
        <v>22.83</v>
      </c>
      <c r="Q225" s="77">
        <f>VLOOKUP(O225,'bruto-uurloon begeleiders'!$A$4:$C$6,3,FALSE)</f>
        <v>14.57</v>
      </c>
    </row>
    <row r="226" spans="1:17" ht="15" customHeight="1" x14ac:dyDescent="0.3">
      <c r="A226">
        <v>27409</v>
      </c>
      <c r="B226" t="s">
        <v>482</v>
      </c>
      <c r="C226" t="s">
        <v>4488</v>
      </c>
      <c r="D226">
        <v>1500</v>
      </c>
      <c r="E226" t="s">
        <v>568</v>
      </c>
      <c r="F226" t="s">
        <v>152</v>
      </c>
      <c r="G226" t="s">
        <v>2055</v>
      </c>
      <c r="H226" t="s">
        <v>360</v>
      </c>
      <c r="I226" s="56"/>
      <c r="J226" s="55"/>
      <c r="K226" s="56"/>
      <c r="L226" s="57"/>
      <c r="M226" s="55"/>
      <c r="N226" s="56"/>
      <c r="O226" s="56" t="str">
        <f t="shared" si="3"/>
        <v>Vrij gesubsidieerd onderwijs</v>
      </c>
      <c r="P226" s="77">
        <f>VLOOKUP(O226,'bruto-uurloon begeleiders'!$A$4:$C$6,2,FALSE)</f>
        <v>22.83</v>
      </c>
      <c r="Q226" s="77">
        <f>VLOOKUP(O226,'bruto-uurloon begeleiders'!$A$4:$C$6,3,FALSE)</f>
        <v>14.57</v>
      </c>
    </row>
    <row r="227" spans="1:17" ht="15" customHeight="1" x14ac:dyDescent="0.3">
      <c r="A227">
        <v>27425</v>
      </c>
      <c r="B227" t="s">
        <v>1894</v>
      </c>
      <c r="C227" t="s">
        <v>4497</v>
      </c>
      <c r="D227">
        <v>1760</v>
      </c>
      <c r="E227" t="s">
        <v>625</v>
      </c>
      <c r="F227" t="s">
        <v>1895</v>
      </c>
      <c r="G227" t="s">
        <v>1896</v>
      </c>
      <c r="H227" t="s">
        <v>360</v>
      </c>
      <c r="I227" s="56"/>
      <c r="J227" s="55"/>
      <c r="K227" s="56"/>
      <c r="L227" s="57"/>
      <c r="M227" s="55"/>
      <c r="N227" s="56"/>
      <c r="O227" s="56" t="str">
        <f t="shared" si="3"/>
        <v>Vrij gesubsidieerd onderwijs</v>
      </c>
      <c r="P227" s="77">
        <f>VLOOKUP(O227,'bruto-uurloon begeleiders'!$A$4:$C$6,2,FALSE)</f>
        <v>22.83</v>
      </c>
      <c r="Q227" s="77">
        <f>VLOOKUP(O227,'bruto-uurloon begeleiders'!$A$4:$C$6,3,FALSE)</f>
        <v>14.57</v>
      </c>
    </row>
    <row r="228" spans="1:17" ht="15" customHeight="1" x14ac:dyDescent="0.3">
      <c r="A228">
        <v>27433</v>
      </c>
      <c r="B228" t="s">
        <v>1897</v>
      </c>
      <c r="C228" t="s">
        <v>4701</v>
      </c>
      <c r="D228">
        <v>1800</v>
      </c>
      <c r="E228" t="s">
        <v>638</v>
      </c>
      <c r="F228" t="s">
        <v>1898</v>
      </c>
      <c r="G228" t="s">
        <v>1899</v>
      </c>
      <c r="H228" t="s">
        <v>361</v>
      </c>
      <c r="I228" s="56"/>
      <c r="J228" s="55"/>
      <c r="K228" s="56"/>
      <c r="L228" s="57"/>
      <c r="M228" s="55"/>
      <c r="N228" s="56"/>
      <c r="O228" s="56" t="str">
        <f t="shared" si="3"/>
        <v>Officieel gesubsidieerd onderwijs</v>
      </c>
      <c r="P228" s="77">
        <f>VLOOKUP(O228,'bruto-uurloon begeleiders'!$A$4:$C$6,2,FALSE)</f>
        <v>22.85</v>
      </c>
      <c r="Q228" s="77">
        <f>VLOOKUP(O228,'bruto-uurloon begeleiders'!$A$4:$C$6,3,FALSE)</f>
        <v>14.57</v>
      </c>
    </row>
    <row r="229" spans="1:17" ht="15" customHeight="1" x14ac:dyDescent="0.3">
      <c r="A229">
        <v>27441</v>
      </c>
      <c r="B229" t="s">
        <v>483</v>
      </c>
      <c r="C229" t="s">
        <v>4702</v>
      </c>
      <c r="D229">
        <v>1745</v>
      </c>
      <c r="E229" t="s">
        <v>614</v>
      </c>
      <c r="F229" t="s">
        <v>153</v>
      </c>
      <c r="G229" t="s">
        <v>154</v>
      </c>
      <c r="H229" t="s">
        <v>360</v>
      </c>
      <c r="I229" s="56"/>
      <c r="J229" s="55"/>
      <c r="K229" s="56"/>
      <c r="L229" s="55"/>
      <c r="M229" s="56"/>
      <c r="N229" s="56"/>
      <c r="O229" s="56" t="str">
        <f t="shared" si="3"/>
        <v>Vrij gesubsidieerd onderwijs</v>
      </c>
      <c r="P229" s="77">
        <f>VLOOKUP(O229,'bruto-uurloon begeleiders'!$A$4:$C$6,2,FALSE)</f>
        <v>22.83</v>
      </c>
      <c r="Q229" s="77">
        <f>VLOOKUP(O229,'bruto-uurloon begeleiders'!$A$4:$C$6,3,FALSE)</f>
        <v>14.57</v>
      </c>
    </row>
    <row r="230" spans="1:17" ht="15" customHeight="1" x14ac:dyDescent="0.3">
      <c r="A230">
        <v>27458</v>
      </c>
      <c r="B230" t="s">
        <v>4703</v>
      </c>
      <c r="C230" t="s">
        <v>4704</v>
      </c>
      <c r="D230">
        <v>1745</v>
      </c>
      <c r="E230" t="s">
        <v>614</v>
      </c>
      <c r="F230" t="s">
        <v>155</v>
      </c>
      <c r="G230" t="s">
        <v>156</v>
      </c>
      <c r="H230" t="s">
        <v>310</v>
      </c>
      <c r="I230" s="56"/>
      <c r="J230" s="55"/>
      <c r="K230" s="56"/>
      <c r="L230" s="57"/>
      <c r="M230" s="55"/>
      <c r="N230" s="56"/>
      <c r="O230" s="56" t="str">
        <f t="shared" si="3"/>
        <v>Gemeenschapsonderwijs</v>
      </c>
      <c r="P230" s="77">
        <f>VLOOKUP(O230,'bruto-uurloon begeleiders'!$A$4:$C$6,2,FALSE)</f>
        <v>21.92</v>
      </c>
      <c r="Q230" s="77">
        <f>VLOOKUP(O230,'bruto-uurloon begeleiders'!$A$4:$C$6,3,FALSE)</f>
        <v>14.57</v>
      </c>
    </row>
    <row r="231" spans="1:17" ht="15" customHeight="1" x14ac:dyDescent="0.3">
      <c r="A231">
        <v>27474</v>
      </c>
      <c r="B231" t="s">
        <v>1900</v>
      </c>
      <c r="C231" t="s">
        <v>4705</v>
      </c>
      <c r="D231">
        <v>2018</v>
      </c>
      <c r="E231" t="s">
        <v>671</v>
      </c>
      <c r="F231" t="s">
        <v>1778</v>
      </c>
      <c r="G231" t="s">
        <v>1779</v>
      </c>
      <c r="H231" t="s">
        <v>360</v>
      </c>
      <c r="I231" s="56"/>
      <c r="J231" s="55"/>
      <c r="K231" s="34"/>
      <c r="L231" s="57"/>
      <c r="M231" s="55"/>
      <c r="N231" s="56"/>
      <c r="O231" s="56" t="str">
        <f t="shared" si="3"/>
        <v>Vrij gesubsidieerd onderwijs</v>
      </c>
      <c r="P231" s="77">
        <f>VLOOKUP(O231,'bruto-uurloon begeleiders'!$A$4:$C$6,2,FALSE)</f>
        <v>22.83</v>
      </c>
      <c r="Q231" s="77">
        <f>VLOOKUP(O231,'bruto-uurloon begeleiders'!$A$4:$C$6,3,FALSE)</f>
        <v>14.57</v>
      </c>
    </row>
    <row r="232" spans="1:17" ht="15" customHeight="1" x14ac:dyDescent="0.3">
      <c r="A232">
        <v>27482</v>
      </c>
      <c r="B232" t="s">
        <v>1901</v>
      </c>
      <c r="C232" t="s">
        <v>4706</v>
      </c>
      <c r="D232">
        <v>2018</v>
      </c>
      <c r="E232" t="s">
        <v>671</v>
      </c>
      <c r="F232" t="s">
        <v>1756</v>
      </c>
      <c r="G232" t="s">
        <v>1757</v>
      </c>
      <c r="H232" t="s">
        <v>360</v>
      </c>
      <c r="I232" s="56"/>
      <c r="J232" s="55"/>
      <c r="K232" s="56"/>
      <c r="L232" s="57"/>
      <c r="M232" s="55"/>
      <c r="N232" s="56"/>
      <c r="O232" s="56" t="str">
        <f t="shared" si="3"/>
        <v>Vrij gesubsidieerd onderwijs</v>
      </c>
      <c r="P232" s="77">
        <f>VLOOKUP(O232,'bruto-uurloon begeleiders'!$A$4:$C$6,2,FALSE)</f>
        <v>22.83</v>
      </c>
      <c r="Q232" s="77">
        <f>VLOOKUP(O232,'bruto-uurloon begeleiders'!$A$4:$C$6,3,FALSE)</f>
        <v>14.57</v>
      </c>
    </row>
    <row r="233" spans="1:17" ht="15" customHeight="1" x14ac:dyDescent="0.3">
      <c r="A233">
        <v>27491</v>
      </c>
      <c r="B233" t="s">
        <v>1902</v>
      </c>
      <c r="C233" t="s">
        <v>4707</v>
      </c>
      <c r="D233">
        <v>2018</v>
      </c>
      <c r="E233" t="s">
        <v>671</v>
      </c>
      <c r="F233" t="s">
        <v>1903</v>
      </c>
      <c r="G233" t="s">
        <v>4708</v>
      </c>
      <c r="H233" t="s">
        <v>360</v>
      </c>
      <c r="I233" s="56"/>
      <c r="J233" s="55"/>
      <c r="K233" s="56"/>
      <c r="L233" s="57"/>
      <c r="M233" s="55"/>
      <c r="N233" s="56"/>
      <c r="O233" s="56" t="str">
        <f t="shared" si="3"/>
        <v>Vrij gesubsidieerd onderwijs</v>
      </c>
      <c r="P233" s="77">
        <f>VLOOKUP(O233,'bruto-uurloon begeleiders'!$A$4:$C$6,2,FALSE)</f>
        <v>22.83</v>
      </c>
      <c r="Q233" s="77">
        <f>VLOOKUP(O233,'bruto-uurloon begeleiders'!$A$4:$C$6,3,FALSE)</f>
        <v>14.57</v>
      </c>
    </row>
    <row r="234" spans="1:17" ht="15" customHeight="1" x14ac:dyDescent="0.3">
      <c r="A234">
        <v>27508</v>
      </c>
      <c r="B234" t="s">
        <v>486</v>
      </c>
      <c r="C234" t="s">
        <v>4709</v>
      </c>
      <c r="D234">
        <v>2060</v>
      </c>
      <c r="E234" t="s">
        <v>671</v>
      </c>
      <c r="F234" t="s">
        <v>1904</v>
      </c>
      <c r="G234" t="s">
        <v>2138</v>
      </c>
      <c r="H234" t="s">
        <v>360</v>
      </c>
      <c r="I234" s="56"/>
      <c r="J234" s="55"/>
      <c r="K234" s="56"/>
      <c r="L234" s="57"/>
      <c r="M234" s="55"/>
      <c r="N234" s="56"/>
      <c r="O234" s="56" t="str">
        <f t="shared" si="3"/>
        <v>Vrij gesubsidieerd onderwijs</v>
      </c>
      <c r="P234" s="77">
        <f>VLOOKUP(O234,'bruto-uurloon begeleiders'!$A$4:$C$6,2,FALSE)</f>
        <v>22.83</v>
      </c>
      <c r="Q234" s="77">
        <f>VLOOKUP(O234,'bruto-uurloon begeleiders'!$A$4:$C$6,3,FALSE)</f>
        <v>14.57</v>
      </c>
    </row>
    <row r="235" spans="1:17" ht="15" customHeight="1" x14ac:dyDescent="0.3">
      <c r="A235">
        <v>27516</v>
      </c>
      <c r="B235" t="s">
        <v>484</v>
      </c>
      <c r="C235" t="s">
        <v>4710</v>
      </c>
      <c r="D235">
        <v>2018</v>
      </c>
      <c r="E235" t="s">
        <v>671</v>
      </c>
      <c r="F235" t="s">
        <v>157</v>
      </c>
      <c r="G235" t="s">
        <v>485</v>
      </c>
      <c r="H235" t="s">
        <v>360</v>
      </c>
      <c r="I235" s="56"/>
      <c r="J235" s="55"/>
      <c r="K235" s="56"/>
      <c r="L235" s="57"/>
      <c r="M235" s="55"/>
      <c r="N235" s="56"/>
      <c r="O235" s="56" t="str">
        <f t="shared" si="3"/>
        <v>Vrij gesubsidieerd onderwijs</v>
      </c>
      <c r="P235" s="77">
        <f>VLOOKUP(O235,'bruto-uurloon begeleiders'!$A$4:$C$6,2,FALSE)</f>
        <v>22.83</v>
      </c>
      <c r="Q235" s="77">
        <f>VLOOKUP(O235,'bruto-uurloon begeleiders'!$A$4:$C$6,3,FALSE)</f>
        <v>14.57</v>
      </c>
    </row>
    <row r="236" spans="1:17" ht="15" customHeight="1" x14ac:dyDescent="0.3">
      <c r="A236">
        <v>27524</v>
      </c>
      <c r="B236" t="s">
        <v>1905</v>
      </c>
      <c r="C236" t="s">
        <v>4711</v>
      </c>
      <c r="D236">
        <v>2000</v>
      </c>
      <c r="E236" t="s">
        <v>671</v>
      </c>
      <c r="F236" t="s">
        <v>1906</v>
      </c>
      <c r="G236" t="s">
        <v>4712</v>
      </c>
      <c r="H236" t="s">
        <v>361</v>
      </c>
      <c r="I236" s="56"/>
      <c r="J236" s="55"/>
      <c r="K236" s="56"/>
      <c r="L236" s="55"/>
      <c r="M236" s="56"/>
      <c r="N236" s="56"/>
      <c r="O236" s="56" t="str">
        <f t="shared" si="3"/>
        <v>Officieel gesubsidieerd onderwijs</v>
      </c>
      <c r="P236" s="77">
        <f>VLOOKUP(O236,'bruto-uurloon begeleiders'!$A$4:$C$6,2,FALSE)</f>
        <v>22.85</v>
      </c>
      <c r="Q236" s="77">
        <f>VLOOKUP(O236,'bruto-uurloon begeleiders'!$A$4:$C$6,3,FALSE)</f>
        <v>14.57</v>
      </c>
    </row>
    <row r="237" spans="1:17" ht="15" customHeight="1" x14ac:dyDescent="0.3">
      <c r="A237">
        <v>27532</v>
      </c>
      <c r="B237" t="s">
        <v>1905</v>
      </c>
      <c r="C237" t="s">
        <v>4395</v>
      </c>
      <c r="D237">
        <v>2060</v>
      </c>
      <c r="E237" t="s">
        <v>671</v>
      </c>
      <c r="F237" t="s">
        <v>1907</v>
      </c>
      <c r="G237" t="s">
        <v>1908</v>
      </c>
      <c r="H237" t="s">
        <v>361</v>
      </c>
      <c r="I237" s="56"/>
      <c r="J237" s="55"/>
      <c r="K237" s="56"/>
      <c r="L237" s="55"/>
      <c r="M237" s="56"/>
      <c r="N237" s="56"/>
      <c r="O237" s="56" t="str">
        <f t="shared" si="3"/>
        <v>Officieel gesubsidieerd onderwijs</v>
      </c>
      <c r="P237" s="77">
        <f>VLOOKUP(O237,'bruto-uurloon begeleiders'!$A$4:$C$6,2,FALSE)</f>
        <v>22.85</v>
      </c>
      <c r="Q237" s="77">
        <f>VLOOKUP(O237,'bruto-uurloon begeleiders'!$A$4:$C$6,3,FALSE)</f>
        <v>14.57</v>
      </c>
    </row>
    <row r="238" spans="1:17" ht="15" customHeight="1" x14ac:dyDescent="0.3">
      <c r="A238">
        <v>27541</v>
      </c>
      <c r="B238" t="s">
        <v>486</v>
      </c>
      <c r="C238" t="s">
        <v>4713</v>
      </c>
      <c r="D238">
        <v>2000</v>
      </c>
      <c r="E238" t="s">
        <v>671</v>
      </c>
      <c r="F238" t="s">
        <v>487</v>
      </c>
      <c r="G238" t="s">
        <v>158</v>
      </c>
      <c r="H238" t="s">
        <v>360</v>
      </c>
      <c r="I238" s="56"/>
      <c r="J238" s="55"/>
      <c r="K238" s="56"/>
      <c r="L238" s="55"/>
      <c r="M238" s="56"/>
      <c r="N238" s="56"/>
      <c r="O238" s="56" t="str">
        <f t="shared" si="3"/>
        <v>Vrij gesubsidieerd onderwijs</v>
      </c>
      <c r="P238" s="77">
        <f>VLOOKUP(O238,'bruto-uurloon begeleiders'!$A$4:$C$6,2,FALSE)</f>
        <v>22.83</v>
      </c>
      <c r="Q238" s="77">
        <f>VLOOKUP(O238,'bruto-uurloon begeleiders'!$A$4:$C$6,3,FALSE)</f>
        <v>14.57</v>
      </c>
    </row>
    <row r="239" spans="1:17" ht="15" customHeight="1" x14ac:dyDescent="0.3">
      <c r="A239">
        <v>27557</v>
      </c>
      <c r="B239" t="s">
        <v>2139</v>
      </c>
      <c r="C239" t="s">
        <v>4519</v>
      </c>
      <c r="D239">
        <v>2050</v>
      </c>
      <c r="E239" t="s">
        <v>671</v>
      </c>
      <c r="F239" t="s">
        <v>46</v>
      </c>
      <c r="G239" t="s">
        <v>1909</v>
      </c>
      <c r="H239" t="s">
        <v>361</v>
      </c>
      <c r="I239" s="56"/>
      <c r="J239" s="55"/>
      <c r="K239" s="56"/>
      <c r="L239" s="55"/>
      <c r="M239" s="56"/>
      <c r="N239" s="56"/>
      <c r="O239" s="56" t="str">
        <f t="shared" si="3"/>
        <v>Officieel gesubsidieerd onderwijs</v>
      </c>
      <c r="P239" s="77">
        <f>VLOOKUP(O239,'bruto-uurloon begeleiders'!$A$4:$C$6,2,FALSE)</f>
        <v>22.85</v>
      </c>
      <c r="Q239" s="77">
        <f>VLOOKUP(O239,'bruto-uurloon begeleiders'!$A$4:$C$6,3,FALSE)</f>
        <v>14.57</v>
      </c>
    </row>
    <row r="240" spans="1:17" ht="15" customHeight="1" x14ac:dyDescent="0.3">
      <c r="A240">
        <v>27565</v>
      </c>
      <c r="B240" t="s">
        <v>2056</v>
      </c>
      <c r="C240" t="s">
        <v>4714</v>
      </c>
      <c r="D240">
        <v>2100</v>
      </c>
      <c r="E240" t="s">
        <v>4521</v>
      </c>
      <c r="F240" t="s">
        <v>159</v>
      </c>
      <c r="G240" t="s">
        <v>2140</v>
      </c>
      <c r="H240" t="s">
        <v>361</v>
      </c>
      <c r="I240" s="56"/>
      <c r="J240" s="55"/>
      <c r="K240" s="56"/>
      <c r="L240" s="55"/>
      <c r="M240" s="56"/>
      <c r="N240" s="56"/>
      <c r="O240" s="56" t="str">
        <f t="shared" si="3"/>
        <v>Officieel gesubsidieerd onderwijs</v>
      </c>
      <c r="P240" s="77">
        <f>VLOOKUP(O240,'bruto-uurloon begeleiders'!$A$4:$C$6,2,FALSE)</f>
        <v>22.85</v>
      </c>
      <c r="Q240" s="77">
        <f>VLOOKUP(O240,'bruto-uurloon begeleiders'!$A$4:$C$6,3,FALSE)</f>
        <v>14.57</v>
      </c>
    </row>
    <row r="241" spans="1:17" ht="15" customHeight="1" x14ac:dyDescent="0.3">
      <c r="A241">
        <v>27573</v>
      </c>
      <c r="B241" t="s">
        <v>488</v>
      </c>
      <c r="C241" t="s">
        <v>4715</v>
      </c>
      <c r="D241">
        <v>2900</v>
      </c>
      <c r="E241" t="s">
        <v>805</v>
      </c>
      <c r="F241" t="s">
        <v>160</v>
      </c>
      <c r="G241" t="s">
        <v>489</v>
      </c>
      <c r="H241" t="s">
        <v>360</v>
      </c>
      <c r="I241" s="56"/>
      <c r="J241" s="55"/>
      <c r="K241" s="56"/>
      <c r="L241" s="55"/>
      <c r="M241" s="56"/>
      <c r="N241" s="56"/>
      <c r="O241" s="56" t="str">
        <f t="shared" si="3"/>
        <v>Vrij gesubsidieerd onderwijs</v>
      </c>
      <c r="P241" s="77">
        <f>VLOOKUP(O241,'bruto-uurloon begeleiders'!$A$4:$C$6,2,FALSE)</f>
        <v>22.83</v>
      </c>
      <c r="Q241" s="77">
        <f>VLOOKUP(O241,'bruto-uurloon begeleiders'!$A$4:$C$6,3,FALSE)</f>
        <v>14.57</v>
      </c>
    </row>
    <row r="242" spans="1:17" ht="15" customHeight="1" x14ac:dyDescent="0.3">
      <c r="A242">
        <v>27581</v>
      </c>
      <c r="B242" t="s">
        <v>490</v>
      </c>
      <c r="C242" t="s">
        <v>4523</v>
      </c>
      <c r="D242">
        <v>2960</v>
      </c>
      <c r="E242" t="s">
        <v>4524</v>
      </c>
      <c r="F242" t="s">
        <v>161</v>
      </c>
      <c r="G242" t="s">
        <v>2057</v>
      </c>
      <c r="H242" t="s">
        <v>360</v>
      </c>
      <c r="I242" s="56"/>
      <c r="J242" s="55"/>
      <c r="K242" s="56"/>
      <c r="L242" s="55"/>
      <c r="M242" s="56"/>
      <c r="N242" s="56"/>
      <c r="O242" s="56" t="str">
        <f t="shared" si="3"/>
        <v>Vrij gesubsidieerd onderwijs</v>
      </c>
      <c r="P242" s="77">
        <f>VLOOKUP(O242,'bruto-uurloon begeleiders'!$A$4:$C$6,2,FALSE)</f>
        <v>22.83</v>
      </c>
      <c r="Q242" s="77">
        <f>VLOOKUP(O242,'bruto-uurloon begeleiders'!$A$4:$C$6,3,FALSE)</f>
        <v>14.57</v>
      </c>
    </row>
    <row r="243" spans="1:17" ht="15" customHeight="1" x14ac:dyDescent="0.3">
      <c r="A243">
        <v>27599</v>
      </c>
      <c r="B243" t="s">
        <v>491</v>
      </c>
      <c r="C243" t="s">
        <v>4527</v>
      </c>
      <c r="D243">
        <v>2930</v>
      </c>
      <c r="E243" t="s">
        <v>808</v>
      </c>
      <c r="F243" t="s">
        <v>1797</v>
      </c>
      <c r="G243" t="s">
        <v>4716</v>
      </c>
      <c r="H243" t="s">
        <v>361</v>
      </c>
      <c r="I243" s="56"/>
      <c r="J243" s="55"/>
      <c r="K243" s="56"/>
      <c r="L243" s="55"/>
      <c r="M243" s="56"/>
      <c r="N243" s="56"/>
      <c r="O243" s="56" t="str">
        <f t="shared" si="3"/>
        <v>Officieel gesubsidieerd onderwijs</v>
      </c>
      <c r="P243" s="77">
        <f>VLOOKUP(O243,'bruto-uurloon begeleiders'!$A$4:$C$6,2,FALSE)</f>
        <v>22.85</v>
      </c>
      <c r="Q243" s="77">
        <f>VLOOKUP(O243,'bruto-uurloon begeleiders'!$A$4:$C$6,3,FALSE)</f>
        <v>14.57</v>
      </c>
    </row>
    <row r="244" spans="1:17" ht="15" customHeight="1" x14ac:dyDescent="0.3">
      <c r="A244">
        <v>27607</v>
      </c>
      <c r="B244" t="s">
        <v>1700</v>
      </c>
      <c r="C244" t="s">
        <v>1964</v>
      </c>
      <c r="D244">
        <v>2990</v>
      </c>
      <c r="E244" t="s">
        <v>819</v>
      </c>
      <c r="F244" t="s">
        <v>1701</v>
      </c>
      <c r="G244" t="s">
        <v>1702</v>
      </c>
      <c r="H244" t="s">
        <v>360</v>
      </c>
      <c r="I244" s="56"/>
      <c r="J244" s="55"/>
      <c r="K244" s="56"/>
      <c r="L244" s="55"/>
      <c r="M244" s="56"/>
      <c r="N244" s="56"/>
      <c r="O244" s="56" t="str">
        <f t="shared" si="3"/>
        <v>Vrij gesubsidieerd onderwijs</v>
      </c>
      <c r="P244" s="77">
        <f>VLOOKUP(O244,'bruto-uurloon begeleiders'!$A$4:$C$6,2,FALSE)</f>
        <v>22.83</v>
      </c>
      <c r="Q244" s="77">
        <f>VLOOKUP(O244,'bruto-uurloon begeleiders'!$A$4:$C$6,3,FALSE)</f>
        <v>14.57</v>
      </c>
    </row>
    <row r="245" spans="1:17" ht="15" customHeight="1" x14ac:dyDescent="0.3">
      <c r="A245">
        <v>27615</v>
      </c>
      <c r="B245" t="s">
        <v>1910</v>
      </c>
      <c r="C245" t="s">
        <v>4537</v>
      </c>
      <c r="D245">
        <v>2360</v>
      </c>
      <c r="E245" t="s">
        <v>727</v>
      </c>
      <c r="F245" t="s">
        <v>4538</v>
      </c>
      <c r="G245" t="s">
        <v>544</v>
      </c>
      <c r="H245" t="s">
        <v>360</v>
      </c>
      <c r="I245" s="56"/>
      <c r="J245" s="55"/>
      <c r="K245" s="56"/>
      <c r="L245" s="55"/>
      <c r="M245" s="56"/>
      <c r="N245" s="56"/>
      <c r="O245" s="56" t="str">
        <f t="shared" si="3"/>
        <v>Vrij gesubsidieerd onderwijs</v>
      </c>
      <c r="P245" s="77">
        <f>VLOOKUP(O245,'bruto-uurloon begeleiders'!$A$4:$C$6,2,FALSE)</f>
        <v>22.83</v>
      </c>
      <c r="Q245" s="77">
        <f>VLOOKUP(O245,'bruto-uurloon begeleiders'!$A$4:$C$6,3,FALSE)</f>
        <v>14.57</v>
      </c>
    </row>
    <row r="246" spans="1:17" ht="15" customHeight="1" x14ac:dyDescent="0.3">
      <c r="A246">
        <v>27623</v>
      </c>
      <c r="B246" t="s">
        <v>1911</v>
      </c>
      <c r="C246" t="s">
        <v>4532</v>
      </c>
      <c r="D246">
        <v>2242</v>
      </c>
      <c r="E246" t="s">
        <v>4533</v>
      </c>
      <c r="F246" t="s">
        <v>1912</v>
      </c>
      <c r="G246" t="s">
        <v>2058</v>
      </c>
      <c r="H246" t="s">
        <v>360</v>
      </c>
      <c r="I246" s="56"/>
      <c r="J246" s="55"/>
      <c r="K246" s="56"/>
      <c r="L246" s="55"/>
      <c r="M246" s="56"/>
      <c r="N246" s="56"/>
      <c r="O246" s="56" t="str">
        <f t="shared" si="3"/>
        <v>Vrij gesubsidieerd onderwijs</v>
      </c>
      <c r="P246" s="77">
        <f>VLOOKUP(O246,'bruto-uurloon begeleiders'!$A$4:$C$6,2,FALSE)</f>
        <v>22.83</v>
      </c>
      <c r="Q246" s="77">
        <f>VLOOKUP(O246,'bruto-uurloon begeleiders'!$A$4:$C$6,3,FALSE)</f>
        <v>14.57</v>
      </c>
    </row>
    <row r="247" spans="1:17" ht="15" customHeight="1" x14ac:dyDescent="0.3">
      <c r="A247">
        <v>27631</v>
      </c>
      <c r="B247" t="s">
        <v>492</v>
      </c>
      <c r="C247" t="s">
        <v>4717</v>
      </c>
      <c r="D247">
        <v>2400</v>
      </c>
      <c r="E247" t="s">
        <v>736</v>
      </c>
      <c r="F247" t="s">
        <v>162</v>
      </c>
      <c r="G247" t="s">
        <v>4718</v>
      </c>
      <c r="H247" t="s">
        <v>361</v>
      </c>
      <c r="I247" s="56"/>
      <c r="J247" s="55"/>
      <c r="K247" s="56"/>
      <c r="L247" s="55"/>
      <c r="M247" s="56"/>
      <c r="N247" s="56"/>
      <c r="O247" s="56" t="str">
        <f t="shared" si="3"/>
        <v>Officieel gesubsidieerd onderwijs</v>
      </c>
      <c r="P247" s="77">
        <f>VLOOKUP(O247,'bruto-uurloon begeleiders'!$A$4:$C$6,2,FALSE)</f>
        <v>22.85</v>
      </c>
      <c r="Q247" s="77">
        <f>VLOOKUP(O247,'bruto-uurloon begeleiders'!$A$4:$C$6,3,FALSE)</f>
        <v>14.57</v>
      </c>
    </row>
    <row r="248" spans="1:17" ht="15" customHeight="1" x14ac:dyDescent="0.3">
      <c r="A248">
        <v>27649</v>
      </c>
      <c r="B248" t="s">
        <v>493</v>
      </c>
      <c r="C248" t="s">
        <v>4541</v>
      </c>
      <c r="D248">
        <v>2440</v>
      </c>
      <c r="E248" t="s">
        <v>742</v>
      </c>
      <c r="F248" t="s">
        <v>1965</v>
      </c>
      <c r="G248" t="s">
        <v>1966</v>
      </c>
      <c r="H248" t="s">
        <v>360</v>
      </c>
      <c r="I248" s="56"/>
      <c r="J248" s="55"/>
      <c r="K248" s="56"/>
      <c r="L248" s="55"/>
      <c r="M248" s="56"/>
      <c r="N248" s="56"/>
      <c r="O248" s="56" t="str">
        <f t="shared" si="3"/>
        <v>Vrij gesubsidieerd onderwijs</v>
      </c>
      <c r="P248" s="77">
        <f>VLOOKUP(O248,'bruto-uurloon begeleiders'!$A$4:$C$6,2,FALSE)</f>
        <v>22.83</v>
      </c>
      <c r="Q248" s="77">
        <f>VLOOKUP(O248,'bruto-uurloon begeleiders'!$A$4:$C$6,3,FALSE)</f>
        <v>14.57</v>
      </c>
    </row>
    <row r="249" spans="1:17" ht="15" customHeight="1" x14ac:dyDescent="0.3">
      <c r="A249">
        <v>27656</v>
      </c>
      <c r="B249" t="s">
        <v>210</v>
      </c>
      <c r="C249" t="s">
        <v>4719</v>
      </c>
      <c r="D249">
        <v>2500</v>
      </c>
      <c r="E249" t="s">
        <v>752</v>
      </c>
      <c r="F249" t="s">
        <v>163</v>
      </c>
      <c r="G249" t="s">
        <v>2141</v>
      </c>
      <c r="H249" t="s">
        <v>360</v>
      </c>
      <c r="I249" s="56"/>
      <c r="J249" s="55"/>
      <c r="K249" s="56"/>
      <c r="L249" s="55"/>
      <c r="M249" s="56"/>
      <c r="N249" s="56"/>
      <c r="O249" s="56" t="str">
        <f t="shared" si="3"/>
        <v>Vrij gesubsidieerd onderwijs</v>
      </c>
      <c r="P249" s="77">
        <f>VLOOKUP(O249,'bruto-uurloon begeleiders'!$A$4:$C$6,2,FALSE)</f>
        <v>22.83</v>
      </c>
      <c r="Q249" s="77">
        <f>VLOOKUP(O249,'bruto-uurloon begeleiders'!$A$4:$C$6,3,FALSE)</f>
        <v>14.57</v>
      </c>
    </row>
    <row r="250" spans="1:17" ht="15" customHeight="1" x14ac:dyDescent="0.3">
      <c r="A250">
        <v>27664</v>
      </c>
      <c r="B250" t="s">
        <v>1913</v>
      </c>
      <c r="C250" t="s">
        <v>4720</v>
      </c>
      <c r="D250">
        <v>2870</v>
      </c>
      <c r="E250" t="s">
        <v>4550</v>
      </c>
      <c r="F250" t="s">
        <v>1914</v>
      </c>
      <c r="G250" t="s">
        <v>1915</v>
      </c>
      <c r="H250" t="s">
        <v>360</v>
      </c>
      <c r="I250" s="56"/>
      <c r="J250" s="55"/>
      <c r="K250" s="56"/>
      <c r="L250" s="55"/>
      <c r="M250" s="56"/>
      <c r="N250" s="56"/>
      <c r="O250" s="56" t="str">
        <f t="shared" si="3"/>
        <v>Vrij gesubsidieerd onderwijs</v>
      </c>
      <c r="P250" s="77">
        <f>VLOOKUP(O250,'bruto-uurloon begeleiders'!$A$4:$C$6,2,FALSE)</f>
        <v>22.83</v>
      </c>
      <c r="Q250" s="77">
        <f>VLOOKUP(O250,'bruto-uurloon begeleiders'!$A$4:$C$6,3,FALSE)</f>
        <v>14.57</v>
      </c>
    </row>
    <row r="251" spans="1:17" ht="15" customHeight="1" x14ac:dyDescent="0.3">
      <c r="A251">
        <v>27681</v>
      </c>
      <c r="B251" t="s">
        <v>1967</v>
      </c>
      <c r="C251" t="s">
        <v>4721</v>
      </c>
      <c r="D251">
        <v>9100</v>
      </c>
      <c r="E251" t="s">
        <v>1420</v>
      </c>
      <c r="F251" t="s">
        <v>1916</v>
      </c>
      <c r="G251" t="s">
        <v>1968</v>
      </c>
      <c r="H251" t="s">
        <v>360</v>
      </c>
      <c r="I251" s="56"/>
      <c r="J251" s="55"/>
      <c r="K251" s="56"/>
      <c r="L251" s="55"/>
      <c r="M251" s="56"/>
      <c r="N251" s="56"/>
      <c r="O251" s="56" t="str">
        <f t="shared" si="3"/>
        <v>Vrij gesubsidieerd onderwijs</v>
      </c>
      <c r="P251" s="77">
        <f>VLOOKUP(O251,'bruto-uurloon begeleiders'!$A$4:$C$6,2,FALSE)</f>
        <v>22.83</v>
      </c>
      <c r="Q251" s="77">
        <f>VLOOKUP(O251,'bruto-uurloon begeleiders'!$A$4:$C$6,3,FALSE)</f>
        <v>14.57</v>
      </c>
    </row>
    <row r="252" spans="1:17" ht="15" customHeight="1" x14ac:dyDescent="0.3">
      <c r="A252">
        <v>27698</v>
      </c>
      <c r="B252" t="s">
        <v>494</v>
      </c>
      <c r="C252" t="s">
        <v>4722</v>
      </c>
      <c r="D252">
        <v>2800</v>
      </c>
      <c r="E252" t="s">
        <v>778</v>
      </c>
      <c r="F252" t="s">
        <v>164</v>
      </c>
      <c r="G252" t="s">
        <v>1969</v>
      </c>
      <c r="H252" t="s">
        <v>310</v>
      </c>
      <c r="I252" s="56"/>
      <c r="J252" s="55"/>
      <c r="K252" s="56"/>
      <c r="L252" s="55"/>
      <c r="M252" s="56"/>
      <c r="N252" s="56"/>
      <c r="O252" s="56" t="str">
        <f t="shared" si="3"/>
        <v>Gemeenschapsonderwijs</v>
      </c>
      <c r="P252" s="77">
        <f>VLOOKUP(O252,'bruto-uurloon begeleiders'!$A$4:$C$6,2,FALSE)</f>
        <v>21.92</v>
      </c>
      <c r="Q252" s="77">
        <f>VLOOKUP(O252,'bruto-uurloon begeleiders'!$A$4:$C$6,3,FALSE)</f>
        <v>14.57</v>
      </c>
    </row>
    <row r="253" spans="1:17" ht="15" customHeight="1" x14ac:dyDescent="0.3">
      <c r="A253">
        <v>27706</v>
      </c>
      <c r="B253" t="s">
        <v>495</v>
      </c>
      <c r="C253" t="s">
        <v>1970</v>
      </c>
      <c r="D253">
        <v>2800</v>
      </c>
      <c r="E253" t="s">
        <v>778</v>
      </c>
      <c r="F253" t="s">
        <v>165</v>
      </c>
      <c r="G253" t="s">
        <v>2142</v>
      </c>
      <c r="H253" t="s">
        <v>360</v>
      </c>
      <c r="I253" s="56"/>
      <c r="J253" s="55"/>
      <c r="K253" s="56"/>
      <c r="L253" s="55"/>
      <c r="M253" s="56"/>
      <c r="N253" s="56"/>
      <c r="O253" s="56" t="str">
        <f t="shared" si="3"/>
        <v>Vrij gesubsidieerd onderwijs</v>
      </c>
      <c r="P253" s="77">
        <f>VLOOKUP(O253,'bruto-uurloon begeleiders'!$A$4:$C$6,2,FALSE)</f>
        <v>22.83</v>
      </c>
      <c r="Q253" s="77">
        <f>VLOOKUP(O253,'bruto-uurloon begeleiders'!$A$4:$C$6,3,FALSE)</f>
        <v>14.57</v>
      </c>
    </row>
    <row r="254" spans="1:17" ht="15" customHeight="1" x14ac:dyDescent="0.3">
      <c r="A254">
        <v>27722</v>
      </c>
      <c r="B254" t="s">
        <v>1917</v>
      </c>
      <c r="C254" t="s">
        <v>4559</v>
      </c>
      <c r="D254">
        <v>3000</v>
      </c>
      <c r="E254" t="s">
        <v>820</v>
      </c>
      <c r="F254" t="s">
        <v>65</v>
      </c>
      <c r="G254" t="s">
        <v>1918</v>
      </c>
      <c r="H254" t="s">
        <v>360</v>
      </c>
      <c r="I254" s="56"/>
      <c r="J254" s="55"/>
      <c r="K254" s="56"/>
      <c r="L254" s="55"/>
      <c r="M254" s="56"/>
      <c r="N254" s="56"/>
      <c r="O254" s="56" t="str">
        <f t="shared" si="3"/>
        <v>Vrij gesubsidieerd onderwijs</v>
      </c>
      <c r="P254" s="77">
        <f>VLOOKUP(O254,'bruto-uurloon begeleiders'!$A$4:$C$6,2,FALSE)</f>
        <v>22.83</v>
      </c>
      <c r="Q254" s="77">
        <f>VLOOKUP(O254,'bruto-uurloon begeleiders'!$A$4:$C$6,3,FALSE)</f>
        <v>14.57</v>
      </c>
    </row>
    <row r="255" spans="1:17" ht="15" customHeight="1" x14ac:dyDescent="0.3">
      <c r="A255">
        <v>27731</v>
      </c>
      <c r="B255" t="s">
        <v>1919</v>
      </c>
      <c r="C255" t="s">
        <v>4561</v>
      </c>
      <c r="D255">
        <v>3001</v>
      </c>
      <c r="E255" t="s">
        <v>4424</v>
      </c>
      <c r="F255" t="s">
        <v>66</v>
      </c>
      <c r="G255" t="s">
        <v>67</v>
      </c>
      <c r="H255" t="s">
        <v>360</v>
      </c>
      <c r="I255" s="56"/>
      <c r="J255" s="55"/>
      <c r="K255" s="56"/>
      <c r="L255" s="55"/>
      <c r="M255" s="56"/>
      <c r="N255" s="56"/>
      <c r="O255" s="56" t="str">
        <f t="shared" si="3"/>
        <v>Vrij gesubsidieerd onderwijs</v>
      </c>
      <c r="P255" s="77">
        <f>VLOOKUP(O255,'bruto-uurloon begeleiders'!$A$4:$C$6,2,FALSE)</f>
        <v>22.83</v>
      </c>
      <c r="Q255" s="77">
        <f>VLOOKUP(O255,'bruto-uurloon begeleiders'!$A$4:$C$6,3,FALSE)</f>
        <v>14.57</v>
      </c>
    </row>
    <row r="256" spans="1:17" ht="15" customHeight="1" x14ac:dyDescent="0.3">
      <c r="A256">
        <v>27755</v>
      </c>
      <c r="B256" t="s">
        <v>496</v>
      </c>
      <c r="C256" t="s">
        <v>4565</v>
      </c>
      <c r="D256">
        <v>2220</v>
      </c>
      <c r="E256" t="s">
        <v>688</v>
      </c>
      <c r="F256" t="s">
        <v>1816</v>
      </c>
      <c r="G256" t="s">
        <v>2143</v>
      </c>
      <c r="H256" t="s">
        <v>360</v>
      </c>
      <c r="I256" s="56"/>
      <c r="J256" s="55"/>
      <c r="K256" s="56"/>
      <c r="L256" s="55"/>
      <c r="M256" s="56"/>
      <c r="N256" s="56"/>
      <c r="O256" s="56" t="str">
        <f t="shared" si="3"/>
        <v>Vrij gesubsidieerd onderwijs</v>
      </c>
      <c r="P256" s="77">
        <f>VLOOKUP(O256,'bruto-uurloon begeleiders'!$A$4:$C$6,2,FALSE)</f>
        <v>22.83</v>
      </c>
      <c r="Q256" s="77">
        <f>VLOOKUP(O256,'bruto-uurloon begeleiders'!$A$4:$C$6,3,FALSE)</f>
        <v>14.57</v>
      </c>
    </row>
    <row r="257" spans="1:17" ht="15" customHeight="1" x14ac:dyDescent="0.3">
      <c r="A257">
        <v>27763</v>
      </c>
      <c r="B257" t="s">
        <v>497</v>
      </c>
      <c r="C257" t="s">
        <v>4568</v>
      </c>
      <c r="D257">
        <v>2260</v>
      </c>
      <c r="E257" t="s">
        <v>706</v>
      </c>
      <c r="F257" t="s">
        <v>166</v>
      </c>
      <c r="G257" t="s">
        <v>1971</v>
      </c>
      <c r="H257" t="s">
        <v>360</v>
      </c>
      <c r="I257" s="56"/>
      <c r="J257" s="55"/>
      <c r="K257" s="56"/>
      <c r="L257" s="55"/>
      <c r="M257" s="56"/>
      <c r="N257" s="56"/>
      <c r="O257" s="56" t="str">
        <f t="shared" si="3"/>
        <v>Vrij gesubsidieerd onderwijs</v>
      </c>
      <c r="P257" s="77">
        <f>VLOOKUP(O257,'bruto-uurloon begeleiders'!$A$4:$C$6,2,FALSE)</f>
        <v>22.83</v>
      </c>
      <c r="Q257" s="77">
        <f>VLOOKUP(O257,'bruto-uurloon begeleiders'!$A$4:$C$6,3,FALSE)</f>
        <v>14.57</v>
      </c>
    </row>
    <row r="258" spans="1:17" ht="15" customHeight="1" x14ac:dyDescent="0.3">
      <c r="A258">
        <v>27771</v>
      </c>
      <c r="B258" t="s">
        <v>498</v>
      </c>
      <c r="C258" t="s">
        <v>4723</v>
      </c>
      <c r="D258">
        <v>3200</v>
      </c>
      <c r="E258" t="s">
        <v>861</v>
      </c>
      <c r="F258" t="s">
        <v>292</v>
      </c>
      <c r="G258" t="s">
        <v>293</v>
      </c>
      <c r="H258" t="s">
        <v>361</v>
      </c>
      <c r="I258" s="56"/>
      <c r="J258" s="55"/>
      <c r="K258" s="56"/>
      <c r="L258" s="55"/>
      <c r="M258" s="56"/>
      <c r="N258" s="56"/>
      <c r="O258" s="56" t="str">
        <f t="shared" si="3"/>
        <v>Officieel gesubsidieerd onderwijs</v>
      </c>
      <c r="P258" s="77">
        <f>VLOOKUP(O258,'bruto-uurloon begeleiders'!$A$4:$C$6,2,FALSE)</f>
        <v>22.85</v>
      </c>
      <c r="Q258" s="77">
        <f>VLOOKUP(O258,'bruto-uurloon begeleiders'!$A$4:$C$6,3,FALSE)</f>
        <v>14.57</v>
      </c>
    </row>
    <row r="259" spans="1:17" ht="15" customHeight="1" x14ac:dyDescent="0.3">
      <c r="A259">
        <v>27789</v>
      </c>
      <c r="B259" t="s">
        <v>1920</v>
      </c>
      <c r="C259" t="s">
        <v>4571</v>
      </c>
      <c r="D259">
        <v>3294</v>
      </c>
      <c r="E259" t="s">
        <v>4572</v>
      </c>
      <c r="F259" t="s">
        <v>71</v>
      </c>
      <c r="G259" t="s">
        <v>2144</v>
      </c>
      <c r="H259" t="s">
        <v>360</v>
      </c>
      <c r="I259" s="56"/>
      <c r="J259" s="55"/>
      <c r="K259" s="56"/>
      <c r="L259" s="55"/>
      <c r="M259" s="56"/>
      <c r="N259" s="56"/>
      <c r="O259" s="56" t="str">
        <f t="shared" ref="O259:O322" si="4">IF(H259="","",H259)</f>
        <v>Vrij gesubsidieerd onderwijs</v>
      </c>
      <c r="P259" s="77">
        <f>VLOOKUP(O259,'bruto-uurloon begeleiders'!$A$4:$C$6,2,FALSE)</f>
        <v>22.83</v>
      </c>
      <c r="Q259" s="77">
        <f>VLOOKUP(O259,'bruto-uurloon begeleiders'!$A$4:$C$6,3,FALSE)</f>
        <v>14.57</v>
      </c>
    </row>
    <row r="260" spans="1:17" ht="15" customHeight="1" x14ac:dyDescent="0.3">
      <c r="A260">
        <v>27805</v>
      </c>
      <c r="B260" t="s">
        <v>499</v>
      </c>
      <c r="C260" t="s">
        <v>4574</v>
      </c>
      <c r="D260">
        <v>3320</v>
      </c>
      <c r="E260" t="s">
        <v>892</v>
      </c>
      <c r="F260" t="s">
        <v>167</v>
      </c>
      <c r="G260" t="s">
        <v>4724</v>
      </c>
      <c r="H260" t="s">
        <v>360</v>
      </c>
      <c r="I260" s="56"/>
      <c r="J260" s="55"/>
      <c r="K260" s="56"/>
      <c r="L260" s="55"/>
      <c r="M260" s="56"/>
      <c r="N260" s="56"/>
      <c r="O260" s="56" t="str">
        <f t="shared" si="4"/>
        <v>Vrij gesubsidieerd onderwijs</v>
      </c>
      <c r="P260" s="77">
        <f>VLOOKUP(O260,'bruto-uurloon begeleiders'!$A$4:$C$6,2,FALSE)</f>
        <v>22.83</v>
      </c>
      <c r="Q260" s="77">
        <f>VLOOKUP(O260,'bruto-uurloon begeleiders'!$A$4:$C$6,3,FALSE)</f>
        <v>14.57</v>
      </c>
    </row>
    <row r="261" spans="1:17" ht="15" customHeight="1" x14ac:dyDescent="0.3">
      <c r="A261">
        <v>27821</v>
      </c>
      <c r="B261" t="s">
        <v>168</v>
      </c>
      <c r="C261" t="s">
        <v>4577</v>
      </c>
      <c r="D261">
        <v>3500</v>
      </c>
      <c r="E261" t="s">
        <v>949</v>
      </c>
      <c r="F261" t="s">
        <v>77</v>
      </c>
      <c r="G261" t="s">
        <v>169</v>
      </c>
      <c r="H261" t="s">
        <v>360</v>
      </c>
      <c r="I261" s="56"/>
      <c r="J261" s="55"/>
      <c r="K261" s="56"/>
      <c r="L261" s="55"/>
      <c r="M261" s="56"/>
      <c r="N261" s="56"/>
      <c r="O261" s="56" t="str">
        <f t="shared" si="4"/>
        <v>Vrij gesubsidieerd onderwijs</v>
      </c>
      <c r="P261" s="77">
        <f>VLOOKUP(O261,'bruto-uurloon begeleiders'!$A$4:$C$6,2,FALSE)</f>
        <v>22.83</v>
      </c>
      <c r="Q261" s="77">
        <f>VLOOKUP(O261,'bruto-uurloon begeleiders'!$A$4:$C$6,3,FALSE)</f>
        <v>14.57</v>
      </c>
    </row>
    <row r="262" spans="1:17" ht="15" customHeight="1" x14ac:dyDescent="0.3">
      <c r="A262">
        <v>27839</v>
      </c>
      <c r="B262" t="s">
        <v>500</v>
      </c>
      <c r="C262" t="s">
        <v>4725</v>
      </c>
      <c r="D262">
        <v>3990</v>
      </c>
      <c r="E262" t="s">
        <v>4726</v>
      </c>
      <c r="F262" t="s">
        <v>170</v>
      </c>
      <c r="G262" t="s">
        <v>171</v>
      </c>
      <c r="H262" t="s">
        <v>360</v>
      </c>
      <c r="I262" s="56"/>
      <c r="J262" s="55"/>
      <c r="K262" s="56"/>
      <c r="L262" s="55"/>
      <c r="M262" s="56"/>
      <c r="N262" s="56"/>
      <c r="O262" s="56" t="str">
        <f t="shared" si="4"/>
        <v>Vrij gesubsidieerd onderwijs</v>
      </c>
      <c r="P262" s="77">
        <f>VLOOKUP(O262,'bruto-uurloon begeleiders'!$A$4:$C$6,2,FALSE)</f>
        <v>22.83</v>
      </c>
      <c r="Q262" s="77">
        <f>VLOOKUP(O262,'bruto-uurloon begeleiders'!$A$4:$C$6,3,FALSE)</f>
        <v>14.57</v>
      </c>
    </row>
    <row r="263" spans="1:17" ht="15" customHeight="1" x14ac:dyDescent="0.3">
      <c r="A263">
        <v>27847</v>
      </c>
      <c r="B263" t="s">
        <v>501</v>
      </c>
      <c r="C263" t="s">
        <v>4727</v>
      </c>
      <c r="D263">
        <v>3910</v>
      </c>
      <c r="E263" t="s">
        <v>4584</v>
      </c>
      <c r="F263" t="s">
        <v>4728</v>
      </c>
      <c r="G263" t="s">
        <v>4729</v>
      </c>
      <c r="H263" t="s">
        <v>360</v>
      </c>
      <c r="I263" s="56"/>
      <c r="J263" s="55"/>
      <c r="K263" s="56"/>
      <c r="L263" s="55"/>
      <c r="M263" s="56"/>
      <c r="N263" s="56"/>
      <c r="O263" s="56" t="str">
        <f t="shared" si="4"/>
        <v>Vrij gesubsidieerd onderwijs</v>
      </c>
      <c r="P263" s="77">
        <f>VLOOKUP(O263,'bruto-uurloon begeleiders'!$A$4:$C$6,2,FALSE)</f>
        <v>22.83</v>
      </c>
      <c r="Q263" s="77">
        <f>VLOOKUP(O263,'bruto-uurloon begeleiders'!$A$4:$C$6,3,FALSE)</f>
        <v>14.57</v>
      </c>
    </row>
    <row r="264" spans="1:17" ht="15" customHeight="1" x14ac:dyDescent="0.3">
      <c r="A264">
        <v>27854</v>
      </c>
      <c r="B264" t="s">
        <v>502</v>
      </c>
      <c r="C264" t="s">
        <v>4730</v>
      </c>
      <c r="D264">
        <v>3600</v>
      </c>
      <c r="E264" t="s">
        <v>979</v>
      </c>
      <c r="F264" t="s">
        <v>172</v>
      </c>
      <c r="G264" t="s">
        <v>503</v>
      </c>
      <c r="H264" t="s">
        <v>361</v>
      </c>
      <c r="I264" s="56"/>
      <c r="J264" s="55"/>
      <c r="K264" s="56"/>
      <c r="L264" s="55"/>
      <c r="M264" s="56"/>
      <c r="N264" s="56"/>
      <c r="O264" s="56" t="str">
        <f t="shared" si="4"/>
        <v>Officieel gesubsidieerd onderwijs</v>
      </c>
      <c r="P264" s="77">
        <f>VLOOKUP(O264,'bruto-uurloon begeleiders'!$A$4:$C$6,2,FALSE)</f>
        <v>22.85</v>
      </c>
      <c r="Q264" s="77">
        <f>VLOOKUP(O264,'bruto-uurloon begeleiders'!$A$4:$C$6,3,FALSE)</f>
        <v>14.57</v>
      </c>
    </row>
    <row r="265" spans="1:17" ht="15" customHeight="1" x14ac:dyDescent="0.3">
      <c r="A265">
        <v>27862</v>
      </c>
      <c r="B265" t="s">
        <v>1921</v>
      </c>
      <c r="C265" t="s">
        <v>4586</v>
      </c>
      <c r="D265">
        <v>3590</v>
      </c>
      <c r="E265" t="s">
        <v>978</v>
      </c>
      <c r="F265" t="s">
        <v>2145</v>
      </c>
      <c r="G265" t="s">
        <v>1922</v>
      </c>
      <c r="H265" t="s">
        <v>360</v>
      </c>
      <c r="I265" s="56"/>
      <c r="J265" s="55"/>
      <c r="K265" s="56"/>
      <c r="L265" s="55"/>
      <c r="M265" s="56"/>
      <c r="N265" s="56"/>
      <c r="O265" s="56" t="str">
        <f t="shared" si="4"/>
        <v>Vrij gesubsidieerd onderwijs</v>
      </c>
      <c r="P265" s="77">
        <f>VLOOKUP(O265,'bruto-uurloon begeleiders'!$A$4:$C$6,2,FALSE)</f>
        <v>22.83</v>
      </c>
      <c r="Q265" s="77">
        <f>VLOOKUP(O265,'bruto-uurloon begeleiders'!$A$4:$C$6,3,FALSE)</f>
        <v>14.57</v>
      </c>
    </row>
    <row r="266" spans="1:17" ht="15" customHeight="1" x14ac:dyDescent="0.3">
      <c r="A266">
        <v>27871</v>
      </c>
      <c r="B266" t="s">
        <v>504</v>
      </c>
      <c r="C266" t="s">
        <v>4731</v>
      </c>
      <c r="D266">
        <v>3650</v>
      </c>
      <c r="E266" t="s">
        <v>999</v>
      </c>
      <c r="F266" t="s">
        <v>173</v>
      </c>
      <c r="G266" t="s">
        <v>505</v>
      </c>
      <c r="H266" t="s">
        <v>361</v>
      </c>
      <c r="I266" s="56"/>
      <c r="J266" s="55"/>
      <c r="K266" s="56"/>
      <c r="L266" s="55"/>
      <c r="M266" s="56"/>
      <c r="N266" s="56"/>
      <c r="O266" s="56" t="str">
        <f t="shared" si="4"/>
        <v>Officieel gesubsidieerd onderwijs</v>
      </c>
      <c r="P266" s="77">
        <f>VLOOKUP(O266,'bruto-uurloon begeleiders'!$A$4:$C$6,2,FALSE)</f>
        <v>22.85</v>
      </c>
      <c r="Q266" s="77">
        <f>VLOOKUP(O266,'bruto-uurloon begeleiders'!$A$4:$C$6,3,FALSE)</f>
        <v>14.57</v>
      </c>
    </row>
    <row r="267" spans="1:17" ht="15" customHeight="1" x14ac:dyDescent="0.3">
      <c r="A267">
        <v>27888</v>
      </c>
      <c r="B267" t="s">
        <v>506</v>
      </c>
      <c r="C267" t="s">
        <v>4732</v>
      </c>
      <c r="D267">
        <v>3650</v>
      </c>
      <c r="E267" t="s">
        <v>999</v>
      </c>
      <c r="F267" t="s">
        <v>507</v>
      </c>
      <c r="G267" t="s">
        <v>1972</v>
      </c>
      <c r="H267" t="s">
        <v>360</v>
      </c>
      <c r="I267" s="56"/>
      <c r="J267" s="55"/>
      <c r="K267" s="56"/>
      <c r="L267" s="55"/>
      <c r="M267" s="56"/>
      <c r="N267" s="56"/>
      <c r="O267" s="56" t="str">
        <f t="shared" si="4"/>
        <v>Vrij gesubsidieerd onderwijs</v>
      </c>
      <c r="P267" s="77">
        <f>VLOOKUP(O267,'bruto-uurloon begeleiders'!$A$4:$C$6,2,FALSE)</f>
        <v>22.83</v>
      </c>
      <c r="Q267" s="77">
        <f>VLOOKUP(O267,'bruto-uurloon begeleiders'!$A$4:$C$6,3,FALSE)</f>
        <v>14.57</v>
      </c>
    </row>
    <row r="268" spans="1:17" ht="15" customHeight="1" x14ac:dyDescent="0.3">
      <c r="A268">
        <v>27896</v>
      </c>
      <c r="B268" t="s">
        <v>508</v>
      </c>
      <c r="C268" t="s">
        <v>4733</v>
      </c>
      <c r="D268">
        <v>3680</v>
      </c>
      <c r="E268" t="s">
        <v>1011</v>
      </c>
      <c r="F268" t="s">
        <v>174</v>
      </c>
      <c r="G268" t="s">
        <v>175</v>
      </c>
      <c r="H268" t="s">
        <v>360</v>
      </c>
      <c r="I268" s="56"/>
      <c r="J268" s="55"/>
      <c r="K268" s="56"/>
      <c r="L268" s="55"/>
      <c r="M268" s="56"/>
      <c r="N268" s="56"/>
      <c r="O268" s="56" t="str">
        <f t="shared" si="4"/>
        <v>Vrij gesubsidieerd onderwijs</v>
      </c>
      <c r="P268" s="77">
        <f>VLOOKUP(O268,'bruto-uurloon begeleiders'!$A$4:$C$6,2,FALSE)</f>
        <v>22.83</v>
      </c>
      <c r="Q268" s="77">
        <f>VLOOKUP(O268,'bruto-uurloon begeleiders'!$A$4:$C$6,3,FALSE)</f>
        <v>14.57</v>
      </c>
    </row>
    <row r="269" spans="1:17" ht="15" customHeight="1" x14ac:dyDescent="0.3">
      <c r="A269">
        <v>27904</v>
      </c>
      <c r="B269" t="s">
        <v>509</v>
      </c>
      <c r="C269" t="s">
        <v>4734</v>
      </c>
      <c r="D269">
        <v>3680</v>
      </c>
      <c r="E269" t="s">
        <v>1011</v>
      </c>
      <c r="F269" t="s">
        <v>176</v>
      </c>
      <c r="G269" t="s">
        <v>510</v>
      </c>
      <c r="H269" t="s">
        <v>360</v>
      </c>
      <c r="I269" s="56"/>
      <c r="J269" s="55"/>
      <c r="K269" s="56"/>
      <c r="L269" s="55"/>
      <c r="M269" s="56"/>
      <c r="N269" s="56"/>
      <c r="O269" s="56" t="str">
        <f t="shared" si="4"/>
        <v>Vrij gesubsidieerd onderwijs</v>
      </c>
      <c r="P269" s="77">
        <f>VLOOKUP(O269,'bruto-uurloon begeleiders'!$A$4:$C$6,2,FALSE)</f>
        <v>22.83</v>
      </c>
      <c r="Q269" s="77">
        <f>VLOOKUP(O269,'bruto-uurloon begeleiders'!$A$4:$C$6,3,FALSE)</f>
        <v>14.57</v>
      </c>
    </row>
    <row r="270" spans="1:17" ht="15" customHeight="1" x14ac:dyDescent="0.3">
      <c r="A270">
        <v>27912</v>
      </c>
      <c r="B270" t="s">
        <v>511</v>
      </c>
      <c r="C270" t="s">
        <v>4735</v>
      </c>
      <c r="D270">
        <v>3700</v>
      </c>
      <c r="E270" t="s">
        <v>1030</v>
      </c>
      <c r="F270" t="s">
        <v>177</v>
      </c>
      <c r="G270" t="s">
        <v>2146</v>
      </c>
      <c r="H270" t="s">
        <v>310</v>
      </c>
      <c r="I270" s="56"/>
      <c r="J270" s="55"/>
      <c r="K270" s="56"/>
      <c r="L270" s="55"/>
      <c r="M270" s="56"/>
      <c r="N270" s="56"/>
      <c r="O270" s="56" t="str">
        <f t="shared" si="4"/>
        <v>Gemeenschapsonderwijs</v>
      </c>
      <c r="P270" s="77">
        <f>VLOOKUP(O270,'bruto-uurloon begeleiders'!$A$4:$C$6,2,FALSE)</f>
        <v>21.92</v>
      </c>
      <c r="Q270" s="77">
        <f>VLOOKUP(O270,'bruto-uurloon begeleiders'!$A$4:$C$6,3,FALSE)</f>
        <v>14.57</v>
      </c>
    </row>
    <row r="271" spans="1:17" ht="15" customHeight="1" x14ac:dyDescent="0.3">
      <c r="A271">
        <v>27938</v>
      </c>
      <c r="B271" t="s">
        <v>512</v>
      </c>
      <c r="C271" t="s">
        <v>4736</v>
      </c>
      <c r="D271">
        <v>3920</v>
      </c>
      <c r="E271" t="s">
        <v>1133</v>
      </c>
      <c r="F271" t="s">
        <v>178</v>
      </c>
      <c r="G271" t="s">
        <v>2147</v>
      </c>
      <c r="H271" t="s">
        <v>361</v>
      </c>
      <c r="I271" s="56"/>
      <c r="J271" s="55"/>
      <c r="K271" s="56"/>
      <c r="L271" s="55"/>
      <c r="M271" s="56"/>
      <c r="N271" s="56"/>
      <c r="O271" s="56" t="str">
        <f t="shared" si="4"/>
        <v>Officieel gesubsidieerd onderwijs</v>
      </c>
      <c r="P271" s="77">
        <f>VLOOKUP(O271,'bruto-uurloon begeleiders'!$A$4:$C$6,2,FALSE)</f>
        <v>22.85</v>
      </c>
      <c r="Q271" s="77">
        <f>VLOOKUP(O271,'bruto-uurloon begeleiders'!$A$4:$C$6,3,FALSE)</f>
        <v>14.57</v>
      </c>
    </row>
    <row r="272" spans="1:17" ht="15" customHeight="1" x14ac:dyDescent="0.3">
      <c r="A272">
        <v>27946</v>
      </c>
      <c r="B272" t="s">
        <v>513</v>
      </c>
      <c r="C272" t="s">
        <v>4598</v>
      </c>
      <c r="D272">
        <v>3560</v>
      </c>
      <c r="E272" t="s">
        <v>972</v>
      </c>
      <c r="F272" t="s">
        <v>179</v>
      </c>
      <c r="G272" t="s">
        <v>2212</v>
      </c>
      <c r="H272" t="s">
        <v>360</v>
      </c>
      <c r="I272" s="56"/>
      <c r="J272" s="55"/>
      <c r="K272" s="56"/>
      <c r="L272" s="55"/>
      <c r="M272" s="56"/>
      <c r="N272" s="56"/>
      <c r="O272" s="56" t="str">
        <f t="shared" si="4"/>
        <v>Vrij gesubsidieerd onderwijs</v>
      </c>
      <c r="P272" s="77">
        <f>VLOOKUP(O272,'bruto-uurloon begeleiders'!$A$4:$C$6,2,FALSE)</f>
        <v>22.83</v>
      </c>
      <c r="Q272" s="77">
        <f>VLOOKUP(O272,'bruto-uurloon begeleiders'!$A$4:$C$6,3,FALSE)</f>
        <v>14.57</v>
      </c>
    </row>
    <row r="273" spans="1:17" ht="15" customHeight="1" x14ac:dyDescent="0.3">
      <c r="A273">
        <v>27961</v>
      </c>
      <c r="B273" t="s">
        <v>514</v>
      </c>
      <c r="C273" t="s">
        <v>4737</v>
      </c>
      <c r="D273">
        <v>3580</v>
      </c>
      <c r="E273" t="s">
        <v>974</v>
      </c>
      <c r="F273" t="s">
        <v>180</v>
      </c>
      <c r="G273" t="s">
        <v>515</v>
      </c>
      <c r="H273" t="s">
        <v>360</v>
      </c>
      <c r="I273" s="56"/>
      <c r="J273" s="55"/>
      <c r="K273" s="56"/>
      <c r="L273" s="55"/>
      <c r="M273" s="56"/>
      <c r="N273" s="56"/>
      <c r="O273" s="56" t="str">
        <f t="shared" si="4"/>
        <v>Vrij gesubsidieerd onderwijs</v>
      </c>
      <c r="P273" s="77">
        <f>VLOOKUP(O273,'bruto-uurloon begeleiders'!$A$4:$C$6,2,FALSE)</f>
        <v>22.83</v>
      </c>
      <c r="Q273" s="77">
        <f>VLOOKUP(O273,'bruto-uurloon begeleiders'!$A$4:$C$6,3,FALSE)</f>
        <v>14.57</v>
      </c>
    </row>
    <row r="274" spans="1:17" ht="15" customHeight="1" x14ac:dyDescent="0.3">
      <c r="A274">
        <v>27995</v>
      </c>
      <c r="B274" t="s">
        <v>1923</v>
      </c>
      <c r="C274" t="s">
        <v>4738</v>
      </c>
      <c r="D274">
        <v>9000</v>
      </c>
      <c r="E274" t="s">
        <v>1397</v>
      </c>
      <c r="F274" t="s">
        <v>1924</v>
      </c>
      <c r="G274" t="s">
        <v>1925</v>
      </c>
      <c r="H274" t="s">
        <v>360</v>
      </c>
      <c r="I274" s="56"/>
      <c r="J274" s="55"/>
      <c r="K274" s="56"/>
      <c r="L274" s="55"/>
      <c r="M274" s="56"/>
      <c r="N274" s="56"/>
      <c r="O274" s="56" t="str">
        <f t="shared" si="4"/>
        <v>Vrij gesubsidieerd onderwijs</v>
      </c>
      <c r="P274" s="77">
        <f>VLOOKUP(O274,'bruto-uurloon begeleiders'!$A$4:$C$6,2,FALSE)</f>
        <v>22.83</v>
      </c>
      <c r="Q274" s="77">
        <f>VLOOKUP(O274,'bruto-uurloon begeleiders'!$A$4:$C$6,3,FALSE)</f>
        <v>14.57</v>
      </c>
    </row>
    <row r="275" spans="1:17" ht="15" customHeight="1" x14ac:dyDescent="0.3">
      <c r="A275">
        <v>28019</v>
      </c>
      <c r="B275" t="s">
        <v>516</v>
      </c>
      <c r="C275" t="s">
        <v>4739</v>
      </c>
      <c r="D275">
        <v>8820</v>
      </c>
      <c r="E275" t="s">
        <v>1341</v>
      </c>
      <c r="F275" t="s">
        <v>275</v>
      </c>
      <c r="G275" t="s">
        <v>4740</v>
      </c>
      <c r="H275" t="s">
        <v>360</v>
      </c>
      <c r="I275" s="56"/>
      <c r="J275" s="55"/>
      <c r="K275" s="56"/>
      <c r="L275" s="55"/>
      <c r="M275" s="56"/>
      <c r="N275" s="56"/>
      <c r="O275" s="56" t="str">
        <f t="shared" si="4"/>
        <v>Vrij gesubsidieerd onderwijs</v>
      </c>
      <c r="P275" s="77">
        <f>VLOOKUP(O275,'bruto-uurloon begeleiders'!$A$4:$C$6,2,FALSE)</f>
        <v>22.83</v>
      </c>
      <c r="Q275" s="77">
        <f>VLOOKUP(O275,'bruto-uurloon begeleiders'!$A$4:$C$6,3,FALSE)</f>
        <v>14.57</v>
      </c>
    </row>
    <row r="276" spans="1:17" ht="15" customHeight="1" x14ac:dyDescent="0.3">
      <c r="A276">
        <v>28027</v>
      </c>
      <c r="B276" t="s">
        <v>1708</v>
      </c>
      <c r="C276" t="s">
        <v>4604</v>
      </c>
      <c r="D276">
        <v>8650</v>
      </c>
      <c r="E276" t="s">
        <v>4605</v>
      </c>
      <c r="F276" t="s">
        <v>100</v>
      </c>
      <c r="G276" t="s">
        <v>1950</v>
      </c>
      <c r="H276" t="s">
        <v>360</v>
      </c>
      <c r="I276" s="56"/>
      <c r="J276" s="55"/>
      <c r="K276" s="56"/>
      <c r="L276" s="55"/>
      <c r="M276" s="56"/>
      <c r="N276" s="56"/>
      <c r="O276" s="56" t="str">
        <f t="shared" si="4"/>
        <v>Vrij gesubsidieerd onderwijs</v>
      </c>
      <c r="P276" s="77">
        <f>VLOOKUP(O276,'bruto-uurloon begeleiders'!$A$4:$C$6,2,FALSE)</f>
        <v>22.83</v>
      </c>
      <c r="Q276" s="77">
        <f>VLOOKUP(O276,'bruto-uurloon begeleiders'!$A$4:$C$6,3,FALSE)</f>
        <v>14.57</v>
      </c>
    </row>
    <row r="277" spans="1:17" ht="15" customHeight="1" x14ac:dyDescent="0.3">
      <c r="A277">
        <v>28035</v>
      </c>
      <c r="B277" t="s">
        <v>517</v>
      </c>
      <c r="C277" t="s">
        <v>4741</v>
      </c>
      <c r="D277">
        <v>8200</v>
      </c>
      <c r="E277" t="s">
        <v>4441</v>
      </c>
      <c r="F277" t="s">
        <v>181</v>
      </c>
      <c r="G277" t="s">
        <v>182</v>
      </c>
      <c r="H277" t="s">
        <v>360</v>
      </c>
      <c r="I277" s="56"/>
      <c r="J277" s="55"/>
      <c r="K277" s="56"/>
      <c r="L277" s="55"/>
      <c r="M277" s="56"/>
      <c r="N277" s="56"/>
      <c r="O277" s="56" t="str">
        <f t="shared" si="4"/>
        <v>Vrij gesubsidieerd onderwijs</v>
      </c>
      <c r="P277" s="77">
        <f>VLOOKUP(O277,'bruto-uurloon begeleiders'!$A$4:$C$6,2,FALSE)</f>
        <v>22.83</v>
      </c>
      <c r="Q277" s="77">
        <f>VLOOKUP(O277,'bruto-uurloon begeleiders'!$A$4:$C$6,3,FALSE)</f>
        <v>14.57</v>
      </c>
    </row>
    <row r="278" spans="1:17" ht="15" customHeight="1" x14ac:dyDescent="0.3">
      <c r="A278">
        <v>28043</v>
      </c>
      <c r="B278" t="s">
        <v>518</v>
      </c>
      <c r="C278" t="s">
        <v>4742</v>
      </c>
      <c r="D278">
        <v>8310</v>
      </c>
      <c r="E278" t="s">
        <v>4743</v>
      </c>
      <c r="F278" t="s">
        <v>183</v>
      </c>
      <c r="G278" t="s">
        <v>184</v>
      </c>
      <c r="H278" t="s">
        <v>360</v>
      </c>
      <c r="I278" s="56"/>
      <c r="J278" s="55"/>
      <c r="K278" s="56"/>
      <c r="L278" s="55"/>
      <c r="M278" s="56"/>
      <c r="N278" s="56"/>
      <c r="O278" s="56" t="str">
        <f t="shared" si="4"/>
        <v>Vrij gesubsidieerd onderwijs</v>
      </c>
      <c r="P278" s="77">
        <f>VLOOKUP(O278,'bruto-uurloon begeleiders'!$A$4:$C$6,2,FALSE)</f>
        <v>22.83</v>
      </c>
      <c r="Q278" s="77">
        <f>VLOOKUP(O278,'bruto-uurloon begeleiders'!$A$4:$C$6,3,FALSE)</f>
        <v>14.57</v>
      </c>
    </row>
    <row r="279" spans="1:17" ht="15" customHeight="1" x14ac:dyDescent="0.3">
      <c r="A279">
        <v>28051</v>
      </c>
      <c r="B279" t="s">
        <v>519</v>
      </c>
      <c r="C279" t="s">
        <v>4612</v>
      </c>
      <c r="D279">
        <v>8430</v>
      </c>
      <c r="E279" t="s">
        <v>1195</v>
      </c>
      <c r="F279" t="s">
        <v>185</v>
      </c>
      <c r="G279" t="s">
        <v>186</v>
      </c>
      <c r="H279" t="s">
        <v>360</v>
      </c>
      <c r="I279" s="56"/>
      <c r="J279" s="55"/>
      <c r="K279" s="56"/>
      <c r="L279" s="55"/>
      <c r="M279" s="56"/>
      <c r="N279" s="56"/>
      <c r="O279" s="56" t="str">
        <f t="shared" si="4"/>
        <v>Vrij gesubsidieerd onderwijs</v>
      </c>
      <c r="P279" s="77">
        <f>VLOOKUP(O279,'bruto-uurloon begeleiders'!$A$4:$C$6,2,FALSE)</f>
        <v>22.83</v>
      </c>
      <c r="Q279" s="77">
        <f>VLOOKUP(O279,'bruto-uurloon begeleiders'!$A$4:$C$6,3,FALSE)</f>
        <v>14.57</v>
      </c>
    </row>
    <row r="280" spans="1:17" ht="15" customHeight="1" x14ac:dyDescent="0.3">
      <c r="A280">
        <v>28068</v>
      </c>
      <c r="B280" t="s">
        <v>1709</v>
      </c>
      <c r="C280" t="s">
        <v>4621</v>
      </c>
      <c r="D280">
        <v>8420</v>
      </c>
      <c r="E280" t="s">
        <v>1191</v>
      </c>
      <c r="F280" t="s">
        <v>1710</v>
      </c>
      <c r="G280" t="s">
        <v>1973</v>
      </c>
      <c r="H280" t="s">
        <v>310</v>
      </c>
      <c r="I280" s="56"/>
      <c r="J280" s="55"/>
      <c r="K280" s="56"/>
      <c r="L280" s="55"/>
      <c r="M280" s="56"/>
      <c r="N280" s="56"/>
      <c r="O280" s="56" t="str">
        <f t="shared" si="4"/>
        <v>Gemeenschapsonderwijs</v>
      </c>
      <c r="P280" s="77">
        <f>VLOOKUP(O280,'bruto-uurloon begeleiders'!$A$4:$C$6,2,FALSE)</f>
        <v>21.92</v>
      </c>
      <c r="Q280" s="77">
        <f>VLOOKUP(O280,'bruto-uurloon begeleiders'!$A$4:$C$6,3,FALSE)</f>
        <v>14.57</v>
      </c>
    </row>
    <row r="281" spans="1:17" ht="15" customHeight="1" x14ac:dyDescent="0.3">
      <c r="A281">
        <v>28076</v>
      </c>
      <c r="B281" t="s">
        <v>2213</v>
      </c>
      <c r="C281" t="s">
        <v>4623</v>
      </c>
      <c r="D281">
        <v>8670</v>
      </c>
      <c r="E281" t="s">
        <v>4744</v>
      </c>
      <c r="F281" t="s">
        <v>187</v>
      </c>
      <c r="G281" t="s">
        <v>4745</v>
      </c>
      <c r="H281" t="s">
        <v>360</v>
      </c>
      <c r="I281" s="56"/>
      <c r="J281" s="55"/>
      <c r="K281" s="56"/>
      <c r="L281" s="55"/>
      <c r="M281" s="56"/>
      <c r="N281" s="56"/>
      <c r="O281" s="56" t="str">
        <f t="shared" si="4"/>
        <v>Vrij gesubsidieerd onderwijs</v>
      </c>
      <c r="P281" s="77">
        <f>VLOOKUP(O281,'bruto-uurloon begeleiders'!$A$4:$C$6,2,FALSE)</f>
        <v>22.83</v>
      </c>
      <c r="Q281" s="77">
        <f>VLOOKUP(O281,'bruto-uurloon begeleiders'!$A$4:$C$6,3,FALSE)</f>
        <v>14.57</v>
      </c>
    </row>
    <row r="282" spans="1:17" ht="15" customHeight="1" x14ac:dyDescent="0.3">
      <c r="A282">
        <v>28101</v>
      </c>
      <c r="B282" t="s">
        <v>2059</v>
      </c>
      <c r="C282" t="s">
        <v>4746</v>
      </c>
      <c r="D282">
        <v>8790</v>
      </c>
      <c r="E282" t="s">
        <v>1334</v>
      </c>
      <c r="F282" t="s">
        <v>188</v>
      </c>
      <c r="G282" t="s">
        <v>2060</v>
      </c>
      <c r="H282" t="s">
        <v>360</v>
      </c>
      <c r="I282" s="56"/>
      <c r="J282" s="55"/>
      <c r="K282" s="56"/>
      <c r="L282" s="55"/>
      <c r="M282" s="56"/>
      <c r="N282" s="56"/>
      <c r="O282" s="56" t="str">
        <f t="shared" si="4"/>
        <v>Vrij gesubsidieerd onderwijs</v>
      </c>
      <c r="P282" s="77">
        <f>VLOOKUP(O282,'bruto-uurloon begeleiders'!$A$4:$C$6,2,FALSE)</f>
        <v>22.83</v>
      </c>
      <c r="Q282" s="77">
        <f>VLOOKUP(O282,'bruto-uurloon begeleiders'!$A$4:$C$6,3,FALSE)</f>
        <v>14.57</v>
      </c>
    </row>
    <row r="283" spans="1:17" ht="15" customHeight="1" x14ac:dyDescent="0.3">
      <c r="A283">
        <v>28118</v>
      </c>
      <c r="B283" t="s">
        <v>520</v>
      </c>
      <c r="C283" t="s">
        <v>4638</v>
      </c>
      <c r="D283">
        <v>8800</v>
      </c>
      <c r="E283" t="s">
        <v>1338</v>
      </c>
      <c r="F283" t="s">
        <v>189</v>
      </c>
      <c r="G283" t="s">
        <v>190</v>
      </c>
      <c r="H283" t="s">
        <v>360</v>
      </c>
      <c r="I283" s="56"/>
      <c r="J283" s="55"/>
      <c r="K283" s="56"/>
      <c r="L283" s="55"/>
      <c r="M283" s="56"/>
      <c r="N283" s="56"/>
      <c r="O283" s="56" t="str">
        <f t="shared" si="4"/>
        <v>Vrij gesubsidieerd onderwijs</v>
      </c>
      <c r="P283" s="77">
        <f>VLOOKUP(O283,'bruto-uurloon begeleiders'!$A$4:$C$6,2,FALSE)</f>
        <v>22.83</v>
      </c>
      <c r="Q283" s="77">
        <f>VLOOKUP(O283,'bruto-uurloon begeleiders'!$A$4:$C$6,3,FALSE)</f>
        <v>14.57</v>
      </c>
    </row>
    <row r="284" spans="1:17" ht="15" customHeight="1" x14ac:dyDescent="0.3">
      <c r="A284">
        <v>28126</v>
      </c>
      <c r="B284" t="s">
        <v>521</v>
      </c>
      <c r="C284" t="s">
        <v>4747</v>
      </c>
      <c r="D284">
        <v>8800</v>
      </c>
      <c r="E284" t="s">
        <v>1338</v>
      </c>
      <c r="F284" t="s">
        <v>191</v>
      </c>
      <c r="G284" t="s">
        <v>522</v>
      </c>
      <c r="H284" t="s">
        <v>360</v>
      </c>
      <c r="I284" s="56"/>
      <c r="J284" s="55"/>
      <c r="K284" s="56"/>
      <c r="L284" s="55"/>
      <c r="M284" s="56"/>
      <c r="N284" s="56"/>
      <c r="O284" s="56" t="str">
        <f t="shared" si="4"/>
        <v>Vrij gesubsidieerd onderwijs</v>
      </c>
      <c r="P284" s="77">
        <f>VLOOKUP(O284,'bruto-uurloon begeleiders'!$A$4:$C$6,2,FALSE)</f>
        <v>22.83</v>
      </c>
      <c r="Q284" s="77">
        <f>VLOOKUP(O284,'bruto-uurloon begeleiders'!$A$4:$C$6,3,FALSE)</f>
        <v>14.57</v>
      </c>
    </row>
    <row r="285" spans="1:17" ht="15" customHeight="1" x14ac:dyDescent="0.3">
      <c r="A285">
        <v>28134</v>
      </c>
      <c r="B285" t="s">
        <v>1711</v>
      </c>
      <c r="C285" t="s">
        <v>4748</v>
      </c>
      <c r="D285">
        <v>8830</v>
      </c>
      <c r="E285" t="s">
        <v>4641</v>
      </c>
      <c r="F285" t="s">
        <v>2084</v>
      </c>
      <c r="G285" t="s">
        <v>2061</v>
      </c>
      <c r="H285" t="s">
        <v>360</v>
      </c>
      <c r="I285" s="56"/>
      <c r="J285" s="55"/>
      <c r="K285" s="56"/>
      <c r="L285" s="55"/>
      <c r="M285" s="56"/>
      <c r="N285" s="56"/>
      <c r="O285" s="56" t="str">
        <f t="shared" si="4"/>
        <v>Vrij gesubsidieerd onderwijs</v>
      </c>
      <c r="P285" s="77">
        <f>VLOOKUP(O285,'bruto-uurloon begeleiders'!$A$4:$C$6,2,FALSE)</f>
        <v>22.83</v>
      </c>
      <c r="Q285" s="77">
        <f>VLOOKUP(O285,'bruto-uurloon begeleiders'!$A$4:$C$6,3,FALSE)</f>
        <v>14.57</v>
      </c>
    </row>
    <row r="286" spans="1:17" ht="15" customHeight="1" x14ac:dyDescent="0.3">
      <c r="A286">
        <v>28142</v>
      </c>
      <c r="B286" t="s">
        <v>1712</v>
      </c>
      <c r="C286" t="s">
        <v>4749</v>
      </c>
      <c r="D286">
        <v>8700</v>
      </c>
      <c r="E286" t="s">
        <v>1317</v>
      </c>
      <c r="F286" t="s">
        <v>1713</v>
      </c>
      <c r="G286" t="s">
        <v>2148</v>
      </c>
      <c r="H286" t="s">
        <v>360</v>
      </c>
      <c r="I286" s="56"/>
      <c r="J286" s="55"/>
      <c r="K286" s="56"/>
      <c r="L286" s="55"/>
      <c r="M286" s="56"/>
      <c r="N286" s="56"/>
      <c r="O286" s="56" t="str">
        <f t="shared" si="4"/>
        <v>Vrij gesubsidieerd onderwijs</v>
      </c>
      <c r="P286" s="77">
        <f>VLOOKUP(O286,'bruto-uurloon begeleiders'!$A$4:$C$6,2,FALSE)</f>
        <v>22.83</v>
      </c>
      <c r="Q286" s="77">
        <f>VLOOKUP(O286,'bruto-uurloon begeleiders'!$A$4:$C$6,3,FALSE)</f>
        <v>14.57</v>
      </c>
    </row>
    <row r="287" spans="1:17" ht="15" customHeight="1" x14ac:dyDescent="0.3">
      <c r="A287">
        <v>28159</v>
      </c>
      <c r="B287" t="s">
        <v>523</v>
      </c>
      <c r="C287" t="s">
        <v>4750</v>
      </c>
      <c r="D287">
        <v>8970</v>
      </c>
      <c r="E287" t="s">
        <v>1387</v>
      </c>
      <c r="F287" t="s">
        <v>192</v>
      </c>
      <c r="G287" t="s">
        <v>4751</v>
      </c>
      <c r="H287" t="s">
        <v>360</v>
      </c>
      <c r="I287" s="56"/>
      <c r="J287" s="55"/>
      <c r="K287" s="56"/>
      <c r="L287" s="55"/>
      <c r="M287" s="56"/>
      <c r="N287" s="56"/>
      <c r="O287" s="56" t="str">
        <f t="shared" si="4"/>
        <v>Vrij gesubsidieerd onderwijs</v>
      </c>
      <c r="P287" s="77">
        <f>VLOOKUP(O287,'bruto-uurloon begeleiders'!$A$4:$C$6,2,FALSE)</f>
        <v>22.83</v>
      </c>
      <c r="Q287" s="77">
        <f>VLOOKUP(O287,'bruto-uurloon begeleiders'!$A$4:$C$6,3,FALSE)</f>
        <v>14.57</v>
      </c>
    </row>
    <row r="288" spans="1:17" ht="15" customHeight="1" x14ac:dyDescent="0.3">
      <c r="A288">
        <v>28167</v>
      </c>
      <c r="B288" t="s">
        <v>524</v>
      </c>
      <c r="C288" t="s">
        <v>4752</v>
      </c>
      <c r="D288">
        <v>8970</v>
      </c>
      <c r="E288" t="s">
        <v>1387</v>
      </c>
      <c r="F288" t="s">
        <v>193</v>
      </c>
      <c r="G288" t="s">
        <v>525</v>
      </c>
      <c r="H288" t="s">
        <v>360</v>
      </c>
      <c r="I288" s="56"/>
      <c r="J288" s="55"/>
      <c r="K288" s="56"/>
      <c r="L288" s="55"/>
      <c r="M288" s="56"/>
      <c r="N288" s="56"/>
      <c r="O288" s="56" t="str">
        <f t="shared" si="4"/>
        <v>Vrij gesubsidieerd onderwijs</v>
      </c>
      <c r="P288" s="77">
        <f>VLOOKUP(O288,'bruto-uurloon begeleiders'!$A$4:$C$6,2,FALSE)</f>
        <v>22.83</v>
      </c>
      <c r="Q288" s="77">
        <f>VLOOKUP(O288,'bruto-uurloon begeleiders'!$A$4:$C$6,3,FALSE)</f>
        <v>14.57</v>
      </c>
    </row>
    <row r="289" spans="1:17" ht="15" customHeight="1" x14ac:dyDescent="0.3">
      <c r="A289">
        <v>28175</v>
      </c>
      <c r="B289" t="s">
        <v>1974</v>
      </c>
      <c r="C289" t="s">
        <v>4753</v>
      </c>
      <c r="D289">
        <v>9000</v>
      </c>
      <c r="E289" t="s">
        <v>1397</v>
      </c>
      <c r="F289" t="s">
        <v>1714</v>
      </c>
      <c r="G289" t="s">
        <v>2214</v>
      </c>
      <c r="H289" t="s">
        <v>360</v>
      </c>
      <c r="I289" s="56"/>
      <c r="J289" s="55"/>
      <c r="K289" s="56"/>
      <c r="L289" s="55"/>
      <c r="M289" s="56"/>
      <c r="N289" s="56"/>
      <c r="O289" s="56" t="str">
        <f t="shared" si="4"/>
        <v>Vrij gesubsidieerd onderwijs</v>
      </c>
      <c r="P289" s="77">
        <f>VLOOKUP(O289,'bruto-uurloon begeleiders'!$A$4:$C$6,2,FALSE)</f>
        <v>22.83</v>
      </c>
      <c r="Q289" s="77">
        <f>VLOOKUP(O289,'bruto-uurloon begeleiders'!$A$4:$C$6,3,FALSE)</f>
        <v>14.57</v>
      </c>
    </row>
    <row r="290" spans="1:17" ht="15" customHeight="1" x14ac:dyDescent="0.3">
      <c r="A290">
        <v>28183</v>
      </c>
      <c r="B290" t="s">
        <v>526</v>
      </c>
      <c r="C290" t="s">
        <v>4754</v>
      </c>
      <c r="D290">
        <v>9000</v>
      </c>
      <c r="E290" t="s">
        <v>1397</v>
      </c>
      <c r="F290" t="s">
        <v>194</v>
      </c>
      <c r="G290" t="s">
        <v>2062</v>
      </c>
      <c r="H290" t="s">
        <v>360</v>
      </c>
      <c r="I290" s="56"/>
      <c r="J290" s="55"/>
      <c r="K290" s="56"/>
      <c r="L290" s="55"/>
      <c r="M290" s="56"/>
      <c r="N290" s="56"/>
      <c r="O290" s="56" t="str">
        <f t="shared" si="4"/>
        <v>Vrij gesubsidieerd onderwijs</v>
      </c>
      <c r="P290" s="77">
        <f>VLOOKUP(O290,'bruto-uurloon begeleiders'!$A$4:$C$6,2,FALSE)</f>
        <v>22.83</v>
      </c>
      <c r="Q290" s="77">
        <f>VLOOKUP(O290,'bruto-uurloon begeleiders'!$A$4:$C$6,3,FALSE)</f>
        <v>14.57</v>
      </c>
    </row>
    <row r="291" spans="1:17" ht="15" customHeight="1" x14ac:dyDescent="0.3">
      <c r="A291">
        <v>28191</v>
      </c>
      <c r="B291" t="s">
        <v>527</v>
      </c>
      <c r="C291" t="s">
        <v>4755</v>
      </c>
      <c r="D291">
        <v>9000</v>
      </c>
      <c r="E291" t="s">
        <v>1397</v>
      </c>
      <c r="F291" t="s">
        <v>195</v>
      </c>
      <c r="G291" t="s">
        <v>2149</v>
      </c>
      <c r="H291" t="s">
        <v>361</v>
      </c>
      <c r="I291" s="56"/>
      <c r="J291" s="55"/>
      <c r="K291" s="56"/>
      <c r="L291" s="55"/>
      <c r="M291" s="56"/>
      <c r="N291" s="56"/>
      <c r="O291" s="56" t="str">
        <f t="shared" si="4"/>
        <v>Officieel gesubsidieerd onderwijs</v>
      </c>
      <c r="P291" s="77">
        <f>VLOOKUP(O291,'bruto-uurloon begeleiders'!$A$4:$C$6,2,FALSE)</f>
        <v>22.85</v>
      </c>
      <c r="Q291" s="77">
        <f>VLOOKUP(O291,'bruto-uurloon begeleiders'!$A$4:$C$6,3,FALSE)</f>
        <v>14.57</v>
      </c>
    </row>
    <row r="292" spans="1:17" ht="15" customHeight="1" x14ac:dyDescent="0.3">
      <c r="A292">
        <v>28209</v>
      </c>
      <c r="B292" t="s">
        <v>1975</v>
      </c>
      <c r="C292" t="s">
        <v>4653</v>
      </c>
      <c r="D292">
        <v>9000</v>
      </c>
      <c r="E292" t="s">
        <v>1397</v>
      </c>
      <c r="F292" t="s">
        <v>196</v>
      </c>
      <c r="G292" t="s">
        <v>2215</v>
      </c>
      <c r="H292" t="s">
        <v>360</v>
      </c>
      <c r="I292" s="56"/>
      <c r="J292" s="55"/>
      <c r="K292" s="56"/>
      <c r="L292" s="55"/>
      <c r="M292" s="56"/>
      <c r="N292" s="56"/>
      <c r="O292" s="56" t="str">
        <f t="shared" si="4"/>
        <v>Vrij gesubsidieerd onderwijs</v>
      </c>
      <c r="P292" s="77">
        <f>VLOOKUP(O292,'bruto-uurloon begeleiders'!$A$4:$C$6,2,FALSE)</f>
        <v>22.83</v>
      </c>
      <c r="Q292" s="77">
        <f>VLOOKUP(O292,'bruto-uurloon begeleiders'!$A$4:$C$6,3,FALSE)</f>
        <v>14.57</v>
      </c>
    </row>
    <row r="293" spans="1:17" ht="15" customHeight="1" x14ac:dyDescent="0.3">
      <c r="A293">
        <v>28217</v>
      </c>
      <c r="B293" t="s">
        <v>1715</v>
      </c>
      <c r="C293" t="s">
        <v>4756</v>
      </c>
      <c r="D293">
        <v>9160</v>
      </c>
      <c r="E293" t="s">
        <v>1440</v>
      </c>
      <c r="F293" t="s">
        <v>1716</v>
      </c>
      <c r="G293" t="s">
        <v>1717</v>
      </c>
      <c r="H293" t="s">
        <v>360</v>
      </c>
      <c r="I293" s="56"/>
      <c r="J293" s="55"/>
      <c r="K293" s="56"/>
      <c r="L293" s="55"/>
      <c r="M293" s="56"/>
      <c r="N293" s="56"/>
      <c r="O293" s="56" t="str">
        <f t="shared" si="4"/>
        <v>Vrij gesubsidieerd onderwijs</v>
      </c>
      <c r="P293" s="77">
        <f>VLOOKUP(O293,'bruto-uurloon begeleiders'!$A$4:$C$6,2,FALSE)</f>
        <v>22.83</v>
      </c>
      <c r="Q293" s="77">
        <f>VLOOKUP(O293,'bruto-uurloon begeleiders'!$A$4:$C$6,3,FALSE)</f>
        <v>14.57</v>
      </c>
    </row>
    <row r="294" spans="1:17" ht="15" customHeight="1" x14ac:dyDescent="0.3">
      <c r="A294">
        <v>28225</v>
      </c>
      <c r="B294" t="s">
        <v>528</v>
      </c>
      <c r="C294" t="s">
        <v>4757</v>
      </c>
      <c r="D294">
        <v>9160</v>
      </c>
      <c r="E294" t="s">
        <v>1440</v>
      </c>
      <c r="F294" t="s">
        <v>197</v>
      </c>
      <c r="G294" t="s">
        <v>198</v>
      </c>
      <c r="H294" t="s">
        <v>360</v>
      </c>
      <c r="I294" s="56"/>
      <c r="J294" s="55"/>
      <c r="K294" s="56"/>
      <c r="L294" s="55"/>
      <c r="M294" s="56"/>
      <c r="N294" s="56"/>
      <c r="O294" s="56" t="str">
        <f t="shared" si="4"/>
        <v>Vrij gesubsidieerd onderwijs</v>
      </c>
      <c r="P294" s="77">
        <f>VLOOKUP(O294,'bruto-uurloon begeleiders'!$A$4:$C$6,2,FALSE)</f>
        <v>22.83</v>
      </c>
      <c r="Q294" s="77">
        <f>VLOOKUP(O294,'bruto-uurloon begeleiders'!$A$4:$C$6,3,FALSE)</f>
        <v>14.57</v>
      </c>
    </row>
    <row r="295" spans="1:17" ht="15" customHeight="1" x14ac:dyDescent="0.3">
      <c r="A295">
        <v>28233</v>
      </c>
      <c r="B295" t="s">
        <v>529</v>
      </c>
      <c r="C295" t="s">
        <v>4663</v>
      </c>
      <c r="D295">
        <v>9230</v>
      </c>
      <c r="E295" t="s">
        <v>1461</v>
      </c>
      <c r="F295" t="s">
        <v>199</v>
      </c>
      <c r="G295" t="s">
        <v>200</v>
      </c>
      <c r="H295" t="s">
        <v>360</v>
      </c>
      <c r="I295" s="56"/>
      <c r="J295" s="55"/>
      <c r="K295" s="56"/>
      <c r="L295" s="55"/>
      <c r="M295" s="56"/>
      <c r="N295" s="56"/>
      <c r="O295" s="56" t="str">
        <f t="shared" si="4"/>
        <v>Vrij gesubsidieerd onderwijs</v>
      </c>
      <c r="P295" s="77">
        <f>VLOOKUP(O295,'bruto-uurloon begeleiders'!$A$4:$C$6,2,FALSE)</f>
        <v>22.83</v>
      </c>
      <c r="Q295" s="77">
        <f>VLOOKUP(O295,'bruto-uurloon begeleiders'!$A$4:$C$6,3,FALSE)</f>
        <v>14.57</v>
      </c>
    </row>
    <row r="296" spans="1:17" ht="15" customHeight="1" x14ac:dyDescent="0.3">
      <c r="A296">
        <v>28241</v>
      </c>
      <c r="B296" t="s">
        <v>530</v>
      </c>
      <c r="C296" t="s">
        <v>4664</v>
      </c>
      <c r="D296">
        <v>9050</v>
      </c>
      <c r="E296" t="s">
        <v>4665</v>
      </c>
      <c r="F296" t="s">
        <v>201</v>
      </c>
      <c r="G296" t="s">
        <v>2063</v>
      </c>
      <c r="H296" t="s">
        <v>360</v>
      </c>
      <c r="I296" s="56"/>
      <c r="J296" s="55"/>
      <c r="K296" s="56"/>
      <c r="L296" s="55"/>
      <c r="M296" s="56"/>
      <c r="N296" s="56"/>
      <c r="O296" s="56" t="str">
        <f t="shared" si="4"/>
        <v>Vrij gesubsidieerd onderwijs</v>
      </c>
      <c r="P296" s="77">
        <f>VLOOKUP(O296,'bruto-uurloon begeleiders'!$A$4:$C$6,2,FALSE)</f>
        <v>22.83</v>
      </c>
      <c r="Q296" s="77">
        <f>VLOOKUP(O296,'bruto-uurloon begeleiders'!$A$4:$C$6,3,FALSE)</f>
        <v>14.57</v>
      </c>
    </row>
    <row r="297" spans="1:17" ht="15" customHeight="1" x14ac:dyDescent="0.3">
      <c r="A297">
        <v>28258</v>
      </c>
      <c r="B297" t="s">
        <v>531</v>
      </c>
      <c r="C297" t="s">
        <v>4667</v>
      </c>
      <c r="D297">
        <v>9300</v>
      </c>
      <c r="E297" t="s">
        <v>1477</v>
      </c>
      <c r="F297" t="s">
        <v>2150</v>
      </c>
      <c r="G297" t="s">
        <v>1976</v>
      </c>
      <c r="H297" t="s">
        <v>360</v>
      </c>
      <c r="I297" s="56"/>
      <c r="J297" s="55"/>
      <c r="K297" s="56"/>
      <c r="L297" s="55"/>
      <c r="M297" s="56"/>
      <c r="N297" s="56"/>
      <c r="O297" s="56" t="str">
        <f t="shared" si="4"/>
        <v>Vrij gesubsidieerd onderwijs</v>
      </c>
      <c r="P297" s="77">
        <f>VLOOKUP(O297,'bruto-uurloon begeleiders'!$A$4:$C$6,2,FALSE)</f>
        <v>22.83</v>
      </c>
      <c r="Q297" s="77">
        <f>VLOOKUP(O297,'bruto-uurloon begeleiders'!$A$4:$C$6,3,FALSE)</f>
        <v>14.57</v>
      </c>
    </row>
    <row r="298" spans="1:17" ht="15" customHeight="1" x14ac:dyDescent="0.3">
      <c r="A298">
        <v>28266</v>
      </c>
      <c r="B298" t="s">
        <v>482</v>
      </c>
      <c r="C298" t="s">
        <v>4666</v>
      </c>
      <c r="D298">
        <v>9300</v>
      </c>
      <c r="E298" t="s">
        <v>1477</v>
      </c>
      <c r="F298" t="s">
        <v>4758</v>
      </c>
      <c r="G298" t="s">
        <v>294</v>
      </c>
      <c r="H298" t="s">
        <v>360</v>
      </c>
      <c r="I298" s="56"/>
      <c r="J298" s="55"/>
      <c r="K298" s="56"/>
      <c r="L298" s="55"/>
      <c r="M298" s="56"/>
      <c r="N298" s="56"/>
      <c r="O298" s="56" t="str">
        <f t="shared" si="4"/>
        <v>Vrij gesubsidieerd onderwijs</v>
      </c>
      <c r="P298" s="77">
        <f>VLOOKUP(O298,'bruto-uurloon begeleiders'!$A$4:$C$6,2,FALSE)</f>
        <v>22.83</v>
      </c>
      <c r="Q298" s="77">
        <f>VLOOKUP(O298,'bruto-uurloon begeleiders'!$A$4:$C$6,3,FALSE)</f>
        <v>14.57</v>
      </c>
    </row>
    <row r="299" spans="1:17" ht="15" customHeight="1" x14ac:dyDescent="0.3">
      <c r="A299">
        <v>28274</v>
      </c>
      <c r="B299" t="s">
        <v>1718</v>
      </c>
      <c r="C299" t="s">
        <v>4759</v>
      </c>
      <c r="D299">
        <v>9255</v>
      </c>
      <c r="E299" t="s">
        <v>1464</v>
      </c>
      <c r="F299" t="s">
        <v>1719</v>
      </c>
      <c r="G299" t="s">
        <v>1720</v>
      </c>
      <c r="H299" t="s">
        <v>360</v>
      </c>
      <c r="I299" s="56"/>
      <c r="J299" s="55"/>
      <c r="K299" s="56"/>
      <c r="L299" s="55"/>
      <c r="M299" s="56"/>
      <c r="N299" s="56"/>
      <c r="O299" s="56" t="str">
        <f t="shared" si="4"/>
        <v>Vrij gesubsidieerd onderwijs</v>
      </c>
      <c r="P299" s="77">
        <f>VLOOKUP(O299,'bruto-uurloon begeleiders'!$A$4:$C$6,2,FALSE)</f>
        <v>22.83</v>
      </c>
      <c r="Q299" s="77">
        <f>VLOOKUP(O299,'bruto-uurloon begeleiders'!$A$4:$C$6,3,FALSE)</f>
        <v>14.57</v>
      </c>
    </row>
    <row r="300" spans="1:17" ht="15" customHeight="1" x14ac:dyDescent="0.3">
      <c r="A300">
        <v>28308</v>
      </c>
      <c r="B300" t="s">
        <v>532</v>
      </c>
      <c r="C300" t="s">
        <v>4760</v>
      </c>
      <c r="D300">
        <v>9620</v>
      </c>
      <c r="E300" t="s">
        <v>1562</v>
      </c>
      <c r="F300" t="s">
        <v>203</v>
      </c>
      <c r="G300" t="s">
        <v>2216</v>
      </c>
      <c r="H300" t="s">
        <v>360</v>
      </c>
      <c r="I300" s="56"/>
      <c r="J300" s="55"/>
      <c r="K300" s="56"/>
      <c r="L300" s="55"/>
      <c r="M300" s="56"/>
      <c r="N300" s="56"/>
      <c r="O300" s="56" t="str">
        <f t="shared" si="4"/>
        <v>Vrij gesubsidieerd onderwijs</v>
      </c>
      <c r="P300" s="77">
        <f>VLOOKUP(O300,'bruto-uurloon begeleiders'!$A$4:$C$6,2,FALSE)</f>
        <v>22.83</v>
      </c>
      <c r="Q300" s="77">
        <f>VLOOKUP(O300,'bruto-uurloon begeleiders'!$A$4:$C$6,3,FALSE)</f>
        <v>14.57</v>
      </c>
    </row>
    <row r="301" spans="1:17" ht="15" customHeight="1" x14ac:dyDescent="0.3">
      <c r="A301">
        <v>28316</v>
      </c>
      <c r="B301" t="s">
        <v>533</v>
      </c>
      <c r="C301" t="s">
        <v>4761</v>
      </c>
      <c r="D301">
        <v>9700</v>
      </c>
      <c r="E301" t="s">
        <v>1607</v>
      </c>
      <c r="F301" t="s">
        <v>204</v>
      </c>
      <c r="G301" t="s">
        <v>2151</v>
      </c>
      <c r="H301" t="s">
        <v>360</v>
      </c>
      <c r="I301" s="56"/>
      <c r="J301" s="55"/>
      <c r="K301" s="56"/>
      <c r="L301" s="55"/>
      <c r="M301" s="56"/>
      <c r="N301" s="56"/>
      <c r="O301" s="56" t="str">
        <f t="shared" si="4"/>
        <v>Vrij gesubsidieerd onderwijs</v>
      </c>
      <c r="P301" s="77">
        <f>VLOOKUP(O301,'bruto-uurloon begeleiders'!$A$4:$C$6,2,FALSE)</f>
        <v>22.83</v>
      </c>
      <c r="Q301" s="77">
        <f>VLOOKUP(O301,'bruto-uurloon begeleiders'!$A$4:$C$6,3,FALSE)</f>
        <v>14.57</v>
      </c>
    </row>
    <row r="302" spans="1:17" ht="15" customHeight="1" x14ac:dyDescent="0.3">
      <c r="A302">
        <v>28324</v>
      </c>
      <c r="B302" t="s">
        <v>2217</v>
      </c>
      <c r="C302" t="s">
        <v>4762</v>
      </c>
      <c r="D302">
        <v>9810</v>
      </c>
      <c r="E302" t="s">
        <v>4763</v>
      </c>
      <c r="F302" t="s">
        <v>2218</v>
      </c>
      <c r="G302" t="s">
        <v>205</v>
      </c>
      <c r="H302" t="s">
        <v>310</v>
      </c>
      <c r="I302" s="56"/>
      <c r="J302" s="55"/>
      <c r="K302" s="56"/>
      <c r="L302" s="55"/>
      <c r="M302" s="56"/>
      <c r="N302" s="56"/>
      <c r="O302" s="56" t="str">
        <f t="shared" si="4"/>
        <v>Gemeenschapsonderwijs</v>
      </c>
      <c r="P302" s="77">
        <f>VLOOKUP(O302,'bruto-uurloon begeleiders'!$A$4:$C$6,2,FALSE)</f>
        <v>21.92</v>
      </c>
      <c r="Q302" s="77">
        <f>VLOOKUP(O302,'bruto-uurloon begeleiders'!$A$4:$C$6,3,FALSE)</f>
        <v>14.57</v>
      </c>
    </row>
    <row r="303" spans="1:17" ht="15" customHeight="1" x14ac:dyDescent="0.3">
      <c r="A303">
        <v>28332</v>
      </c>
      <c r="B303" t="s">
        <v>534</v>
      </c>
      <c r="C303" t="s">
        <v>4764</v>
      </c>
      <c r="D303">
        <v>9850</v>
      </c>
      <c r="E303" t="s">
        <v>4681</v>
      </c>
      <c r="F303" t="s">
        <v>206</v>
      </c>
      <c r="G303" t="s">
        <v>207</v>
      </c>
      <c r="H303" t="s">
        <v>360</v>
      </c>
      <c r="I303" s="56"/>
      <c r="J303" s="55"/>
      <c r="K303" s="56"/>
      <c r="L303" s="55"/>
      <c r="M303" s="56"/>
      <c r="N303" s="56"/>
      <c r="O303" s="56" t="str">
        <f t="shared" si="4"/>
        <v>Vrij gesubsidieerd onderwijs</v>
      </c>
      <c r="P303" s="77">
        <f>VLOOKUP(O303,'bruto-uurloon begeleiders'!$A$4:$C$6,2,FALSE)</f>
        <v>22.83</v>
      </c>
      <c r="Q303" s="77">
        <f>VLOOKUP(O303,'bruto-uurloon begeleiders'!$A$4:$C$6,3,FALSE)</f>
        <v>14.57</v>
      </c>
    </row>
    <row r="304" spans="1:17" ht="15" customHeight="1" x14ac:dyDescent="0.3">
      <c r="A304">
        <v>28341</v>
      </c>
      <c r="B304" t="s">
        <v>1721</v>
      </c>
      <c r="C304" t="s">
        <v>4765</v>
      </c>
      <c r="D304">
        <v>9870</v>
      </c>
      <c r="E304" t="s">
        <v>642</v>
      </c>
      <c r="F304" t="s">
        <v>1722</v>
      </c>
      <c r="G304" t="s">
        <v>2152</v>
      </c>
      <c r="H304" t="s">
        <v>360</v>
      </c>
      <c r="I304" s="56"/>
      <c r="J304" s="55"/>
      <c r="K304" s="56"/>
      <c r="L304" s="55"/>
      <c r="M304" s="56"/>
      <c r="N304" s="56"/>
      <c r="O304" s="56" t="str">
        <f t="shared" si="4"/>
        <v>Vrij gesubsidieerd onderwijs</v>
      </c>
      <c r="P304" s="77">
        <f>VLOOKUP(O304,'bruto-uurloon begeleiders'!$A$4:$C$6,2,FALSE)</f>
        <v>22.83</v>
      </c>
      <c r="Q304" s="77">
        <f>VLOOKUP(O304,'bruto-uurloon begeleiders'!$A$4:$C$6,3,FALSE)</f>
        <v>14.57</v>
      </c>
    </row>
    <row r="305" spans="1:17" ht="15" customHeight="1" x14ac:dyDescent="0.3">
      <c r="A305">
        <v>28357</v>
      </c>
      <c r="B305" t="s">
        <v>535</v>
      </c>
      <c r="C305" t="s">
        <v>4766</v>
      </c>
      <c r="D305">
        <v>9920</v>
      </c>
      <c r="E305" t="s">
        <v>4402</v>
      </c>
      <c r="F305" t="s">
        <v>208</v>
      </c>
      <c r="G305" t="s">
        <v>536</v>
      </c>
      <c r="H305" t="s">
        <v>360</v>
      </c>
      <c r="I305" s="56"/>
      <c r="J305" s="55"/>
      <c r="K305" s="56"/>
      <c r="L305" s="55"/>
      <c r="M305" s="56"/>
      <c r="N305" s="56"/>
      <c r="O305" s="56" t="str">
        <f t="shared" si="4"/>
        <v>Vrij gesubsidieerd onderwijs</v>
      </c>
      <c r="P305" s="77">
        <f>VLOOKUP(O305,'bruto-uurloon begeleiders'!$A$4:$C$6,2,FALSE)</f>
        <v>22.83</v>
      </c>
      <c r="Q305" s="77">
        <f>VLOOKUP(O305,'bruto-uurloon begeleiders'!$A$4:$C$6,3,FALSE)</f>
        <v>14.57</v>
      </c>
    </row>
    <row r="306" spans="1:17" ht="15" customHeight="1" x14ac:dyDescent="0.3">
      <c r="A306" s="178">
        <v>42267</v>
      </c>
      <c r="B306" s="179" t="s">
        <v>2219</v>
      </c>
      <c r="C306" s="179" t="s">
        <v>4767</v>
      </c>
      <c r="D306" s="180">
        <v>8600</v>
      </c>
      <c r="E306" s="179" t="s">
        <v>1255</v>
      </c>
      <c r="F306" s="179" t="s">
        <v>276</v>
      </c>
      <c r="G306" s="179" t="s">
        <v>2220</v>
      </c>
      <c r="H306" s="179" t="s">
        <v>310</v>
      </c>
      <c r="I306" s="56"/>
      <c r="J306" s="55"/>
      <c r="K306" s="56"/>
      <c r="L306" s="55"/>
      <c r="M306" s="56"/>
      <c r="N306" s="56"/>
      <c r="O306" s="56" t="str">
        <f t="shared" si="4"/>
        <v>Gemeenschapsonderwijs</v>
      </c>
      <c r="P306" s="77">
        <f>VLOOKUP(O306,'bruto-uurloon begeleiders'!$A$4:$C$6,2,FALSE)</f>
        <v>21.92</v>
      </c>
      <c r="Q306" s="77">
        <f>VLOOKUP(O306,'bruto-uurloon begeleiders'!$A$4:$C$6,3,FALSE)</f>
        <v>14.57</v>
      </c>
    </row>
    <row r="307" spans="1:17" ht="15" customHeight="1" x14ac:dyDescent="0.3">
      <c r="A307" s="178">
        <v>42408</v>
      </c>
      <c r="B307" s="179" t="s">
        <v>537</v>
      </c>
      <c r="C307" s="179" t="s">
        <v>4768</v>
      </c>
      <c r="D307" s="180">
        <v>8300</v>
      </c>
      <c r="E307" s="179" t="s">
        <v>1169</v>
      </c>
      <c r="F307" s="179" t="s">
        <v>277</v>
      </c>
      <c r="G307" s="179" t="s">
        <v>538</v>
      </c>
      <c r="H307" s="179" t="s">
        <v>310</v>
      </c>
      <c r="I307" s="56"/>
      <c r="J307" s="55"/>
      <c r="K307" s="56"/>
      <c r="L307" s="55"/>
      <c r="M307" s="56"/>
      <c r="N307" s="56"/>
      <c r="O307" s="56" t="str">
        <f t="shared" si="4"/>
        <v>Gemeenschapsonderwijs</v>
      </c>
      <c r="P307" s="77">
        <f>VLOOKUP(O307,'bruto-uurloon begeleiders'!$A$4:$C$6,2,FALSE)</f>
        <v>21.92</v>
      </c>
      <c r="Q307" s="77">
        <f>VLOOKUP(O307,'bruto-uurloon begeleiders'!$A$4:$C$6,3,FALSE)</f>
        <v>14.57</v>
      </c>
    </row>
    <row r="308" spans="1:17" ht="15" customHeight="1" x14ac:dyDescent="0.3">
      <c r="A308">
        <v>46003</v>
      </c>
      <c r="B308" t="s">
        <v>1723</v>
      </c>
      <c r="C308" t="s">
        <v>4669</v>
      </c>
      <c r="D308">
        <v>9255</v>
      </c>
      <c r="E308" t="s">
        <v>1464</v>
      </c>
      <c r="F308" t="s">
        <v>2221</v>
      </c>
      <c r="G308" t="s">
        <v>2222</v>
      </c>
      <c r="H308" t="s">
        <v>360</v>
      </c>
      <c r="I308" s="56"/>
      <c r="J308" s="55"/>
      <c r="K308" s="56"/>
      <c r="L308" s="55"/>
      <c r="M308" s="56"/>
      <c r="N308" s="56"/>
      <c r="O308" s="56" t="str">
        <f t="shared" si="4"/>
        <v>Vrij gesubsidieerd onderwijs</v>
      </c>
      <c r="P308" s="77">
        <f>VLOOKUP(O308,'bruto-uurloon begeleiders'!$A$4:$C$6,2,FALSE)</f>
        <v>22.83</v>
      </c>
      <c r="Q308" s="77">
        <f>VLOOKUP(O308,'bruto-uurloon begeleiders'!$A$4:$C$6,3,FALSE)</f>
        <v>14.57</v>
      </c>
    </row>
    <row r="309" spans="1:17" ht="15" customHeight="1" x14ac:dyDescent="0.3">
      <c r="A309">
        <v>46417</v>
      </c>
      <c r="B309" t="s">
        <v>539</v>
      </c>
      <c r="C309" t="s">
        <v>4769</v>
      </c>
      <c r="D309">
        <v>3440</v>
      </c>
      <c r="E309" t="s">
        <v>937</v>
      </c>
      <c r="F309" t="s">
        <v>209</v>
      </c>
      <c r="G309" t="s">
        <v>2064</v>
      </c>
      <c r="H309" t="s">
        <v>310</v>
      </c>
      <c r="I309" s="56"/>
      <c r="J309" s="55"/>
      <c r="K309" s="56"/>
      <c r="L309" s="55"/>
      <c r="M309" s="56"/>
      <c r="N309" s="56"/>
      <c r="O309" s="56" t="str">
        <f t="shared" si="4"/>
        <v>Gemeenschapsonderwijs</v>
      </c>
      <c r="P309" s="77">
        <f>VLOOKUP(O309,'bruto-uurloon begeleiders'!$A$4:$C$6,2,FALSE)</f>
        <v>21.92</v>
      </c>
      <c r="Q309" s="77">
        <f>VLOOKUP(O309,'bruto-uurloon begeleiders'!$A$4:$C$6,3,FALSE)</f>
        <v>14.57</v>
      </c>
    </row>
    <row r="310" spans="1:17" ht="15" customHeight="1" x14ac:dyDescent="0.3">
      <c r="A310">
        <v>61085</v>
      </c>
      <c r="B310" t="s">
        <v>1724</v>
      </c>
      <c r="C310" t="s">
        <v>4770</v>
      </c>
      <c r="D310">
        <v>8000</v>
      </c>
      <c r="E310" t="s">
        <v>1156</v>
      </c>
      <c r="F310" t="s">
        <v>1725</v>
      </c>
      <c r="G310" t="s">
        <v>2153</v>
      </c>
      <c r="H310" t="s">
        <v>360</v>
      </c>
      <c r="I310" s="56"/>
      <c r="J310" s="55"/>
      <c r="K310" s="56"/>
      <c r="L310" s="55"/>
      <c r="M310" s="56"/>
      <c r="N310" s="56"/>
      <c r="O310" s="56" t="str">
        <f t="shared" si="4"/>
        <v>Vrij gesubsidieerd onderwijs</v>
      </c>
      <c r="P310" s="77">
        <f>VLOOKUP(O310,'bruto-uurloon begeleiders'!$A$4:$C$6,2,FALSE)</f>
        <v>22.83</v>
      </c>
      <c r="Q310" s="77">
        <f>VLOOKUP(O310,'bruto-uurloon begeleiders'!$A$4:$C$6,3,FALSE)</f>
        <v>14.57</v>
      </c>
    </row>
    <row r="311" spans="1:17" ht="15" customHeight="1" x14ac:dyDescent="0.3">
      <c r="A311" s="178">
        <v>104711</v>
      </c>
      <c r="B311" s="179" t="s">
        <v>2154</v>
      </c>
      <c r="C311" s="179" t="s">
        <v>4771</v>
      </c>
      <c r="D311" s="180">
        <v>2440</v>
      </c>
      <c r="E311" s="179" t="s">
        <v>742</v>
      </c>
      <c r="F311" s="179" t="s">
        <v>4772</v>
      </c>
      <c r="G311" s="179" t="s">
        <v>2155</v>
      </c>
      <c r="H311" s="179" t="s">
        <v>360</v>
      </c>
      <c r="I311" s="56"/>
      <c r="J311" s="55"/>
      <c r="K311" s="56"/>
      <c r="L311" s="55"/>
      <c r="M311" s="56"/>
      <c r="N311" s="56"/>
      <c r="O311" s="56" t="str">
        <f t="shared" si="4"/>
        <v>Vrij gesubsidieerd onderwijs</v>
      </c>
      <c r="P311" s="77">
        <f>VLOOKUP(O311,'bruto-uurloon begeleiders'!$A$4:$C$6,2,FALSE)</f>
        <v>22.83</v>
      </c>
      <c r="Q311" s="77">
        <f>VLOOKUP(O311,'bruto-uurloon begeleiders'!$A$4:$C$6,3,FALSE)</f>
        <v>14.57</v>
      </c>
    </row>
    <row r="312" spans="1:17" ht="15" customHeight="1" x14ac:dyDescent="0.3">
      <c r="A312">
        <v>109942</v>
      </c>
      <c r="B312" t="s">
        <v>1977</v>
      </c>
      <c r="C312" t="s">
        <v>4773</v>
      </c>
      <c r="D312">
        <v>3800</v>
      </c>
      <c r="E312" t="s">
        <v>1081</v>
      </c>
      <c r="F312" t="s">
        <v>211</v>
      </c>
      <c r="G312" t="s">
        <v>2065</v>
      </c>
      <c r="H312" t="s">
        <v>360</v>
      </c>
      <c r="I312" s="56"/>
      <c r="J312" s="55"/>
      <c r="K312" s="56"/>
      <c r="L312" s="55"/>
      <c r="M312" s="56"/>
      <c r="N312" s="56"/>
      <c r="O312" s="56" t="str">
        <f t="shared" si="4"/>
        <v>Vrij gesubsidieerd onderwijs</v>
      </c>
      <c r="P312" s="77">
        <f>VLOOKUP(O312,'bruto-uurloon begeleiders'!$A$4:$C$6,2,FALSE)</f>
        <v>22.83</v>
      </c>
      <c r="Q312" s="77">
        <f>VLOOKUP(O312,'bruto-uurloon begeleiders'!$A$4:$C$6,3,FALSE)</f>
        <v>14.57</v>
      </c>
    </row>
    <row r="313" spans="1:17" ht="15" customHeight="1" x14ac:dyDescent="0.3">
      <c r="A313">
        <v>110726</v>
      </c>
      <c r="B313" t="s">
        <v>1978</v>
      </c>
      <c r="C313" t="s">
        <v>278</v>
      </c>
      <c r="D313">
        <v>2590</v>
      </c>
      <c r="E313" t="s">
        <v>769</v>
      </c>
      <c r="F313" t="s">
        <v>133</v>
      </c>
      <c r="G313" t="s">
        <v>2066</v>
      </c>
      <c r="H313" t="s">
        <v>310</v>
      </c>
      <c r="I313" s="56"/>
      <c r="J313" s="55"/>
      <c r="K313" s="56"/>
      <c r="L313" s="55"/>
      <c r="M313" s="56"/>
      <c r="N313" s="56"/>
      <c r="O313" s="56" t="str">
        <f t="shared" si="4"/>
        <v>Gemeenschapsonderwijs</v>
      </c>
      <c r="P313" s="77">
        <f>VLOOKUP(O313,'bruto-uurloon begeleiders'!$A$4:$C$6,2,FALSE)</f>
        <v>21.92</v>
      </c>
      <c r="Q313" s="77">
        <f>VLOOKUP(O313,'bruto-uurloon begeleiders'!$A$4:$C$6,3,FALSE)</f>
        <v>14.57</v>
      </c>
    </row>
    <row r="314" spans="1:17" ht="15" customHeight="1" x14ac:dyDescent="0.3">
      <c r="A314">
        <v>111278</v>
      </c>
      <c r="B314" t="s">
        <v>1726</v>
      </c>
      <c r="C314" t="s">
        <v>4774</v>
      </c>
      <c r="D314">
        <v>2030</v>
      </c>
      <c r="E314" t="s">
        <v>671</v>
      </c>
      <c r="F314" t="s">
        <v>1727</v>
      </c>
      <c r="G314" t="s">
        <v>4775</v>
      </c>
      <c r="H314" t="s">
        <v>360</v>
      </c>
      <c r="I314" s="56"/>
      <c r="J314" s="55"/>
      <c r="K314" s="56"/>
      <c r="L314" s="55"/>
      <c r="M314" s="56"/>
      <c r="N314" s="56"/>
      <c r="O314" s="56" t="str">
        <f t="shared" si="4"/>
        <v>Vrij gesubsidieerd onderwijs</v>
      </c>
      <c r="P314" s="77">
        <f>VLOOKUP(O314,'bruto-uurloon begeleiders'!$A$4:$C$6,2,FALSE)</f>
        <v>22.83</v>
      </c>
      <c r="Q314" s="77">
        <f>VLOOKUP(O314,'bruto-uurloon begeleiders'!$A$4:$C$6,3,FALSE)</f>
        <v>14.57</v>
      </c>
    </row>
    <row r="315" spans="1:17" ht="15" customHeight="1" x14ac:dyDescent="0.3">
      <c r="A315">
        <v>112789</v>
      </c>
      <c r="B315" t="s">
        <v>2067</v>
      </c>
      <c r="C315" t="s">
        <v>1979</v>
      </c>
      <c r="D315">
        <v>8500</v>
      </c>
      <c r="E315" t="s">
        <v>1219</v>
      </c>
      <c r="F315" t="s">
        <v>212</v>
      </c>
      <c r="G315" t="s">
        <v>2068</v>
      </c>
      <c r="H315" t="s">
        <v>360</v>
      </c>
      <c r="I315" s="56"/>
      <c r="J315" s="55"/>
      <c r="K315" s="56"/>
      <c r="L315" s="55"/>
      <c r="M315" s="56"/>
      <c r="N315" s="56"/>
      <c r="O315" s="56" t="str">
        <f t="shared" si="4"/>
        <v>Vrij gesubsidieerd onderwijs</v>
      </c>
      <c r="P315" s="77">
        <f>VLOOKUP(O315,'bruto-uurloon begeleiders'!$A$4:$C$6,2,FALSE)</f>
        <v>22.83</v>
      </c>
      <c r="Q315" s="77">
        <f>VLOOKUP(O315,'bruto-uurloon begeleiders'!$A$4:$C$6,3,FALSE)</f>
        <v>14.57</v>
      </c>
    </row>
    <row r="316" spans="1:17" ht="15" customHeight="1" x14ac:dyDescent="0.3">
      <c r="A316">
        <v>116079</v>
      </c>
      <c r="B316" t="s">
        <v>2069</v>
      </c>
      <c r="C316" t="s">
        <v>2223</v>
      </c>
      <c r="D316">
        <v>9900</v>
      </c>
      <c r="E316" t="s">
        <v>1661</v>
      </c>
      <c r="F316" t="s">
        <v>134</v>
      </c>
      <c r="G316" t="s">
        <v>2070</v>
      </c>
      <c r="H316" t="s">
        <v>361</v>
      </c>
      <c r="I316" s="56"/>
      <c r="J316" s="55"/>
      <c r="K316" s="56"/>
      <c r="L316" s="55"/>
      <c r="M316" s="56"/>
      <c r="N316" s="56"/>
      <c r="O316" s="56" t="str">
        <f t="shared" si="4"/>
        <v>Officieel gesubsidieerd onderwijs</v>
      </c>
      <c r="P316" s="77">
        <f>VLOOKUP(O316,'bruto-uurloon begeleiders'!$A$4:$C$6,2,FALSE)</f>
        <v>22.85</v>
      </c>
      <c r="Q316" s="77">
        <f>VLOOKUP(O316,'bruto-uurloon begeleiders'!$A$4:$C$6,3,FALSE)</f>
        <v>14.57</v>
      </c>
    </row>
    <row r="317" spans="1:17" ht="15" customHeight="1" x14ac:dyDescent="0.3">
      <c r="A317">
        <v>117432</v>
      </c>
      <c r="B317" t="s">
        <v>540</v>
      </c>
      <c r="C317" t="s">
        <v>4776</v>
      </c>
      <c r="D317">
        <v>3511</v>
      </c>
      <c r="E317" t="s">
        <v>4777</v>
      </c>
      <c r="F317" t="s">
        <v>135</v>
      </c>
      <c r="G317" t="s">
        <v>541</v>
      </c>
      <c r="H317" t="s">
        <v>310</v>
      </c>
      <c r="I317" s="56"/>
      <c r="J317" s="55"/>
      <c r="K317" s="56"/>
      <c r="L317" s="55"/>
      <c r="M317" s="56"/>
      <c r="N317" s="56"/>
      <c r="O317" s="56" t="str">
        <f t="shared" si="4"/>
        <v>Gemeenschapsonderwijs</v>
      </c>
      <c r="P317" s="77">
        <f>VLOOKUP(O317,'bruto-uurloon begeleiders'!$A$4:$C$6,2,FALSE)</f>
        <v>21.92</v>
      </c>
      <c r="Q317" s="77">
        <f>VLOOKUP(O317,'bruto-uurloon begeleiders'!$A$4:$C$6,3,FALSE)</f>
        <v>14.57</v>
      </c>
    </row>
    <row r="318" spans="1:17" ht="15" customHeight="1" x14ac:dyDescent="0.3">
      <c r="A318">
        <v>117903</v>
      </c>
      <c r="B318" t="s">
        <v>4778</v>
      </c>
      <c r="C318" t="s">
        <v>4779</v>
      </c>
      <c r="D318">
        <v>2030</v>
      </c>
      <c r="E318" t="s">
        <v>671</v>
      </c>
      <c r="F318" t="s">
        <v>542</v>
      </c>
      <c r="G318" t="s">
        <v>136</v>
      </c>
      <c r="H318" t="s">
        <v>361</v>
      </c>
      <c r="I318" s="56"/>
      <c r="J318" s="55"/>
      <c r="K318" s="56"/>
      <c r="L318" s="55"/>
      <c r="M318" s="56"/>
      <c r="N318" s="56"/>
      <c r="O318" s="56" t="str">
        <f t="shared" si="4"/>
        <v>Officieel gesubsidieerd onderwijs</v>
      </c>
      <c r="P318" s="77">
        <f>VLOOKUP(O318,'bruto-uurloon begeleiders'!$A$4:$C$6,2,FALSE)</f>
        <v>22.85</v>
      </c>
      <c r="Q318" s="77">
        <f>VLOOKUP(O318,'bruto-uurloon begeleiders'!$A$4:$C$6,3,FALSE)</f>
        <v>14.57</v>
      </c>
    </row>
    <row r="319" spans="1:17" ht="15" customHeight="1" x14ac:dyDescent="0.3">
      <c r="A319">
        <v>118539</v>
      </c>
      <c r="B319" t="s">
        <v>1728</v>
      </c>
      <c r="C319" t="s">
        <v>4780</v>
      </c>
      <c r="D319">
        <v>8540</v>
      </c>
      <c r="E319" t="s">
        <v>1231</v>
      </c>
      <c r="F319" t="s">
        <v>1729</v>
      </c>
      <c r="G319" t="s">
        <v>1953</v>
      </c>
      <c r="H319" t="s">
        <v>361</v>
      </c>
      <c r="I319" s="56"/>
      <c r="J319" s="55"/>
      <c r="K319" s="56"/>
      <c r="L319" s="55"/>
      <c r="M319" s="56"/>
      <c r="N319" s="56"/>
      <c r="O319" s="56" t="str">
        <f t="shared" si="4"/>
        <v>Officieel gesubsidieerd onderwijs</v>
      </c>
      <c r="P319" s="77">
        <f>VLOOKUP(O319,'bruto-uurloon begeleiders'!$A$4:$C$6,2,FALSE)</f>
        <v>22.85</v>
      </c>
      <c r="Q319" s="77">
        <f>VLOOKUP(O319,'bruto-uurloon begeleiders'!$A$4:$C$6,3,FALSE)</f>
        <v>14.57</v>
      </c>
    </row>
    <row r="320" spans="1:17" ht="15" customHeight="1" x14ac:dyDescent="0.3">
      <c r="A320">
        <v>125617</v>
      </c>
      <c r="B320" t="s">
        <v>1730</v>
      </c>
      <c r="C320" t="s">
        <v>4781</v>
      </c>
      <c r="D320">
        <v>2018</v>
      </c>
      <c r="E320" t="s">
        <v>671</v>
      </c>
      <c r="F320" t="s">
        <v>1731</v>
      </c>
      <c r="G320" t="s">
        <v>2224</v>
      </c>
      <c r="H320" t="s">
        <v>360</v>
      </c>
      <c r="I320" s="56"/>
      <c r="J320" s="55"/>
      <c r="K320" s="56"/>
      <c r="L320" s="55"/>
      <c r="M320" s="56"/>
      <c r="N320" s="56"/>
      <c r="O320" s="56" t="str">
        <f t="shared" si="4"/>
        <v>Vrij gesubsidieerd onderwijs</v>
      </c>
      <c r="P320" s="77">
        <f>VLOOKUP(O320,'bruto-uurloon begeleiders'!$A$4:$C$6,2,FALSE)</f>
        <v>22.83</v>
      </c>
      <c r="Q320" s="77">
        <f>VLOOKUP(O320,'bruto-uurloon begeleiders'!$A$4:$C$6,3,FALSE)</f>
        <v>14.57</v>
      </c>
    </row>
    <row r="321" spans="1:17" ht="15" customHeight="1" x14ac:dyDescent="0.3">
      <c r="A321">
        <v>125674</v>
      </c>
      <c r="B321" t="s">
        <v>543</v>
      </c>
      <c r="C321" t="s">
        <v>4782</v>
      </c>
      <c r="D321">
        <v>8570</v>
      </c>
      <c r="E321" t="s">
        <v>1240</v>
      </c>
      <c r="F321" t="s">
        <v>4783</v>
      </c>
      <c r="G321" t="s">
        <v>137</v>
      </c>
      <c r="H321" t="s">
        <v>360</v>
      </c>
      <c r="I321" s="56"/>
      <c r="J321" s="55"/>
      <c r="K321" s="56"/>
      <c r="L321" s="55"/>
      <c r="M321" s="56"/>
      <c r="N321" s="56"/>
      <c r="O321" s="56" t="str">
        <f t="shared" si="4"/>
        <v>Vrij gesubsidieerd onderwijs</v>
      </c>
      <c r="P321" s="77">
        <f>VLOOKUP(O321,'bruto-uurloon begeleiders'!$A$4:$C$6,2,FALSE)</f>
        <v>22.83</v>
      </c>
      <c r="Q321" s="77">
        <f>VLOOKUP(O321,'bruto-uurloon begeleiders'!$A$4:$C$6,3,FALSE)</f>
        <v>14.57</v>
      </c>
    </row>
    <row r="322" spans="1:17" ht="15" customHeight="1" x14ac:dyDescent="0.3">
      <c r="A322">
        <v>125914</v>
      </c>
      <c r="B322" t="s">
        <v>4784</v>
      </c>
      <c r="C322" t="s">
        <v>4537</v>
      </c>
      <c r="D322">
        <v>2360</v>
      </c>
      <c r="E322" t="s">
        <v>727</v>
      </c>
      <c r="F322" t="s">
        <v>4538</v>
      </c>
      <c r="G322" t="s">
        <v>4785</v>
      </c>
      <c r="H322" t="s">
        <v>360</v>
      </c>
      <c r="I322" s="56"/>
      <c r="J322" s="55"/>
      <c r="K322" s="56"/>
      <c r="L322" s="55"/>
      <c r="M322" s="56"/>
      <c r="N322" s="56"/>
      <c r="O322" s="56" t="str">
        <f t="shared" si="4"/>
        <v>Vrij gesubsidieerd onderwijs</v>
      </c>
      <c r="P322" s="77">
        <f>VLOOKUP(O322,'bruto-uurloon begeleiders'!$A$4:$C$6,2,FALSE)</f>
        <v>22.83</v>
      </c>
      <c r="Q322" s="77">
        <f>VLOOKUP(O322,'bruto-uurloon begeleiders'!$A$4:$C$6,3,FALSE)</f>
        <v>14.57</v>
      </c>
    </row>
    <row r="323" spans="1:17" ht="15" customHeight="1" x14ac:dyDescent="0.3">
      <c r="A323">
        <v>126383</v>
      </c>
      <c r="B323" t="s">
        <v>2071</v>
      </c>
      <c r="C323" t="s">
        <v>4786</v>
      </c>
      <c r="D323">
        <v>9890</v>
      </c>
      <c r="E323" t="s">
        <v>1658</v>
      </c>
      <c r="F323" t="s">
        <v>213</v>
      </c>
      <c r="G323" t="s">
        <v>214</v>
      </c>
      <c r="H323" t="s">
        <v>310</v>
      </c>
      <c r="I323" s="56"/>
      <c r="J323" s="55"/>
      <c r="K323" s="56"/>
      <c r="L323" s="55"/>
      <c r="M323" s="56"/>
      <c r="N323" s="56"/>
      <c r="O323" s="56" t="str">
        <f t="shared" ref="O323:O386" si="5">IF(H323="","",H323)</f>
        <v>Gemeenschapsonderwijs</v>
      </c>
      <c r="P323" s="77">
        <f>VLOOKUP(O323,'bruto-uurloon begeleiders'!$A$4:$C$6,2,FALSE)</f>
        <v>21.92</v>
      </c>
      <c r="Q323" s="77">
        <f>VLOOKUP(O323,'bruto-uurloon begeleiders'!$A$4:$C$6,3,FALSE)</f>
        <v>14.57</v>
      </c>
    </row>
    <row r="324" spans="1:17" ht="15" customHeight="1" x14ac:dyDescent="0.3">
      <c r="A324">
        <v>128579</v>
      </c>
      <c r="B324" t="s">
        <v>1732</v>
      </c>
      <c r="C324" t="s">
        <v>4787</v>
      </c>
      <c r="D324">
        <v>2340</v>
      </c>
      <c r="E324" t="s">
        <v>724</v>
      </c>
      <c r="F324" t="s">
        <v>1733</v>
      </c>
      <c r="G324" t="s">
        <v>4536</v>
      </c>
      <c r="H324" t="s">
        <v>361</v>
      </c>
      <c r="I324" s="56"/>
      <c r="J324" s="55"/>
      <c r="K324" s="56"/>
      <c r="L324" s="55"/>
      <c r="M324" s="56"/>
      <c r="N324" s="56"/>
      <c r="O324" s="56" t="str">
        <f t="shared" si="5"/>
        <v>Officieel gesubsidieerd onderwijs</v>
      </c>
      <c r="P324" s="77">
        <f>VLOOKUP(O324,'bruto-uurloon begeleiders'!$A$4:$C$6,2,FALSE)</f>
        <v>22.85</v>
      </c>
      <c r="Q324" s="77">
        <f>VLOOKUP(O324,'bruto-uurloon begeleiders'!$A$4:$C$6,3,FALSE)</f>
        <v>14.57</v>
      </c>
    </row>
    <row r="325" spans="1:17" ht="15" customHeight="1" x14ac:dyDescent="0.3">
      <c r="A325">
        <v>128645</v>
      </c>
      <c r="B325" t="s">
        <v>4788</v>
      </c>
      <c r="C325" t="s">
        <v>4789</v>
      </c>
      <c r="D325">
        <v>9800</v>
      </c>
      <c r="E325" t="s">
        <v>1619</v>
      </c>
      <c r="F325" t="s">
        <v>545</v>
      </c>
      <c r="G325" t="s">
        <v>138</v>
      </c>
      <c r="H325" t="s">
        <v>310</v>
      </c>
      <c r="I325" s="56"/>
      <c r="J325" s="55"/>
      <c r="K325" s="56"/>
      <c r="L325" s="55"/>
      <c r="M325" s="56"/>
      <c r="N325" s="56"/>
      <c r="O325" s="56" t="str">
        <f t="shared" si="5"/>
        <v>Gemeenschapsonderwijs</v>
      </c>
      <c r="P325" s="77">
        <f>VLOOKUP(O325,'bruto-uurloon begeleiders'!$A$4:$C$6,2,FALSE)</f>
        <v>21.92</v>
      </c>
      <c r="Q325" s="77">
        <f>VLOOKUP(O325,'bruto-uurloon begeleiders'!$A$4:$C$6,3,FALSE)</f>
        <v>14.57</v>
      </c>
    </row>
    <row r="326" spans="1:17" ht="15" customHeight="1" x14ac:dyDescent="0.3">
      <c r="A326">
        <v>128967</v>
      </c>
      <c r="B326" t="s">
        <v>295</v>
      </c>
      <c r="C326" t="s">
        <v>4790</v>
      </c>
      <c r="D326">
        <v>2330</v>
      </c>
      <c r="E326" t="s">
        <v>723</v>
      </c>
      <c r="F326" t="s">
        <v>279</v>
      </c>
      <c r="G326" t="s">
        <v>546</v>
      </c>
      <c r="H326" t="s">
        <v>310</v>
      </c>
      <c r="I326" s="56"/>
      <c r="J326" s="55"/>
      <c r="K326" s="56"/>
      <c r="L326" s="55"/>
      <c r="M326" s="56"/>
      <c r="N326" s="56"/>
      <c r="O326" s="56" t="str">
        <f t="shared" si="5"/>
        <v>Gemeenschapsonderwijs</v>
      </c>
      <c r="P326" s="77">
        <f>VLOOKUP(O326,'bruto-uurloon begeleiders'!$A$4:$C$6,2,FALSE)</f>
        <v>21.92</v>
      </c>
      <c r="Q326" s="77">
        <f>VLOOKUP(O326,'bruto-uurloon begeleiders'!$A$4:$C$6,3,FALSE)</f>
        <v>14.57</v>
      </c>
    </row>
    <row r="327" spans="1:17" ht="15" customHeight="1" x14ac:dyDescent="0.3">
      <c r="A327">
        <v>128975</v>
      </c>
      <c r="B327" t="s">
        <v>1734</v>
      </c>
      <c r="C327" t="s">
        <v>4791</v>
      </c>
      <c r="D327">
        <v>2360</v>
      </c>
      <c r="E327" t="s">
        <v>727</v>
      </c>
      <c r="F327" t="s">
        <v>4538</v>
      </c>
      <c r="G327" t="s">
        <v>1735</v>
      </c>
      <c r="H327" t="s">
        <v>360</v>
      </c>
      <c r="I327" s="56"/>
      <c r="J327" s="55"/>
      <c r="K327" s="56"/>
      <c r="L327" s="55"/>
      <c r="M327" s="56"/>
      <c r="N327" s="56"/>
      <c r="O327" s="56" t="str">
        <f t="shared" si="5"/>
        <v>Vrij gesubsidieerd onderwijs</v>
      </c>
      <c r="P327" s="77">
        <f>VLOOKUP(O327,'bruto-uurloon begeleiders'!$A$4:$C$6,2,FALSE)</f>
        <v>22.83</v>
      </c>
      <c r="Q327" s="77">
        <f>VLOOKUP(O327,'bruto-uurloon begeleiders'!$A$4:$C$6,3,FALSE)</f>
        <v>14.57</v>
      </c>
    </row>
    <row r="328" spans="1:17" ht="15" customHeight="1" x14ac:dyDescent="0.3">
      <c r="A328">
        <v>129429</v>
      </c>
      <c r="B328" t="s">
        <v>1736</v>
      </c>
      <c r="C328" t="s">
        <v>4516</v>
      </c>
      <c r="D328">
        <v>2180</v>
      </c>
      <c r="E328" t="s">
        <v>4517</v>
      </c>
      <c r="F328" t="s">
        <v>1737</v>
      </c>
      <c r="G328" t="s">
        <v>2088</v>
      </c>
      <c r="H328" t="s">
        <v>360</v>
      </c>
      <c r="I328" s="56"/>
      <c r="J328" s="55"/>
      <c r="K328" s="56"/>
      <c r="L328" s="55"/>
      <c r="M328" s="56"/>
      <c r="N328" s="56"/>
      <c r="O328" s="56" t="str">
        <f t="shared" si="5"/>
        <v>Vrij gesubsidieerd onderwijs</v>
      </c>
      <c r="P328" s="77">
        <f>VLOOKUP(O328,'bruto-uurloon begeleiders'!$A$4:$C$6,2,FALSE)</f>
        <v>22.83</v>
      </c>
      <c r="Q328" s="77">
        <f>VLOOKUP(O328,'bruto-uurloon begeleiders'!$A$4:$C$6,3,FALSE)</f>
        <v>14.57</v>
      </c>
    </row>
    <row r="329" spans="1:17" ht="15" customHeight="1" x14ac:dyDescent="0.3">
      <c r="A329">
        <v>129494</v>
      </c>
      <c r="B329" t="s">
        <v>1703</v>
      </c>
      <c r="C329" t="s">
        <v>1704</v>
      </c>
      <c r="D329">
        <v>2800</v>
      </c>
      <c r="E329" t="s">
        <v>778</v>
      </c>
      <c r="F329" t="s">
        <v>1705</v>
      </c>
      <c r="G329" t="s">
        <v>1706</v>
      </c>
      <c r="H329" t="s">
        <v>360</v>
      </c>
      <c r="I329" s="56"/>
      <c r="J329" s="55"/>
      <c r="K329" s="56"/>
      <c r="L329" s="55"/>
      <c r="M329" s="56"/>
      <c r="N329" s="56"/>
      <c r="O329" s="56" t="str">
        <f t="shared" si="5"/>
        <v>Vrij gesubsidieerd onderwijs</v>
      </c>
      <c r="P329" s="77">
        <f>VLOOKUP(O329,'bruto-uurloon begeleiders'!$A$4:$C$6,2,FALSE)</f>
        <v>22.83</v>
      </c>
      <c r="Q329" s="77">
        <f>VLOOKUP(O329,'bruto-uurloon begeleiders'!$A$4:$C$6,3,FALSE)</f>
        <v>14.57</v>
      </c>
    </row>
    <row r="330" spans="1:17" ht="15" customHeight="1" x14ac:dyDescent="0.3">
      <c r="A330">
        <v>129528</v>
      </c>
      <c r="B330" t="s">
        <v>1738</v>
      </c>
      <c r="C330" t="s">
        <v>1739</v>
      </c>
      <c r="D330">
        <v>9700</v>
      </c>
      <c r="E330" t="s">
        <v>1607</v>
      </c>
      <c r="F330" t="s">
        <v>1740</v>
      </c>
      <c r="G330" t="s">
        <v>1741</v>
      </c>
      <c r="H330" t="s">
        <v>360</v>
      </c>
      <c r="I330" s="56"/>
      <c r="J330" s="55"/>
      <c r="K330" s="56"/>
      <c r="L330" s="55"/>
      <c r="M330" s="56"/>
      <c r="N330" s="56"/>
      <c r="O330" s="56" t="str">
        <f t="shared" si="5"/>
        <v>Vrij gesubsidieerd onderwijs</v>
      </c>
      <c r="P330" s="77">
        <f>VLOOKUP(O330,'bruto-uurloon begeleiders'!$A$4:$C$6,2,FALSE)</f>
        <v>22.83</v>
      </c>
      <c r="Q330" s="77">
        <f>VLOOKUP(O330,'bruto-uurloon begeleiders'!$A$4:$C$6,3,FALSE)</f>
        <v>14.57</v>
      </c>
    </row>
    <row r="331" spans="1:17" ht="15" customHeight="1" x14ac:dyDescent="0.3">
      <c r="A331">
        <v>129957</v>
      </c>
      <c r="B331" t="s">
        <v>1742</v>
      </c>
      <c r="C331" t="s">
        <v>4792</v>
      </c>
      <c r="D331">
        <v>8000</v>
      </c>
      <c r="E331" t="s">
        <v>1156</v>
      </c>
      <c r="F331" t="s">
        <v>2225</v>
      </c>
      <c r="G331" t="s">
        <v>2153</v>
      </c>
      <c r="H331" t="s">
        <v>360</v>
      </c>
      <c r="I331" s="56"/>
      <c r="J331" s="55"/>
      <c r="K331" s="56"/>
      <c r="L331" s="55"/>
      <c r="M331" s="56"/>
      <c r="N331" s="56"/>
      <c r="O331" s="56" t="str">
        <f t="shared" si="5"/>
        <v>Vrij gesubsidieerd onderwijs</v>
      </c>
      <c r="P331" s="77">
        <f>VLOOKUP(O331,'bruto-uurloon begeleiders'!$A$4:$C$6,2,FALSE)</f>
        <v>22.83</v>
      </c>
      <c r="Q331" s="77">
        <f>VLOOKUP(O331,'bruto-uurloon begeleiders'!$A$4:$C$6,3,FALSE)</f>
        <v>14.57</v>
      </c>
    </row>
    <row r="332" spans="1:17" ht="15" customHeight="1" x14ac:dyDescent="0.3">
      <c r="A332">
        <v>129965</v>
      </c>
      <c r="B332" t="s">
        <v>1743</v>
      </c>
      <c r="C332" t="s">
        <v>4761</v>
      </c>
      <c r="D332">
        <v>9700</v>
      </c>
      <c r="E332" t="s">
        <v>1607</v>
      </c>
      <c r="F332" t="s">
        <v>204</v>
      </c>
      <c r="G332" t="s">
        <v>2151</v>
      </c>
      <c r="H332" t="s">
        <v>360</v>
      </c>
      <c r="I332" s="56"/>
      <c r="J332" s="55"/>
      <c r="K332" s="56"/>
      <c r="L332" s="55"/>
      <c r="M332" s="56"/>
      <c r="N332" s="56"/>
      <c r="O332" s="56" t="str">
        <f t="shared" si="5"/>
        <v>Vrij gesubsidieerd onderwijs</v>
      </c>
      <c r="P332" s="77">
        <f>VLOOKUP(O332,'bruto-uurloon begeleiders'!$A$4:$C$6,2,FALSE)</f>
        <v>22.83</v>
      </c>
      <c r="Q332" s="77">
        <f>VLOOKUP(O332,'bruto-uurloon begeleiders'!$A$4:$C$6,3,FALSE)</f>
        <v>14.57</v>
      </c>
    </row>
    <row r="333" spans="1:17" ht="15" customHeight="1" x14ac:dyDescent="0.3">
      <c r="A333">
        <v>130203</v>
      </c>
      <c r="B333" t="s">
        <v>1744</v>
      </c>
      <c r="C333" t="s">
        <v>1745</v>
      </c>
      <c r="D333">
        <v>2990</v>
      </c>
      <c r="E333" t="s">
        <v>819</v>
      </c>
      <c r="F333" t="s">
        <v>1746</v>
      </c>
      <c r="G333" t="s">
        <v>1747</v>
      </c>
      <c r="H333" t="s">
        <v>360</v>
      </c>
      <c r="I333" s="56"/>
      <c r="J333" s="55"/>
      <c r="K333" s="56"/>
      <c r="L333" s="55"/>
      <c r="M333" s="56"/>
      <c r="N333" s="56"/>
      <c r="O333" s="56" t="str">
        <f t="shared" si="5"/>
        <v>Vrij gesubsidieerd onderwijs</v>
      </c>
      <c r="P333" s="77">
        <f>VLOOKUP(O333,'bruto-uurloon begeleiders'!$A$4:$C$6,2,FALSE)</f>
        <v>22.83</v>
      </c>
      <c r="Q333" s="77">
        <f>VLOOKUP(O333,'bruto-uurloon begeleiders'!$A$4:$C$6,3,FALSE)</f>
        <v>14.57</v>
      </c>
    </row>
    <row r="334" spans="1:17" ht="15" customHeight="1" x14ac:dyDescent="0.3">
      <c r="A334">
        <v>130237</v>
      </c>
      <c r="B334" t="s">
        <v>2072</v>
      </c>
      <c r="C334" t="s">
        <v>4793</v>
      </c>
      <c r="D334">
        <v>9960</v>
      </c>
      <c r="E334" t="s">
        <v>1667</v>
      </c>
      <c r="F334" t="s">
        <v>280</v>
      </c>
      <c r="G334" t="s">
        <v>2156</v>
      </c>
      <c r="H334" t="s">
        <v>361</v>
      </c>
      <c r="I334" s="56"/>
      <c r="J334" s="55"/>
      <c r="K334" s="56"/>
      <c r="L334" s="55"/>
      <c r="M334" s="56"/>
      <c r="N334" s="56"/>
      <c r="O334" s="56" t="str">
        <f t="shared" si="5"/>
        <v>Officieel gesubsidieerd onderwijs</v>
      </c>
      <c r="P334" s="77">
        <f>VLOOKUP(O334,'bruto-uurloon begeleiders'!$A$4:$C$6,2,FALSE)</f>
        <v>22.85</v>
      </c>
      <c r="Q334" s="77">
        <f>VLOOKUP(O334,'bruto-uurloon begeleiders'!$A$4:$C$6,3,FALSE)</f>
        <v>14.57</v>
      </c>
    </row>
    <row r="335" spans="1:17" ht="15" customHeight="1" x14ac:dyDescent="0.3">
      <c r="A335">
        <v>130773</v>
      </c>
      <c r="B335" t="s">
        <v>4794</v>
      </c>
      <c r="C335" t="s">
        <v>4509</v>
      </c>
      <c r="D335">
        <v>2020</v>
      </c>
      <c r="E335" t="s">
        <v>671</v>
      </c>
      <c r="F335" t="s">
        <v>4795</v>
      </c>
      <c r="G335" t="s">
        <v>4796</v>
      </c>
      <c r="H335" t="s">
        <v>361</v>
      </c>
      <c r="I335" s="56"/>
      <c r="J335" s="55"/>
      <c r="K335" s="56"/>
      <c r="L335" s="55"/>
      <c r="M335" s="56"/>
      <c r="N335" s="56"/>
      <c r="O335" s="56" t="str">
        <f t="shared" si="5"/>
        <v>Officieel gesubsidieerd onderwijs</v>
      </c>
      <c r="P335" s="77">
        <f>VLOOKUP(O335,'bruto-uurloon begeleiders'!$A$4:$C$6,2,FALSE)</f>
        <v>22.85</v>
      </c>
      <c r="Q335" s="77">
        <f>VLOOKUP(O335,'bruto-uurloon begeleiders'!$A$4:$C$6,3,FALSE)</f>
        <v>14.57</v>
      </c>
    </row>
    <row r="336" spans="1:17" ht="15" customHeight="1" x14ac:dyDescent="0.3">
      <c r="A336">
        <v>130781</v>
      </c>
      <c r="B336" t="s">
        <v>2157</v>
      </c>
      <c r="C336" t="s">
        <v>4560</v>
      </c>
      <c r="D336">
        <v>3000</v>
      </c>
      <c r="E336" t="s">
        <v>820</v>
      </c>
      <c r="F336" t="s">
        <v>1749</v>
      </c>
      <c r="G336" t="s">
        <v>1750</v>
      </c>
      <c r="H336" t="s">
        <v>360</v>
      </c>
      <c r="I336" s="56"/>
      <c r="J336" s="55"/>
      <c r="K336" s="56"/>
      <c r="L336" s="55"/>
      <c r="M336" s="56"/>
      <c r="N336" s="56"/>
      <c r="O336" s="56" t="str">
        <f t="shared" si="5"/>
        <v>Vrij gesubsidieerd onderwijs</v>
      </c>
      <c r="P336" s="77">
        <f>VLOOKUP(O336,'bruto-uurloon begeleiders'!$A$4:$C$6,2,FALSE)</f>
        <v>22.83</v>
      </c>
      <c r="Q336" s="77">
        <f>VLOOKUP(O336,'bruto-uurloon begeleiders'!$A$4:$C$6,3,FALSE)</f>
        <v>14.57</v>
      </c>
    </row>
    <row r="337" spans="1:17" ht="15" customHeight="1" x14ac:dyDescent="0.3">
      <c r="A337">
        <v>130799</v>
      </c>
      <c r="B337" t="s">
        <v>2226</v>
      </c>
      <c r="C337" t="s">
        <v>4655</v>
      </c>
      <c r="D337">
        <v>9000</v>
      </c>
      <c r="E337" t="s">
        <v>1397</v>
      </c>
      <c r="F337" t="s">
        <v>1751</v>
      </c>
      <c r="G337" t="s">
        <v>2073</v>
      </c>
      <c r="H337" t="s">
        <v>361</v>
      </c>
      <c r="I337" s="56"/>
      <c r="J337" s="55"/>
      <c r="K337" s="56"/>
      <c r="L337" s="55"/>
      <c r="M337" s="56"/>
      <c r="N337" s="56"/>
      <c r="O337" s="56" t="str">
        <f t="shared" si="5"/>
        <v>Officieel gesubsidieerd onderwijs</v>
      </c>
      <c r="P337" s="77">
        <f>VLOOKUP(O337,'bruto-uurloon begeleiders'!$A$4:$C$6,2,FALSE)</f>
        <v>22.85</v>
      </c>
      <c r="Q337" s="77">
        <f>VLOOKUP(O337,'bruto-uurloon begeleiders'!$A$4:$C$6,3,FALSE)</f>
        <v>14.57</v>
      </c>
    </row>
    <row r="338" spans="1:17" ht="15" customHeight="1" x14ac:dyDescent="0.3">
      <c r="A338">
        <v>130815</v>
      </c>
      <c r="B338" t="s">
        <v>547</v>
      </c>
      <c r="C338" t="s">
        <v>273</v>
      </c>
      <c r="D338">
        <v>8310</v>
      </c>
      <c r="E338" t="s">
        <v>4743</v>
      </c>
      <c r="F338" t="s">
        <v>1707</v>
      </c>
      <c r="G338" t="s">
        <v>296</v>
      </c>
      <c r="H338" t="s">
        <v>360</v>
      </c>
      <c r="I338" s="56"/>
      <c r="J338" s="55"/>
      <c r="K338" s="56"/>
      <c r="L338" s="55"/>
      <c r="M338" s="56"/>
      <c r="N338" s="56"/>
      <c r="O338" s="56" t="str">
        <f t="shared" si="5"/>
        <v>Vrij gesubsidieerd onderwijs</v>
      </c>
      <c r="P338" s="77">
        <f>VLOOKUP(O338,'bruto-uurloon begeleiders'!$A$4:$C$6,2,FALSE)</f>
        <v>22.83</v>
      </c>
      <c r="Q338" s="77">
        <f>VLOOKUP(O338,'bruto-uurloon begeleiders'!$A$4:$C$6,3,FALSE)</f>
        <v>14.57</v>
      </c>
    </row>
    <row r="339" spans="1:17" ht="15" customHeight="1" x14ac:dyDescent="0.3">
      <c r="A339" s="178">
        <v>130922</v>
      </c>
      <c r="B339" s="179" t="s">
        <v>2158</v>
      </c>
      <c r="C339" s="179" t="s">
        <v>4797</v>
      </c>
      <c r="D339" s="180">
        <v>3370</v>
      </c>
      <c r="E339" s="179" t="s">
        <v>906</v>
      </c>
      <c r="F339" s="179" t="s">
        <v>281</v>
      </c>
      <c r="G339" s="179" t="s">
        <v>548</v>
      </c>
      <c r="H339" s="179" t="s">
        <v>310</v>
      </c>
      <c r="I339" s="56"/>
      <c r="J339" s="55"/>
      <c r="K339" s="56"/>
      <c r="L339" s="55"/>
      <c r="M339" s="56"/>
      <c r="N339" s="56"/>
      <c r="O339" s="56" t="str">
        <f t="shared" si="5"/>
        <v>Gemeenschapsonderwijs</v>
      </c>
      <c r="P339" s="77">
        <f>VLOOKUP(O339,'bruto-uurloon begeleiders'!$A$4:$C$6,2,FALSE)</f>
        <v>21.92</v>
      </c>
      <c r="Q339" s="77">
        <f>VLOOKUP(O339,'bruto-uurloon begeleiders'!$A$4:$C$6,3,FALSE)</f>
        <v>14.57</v>
      </c>
    </row>
    <row r="340" spans="1:17" ht="15" customHeight="1" x14ac:dyDescent="0.3">
      <c r="A340">
        <v>131268</v>
      </c>
      <c r="B340" t="s">
        <v>549</v>
      </c>
      <c r="C340" t="s">
        <v>4798</v>
      </c>
      <c r="D340">
        <v>8200</v>
      </c>
      <c r="E340" t="s">
        <v>4441</v>
      </c>
      <c r="F340" t="s">
        <v>297</v>
      </c>
      <c r="G340" t="s">
        <v>2227</v>
      </c>
      <c r="H340" t="s">
        <v>310</v>
      </c>
      <c r="I340" s="56"/>
      <c r="J340" s="55"/>
      <c r="K340" s="56"/>
      <c r="L340" s="55"/>
      <c r="M340" s="56"/>
      <c r="N340" s="56"/>
      <c r="O340" s="56" t="str">
        <f t="shared" si="5"/>
        <v>Gemeenschapsonderwijs</v>
      </c>
      <c r="P340" s="77">
        <f>VLOOKUP(O340,'bruto-uurloon begeleiders'!$A$4:$C$6,2,FALSE)</f>
        <v>21.92</v>
      </c>
      <c r="Q340" s="77">
        <f>VLOOKUP(O340,'bruto-uurloon begeleiders'!$A$4:$C$6,3,FALSE)</f>
        <v>14.57</v>
      </c>
    </row>
    <row r="341" spans="1:17" ht="15" customHeight="1" x14ac:dyDescent="0.3">
      <c r="A341">
        <v>131276</v>
      </c>
      <c r="B341" t="s">
        <v>1752</v>
      </c>
      <c r="C341" t="s">
        <v>4799</v>
      </c>
      <c r="D341">
        <v>3001</v>
      </c>
      <c r="E341" t="s">
        <v>4424</v>
      </c>
      <c r="F341" t="s">
        <v>1753</v>
      </c>
      <c r="G341" t="s">
        <v>2159</v>
      </c>
      <c r="H341" t="s">
        <v>360</v>
      </c>
      <c r="I341" s="56"/>
      <c r="J341" s="55"/>
      <c r="K341" s="56"/>
      <c r="L341" s="55"/>
      <c r="M341" s="56"/>
      <c r="N341" s="56"/>
      <c r="O341" s="56" t="str">
        <f t="shared" si="5"/>
        <v>Vrij gesubsidieerd onderwijs</v>
      </c>
      <c r="P341" s="77">
        <f>VLOOKUP(O341,'bruto-uurloon begeleiders'!$A$4:$C$6,2,FALSE)</f>
        <v>22.83</v>
      </c>
      <c r="Q341" s="77">
        <f>VLOOKUP(O341,'bruto-uurloon begeleiders'!$A$4:$C$6,3,FALSE)</f>
        <v>14.57</v>
      </c>
    </row>
    <row r="342" spans="1:17" ht="15" customHeight="1" x14ac:dyDescent="0.3">
      <c r="A342" s="178">
        <v>131342</v>
      </c>
      <c r="B342" s="179" t="s">
        <v>550</v>
      </c>
      <c r="C342" s="179" t="s">
        <v>4800</v>
      </c>
      <c r="D342" s="180">
        <v>8380</v>
      </c>
      <c r="E342" s="179" t="s">
        <v>4801</v>
      </c>
      <c r="F342" s="179" t="s">
        <v>551</v>
      </c>
      <c r="G342" s="179" t="s">
        <v>2160</v>
      </c>
      <c r="H342" s="179" t="s">
        <v>360</v>
      </c>
      <c r="I342" s="56"/>
      <c r="J342" s="55"/>
      <c r="K342" s="56"/>
      <c r="L342" s="55"/>
      <c r="M342" s="56"/>
      <c r="N342" s="56"/>
      <c r="O342" s="56" t="str">
        <f t="shared" si="5"/>
        <v>Vrij gesubsidieerd onderwijs</v>
      </c>
      <c r="P342" s="77">
        <f>VLOOKUP(O342,'bruto-uurloon begeleiders'!$A$4:$C$6,2,FALSE)</f>
        <v>22.83</v>
      </c>
      <c r="Q342" s="77">
        <f>VLOOKUP(O342,'bruto-uurloon begeleiders'!$A$4:$C$6,3,FALSE)</f>
        <v>14.57</v>
      </c>
    </row>
    <row r="343" spans="1:17" ht="15" customHeight="1" x14ac:dyDescent="0.3">
      <c r="A343">
        <v>131541</v>
      </c>
      <c r="B343" t="s">
        <v>552</v>
      </c>
      <c r="C343" t="s">
        <v>4802</v>
      </c>
      <c r="D343">
        <v>8500</v>
      </c>
      <c r="E343" t="s">
        <v>1219</v>
      </c>
      <c r="F343" t="s">
        <v>274</v>
      </c>
      <c r="G343" t="s">
        <v>298</v>
      </c>
      <c r="H343" t="s">
        <v>360</v>
      </c>
      <c r="I343" s="56"/>
      <c r="J343" s="55"/>
      <c r="K343" s="56"/>
      <c r="L343" s="55"/>
      <c r="M343" s="56"/>
      <c r="N343" s="56"/>
      <c r="O343" s="56" t="str">
        <f t="shared" si="5"/>
        <v>Vrij gesubsidieerd onderwijs</v>
      </c>
      <c r="P343" s="77">
        <f>VLOOKUP(O343,'bruto-uurloon begeleiders'!$A$4:$C$6,2,FALSE)</f>
        <v>22.83</v>
      </c>
      <c r="Q343" s="77">
        <f>VLOOKUP(O343,'bruto-uurloon begeleiders'!$A$4:$C$6,3,FALSE)</f>
        <v>14.57</v>
      </c>
    </row>
    <row r="344" spans="1:17" ht="15" customHeight="1" x14ac:dyDescent="0.3">
      <c r="A344">
        <v>131813</v>
      </c>
      <c r="B344" t="s">
        <v>1754</v>
      </c>
      <c r="C344" t="s">
        <v>4725</v>
      </c>
      <c r="D344">
        <v>3990</v>
      </c>
      <c r="E344" t="s">
        <v>4726</v>
      </c>
      <c r="F344" t="s">
        <v>170</v>
      </c>
      <c r="G344" t="s">
        <v>171</v>
      </c>
      <c r="H344" t="s">
        <v>360</v>
      </c>
      <c r="I344" s="56"/>
      <c r="J344" s="55"/>
      <c r="K344" s="56"/>
      <c r="L344" s="55"/>
      <c r="M344" s="56"/>
      <c r="N344" s="56"/>
      <c r="O344" s="56" t="str">
        <f t="shared" si="5"/>
        <v>Vrij gesubsidieerd onderwijs</v>
      </c>
      <c r="P344" s="77">
        <f>VLOOKUP(O344,'bruto-uurloon begeleiders'!$A$4:$C$6,2,FALSE)</f>
        <v>22.83</v>
      </c>
      <c r="Q344" s="77">
        <f>VLOOKUP(O344,'bruto-uurloon begeleiders'!$A$4:$C$6,3,FALSE)</f>
        <v>14.57</v>
      </c>
    </row>
    <row r="345" spans="1:17" ht="15" customHeight="1" x14ac:dyDescent="0.3">
      <c r="A345">
        <v>131821</v>
      </c>
      <c r="B345" t="s">
        <v>1755</v>
      </c>
      <c r="C345" t="s">
        <v>4706</v>
      </c>
      <c r="D345">
        <v>2018</v>
      </c>
      <c r="E345" t="s">
        <v>671</v>
      </c>
      <c r="F345" t="s">
        <v>1756</v>
      </c>
      <c r="G345" t="s">
        <v>1757</v>
      </c>
      <c r="H345" t="s">
        <v>360</v>
      </c>
      <c r="I345" s="56"/>
      <c r="J345" s="55"/>
      <c r="K345" s="56"/>
      <c r="L345" s="55"/>
      <c r="M345" s="56"/>
      <c r="N345" s="56"/>
      <c r="O345" s="56" t="str">
        <f t="shared" si="5"/>
        <v>Vrij gesubsidieerd onderwijs</v>
      </c>
      <c r="P345" s="77">
        <f>VLOOKUP(O345,'bruto-uurloon begeleiders'!$A$4:$C$6,2,FALSE)</f>
        <v>22.83</v>
      </c>
      <c r="Q345" s="77">
        <f>VLOOKUP(O345,'bruto-uurloon begeleiders'!$A$4:$C$6,3,FALSE)</f>
        <v>14.57</v>
      </c>
    </row>
    <row r="346" spans="1:17" ht="15" customHeight="1" x14ac:dyDescent="0.3">
      <c r="A346">
        <v>131839</v>
      </c>
      <c r="B346" t="s">
        <v>1758</v>
      </c>
      <c r="C346" t="s">
        <v>4598</v>
      </c>
      <c r="D346">
        <v>3560</v>
      </c>
      <c r="E346" t="s">
        <v>972</v>
      </c>
      <c r="F346" t="s">
        <v>179</v>
      </c>
      <c r="G346" t="s">
        <v>2161</v>
      </c>
      <c r="H346" t="s">
        <v>360</v>
      </c>
      <c r="I346" s="56"/>
      <c r="J346" s="55"/>
      <c r="K346" s="56"/>
      <c r="L346" s="55"/>
      <c r="M346" s="56"/>
      <c r="N346" s="56"/>
      <c r="O346" s="56" t="str">
        <f t="shared" si="5"/>
        <v>Vrij gesubsidieerd onderwijs</v>
      </c>
      <c r="P346" s="77">
        <f>VLOOKUP(O346,'bruto-uurloon begeleiders'!$A$4:$C$6,2,FALSE)</f>
        <v>22.83</v>
      </c>
      <c r="Q346" s="77">
        <f>VLOOKUP(O346,'bruto-uurloon begeleiders'!$A$4:$C$6,3,FALSE)</f>
        <v>14.57</v>
      </c>
    </row>
    <row r="347" spans="1:17" ht="15" customHeight="1" x14ac:dyDescent="0.3">
      <c r="A347">
        <v>132175</v>
      </c>
      <c r="B347" t="s">
        <v>1759</v>
      </c>
      <c r="C347" t="s">
        <v>4770</v>
      </c>
      <c r="D347">
        <v>8000</v>
      </c>
      <c r="E347" t="s">
        <v>1156</v>
      </c>
      <c r="F347" t="s">
        <v>2225</v>
      </c>
      <c r="G347" t="s">
        <v>2153</v>
      </c>
      <c r="H347" t="s">
        <v>360</v>
      </c>
      <c r="I347" s="56"/>
      <c r="J347" s="55"/>
      <c r="K347" s="56"/>
      <c r="L347" s="55"/>
      <c r="M347" s="56"/>
      <c r="N347" s="56"/>
      <c r="O347" s="56" t="str">
        <f t="shared" si="5"/>
        <v>Vrij gesubsidieerd onderwijs</v>
      </c>
      <c r="P347" s="77">
        <f>VLOOKUP(O347,'bruto-uurloon begeleiders'!$A$4:$C$6,2,FALSE)</f>
        <v>22.83</v>
      </c>
      <c r="Q347" s="77">
        <f>VLOOKUP(O347,'bruto-uurloon begeleiders'!$A$4:$C$6,3,FALSE)</f>
        <v>14.57</v>
      </c>
    </row>
    <row r="348" spans="1:17" ht="15" customHeight="1" x14ac:dyDescent="0.3">
      <c r="A348">
        <v>132183</v>
      </c>
      <c r="B348" t="s">
        <v>4803</v>
      </c>
      <c r="C348" t="s">
        <v>4478</v>
      </c>
      <c r="D348">
        <v>1070</v>
      </c>
      <c r="E348" t="s">
        <v>4479</v>
      </c>
      <c r="F348" t="s">
        <v>1760</v>
      </c>
      <c r="G348" t="s">
        <v>480</v>
      </c>
      <c r="H348" t="s">
        <v>360</v>
      </c>
      <c r="I348" s="56"/>
      <c r="J348" s="55"/>
      <c r="K348" s="56"/>
      <c r="L348" s="55"/>
      <c r="M348" s="56"/>
      <c r="N348" s="56"/>
      <c r="O348" s="56" t="str">
        <f t="shared" si="5"/>
        <v>Vrij gesubsidieerd onderwijs</v>
      </c>
      <c r="P348" s="77">
        <f>VLOOKUP(O348,'bruto-uurloon begeleiders'!$A$4:$C$6,2,FALSE)</f>
        <v>22.83</v>
      </c>
      <c r="Q348" s="77">
        <f>VLOOKUP(O348,'bruto-uurloon begeleiders'!$A$4:$C$6,3,FALSE)</f>
        <v>14.57</v>
      </c>
    </row>
    <row r="349" spans="1:17" ht="15" customHeight="1" x14ac:dyDescent="0.3">
      <c r="A349">
        <v>137349</v>
      </c>
      <c r="B349" t="s">
        <v>1980</v>
      </c>
      <c r="C349" t="s">
        <v>4693</v>
      </c>
      <c r="D349">
        <v>8400</v>
      </c>
      <c r="E349" t="s">
        <v>1188</v>
      </c>
      <c r="F349" t="s">
        <v>2162</v>
      </c>
      <c r="G349" t="s">
        <v>4804</v>
      </c>
      <c r="H349" t="s">
        <v>310</v>
      </c>
      <c r="I349" s="56"/>
      <c r="J349" s="55"/>
      <c r="K349" s="56"/>
      <c r="L349" s="55"/>
      <c r="M349" s="56"/>
      <c r="N349" s="56"/>
      <c r="O349" s="56" t="str">
        <f t="shared" si="5"/>
        <v>Gemeenschapsonderwijs</v>
      </c>
      <c r="P349" s="77">
        <f>VLOOKUP(O349,'bruto-uurloon begeleiders'!$A$4:$C$6,2,FALSE)</f>
        <v>21.92</v>
      </c>
      <c r="Q349" s="77">
        <f>VLOOKUP(O349,'bruto-uurloon begeleiders'!$A$4:$C$6,3,FALSE)</f>
        <v>14.57</v>
      </c>
    </row>
    <row r="350" spans="1:17" ht="15" customHeight="1" x14ac:dyDescent="0.3">
      <c r="A350">
        <v>137422</v>
      </c>
      <c r="B350" t="s">
        <v>1981</v>
      </c>
      <c r="C350" t="s">
        <v>4805</v>
      </c>
      <c r="D350">
        <v>3300</v>
      </c>
      <c r="E350" t="s">
        <v>890</v>
      </c>
      <c r="F350" t="s">
        <v>2074</v>
      </c>
      <c r="G350" t="s">
        <v>2075</v>
      </c>
      <c r="H350" t="s">
        <v>360</v>
      </c>
      <c r="I350" s="56"/>
      <c r="J350" s="55"/>
      <c r="K350" s="56"/>
      <c r="L350" s="55"/>
      <c r="M350" s="56"/>
      <c r="N350" s="56"/>
      <c r="O350" s="56" t="str">
        <f t="shared" si="5"/>
        <v>Vrij gesubsidieerd onderwijs</v>
      </c>
      <c r="P350" s="77">
        <f>VLOOKUP(O350,'bruto-uurloon begeleiders'!$A$4:$C$6,2,FALSE)</f>
        <v>22.83</v>
      </c>
      <c r="Q350" s="77">
        <f>VLOOKUP(O350,'bruto-uurloon begeleiders'!$A$4:$C$6,3,FALSE)</f>
        <v>14.57</v>
      </c>
    </row>
    <row r="351" spans="1:17" ht="15" customHeight="1" x14ac:dyDescent="0.3">
      <c r="A351">
        <v>137431</v>
      </c>
      <c r="B351" t="s">
        <v>1982</v>
      </c>
      <c r="C351" t="s">
        <v>4484</v>
      </c>
      <c r="D351">
        <v>1200</v>
      </c>
      <c r="E351" t="s">
        <v>4485</v>
      </c>
      <c r="F351" t="s">
        <v>2163</v>
      </c>
      <c r="G351" t="s">
        <v>1983</v>
      </c>
      <c r="H351" t="s">
        <v>360</v>
      </c>
      <c r="I351" s="56"/>
      <c r="J351" s="55"/>
      <c r="K351" s="56"/>
      <c r="L351" s="55"/>
      <c r="M351" s="56"/>
      <c r="N351" s="56"/>
      <c r="O351" s="56" t="str">
        <f t="shared" si="5"/>
        <v>Vrij gesubsidieerd onderwijs</v>
      </c>
      <c r="P351" s="77">
        <f>VLOOKUP(O351,'bruto-uurloon begeleiders'!$A$4:$C$6,2,FALSE)</f>
        <v>22.83</v>
      </c>
      <c r="Q351" s="77">
        <f>VLOOKUP(O351,'bruto-uurloon begeleiders'!$A$4:$C$6,3,FALSE)</f>
        <v>14.57</v>
      </c>
    </row>
    <row r="352" spans="1:17" ht="15" customHeight="1" x14ac:dyDescent="0.3">
      <c r="A352">
        <v>137448</v>
      </c>
      <c r="B352" t="s">
        <v>1984</v>
      </c>
      <c r="C352" t="s">
        <v>4721</v>
      </c>
      <c r="D352">
        <v>9100</v>
      </c>
      <c r="E352" t="s">
        <v>1420</v>
      </c>
      <c r="F352" t="s">
        <v>1916</v>
      </c>
      <c r="G352" t="s">
        <v>1985</v>
      </c>
      <c r="H352" t="s">
        <v>360</v>
      </c>
      <c r="I352" s="56"/>
      <c r="J352" s="55"/>
      <c r="K352" s="56"/>
      <c r="L352" s="55"/>
      <c r="M352" s="56"/>
      <c r="N352" s="56"/>
      <c r="O352" s="56" t="str">
        <f t="shared" si="5"/>
        <v>Vrij gesubsidieerd onderwijs</v>
      </c>
      <c r="P352" s="77">
        <f>VLOOKUP(O352,'bruto-uurloon begeleiders'!$A$4:$C$6,2,FALSE)</f>
        <v>22.83</v>
      </c>
      <c r="Q352" s="77">
        <f>VLOOKUP(O352,'bruto-uurloon begeleiders'!$A$4:$C$6,3,FALSE)</f>
        <v>14.57</v>
      </c>
    </row>
    <row r="353" spans="1:17" ht="15" customHeight="1" x14ac:dyDescent="0.3">
      <c r="A353">
        <v>137455</v>
      </c>
      <c r="B353" t="s">
        <v>1986</v>
      </c>
      <c r="C353" t="s">
        <v>4806</v>
      </c>
      <c r="D353">
        <v>8200</v>
      </c>
      <c r="E353" t="s">
        <v>4608</v>
      </c>
      <c r="F353" t="s">
        <v>1987</v>
      </c>
      <c r="G353" t="s">
        <v>1988</v>
      </c>
      <c r="H353" t="s">
        <v>310</v>
      </c>
      <c r="I353" s="56"/>
      <c r="J353" s="55"/>
      <c r="K353" s="56"/>
      <c r="L353" s="55"/>
      <c r="M353" s="56"/>
      <c r="N353" s="56"/>
      <c r="O353" s="56" t="str">
        <f t="shared" si="5"/>
        <v>Gemeenschapsonderwijs</v>
      </c>
      <c r="P353" s="77">
        <f>VLOOKUP(O353,'bruto-uurloon begeleiders'!$A$4:$C$6,2,FALSE)</f>
        <v>21.92</v>
      </c>
      <c r="Q353" s="77">
        <f>VLOOKUP(O353,'bruto-uurloon begeleiders'!$A$4:$C$6,3,FALSE)</f>
        <v>14.57</v>
      </c>
    </row>
    <row r="354" spans="1:17" ht="15" customHeight="1" x14ac:dyDescent="0.3">
      <c r="A354">
        <v>137778</v>
      </c>
      <c r="B354" t="s">
        <v>1989</v>
      </c>
      <c r="C354" t="s">
        <v>4721</v>
      </c>
      <c r="D354">
        <v>9100</v>
      </c>
      <c r="E354" t="s">
        <v>1420</v>
      </c>
      <c r="F354" t="s">
        <v>1916</v>
      </c>
      <c r="G354" t="s">
        <v>1985</v>
      </c>
      <c r="H354" t="s">
        <v>360</v>
      </c>
      <c r="I354" s="56"/>
      <c r="J354" s="55"/>
      <c r="K354" s="56"/>
      <c r="L354" s="55"/>
      <c r="M354" s="56"/>
      <c r="N354" s="56"/>
      <c r="O354" s="56" t="str">
        <f t="shared" si="5"/>
        <v>Vrij gesubsidieerd onderwijs</v>
      </c>
      <c r="P354" s="77">
        <f>VLOOKUP(O354,'bruto-uurloon begeleiders'!$A$4:$C$6,2,FALSE)</f>
        <v>22.83</v>
      </c>
      <c r="Q354" s="77">
        <f>VLOOKUP(O354,'bruto-uurloon begeleiders'!$A$4:$C$6,3,FALSE)</f>
        <v>14.57</v>
      </c>
    </row>
    <row r="355" spans="1:17" ht="15" customHeight="1" x14ac:dyDescent="0.3">
      <c r="A355">
        <v>138271</v>
      </c>
      <c r="B355" t="s">
        <v>2076</v>
      </c>
      <c r="C355" t="s">
        <v>4523</v>
      </c>
      <c r="D355">
        <v>2960</v>
      </c>
      <c r="E355" t="s">
        <v>4524</v>
      </c>
      <c r="F355" t="s">
        <v>161</v>
      </c>
      <c r="G355" t="s">
        <v>2077</v>
      </c>
      <c r="H355" t="s">
        <v>360</v>
      </c>
      <c r="I355" s="56"/>
      <c r="J355" s="55"/>
      <c r="K355" s="56"/>
      <c r="L355" s="55"/>
      <c r="M355" s="56"/>
      <c r="N355" s="56"/>
      <c r="O355" s="56" t="str">
        <f t="shared" si="5"/>
        <v>Vrij gesubsidieerd onderwijs</v>
      </c>
      <c r="P355" s="77">
        <f>VLOOKUP(O355,'bruto-uurloon begeleiders'!$A$4:$C$6,2,FALSE)</f>
        <v>22.83</v>
      </c>
      <c r="Q355" s="77">
        <f>VLOOKUP(O355,'bruto-uurloon begeleiders'!$A$4:$C$6,3,FALSE)</f>
        <v>14.57</v>
      </c>
    </row>
    <row r="356" spans="1:17" ht="15" customHeight="1" x14ac:dyDescent="0.3">
      <c r="A356">
        <v>138289</v>
      </c>
      <c r="B356" t="s">
        <v>2078</v>
      </c>
      <c r="C356" t="s">
        <v>4786</v>
      </c>
      <c r="D356">
        <v>9890</v>
      </c>
      <c r="E356" t="s">
        <v>1658</v>
      </c>
      <c r="F356" t="s">
        <v>2079</v>
      </c>
      <c r="G356" t="s">
        <v>214</v>
      </c>
      <c r="H356" t="s">
        <v>310</v>
      </c>
      <c r="I356" s="56"/>
      <c r="J356" s="55"/>
      <c r="K356" s="56"/>
      <c r="L356" s="55"/>
      <c r="M356" s="56"/>
      <c r="N356" s="56"/>
      <c r="O356" s="56" t="str">
        <f t="shared" si="5"/>
        <v>Gemeenschapsonderwijs</v>
      </c>
      <c r="P356" s="77">
        <f>VLOOKUP(O356,'bruto-uurloon begeleiders'!$A$4:$C$6,2,FALSE)</f>
        <v>21.92</v>
      </c>
      <c r="Q356" s="77">
        <f>VLOOKUP(O356,'bruto-uurloon begeleiders'!$A$4:$C$6,3,FALSE)</f>
        <v>14.57</v>
      </c>
    </row>
    <row r="357" spans="1:17" ht="15" customHeight="1" x14ac:dyDescent="0.3">
      <c r="A357">
        <v>138354</v>
      </c>
      <c r="B357" t="s">
        <v>2080</v>
      </c>
      <c r="C357" t="s">
        <v>4807</v>
      </c>
      <c r="D357">
        <v>9255</v>
      </c>
      <c r="E357" t="s">
        <v>1464</v>
      </c>
      <c r="F357" t="s">
        <v>202</v>
      </c>
      <c r="G357" t="s">
        <v>2164</v>
      </c>
      <c r="H357" t="s">
        <v>361</v>
      </c>
      <c r="O357" s="56" t="str">
        <f t="shared" si="5"/>
        <v>Officieel gesubsidieerd onderwijs</v>
      </c>
      <c r="P357" s="77">
        <f>VLOOKUP(O357,'bruto-uurloon begeleiders'!$A$4:$C$6,2,FALSE)</f>
        <v>22.85</v>
      </c>
      <c r="Q357" s="77">
        <f>VLOOKUP(O357,'bruto-uurloon begeleiders'!$A$4:$C$6,3,FALSE)</f>
        <v>14.57</v>
      </c>
    </row>
    <row r="358" spans="1:17" ht="15" customHeight="1" x14ac:dyDescent="0.3">
      <c r="A358" s="178">
        <v>138495</v>
      </c>
      <c r="B358" s="179" t="s">
        <v>1935</v>
      </c>
      <c r="C358" s="179" t="s">
        <v>4808</v>
      </c>
      <c r="D358" s="180">
        <v>2820</v>
      </c>
      <c r="E358" s="179" t="s">
        <v>784</v>
      </c>
      <c r="F358" s="179" t="s">
        <v>241</v>
      </c>
      <c r="G358" s="179" t="s">
        <v>242</v>
      </c>
      <c r="H358" s="179" t="s">
        <v>310</v>
      </c>
      <c r="O358" s="56" t="str">
        <f t="shared" si="5"/>
        <v>Gemeenschapsonderwijs</v>
      </c>
      <c r="P358" s="77">
        <f>VLOOKUP(O358,'bruto-uurloon begeleiders'!$A$4:$C$6,2,FALSE)</f>
        <v>21.92</v>
      </c>
      <c r="Q358" s="77">
        <f>VLOOKUP(O358,'bruto-uurloon begeleiders'!$A$4:$C$6,3,FALSE)</f>
        <v>14.57</v>
      </c>
    </row>
    <row r="359" spans="1:17" ht="15" customHeight="1" x14ac:dyDescent="0.3">
      <c r="A359">
        <v>138669</v>
      </c>
      <c r="B359" t="s">
        <v>2081</v>
      </c>
      <c r="C359" t="s">
        <v>4809</v>
      </c>
      <c r="D359">
        <v>9000</v>
      </c>
      <c r="E359" t="s">
        <v>1397</v>
      </c>
      <c r="F359" t="s">
        <v>1851</v>
      </c>
      <c r="G359" t="s">
        <v>2082</v>
      </c>
      <c r="H359" t="s">
        <v>360</v>
      </c>
      <c r="O359" s="56" t="str">
        <f t="shared" si="5"/>
        <v>Vrij gesubsidieerd onderwijs</v>
      </c>
      <c r="P359" s="77">
        <f>VLOOKUP(O359,'bruto-uurloon begeleiders'!$A$4:$C$6,2,FALSE)</f>
        <v>22.83</v>
      </c>
      <c r="Q359" s="77">
        <f>VLOOKUP(O359,'bruto-uurloon begeleiders'!$A$4:$C$6,3,FALSE)</f>
        <v>14.57</v>
      </c>
    </row>
    <row r="360" spans="1:17" ht="15" customHeight="1" x14ac:dyDescent="0.3">
      <c r="A360">
        <v>138677</v>
      </c>
      <c r="B360" t="s">
        <v>2083</v>
      </c>
      <c r="C360" t="s">
        <v>4748</v>
      </c>
      <c r="D360">
        <v>8830</v>
      </c>
      <c r="E360" t="s">
        <v>4641</v>
      </c>
      <c r="F360" t="s">
        <v>2084</v>
      </c>
      <c r="G360" t="s">
        <v>2061</v>
      </c>
      <c r="H360" t="s">
        <v>360</v>
      </c>
      <c r="O360" s="56" t="str">
        <f t="shared" si="5"/>
        <v>Vrij gesubsidieerd onderwijs</v>
      </c>
      <c r="P360" s="77">
        <f>VLOOKUP(O360,'bruto-uurloon begeleiders'!$A$4:$C$6,2,FALSE)</f>
        <v>22.83</v>
      </c>
      <c r="Q360" s="77">
        <f>VLOOKUP(O360,'bruto-uurloon begeleiders'!$A$4:$C$6,3,FALSE)</f>
        <v>14.57</v>
      </c>
    </row>
    <row r="361" spans="1:17" ht="15" customHeight="1" x14ac:dyDescent="0.3">
      <c r="A361">
        <v>138743</v>
      </c>
      <c r="B361" t="s">
        <v>2085</v>
      </c>
      <c r="C361" t="s">
        <v>4810</v>
      </c>
      <c r="D361">
        <v>8500</v>
      </c>
      <c r="E361" t="s">
        <v>1219</v>
      </c>
      <c r="F361" t="s">
        <v>2086</v>
      </c>
      <c r="G361" t="s">
        <v>2165</v>
      </c>
      <c r="H361" t="s">
        <v>360</v>
      </c>
      <c r="O361" s="56" t="str">
        <f t="shared" si="5"/>
        <v>Vrij gesubsidieerd onderwijs</v>
      </c>
      <c r="P361" s="77">
        <f>VLOOKUP(O361,'bruto-uurloon begeleiders'!$A$4:$C$6,2,FALSE)</f>
        <v>22.83</v>
      </c>
      <c r="Q361" s="77">
        <f>VLOOKUP(O361,'bruto-uurloon begeleiders'!$A$4:$C$6,3,FALSE)</f>
        <v>14.57</v>
      </c>
    </row>
    <row r="362" spans="1:17" ht="15" customHeight="1" x14ac:dyDescent="0.3">
      <c r="A362">
        <v>139154</v>
      </c>
      <c r="B362" t="s">
        <v>2087</v>
      </c>
      <c r="C362" t="s">
        <v>4811</v>
      </c>
      <c r="D362">
        <v>2018</v>
      </c>
      <c r="E362" t="s">
        <v>671</v>
      </c>
      <c r="F362" t="s">
        <v>43</v>
      </c>
      <c r="G362" t="s">
        <v>381</v>
      </c>
      <c r="H362" t="s">
        <v>360</v>
      </c>
      <c r="O362" s="56" t="str">
        <f t="shared" si="5"/>
        <v>Vrij gesubsidieerd onderwijs</v>
      </c>
      <c r="P362" s="77">
        <f>VLOOKUP(O362,'bruto-uurloon begeleiders'!$A$4:$C$6,2,FALSE)</f>
        <v>22.83</v>
      </c>
      <c r="Q362" s="77">
        <f>VLOOKUP(O362,'bruto-uurloon begeleiders'!$A$4:$C$6,3,FALSE)</f>
        <v>14.57</v>
      </c>
    </row>
    <row r="363" spans="1:17" ht="15" customHeight="1" x14ac:dyDescent="0.3">
      <c r="A363">
        <v>143727</v>
      </c>
      <c r="B363" t="s">
        <v>4812</v>
      </c>
      <c r="C363" t="s">
        <v>4813</v>
      </c>
      <c r="D363">
        <v>2600</v>
      </c>
      <c r="E363" t="s">
        <v>4548</v>
      </c>
      <c r="F363" t="s">
        <v>1811</v>
      </c>
      <c r="G363" t="s">
        <v>2027</v>
      </c>
      <c r="H363" t="s">
        <v>360</v>
      </c>
      <c r="O363" s="56" t="str">
        <f t="shared" si="5"/>
        <v>Vrij gesubsidieerd onderwijs</v>
      </c>
      <c r="P363" s="77">
        <f>VLOOKUP(O363,'bruto-uurloon begeleiders'!$A$4:$C$6,2,FALSE)</f>
        <v>22.83</v>
      </c>
      <c r="Q363" s="77">
        <f>VLOOKUP(O363,'bruto-uurloon begeleiders'!$A$4:$C$6,3,FALSE)</f>
        <v>14.57</v>
      </c>
    </row>
    <row r="364" spans="1:17" ht="15" customHeight="1" x14ac:dyDescent="0.3">
      <c r="A364">
        <v>143801</v>
      </c>
      <c r="B364" t="s">
        <v>2228</v>
      </c>
      <c r="C364" t="s">
        <v>4814</v>
      </c>
      <c r="D364">
        <v>8740</v>
      </c>
      <c r="E364" t="s">
        <v>1327</v>
      </c>
      <c r="F364" t="s">
        <v>2229</v>
      </c>
      <c r="G364" t="s">
        <v>4815</v>
      </c>
      <c r="H364" t="s">
        <v>310</v>
      </c>
      <c r="O364" s="56" t="str">
        <f t="shared" si="5"/>
        <v>Gemeenschapsonderwijs</v>
      </c>
      <c r="P364" s="77">
        <f>VLOOKUP(O364,'bruto-uurloon begeleiders'!$A$4:$C$6,2,FALSE)</f>
        <v>21.92</v>
      </c>
      <c r="Q364" s="77">
        <f>VLOOKUP(O364,'bruto-uurloon begeleiders'!$A$4:$C$6,3,FALSE)</f>
        <v>14.57</v>
      </c>
    </row>
    <row r="365" spans="1:17" ht="15" customHeight="1" x14ac:dyDescent="0.3">
      <c r="A365">
        <v>143818</v>
      </c>
      <c r="B365" t="s">
        <v>2166</v>
      </c>
      <c r="C365" t="s">
        <v>4816</v>
      </c>
      <c r="D365">
        <v>8510</v>
      </c>
      <c r="E365" t="s">
        <v>4695</v>
      </c>
      <c r="F365" t="s">
        <v>2167</v>
      </c>
      <c r="G365" t="s">
        <v>2230</v>
      </c>
      <c r="H365" t="s">
        <v>310</v>
      </c>
      <c r="O365" s="56" t="str">
        <f t="shared" si="5"/>
        <v>Gemeenschapsonderwijs</v>
      </c>
      <c r="P365" s="77">
        <f>VLOOKUP(O365,'bruto-uurloon begeleiders'!$A$4:$C$6,2,FALSE)</f>
        <v>21.92</v>
      </c>
      <c r="Q365" s="77">
        <f>VLOOKUP(O365,'bruto-uurloon begeleiders'!$A$4:$C$6,3,FALSE)</f>
        <v>14.57</v>
      </c>
    </row>
    <row r="366" spans="1:17" ht="15" customHeight="1" x14ac:dyDescent="0.3">
      <c r="A366">
        <v>143826</v>
      </c>
      <c r="B366" t="s">
        <v>2168</v>
      </c>
      <c r="C366" t="s">
        <v>4817</v>
      </c>
      <c r="D366">
        <v>2990</v>
      </c>
      <c r="E366" t="s">
        <v>819</v>
      </c>
      <c r="F366" t="s">
        <v>1701</v>
      </c>
      <c r="G366" t="s">
        <v>1702</v>
      </c>
      <c r="H366" t="s">
        <v>360</v>
      </c>
      <c r="O366" s="56" t="str">
        <f t="shared" si="5"/>
        <v>Vrij gesubsidieerd onderwijs</v>
      </c>
      <c r="P366" s="77">
        <f>VLOOKUP(O366,'bruto-uurloon begeleiders'!$A$4:$C$6,2,FALSE)</f>
        <v>22.83</v>
      </c>
      <c r="Q366" s="77">
        <f>VLOOKUP(O366,'bruto-uurloon begeleiders'!$A$4:$C$6,3,FALSE)</f>
        <v>14.57</v>
      </c>
    </row>
    <row r="367" spans="1:17" ht="15" customHeight="1" x14ac:dyDescent="0.3">
      <c r="A367">
        <v>144576</v>
      </c>
      <c r="B367" t="s">
        <v>2231</v>
      </c>
      <c r="C367" t="s">
        <v>4818</v>
      </c>
      <c r="D367">
        <v>2500</v>
      </c>
      <c r="E367" t="s">
        <v>752</v>
      </c>
      <c r="F367" t="s">
        <v>2232</v>
      </c>
      <c r="G367" t="s">
        <v>4819</v>
      </c>
      <c r="H367" t="s">
        <v>310</v>
      </c>
      <c r="O367" s="56" t="str">
        <f t="shared" si="5"/>
        <v>Gemeenschapsonderwijs</v>
      </c>
      <c r="P367" s="77">
        <f>VLOOKUP(O367,'bruto-uurloon begeleiders'!$A$4:$C$6,2,FALSE)</f>
        <v>21.92</v>
      </c>
      <c r="Q367" s="77">
        <f>VLOOKUP(O367,'bruto-uurloon begeleiders'!$A$4:$C$6,3,FALSE)</f>
        <v>14.57</v>
      </c>
    </row>
    <row r="368" spans="1:17" ht="15" customHeight="1" x14ac:dyDescent="0.3">
      <c r="A368">
        <v>144642</v>
      </c>
      <c r="B368" t="s">
        <v>2233</v>
      </c>
      <c r="C368" t="s">
        <v>4820</v>
      </c>
      <c r="D368">
        <v>8000</v>
      </c>
      <c r="E368" t="s">
        <v>1156</v>
      </c>
      <c r="F368" t="s">
        <v>2234</v>
      </c>
      <c r="G368" t="s">
        <v>2088</v>
      </c>
      <c r="H368" t="s">
        <v>310</v>
      </c>
      <c r="O368" s="56" t="str">
        <f t="shared" si="5"/>
        <v>Gemeenschapsonderwijs</v>
      </c>
      <c r="P368" s="77">
        <f>VLOOKUP(O368,'bruto-uurloon begeleiders'!$A$4:$C$6,2,FALSE)</f>
        <v>21.92</v>
      </c>
      <c r="Q368" s="77">
        <f>VLOOKUP(O368,'bruto-uurloon begeleiders'!$A$4:$C$6,3,FALSE)</f>
        <v>14.57</v>
      </c>
    </row>
    <row r="369" spans="1:17" ht="15" customHeight="1" x14ac:dyDescent="0.3">
      <c r="A369">
        <v>144659</v>
      </c>
      <c r="B369" t="s">
        <v>2235</v>
      </c>
      <c r="C369" t="s">
        <v>4754</v>
      </c>
      <c r="D369">
        <v>9000</v>
      </c>
      <c r="E369" t="s">
        <v>1397</v>
      </c>
      <c r="F369" t="s">
        <v>2236</v>
      </c>
      <c r="G369" t="s">
        <v>2082</v>
      </c>
      <c r="H369" t="s">
        <v>360</v>
      </c>
      <c r="O369" s="56" t="str">
        <f t="shared" si="5"/>
        <v>Vrij gesubsidieerd onderwijs</v>
      </c>
      <c r="P369" s="77">
        <f>VLOOKUP(O369,'bruto-uurloon begeleiders'!$A$4:$C$6,2,FALSE)</f>
        <v>22.83</v>
      </c>
      <c r="Q369" s="77">
        <f>VLOOKUP(O369,'bruto-uurloon begeleiders'!$A$4:$C$6,3,FALSE)</f>
        <v>14.57</v>
      </c>
    </row>
    <row r="370" spans="1:17" ht="15" customHeight="1" x14ac:dyDescent="0.3">
      <c r="A370">
        <v>145979</v>
      </c>
      <c r="B370" t="s">
        <v>4821</v>
      </c>
      <c r="C370" t="s">
        <v>4822</v>
      </c>
      <c r="D370">
        <v>2030</v>
      </c>
      <c r="E370" t="s">
        <v>671</v>
      </c>
      <c r="F370" t="s">
        <v>4823</v>
      </c>
      <c r="G370" t="s">
        <v>4824</v>
      </c>
      <c r="H370" t="s">
        <v>361</v>
      </c>
      <c r="O370" s="56" t="str">
        <f t="shared" si="5"/>
        <v>Officieel gesubsidieerd onderwijs</v>
      </c>
      <c r="P370" s="77">
        <f>VLOOKUP(O370,'bruto-uurloon begeleiders'!$A$4:$C$6,2,FALSE)</f>
        <v>22.85</v>
      </c>
      <c r="Q370" s="77">
        <f>VLOOKUP(O370,'bruto-uurloon begeleiders'!$A$4:$C$6,3,FALSE)</f>
        <v>14.57</v>
      </c>
    </row>
    <row r="371" spans="1:17" ht="15" customHeight="1" x14ac:dyDescent="0.3">
      <c r="A371">
        <v>145987</v>
      </c>
      <c r="B371" t="s">
        <v>4825</v>
      </c>
      <c r="C371" t="s">
        <v>4562</v>
      </c>
      <c r="D371">
        <v>3360</v>
      </c>
      <c r="E371" t="s">
        <v>903</v>
      </c>
      <c r="F371" t="s">
        <v>4826</v>
      </c>
      <c r="G371" t="s">
        <v>4827</v>
      </c>
      <c r="H371" t="s">
        <v>360</v>
      </c>
      <c r="O371" s="56" t="str">
        <f t="shared" si="5"/>
        <v>Vrij gesubsidieerd onderwijs</v>
      </c>
      <c r="P371" s="77">
        <f>VLOOKUP(O371,'bruto-uurloon begeleiders'!$A$4:$C$6,2,FALSE)</f>
        <v>22.83</v>
      </c>
      <c r="Q371" s="77">
        <f>VLOOKUP(O371,'bruto-uurloon begeleiders'!$A$4:$C$6,3,FALSE)</f>
        <v>14.57</v>
      </c>
    </row>
    <row r="372" spans="1:17" ht="15" customHeight="1" x14ac:dyDescent="0.3">
      <c r="A372">
        <v>145995</v>
      </c>
      <c r="B372" t="s">
        <v>4828</v>
      </c>
      <c r="C372" t="s">
        <v>4829</v>
      </c>
      <c r="D372">
        <v>8720</v>
      </c>
      <c r="E372" t="s">
        <v>1321</v>
      </c>
      <c r="F372" t="s">
        <v>4830</v>
      </c>
      <c r="G372" t="s">
        <v>4831</v>
      </c>
      <c r="H372" t="s">
        <v>361</v>
      </c>
      <c r="O372" s="56" t="str">
        <f t="shared" si="5"/>
        <v>Officieel gesubsidieerd onderwijs</v>
      </c>
      <c r="P372" s="77">
        <f>VLOOKUP(O372,'bruto-uurloon begeleiders'!$A$4:$C$6,2,FALSE)</f>
        <v>22.85</v>
      </c>
      <c r="Q372" s="77">
        <f>VLOOKUP(O372,'bruto-uurloon begeleiders'!$A$4:$C$6,3,FALSE)</f>
        <v>14.57</v>
      </c>
    </row>
    <row r="373" spans="1:17" ht="15" customHeight="1" x14ac:dyDescent="0.3">
      <c r="A373">
        <v>146019</v>
      </c>
      <c r="B373" t="s">
        <v>4832</v>
      </c>
      <c r="C373" t="s">
        <v>4599</v>
      </c>
      <c r="D373">
        <v>3580</v>
      </c>
      <c r="E373" t="s">
        <v>974</v>
      </c>
      <c r="F373" t="s">
        <v>1834</v>
      </c>
      <c r="G373" t="s">
        <v>2088</v>
      </c>
      <c r="H373" t="s">
        <v>360</v>
      </c>
      <c r="O373" s="56" t="str">
        <f t="shared" si="5"/>
        <v>Vrij gesubsidieerd onderwijs</v>
      </c>
      <c r="P373" s="77">
        <f>VLOOKUP(O373,'bruto-uurloon begeleiders'!$A$4:$C$6,2,FALSE)</f>
        <v>22.83</v>
      </c>
      <c r="Q373" s="77">
        <f>VLOOKUP(O373,'bruto-uurloon begeleiders'!$A$4:$C$6,3,FALSE)</f>
        <v>14.57</v>
      </c>
    </row>
    <row r="374" spans="1:17" ht="15" customHeight="1" x14ac:dyDescent="0.3">
      <c r="A374">
        <v>146027</v>
      </c>
      <c r="B374" t="s">
        <v>4833</v>
      </c>
      <c r="C374" t="s">
        <v>4834</v>
      </c>
      <c r="D374">
        <v>8310</v>
      </c>
      <c r="E374" t="s">
        <v>4835</v>
      </c>
      <c r="F374" t="s">
        <v>4836</v>
      </c>
      <c r="G374" t="s">
        <v>4837</v>
      </c>
      <c r="H374" t="s">
        <v>360</v>
      </c>
      <c r="O374" s="56" t="str">
        <f t="shared" si="5"/>
        <v>Vrij gesubsidieerd onderwijs</v>
      </c>
      <c r="P374" s="77">
        <f>VLOOKUP(O374,'bruto-uurloon begeleiders'!$A$4:$C$6,2,FALSE)</f>
        <v>22.83</v>
      </c>
      <c r="Q374" s="77">
        <f>VLOOKUP(O374,'bruto-uurloon begeleiders'!$A$4:$C$6,3,FALSE)</f>
        <v>14.57</v>
      </c>
    </row>
    <row r="375" spans="1:17" ht="15" customHeight="1" x14ac:dyDescent="0.3">
      <c r="A375">
        <v>146035</v>
      </c>
      <c r="B375" t="s">
        <v>4838</v>
      </c>
      <c r="C375" t="s">
        <v>4839</v>
      </c>
      <c r="D375">
        <v>2018</v>
      </c>
      <c r="E375" t="s">
        <v>671</v>
      </c>
      <c r="F375" t="s">
        <v>4840</v>
      </c>
      <c r="G375" t="s">
        <v>4841</v>
      </c>
      <c r="H375" t="s">
        <v>360</v>
      </c>
      <c r="O375" s="56" t="str">
        <f t="shared" si="5"/>
        <v>Vrij gesubsidieerd onderwijs</v>
      </c>
      <c r="P375" s="77">
        <f>VLOOKUP(O375,'bruto-uurloon begeleiders'!$A$4:$C$6,2,FALSE)</f>
        <v>22.83</v>
      </c>
      <c r="Q375" s="77">
        <f>VLOOKUP(O375,'bruto-uurloon begeleiders'!$A$4:$C$6,3,FALSE)</f>
        <v>14.57</v>
      </c>
    </row>
    <row r="376" spans="1:17" ht="15" customHeight="1" x14ac:dyDescent="0.3">
      <c r="A376">
        <v>146043</v>
      </c>
      <c r="B376" t="s">
        <v>4842</v>
      </c>
      <c r="C376" t="s">
        <v>4822</v>
      </c>
      <c r="D376">
        <v>2030</v>
      </c>
      <c r="E376" t="s">
        <v>671</v>
      </c>
      <c r="F376" t="s">
        <v>4843</v>
      </c>
      <c r="G376" t="s">
        <v>4844</v>
      </c>
      <c r="H376" t="s">
        <v>361</v>
      </c>
      <c r="O376" s="56" t="str">
        <f t="shared" si="5"/>
        <v>Officieel gesubsidieerd onderwijs</v>
      </c>
      <c r="P376" s="77">
        <f>VLOOKUP(O376,'bruto-uurloon begeleiders'!$A$4:$C$6,2,FALSE)</f>
        <v>22.85</v>
      </c>
      <c r="Q376" s="77">
        <f>VLOOKUP(O376,'bruto-uurloon begeleiders'!$A$4:$C$6,3,FALSE)</f>
        <v>14.57</v>
      </c>
    </row>
    <row r="377" spans="1:17" ht="15" customHeight="1" x14ac:dyDescent="0.3">
      <c r="A377">
        <v>146456</v>
      </c>
      <c r="B377" t="s">
        <v>4845</v>
      </c>
      <c r="C377" t="s">
        <v>4846</v>
      </c>
      <c r="D377">
        <v>8310</v>
      </c>
      <c r="E377" t="s">
        <v>4835</v>
      </c>
      <c r="F377" t="s">
        <v>4847</v>
      </c>
      <c r="G377" t="s">
        <v>4815</v>
      </c>
      <c r="H377" t="s">
        <v>310</v>
      </c>
      <c r="O377" s="56" t="str">
        <f t="shared" si="5"/>
        <v>Gemeenschapsonderwijs</v>
      </c>
      <c r="P377" s="77">
        <f>VLOOKUP(O377,'bruto-uurloon begeleiders'!$A$4:$C$6,2,FALSE)</f>
        <v>21.92</v>
      </c>
      <c r="Q377" s="77">
        <f>VLOOKUP(O377,'bruto-uurloon begeleiders'!$A$4:$C$6,3,FALSE)</f>
        <v>14.57</v>
      </c>
    </row>
    <row r="378" spans="1:17" ht="15" customHeight="1" x14ac:dyDescent="0.3">
      <c r="O378" s="56" t="str">
        <f t="shared" si="5"/>
        <v/>
      </c>
      <c r="P378" s="77" t="e">
        <f>VLOOKUP(O378,'bruto-uurloon begeleiders'!$A$4:$C$6,2,FALSE)</f>
        <v>#N/A</v>
      </c>
      <c r="Q378" s="77" t="e">
        <f>VLOOKUP(O378,'bruto-uurloon begeleiders'!$A$4:$C$6,3,FALSE)</f>
        <v>#N/A</v>
      </c>
    </row>
    <row r="379" spans="1:17" ht="15" customHeight="1" x14ac:dyDescent="0.3">
      <c r="O379" s="56" t="str">
        <f t="shared" si="5"/>
        <v/>
      </c>
      <c r="P379" s="77" t="e">
        <f>VLOOKUP(O379,'bruto-uurloon begeleiders'!$A$4:$C$6,2,FALSE)</f>
        <v>#N/A</v>
      </c>
      <c r="Q379" s="77" t="e">
        <f>VLOOKUP(O379,'bruto-uurloon begeleiders'!$A$4:$C$6,3,FALSE)</f>
        <v>#N/A</v>
      </c>
    </row>
    <row r="380" spans="1:17" ht="15" customHeight="1" x14ac:dyDescent="0.3">
      <c r="O380" s="56" t="str">
        <f t="shared" si="5"/>
        <v/>
      </c>
      <c r="P380" s="77" t="e">
        <f>VLOOKUP(O380,'bruto-uurloon begeleiders'!$A$4:$C$6,2,FALSE)</f>
        <v>#N/A</v>
      </c>
      <c r="Q380" s="77" t="e">
        <f>VLOOKUP(O380,'bruto-uurloon begeleiders'!$A$4:$C$6,3,FALSE)</f>
        <v>#N/A</v>
      </c>
    </row>
    <row r="381" spans="1:17" ht="15" customHeight="1" x14ac:dyDescent="0.3">
      <c r="O381" s="56" t="str">
        <f t="shared" si="5"/>
        <v/>
      </c>
      <c r="P381" s="77" t="e">
        <f>VLOOKUP(O381,'bruto-uurloon begeleiders'!$A$4:$C$6,2,FALSE)</f>
        <v>#N/A</v>
      </c>
      <c r="Q381" s="77" t="e">
        <f>VLOOKUP(O381,'bruto-uurloon begeleiders'!$A$4:$C$6,3,FALSE)</f>
        <v>#N/A</v>
      </c>
    </row>
    <row r="382" spans="1:17" ht="15" customHeight="1" x14ac:dyDescent="0.3">
      <c r="O382" s="56" t="str">
        <f t="shared" si="5"/>
        <v/>
      </c>
      <c r="P382" s="77" t="e">
        <f>VLOOKUP(O382,'bruto-uurloon begeleiders'!$A$4:$C$6,2,FALSE)</f>
        <v>#N/A</v>
      </c>
      <c r="Q382" s="77" t="e">
        <f>VLOOKUP(O382,'bruto-uurloon begeleiders'!$A$4:$C$6,3,FALSE)</f>
        <v>#N/A</v>
      </c>
    </row>
    <row r="383" spans="1:17" ht="15" customHeight="1" x14ac:dyDescent="0.3">
      <c r="O383" s="56" t="str">
        <f t="shared" si="5"/>
        <v/>
      </c>
      <c r="P383" s="77" t="e">
        <f>VLOOKUP(O383,'bruto-uurloon begeleiders'!$A$4:$C$6,2,FALSE)</f>
        <v>#N/A</v>
      </c>
      <c r="Q383" s="77" t="e">
        <f>VLOOKUP(O383,'bruto-uurloon begeleiders'!$A$4:$C$6,3,FALSE)</f>
        <v>#N/A</v>
      </c>
    </row>
    <row r="384" spans="1:17" ht="15" customHeight="1" x14ac:dyDescent="0.3">
      <c r="O384" s="56" t="str">
        <f t="shared" si="5"/>
        <v/>
      </c>
      <c r="P384" s="77" t="e">
        <f>VLOOKUP(O384,'bruto-uurloon begeleiders'!$A$4:$C$6,2,FALSE)</f>
        <v>#N/A</v>
      </c>
      <c r="Q384" s="77" t="e">
        <f>VLOOKUP(O384,'bruto-uurloon begeleiders'!$A$4:$C$6,3,FALSE)</f>
        <v>#N/A</v>
      </c>
    </row>
    <row r="385" spans="15:17" ht="15" customHeight="1" x14ac:dyDescent="0.3">
      <c r="O385" s="56" t="str">
        <f t="shared" si="5"/>
        <v/>
      </c>
      <c r="P385" s="77" t="e">
        <f>VLOOKUP(O385,'bruto-uurloon begeleiders'!$A$4:$C$6,2,FALSE)</f>
        <v>#N/A</v>
      </c>
      <c r="Q385" s="77" t="e">
        <f>VLOOKUP(O385,'bruto-uurloon begeleiders'!$A$4:$C$6,3,FALSE)</f>
        <v>#N/A</v>
      </c>
    </row>
    <row r="386" spans="15:17" ht="15" customHeight="1" x14ac:dyDescent="0.3">
      <c r="O386" s="56" t="str">
        <f t="shared" si="5"/>
        <v/>
      </c>
      <c r="P386" s="77" t="e">
        <f>VLOOKUP(O386,'bruto-uurloon begeleiders'!$A$4:$C$6,2,FALSE)</f>
        <v>#N/A</v>
      </c>
      <c r="Q386" s="77" t="e">
        <f>VLOOKUP(O386,'bruto-uurloon begeleiders'!$A$4:$C$6,3,FALSE)</f>
        <v>#N/A</v>
      </c>
    </row>
    <row r="387" spans="15:17" ht="15" customHeight="1" x14ac:dyDescent="0.3">
      <c r="O387" s="56" t="str">
        <f t="shared" ref="O387:O450" si="6">IF(H387="","",H387)</f>
        <v/>
      </c>
      <c r="P387" s="77" t="e">
        <f>VLOOKUP(O387,'bruto-uurloon begeleiders'!$A$4:$C$6,2,FALSE)</f>
        <v>#N/A</v>
      </c>
      <c r="Q387" s="77" t="e">
        <f>VLOOKUP(O387,'bruto-uurloon begeleiders'!$A$4:$C$6,3,FALSE)</f>
        <v>#N/A</v>
      </c>
    </row>
    <row r="388" spans="15:17" ht="15" customHeight="1" x14ac:dyDescent="0.3">
      <c r="O388" s="56" t="str">
        <f t="shared" si="6"/>
        <v/>
      </c>
      <c r="P388" s="77" t="e">
        <f>VLOOKUP(O388,'bruto-uurloon begeleiders'!$A$4:$C$6,2,FALSE)</f>
        <v>#N/A</v>
      </c>
      <c r="Q388" s="77" t="e">
        <f>VLOOKUP(O388,'bruto-uurloon begeleiders'!$A$4:$C$6,3,FALSE)</f>
        <v>#N/A</v>
      </c>
    </row>
    <row r="389" spans="15:17" ht="15" customHeight="1" x14ac:dyDescent="0.3">
      <c r="O389" s="56" t="str">
        <f t="shared" si="6"/>
        <v/>
      </c>
      <c r="P389" s="77" t="e">
        <f>VLOOKUP(O389,'bruto-uurloon begeleiders'!$A$4:$C$6,2,FALSE)</f>
        <v>#N/A</v>
      </c>
      <c r="Q389" s="77" t="e">
        <f>VLOOKUP(O389,'bruto-uurloon begeleiders'!$A$4:$C$6,3,FALSE)</f>
        <v>#N/A</v>
      </c>
    </row>
    <row r="390" spans="15:17" ht="15" customHeight="1" x14ac:dyDescent="0.3">
      <c r="O390" s="56" t="str">
        <f t="shared" si="6"/>
        <v/>
      </c>
      <c r="P390" s="77" t="e">
        <f>VLOOKUP(O390,'bruto-uurloon begeleiders'!$A$4:$C$6,2,FALSE)</f>
        <v>#N/A</v>
      </c>
      <c r="Q390" s="77" t="e">
        <f>VLOOKUP(O390,'bruto-uurloon begeleiders'!$A$4:$C$6,3,FALSE)</f>
        <v>#N/A</v>
      </c>
    </row>
    <row r="391" spans="15:17" ht="15" customHeight="1" x14ac:dyDescent="0.3">
      <c r="O391" s="56" t="str">
        <f t="shared" si="6"/>
        <v/>
      </c>
      <c r="P391" s="77" t="e">
        <f>VLOOKUP(O391,'bruto-uurloon begeleiders'!$A$4:$C$6,2,FALSE)</f>
        <v>#N/A</v>
      </c>
      <c r="Q391" s="77" t="e">
        <f>VLOOKUP(O391,'bruto-uurloon begeleiders'!$A$4:$C$6,3,FALSE)</f>
        <v>#N/A</v>
      </c>
    </row>
    <row r="392" spans="15:17" ht="15" customHeight="1" x14ac:dyDescent="0.3">
      <c r="O392" s="56" t="str">
        <f t="shared" si="6"/>
        <v/>
      </c>
      <c r="P392" s="77" t="e">
        <f>VLOOKUP(O392,'bruto-uurloon begeleiders'!$A$4:$C$6,2,FALSE)</f>
        <v>#N/A</v>
      </c>
      <c r="Q392" s="77" t="e">
        <f>VLOOKUP(O392,'bruto-uurloon begeleiders'!$A$4:$C$6,3,FALSE)</f>
        <v>#N/A</v>
      </c>
    </row>
    <row r="393" spans="15:17" ht="15" customHeight="1" x14ac:dyDescent="0.3">
      <c r="O393" s="56" t="str">
        <f t="shared" si="6"/>
        <v/>
      </c>
      <c r="P393" s="77" t="e">
        <f>VLOOKUP(O393,'bruto-uurloon begeleiders'!$A$4:$C$6,2,FALSE)</f>
        <v>#N/A</v>
      </c>
      <c r="Q393" s="77" t="e">
        <f>VLOOKUP(O393,'bruto-uurloon begeleiders'!$A$4:$C$6,3,FALSE)</f>
        <v>#N/A</v>
      </c>
    </row>
    <row r="394" spans="15:17" ht="15" customHeight="1" x14ac:dyDescent="0.3">
      <c r="O394" s="56" t="str">
        <f t="shared" si="6"/>
        <v/>
      </c>
      <c r="P394" s="77" t="e">
        <f>VLOOKUP(O394,'bruto-uurloon begeleiders'!$A$4:$C$6,2,FALSE)</f>
        <v>#N/A</v>
      </c>
      <c r="Q394" s="77" t="e">
        <f>VLOOKUP(O394,'bruto-uurloon begeleiders'!$A$4:$C$6,3,FALSE)</f>
        <v>#N/A</v>
      </c>
    </row>
    <row r="395" spans="15:17" ht="15" customHeight="1" x14ac:dyDescent="0.3">
      <c r="O395" s="56" t="str">
        <f t="shared" si="6"/>
        <v/>
      </c>
      <c r="P395" s="77" t="e">
        <f>VLOOKUP(O395,'bruto-uurloon begeleiders'!$A$4:$C$6,2,FALSE)</f>
        <v>#N/A</v>
      </c>
      <c r="Q395" s="77" t="e">
        <f>VLOOKUP(O395,'bruto-uurloon begeleiders'!$A$4:$C$6,3,FALSE)</f>
        <v>#N/A</v>
      </c>
    </row>
    <row r="396" spans="15:17" ht="15" customHeight="1" x14ac:dyDescent="0.3">
      <c r="O396" s="56" t="str">
        <f t="shared" si="6"/>
        <v/>
      </c>
      <c r="P396" s="77" t="e">
        <f>VLOOKUP(O396,'bruto-uurloon begeleiders'!$A$4:$C$6,2,FALSE)</f>
        <v>#N/A</v>
      </c>
      <c r="Q396" s="77" t="e">
        <f>VLOOKUP(O396,'bruto-uurloon begeleiders'!$A$4:$C$6,3,FALSE)</f>
        <v>#N/A</v>
      </c>
    </row>
    <row r="397" spans="15:17" ht="15" customHeight="1" x14ac:dyDescent="0.3">
      <c r="O397" s="56" t="str">
        <f t="shared" si="6"/>
        <v/>
      </c>
      <c r="P397" s="77" t="e">
        <f>VLOOKUP(O397,'bruto-uurloon begeleiders'!$A$4:$C$6,2,FALSE)</f>
        <v>#N/A</v>
      </c>
      <c r="Q397" s="77" t="e">
        <f>VLOOKUP(O397,'bruto-uurloon begeleiders'!$A$4:$C$6,3,FALSE)</f>
        <v>#N/A</v>
      </c>
    </row>
    <row r="398" spans="15:17" ht="15" customHeight="1" x14ac:dyDescent="0.3">
      <c r="O398" s="56" t="str">
        <f t="shared" si="6"/>
        <v/>
      </c>
      <c r="P398" s="77" t="e">
        <f>VLOOKUP(O398,'bruto-uurloon begeleiders'!$A$4:$C$6,2,FALSE)</f>
        <v>#N/A</v>
      </c>
      <c r="Q398" s="77" t="e">
        <f>VLOOKUP(O398,'bruto-uurloon begeleiders'!$A$4:$C$6,3,FALSE)</f>
        <v>#N/A</v>
      </c>
    </row>
    <row r="399" spans="15:17" ht="15" customHeight="1" x14ac:dyDescent="0.3">
      <c r="O399" s="56" t="str">
        <f t="shared" si="6"/>
        <v/>
      </c>
      <c r="P399" s="77" t="e">
        <f>VLOOKUP(O399,'bruto-uurloon begeleiders'!$A$4:$C$6,2,FALSE)</f>
        <v>#N/A</v>
      </c>
      <c r="Q399" s="77" t="e">
        <f>VLOOKUP(O399,'bruto-uurloon begeleiders'!$A$4:$C$6,3,FALSE)</f>
        <v>#N/A</v>
      </c>
    </row>
    <row r="400" spans="15:17" ht="15" customHeight="1" x14ac:dyDescent="0.3">
      <c r="O400" s="56" t="str">
        <f t="shared" si="6"/>
        <v/>
      </c>
      <c r="P400" s="77" t="e">
        <f>VLOOKUP(O400,'bruto-uurloon begeleiders'!$A$4:$C$6,2,FALSE)</f>
        <v>#N/A</v>
      </c>
      <c r="Q400" s="77" t="e">
        <f>VLOOKUP(O400,'bruto-uurloon begeleiders'!$A$4:$C$6,3,FALSE)</f>
        <v>#N/A</v>
      </c>
    </row>
    <row r="401" spans="15:17" ht="15" customHeight="1" x14ac:dyDescent="0.3">
      <c r="O401" s="56" t="str">
        <f t="shared" si="6"/>
        <v/>
      </c>
      <c r="P401" s="77" t="e">
        <f>VLOOKUP(O401,'bruto-uurloon begeleiders'!$A$4:$C$6,2,FALSE)</f>
        <v>#N/A</v>
      </c>
      <c r="Q401" s="77" t="e">
        <f>VLOOKUP(O401,'bruto-uurloon begeleiders'!$A$4:$C$6,3,FALSE)</f>
        <v>#N/A</v>
      </c>
    </row>
    <row r="402" spans="15:17" ht="15" customHeight="1" x14ac:dyDescent="0.3">
      <c r="O402" s="56" t="str">
        <f t="shared" si="6"/>
        <v/>
      </c>
      <c r="P402" s="77" t="e">
        <f>VLOOKUP(O402,'bruto-uurloon begeleiders'!$A$4:$C$6,2,FALSE)</f>
        <v>#N/A</v>
      </c>
      <c r="Q402" s="77" t="e">
        <f>VLOOKUP(O402,'bruto-uurloon begeleiders'!$A$4:$C$6,3,FALSE)</f>
        <v>#N/A</v>
      </c>
    </row>
    <row r="403" spans="15:17" ht="15" customHeight="1" x14ac:dyDescent="0.3">
      <c r="O403" s="56" t="str">
        <f t="shared" si="6"/>
        <v/>
      </c>
      <c r="P403" s="77" t="e">
        <f>VLOOKUP(O403,'bruto-uurloon begeleiders'!$A$4:$C$6,2,FALSE)</f>
        <v>#N/A</v>
      </c>
      <c r="Q403" s="77" t="e">
        <f>VLOOKUP(O403,'bruto-uurloon begeleiders'!$A$4:$C$6,3,FALSE)</f>
        <v>#N/A</v>
      </c>
    </row>
    <row r="404" spans="15:17" ht="15" customHeight="1" x14ac:dyDescent="0.3">
      <c r="O404" s="56" t="str">
        <f t="shared" si="6"/>
        <v/>
      </c>
      <c r="P404" s="77" t="e">
        <f>VLOOKUP(O404,'bruto-uurloon begeleiders'!$A$4:$C$6,2,FALSE)</f>
        <v>#N/A</v>
      </c>
      <c r="Q404" s="77" t="e">
        <f>VLOOKUP(O404,'bruto-uurloon begeleiders'!$A$4:$C$6,3,FALSE)</f>
        <v>#N/A</v>
      </c>
    </row>
    <row r="405" spans="15:17" ht="15" customHeight="1" x14ac:dyDescent="0.3">
      <c r="O405" s="56" t="str">
        <f t="shared" si="6"/>
        <v/>
      </c>
      <c r="P405" s="77" t="e">
        <f>VLOOKUP(O405,'bruto-uurloon begeleiders'!$A$4:$C$6,2,FALSE)</f>
        <v>#N/A</v>
      </c>
      <c r="Q405" s="77" t="e">
        <f>VLOOKUP(O405,'bruto-uurloon begeleiders'!$A$4:$C$6,3,FALSE)</f>
        <v>#N/A</v>
      </c>
    </row>
    <row r="406" spans="15:17" ht="15" customHeight="1" x14ac:dyDescent="0.3">
      <c r="O406" s="56" t="str">
        <f t="shared" si="6"/>
        <v/>
      </c>
      <c r="P406" s="77" t="e">
        <f>VLOOKUP(O406,'bruto-uurloon begeleiders'!$A$4:$C$6,2,FALSE)</f>
        <v>#N/A</v>
      </c>
      <c r="Q406" s="77" t="e">
        <f>VLOOKUP(O406,'bruto-uurloon begeleiders'!$A$4:$C$6,3,FALSE)</f>
        <v>#N/A</v>
      </c>
    </row>
    <row r="407" spans="15:17" ht="15" customHeight="1" x14ac:dyDescent="0.3">
      <c r="O407" s="56" t="str">
        <f t="shared" si="6"/>
        <v/>
      </c>
      <c r="P407" s="77" t="e">
        <f>VLOOKUP(O407,'bruto-uurloon begeleiders'!$A$4:$C$6,2,FALSE)</f>
        <v>#N/A</v>
      </c>
      <c r="Q407" s="77" t="e">
        <f>VLOOKUP(O407,'bruto-uurloon begeleiders'!$A$4:$C$6,3,FALSE)</f>
        <v>#N/A</v>
      </c>
    </row>
    <row r="408" spans="15:17" ht="15" customHeight="1" x14ac:dyDescent="0.3">
      <c r="O408" s="56" t="str">
        <f t="shared" si="6"/>
        <v/>
      </c>
      <c r="P408" s="77" t="e">
        <f>VLOOKUP(O408,'bruto-uurloon begeleiders'!$A$4:$C$6,2,FALSE)</f>
        <v>#N/A</v>
      </c>
      <c r="Q408" s="77" t="e">
        <f>VLOOKUP(O408,'bruto-uurloon begeleiders'!$A$4:$C$6,3,FALSE)</f>
        <v>#N/A</v>
      </c>
    </row>
    <row r="409" spans="15:17" ht="15" customHeight="1" x14ac:dyDescent="0.3">
      <c r="O409" s="56" t="str">
        <f t="shared" si="6"/>
        <v/>
      </c>
      <c r="P409" s="77" t="e">
        <f>VLOOKUP(O409,'bruto-uurloon begeleiders'!$A$4:$C$6,2,FALSE)</f>
        <v>#N/A</v>
      </c>
      <c r="Q409" s="77" t="e">
        <f>VLOOKUP(O409,'bruto-uurloon begeleiders'!$A$4:$C$6,3,FALSE)</f>
        <v>#N/A</v>
      </c>
    </row>
    <row r="410" spans="15:17" ht="14.4" x14ac:dyDescent="0.3">
      <c r="O410" s="56" t="str">
        <f t="shared" si="6"/>
        <v/>
      </c>
      <c r="P410" s="77" t="e">
        <f>VLOOKUP(O410,'bruto-uurloon begeleiders'!$A$4:$C$6,2,FALSE)</f>
        <v>#N/A</v>
      </c>
      <c r="Q410" s="77" t="e">
        <f>VLOOKUP(O410,'bruto-uurloon begeleiders'!$A$4:$C$6,3,FALSE)</f>
        <v>#N/A</v>
      </c>
    </row>
    <row r="411" spans="15:17" ht="14.4" x14ac:dyDescent="0.3">
      <c r="O411" s="56" t="str">
        <f t="shared" si="6"/>
        <v/>
      </c>
      <c r="P411" s="77" t="e">
        <f>VLOOKUP(O411,'bruto-uurloon begeleiders'!$A$4:$C$6,2,FALSE)</f>
        <v>#N/A</v>
      </c>
      <c r="Q411" s="77" t="e">
        <f>VLOOKUP(O411,'bruto-uurloon begeleiders'!$A$4:$C$6,3,FALSE)</f>
        <v>#N/A</v>
      </c>
    </row>
    <row r="412" spans="15:17" ht="14.4" x14ac:dyDescent="0.3">
      <c r="O412" s="56" t="str">
        <f t="shared" si="6"/>
        <v/>
      </c>
      <c r="P412" s="77" t="e">
        <f>VLOOKUP(O412,'bruto-uurloon begeleiders'!$A$4:$C$6,2,FALSE)</f>
        <v>#N/A</v>
      </c>
      <c r="Q412" s="77" t="e">
        <f>VLOOKUP(O412,'bruto-uurloon begeleiders'!$A$4:$C$6,3,FALSE)</f>
        <v>#N/A</v>
      </c>
    </row>
    <row r="413" spans="15:17" ht="14.4" x14ac:dyDescent="0.3">
      <c r="O413" s="56" t="str">
        <f t="shared" si="6"/>
        <v/>
      </c>
      <c r="P413" s="77" t="e">
        <f>VLOOKUP(O413,'bruto-uurloon begeleiders'!$A$4:$C$6,2,FALSE)</f>
        <v>#N/A</v>
      </c>
      <c r="Q413" s="77" t="e">
        <f>VLOOKUP(O413,'bruto-uurloon begeleiders'!$A$4:$C$6,3,FALSE)</f>
        <v>#N/A</v>
      </c>
    </row>
    <row r="414" spans="15:17" ht="14.4" x14ac:dyDescent="0.3">
      <c r="O414" s="56" t="str">
        <f t="shared" si="6"/>
        <v/>
      </c>
      <c r="P414" s="77" t="e">
        <f>VLOOKUP(O414,'bruto-uurloon begeleiders'!$A$4:$C$6,2,FALSE)</f>
        <v>#N/A</v>
      </c>
      <c r="Q414" s="77" t="e">
        <f>VLOOKUP(O414,'bruto-uurloon begeleiders'!$A$4:$C$6,3,FALSE)</f>
        <v>#N/A</v>
      </c>
    </row>
    <row r="415" spans="15:17" ht="14.4" x14ac:dyDescent="0.3">
      <c r="O415" s="56" t="str">
        <f t="shared" si="6"/>
        <v/>
      </c>
      <c r="P415" s="77" t="e">
        <f>VLOOKUP(O415,'bruto-uurloon begeleiders'!$A$4:$C$6,2,FALSE)</f>
        <v>#N/A</v>
      </c>
      <c r="Q415" s="77" t="e">
        <f>VLOOKUP(O415,'bruto-uurloon begeleiders'!$A$4:$C$6,3,FALSE)</f>
        <v>#N/A</v>
      </c>
    </row>
    <row r="416" spans="15:17" ht="14.4" x14ac:dyDescent="0.3">
      <c r="O416" s="56" t="str">
        <f t="shared" si="6"/>
        <v/>
      </c>
      <c r="P416" s="77" t="e">
        <f>VLOOKUP(O416,'bruto-uurloon begeleiders'!$A$4:$C$6,2,FALSE)</f>
        <v>#N/A</v>
      </c>
      <c r="Q416" s="77" t="e">
        <f>VLOOKUP(O416,'bruto-uurloon begeleiders'!$A$4:$C$6,3,FALSE)</f>
        <v>#N/A</v>
      </c>
    </row>
    <row r="417" spans="15:17" ht="14.4" x14ac:dyDescent="0.3">
      <c r="O417" s="56" t="str">
        <f t="shared" si="6"/>
        <v/>
      </c>
      <c r="P417" s="77" t="e">
        <f>VLOOKUP(O417,'bruto-uurloon begeleiders'!$A$4:$C$6,2,FALSE)</f>
        <v>#N/A</v>
      </c>
      <c r="Q417" s="77" t="e">
        <f>VLOOKUP(O417,'bruto-uurloon begeleiders'!$A$4:$C$6,3,FALSE)</f>
        <v>#N/A</v>
      </c>
    </row>
    <row r="418" spans="15:17" ht="14.4" x14ac:dyDescent="0.3">
      <c r="O418" s="56" t="str">
        <f t="shared" si="6"/>
        <v/>
      </c>
      <c r="P418" s="77" t="e">
        <f>VLOOKUP(O418,'bruto-uurloon begeleiders'!$A$4:$C$6,2,FALSE)</f>
        <v>#N/A</v>
      </c>
      <c r="Q418" s="77" t="e">
        <f>VLOOKUP(O418,'bruto-uurloon begeleiders'!$A$4:$C$6,3,FALSE)</f>
        <v>#N/A</v>
      </c>
    </row>
    <row r="419" spans="15:17" ht="14.4" x14ac:dyDescent="0.3">
      <c r="O419" s="56" t="str">
        <f t="shared" si="6"/>
        <v/>
      </c>
      <c r="P419" s="77" t="e">
        <f>VLOOKUP(O419,'bruto-uurloon begeleiders'!$A$4:$C$6,2,FALSE)</f>
        <v>#N/A</v>
      </c>
      <c r="Q419" s="77" t="e">
        <f>VLOOKUP(O419,'bruto-uurloon begeleiders'!$A$4:$C$6,3,FALSE)</f>
        <v>#N/A</v>
      </c>
    </row>
    <row r="420" spans="15:17" ht="14.4" x14ac:dyDescent="0.3">
      <c r="O420" s="56" t="str">
        <f t="shared" si="6"/>
        <v/>
      </c>
      <c r="P420" s="77" t="e">
        <f>VLOOKUP(O420,'bruto-uurloon begeleiders'!$A$4:$C$6,2,FALSE)</f>
        <v>#N/A</v>
      </c>
      <c r="Q420" s="77" t="e">
        <f>VLOOKUP(O420,'bruto-uurloon begeleiders'!$A$4:$C$6,3,FALSE)</f>
        <v>#N/A</v>
      </c>
    </row>
    <row r="421" spans="15:17" ht="14.4" x14ac:dyDescent="0.3">
      <c r="O421" s="56" t="str">
        <f t="shared" si="6"/>
        <v/>
      </c>
      <c r="P421" s="77" t="e">
        <f>VLOOKUP(O421,'bruto-uurloon begeleiders'!$A$4:$C$6,2,FALSE)</f>
        <v>#N/A</v>
      </c>
      <c r="Q421" s="77" t="e">
        <f>VLOOKUP(O421,'bruto-uurloon begeleiders'!$A$4:$C$6,3,FALSE)</f>
        <v>#N/A</v>
      </c>
    </row>
    <row r="422" spans="15:17" ht="14.4" x14ac:dyDescent="0.3">
      <c r="O422" s="56" t="str">
        <f t="shared" si="6"/>
        <v/>
      </c>
      <c r="P422" s="77" t="e">
        <f>VLOOKUP(O422,'bruto-uurloon begeleiders'!$A$4:$C$6,2,FALSE)</f>
        <v>#N/A</v>
      </c>
      <c r="Q422" s="77" t="e">
        <f>VLOOKUP(O422,'bruto-uurloon begeleiders'!$A$4:$C$6,3,FALSE)</f>
        <v>#N/A</v>
      </c>
    </row>
    <row r="423" spans="15:17" ht="14.4" x14ac:dyDescent="0.3">
      <c r="O423" s="56" t="str">
        <f t="shared" si="6"/>
        <v/>
      </c>
      <c r="P423" s="77" t="e">
        <f>VLOOKUP(O423,'bruto-uurloon begeleiders'!$A$4:$C$6,2,FALSE)</f>
        <v>#N/A</v>
      </c>
      <c r="Q423" s="77" t="e">
        <f>VLOOKUP(O423,'bruto-uurloon begeleiders'!$A$4:$C$6,3,FALSE)</f>
        <v>#N/A</v>
      </c>
    </row>
    <row r="424" spans="15:17" ht="14.4" x14ac:dyDescent="0.3">
      <c r="O424" s="56" t="str">
        <f t="shared" si="6"/>
        <v/>
      </c>
      <c r="P424" s="77" t="e">
        <f>VLOOKUP(O424,'bruto-uurloon begeleiders'!$A$4:$C$6,2,FALSE)</f>
        <v>#N/A</v>
      </c>
      <c r="Q424" s="77" t="e">
        <f>VLOOKUP(O424,'bruto-uurloon begeleiders'!$A$4:$C$6,3,FALSE)</f>
        <v>#N/A</v>
      </c>
    </row>
    <row r="425" spans="15:17" ht="14.4" x14ac:dyDescent="0.3">
      <c r="O425" s="56" t="str">
        <f t="shared" si="6"/>
        <v/>
      </c>
      <c r="P425" s="77" t="e">
        <f>VLOOKUP(O425,'bruto-uurloon begeleiders'!$A$4:$C$6,2,FALSE)</f>
        <v>#N/A</v>
      </c>
      <c r="Q425" s="77" t="e">
        <f>VLOOKUP(O425,'bruto-uurloon begeleiders'!$A$4:$C$6,3,FALSE)</f>
        <v>#N/A</v>
      </c>
    </row>
    <row r="426" spans="15:17" ht="14.4" x14ac:dyDescent="0.3">
      <c r="O426" s="56" t="str">
        <f t="shared" si="6"/>
        <v/>
      </c>
      <c r="P426" s="77" t="e">
        <f>VLOOKUP(O426,'bruto-uurloon begeleiders'!$A$4:$C$6,2,FALSE)</f>
        <v>#N/A</v>
      </c>
      <c r="Q426" s="77" t="e">
        <f>VLOOKUP(O426,'bruto-uurloon begeleiders'!$A$4:$C$6,3,FALSE)</f>
        <v>#N/A</v>
      </c>
    </row>
    <row r="427" spans="15:17" ht="14.4" x14ac:dyDescent="0.3">
      <c r="O427" s="56" t="str">
        <f t="shared" si="6"/>
        <v/>
      </c>
      <c r="P427" s="77" t="e">
        <f>VLOOKUP(O427,'bruto-uurloon begeleiders'!$A$4:$C$6,2,FALSE)</f>
        <v>#N/A</v>
      </c>
      <c r="Q427" s="77" t="e">
        <f>VLOOKUP(O427,'bruto-uurloon begeleiders'!$A$4:$C$6,3,FALSE)</f>
        <v>#N/A</v>
      </c>
    </row>
    <row r="428" spans="15:17" ht="14.4" x14ac:dyDescent="0.3">
      <c r="O428" s="56" t="str">
        <f t="shared" si="6"/>
        <v/>
      </c>
      <c r="P428" s="77" t="e">
        <f>VLOOKUP(O428,'bruto-uurloon begeleiders'!$A$4:$C$6,2,FALSE)</f>
        <v>#N/A</v>
      </c>
      <c r="Q428" s="77" t="e">
        <f>VLOOKUP(O428,'bruto-uurloon begeleiders'!$A$4:$C$6,3,FALSE)</f>
        <v>#N/A</v>
      </c>
    </row>
    <row r="429" spans="15:17" ht="14.4" x14ac:dyDescent="0.3">
      <c r="O429" s="56" t="str">
        <f t="shared" si="6"/>
        <v/>
      </c>
      <c r="P429" s="77" t="e">
        <f>VLOOKUP(O429,'bruto-uurloon begeleiders'!$A$4:$C$6,2,FALSE)</f>
        <v>#N/A</v>
      </c>
      <c r="Q429" s="77" t="e">
        <f>VLOOKUP(O429,'bruto-uurloon begeleiders'!$A$4:$C$6,3,FALSE)</f>
        <v>#N/A</v>
      </c>
    </row>
    <row r="430" spans="15:17" ht="14.4" x14ac:dyDescent="0.3">
      <c r="O430" s="56" t="str">
        <f t="shared" si="6"/>
        <v/>
      </c>
      <c r="P430" s="77" t="e">
        <f>VLOOKUP(O430,'bruto-uurloon begeleiders'!$A$4:$C$6,2,FALSE)</f>
        <v>#N/A</v>
      </c>
      <c r="Q430" s="77" t="e">
        <f>VLOOKUP(O430,'bruto-uurloon begeleiders'!$A$4:$C$6,3,FALSE)</f>
        <v>#N/A</v>
      </c>
    </row>
    <row r="431" spans="15:17" ht="14.4" x14ac:dyDescent="0.3">
      <c r="O431" s="56" t="str">
        <f t="shared" si="6"/>
        <v/>
      </c>
      <c r="P431" s="77" t="e">
        <f>VLOOKUP(O431,'bruto-uurloon begeleiders'!$A$4:$C$6,2,FALSE)</f>
        <v>#N/A</v>
      </c>
      <c r="Q431" s="77" t="e">
        <f>VLOOKUP(O431,'bruto-uurloon begeleiders'!$A$4:$C$6,3,FALSE)</f>
        <v>#N/A</v>
      </c>
    </row>
    <row r="432" spans="15:17" ht="14.4" x14ac:dyDescent="0.3">
      <c r="O432" s="56" t="str">
        <f t="shared" si="6"/>
        <v/>
      </c>
      <c r="P432" s="77" t="e">
        <f>VLOOKUP(O432,'bruto-uurloon begeleiders'!$A$4:$C$6,2,FALSE)</f>
        <v>#N/A</v>
      </c>
      <c r="Q432" s="77" t="e">
        <f>VLOOKUP(O432,'bruto-uurloon begeleiders'!$A$4:$C$6,3,FALSE)</f>
        <v>#N/A</v>
      </c>
    </row>
    <row r="433" spans="15:17" ht="14.4" x14ac:dyDescent="0.3">
      <c r="O433" s="56" t="str">
        <f t="shared" si="6"/>
        <v/>
      </c>
      <c r="P433" s="77" t="e">
        <f>VLOOKUP(O433,'bruto-uurloon begeleiders'!$A$4:$C$6,2,FALSE)</f>
        <v>#N/A</v>
      </c>
      <c r="Q433" s="77" t="e">
        <f>VLOOKUP(O433,'bruto-uurloon begeleiders'!$A$4:$C$6,3,FALSE)</f>
        <v>#N/A</v>
      </c>
    </row>
    <row r="434" spans="15:17" ht="14.4" x14ac:dyDescent="0.3">
      <c r="O434" s="56" t="str">
        <f t="shared" si="6"/>
        <v/>
      </c>
      <c r="P434" s="77" t="e">
        <f>VLOOKUP(O434,'bruto-uurloon begeleiders'!$A$4:$C$6,2,FALSE)</f>
        <v>#N/A</v>
      </c>
      <c r="Q434" s="77" t="e">
        <f>VLOOKUP(O434,'bruto-uurloon begeleiders'!$A$4:$C$6,3,FALSE)</f>
        <v>#N/A</v>
      </c>
    </row>
    <row r="435" spans="15:17" ht="14.4" x14ac:dyDescent="0.3">
      <c r="O435" s="56" t="str">
        <f t="shared" si="6"/>
        <v/>
      </c>
      <c r="P435" s="77" t="e">
        <f>VLOOKUP(O435,'bruto-uurloon begeleiders'!$A$4:$C$6,2,FALSE)</f>
        <v>#N/A</v>
      </c>
      <c r="Q435" s="77" t="e">
        <f>VLOOKUP(O435,'bruto-uurloon begeleiders'!$A$4:$C$6,3,FALSE)</f>
        <v>#N/A</v>
      </c>
    </row>
    <row r="436" spans="15:17" ht="14.4" x14ac:dyDescent="0.3">
      <c r="O436" s="56" t="str">
        <f t="shared" si="6"/>
        <v/>
      </c>
      <c r="P436" s="77" t="e">
        <f>VLOOKUP(O436,'bruto-uurloon begeleiders'!$A$4:$C$6,2,FALSE)</f>
        <v>#N/A</v>
      </c>
      <c r="Q436" s="77" t="e">
        <f>VLOOKUP(O436,'bruto-uurloon begeleiders'!$A$4:$C$6,3,FALSE)</f>
        <v>#N/A</v>
      </c>
    </row>
    <row r="437" spans="15:17" ht="14.4" x14ac:dyDescent="0.3">
      <c r="O437" s="56" t="str">
        <f t="shared" si="6"/>
        <v/>
      </c>
      <c r="P437" s="77" t="e">
        <f>VLOOKUP(O437,'bruto-uurloon begeleiders'!$A$4:$C$6,2,FALSE)</f>
        <v>#N/A</v>
      </c>
      <c r="Q437" s="77" t="e">
        <f>VLOOKUP(O437,'bruto-uurloon begeleiders'!$A$4:$C$6,3,FALSE)</f>
        <v>#N/A</v>
      </c>
    </row>
    <row r="438" spans="15:17" ht="14.4" x14ac:dyDescent="0.3">
      <c r="O438" s="56" t="str">
        <f t="shared" si="6"/>
        <v/>
      </c>
      <c r="P438" s="77" t="e">
        <f>VLOOKUP(O438,'bruto-uurloon begeleiders'!$A$4:$C$6,2,FALSE)</f>
        <v>#N/A</v>
      </c>
      <c r="Q438" s="77" t="e">
        <f>VLOOKUP(O438,'bruto-uurloon begeleiders'!$A$4:$C$6,3,FALSE)</f>
        <v>#N/A</v>
      </c>
    </row>
    <row r="439" spans="15:17" ht="14.4" x14ac:dyDescent="0.3">
      <c r="O439" s="56" t="str">
        <f t="shared" si="6"/>
        <v/>
      </c>
      <c r="P439" s="77" t="e">
        <f>VLOOKUP(O439,'bruto-uurloon begeleiders'!$A$4:$C$6,2,FALSE)</f>
        <v>#N/A</v>
      </c>
      <c r="Q439" s="77" t="e">
        <f>VLOOKUP(O439,'bruto-uurloon begeleiders'!$A$4:$C$6,3,FALSE)</f>
        <v>#N/A</v>
      </c>
    </row>
    <row r="440" spans="15:17" ht="14.4" x14ac:dyDescent="0.3">
      <c r="O440" s="56" t="str">
        <f t="shared" si="6"/>
        <v/>
      </c>
      <c r="P440" s="77" t="e">
        <f>VLOOKUP(O440,'bruto-uurloon begeleiders'!$A$4:$C$6,2,FALSE)</f>
        <v>#N/A</v>
      </c>
      <c r="Q440" s="77" t="e">
        <f>VLOOKUP(O440,'bruto-uurloon begeleiders'!$A$4:$C$6,3,FALSE)</f>
        <v>#N/A</v>
      </c>
    </row>
    <row r="441" spans="15:17" ht="14.4" x14ac:dyDescent="0.3">
      <c r="O441" s="56" t="str">
        <f t="shared" si="6"/>
        <v/>
      </c>
      <c r="P441" s="77" t="e">
        <f>VLOOKUP(O441,'bruto-uurloon begeleiders'!$A$4:$C$6,2,FALSE)</f>
        <v>#N/A</v>
      </c>
      <c r="Q441" s="77" t="e">
        <f>VLOOKUP(O441,'bruto-uurloon begeleiders'!$A$4:$C$6,3,FALSE)</f>
        <v>#N/A</v>
      </c>
    </row>
    <row r="442" spans="15:17" ht="14.4" x14ac:dyDescent="0.3">
      <c r="O442" s="56" t="str">
        <f t="shared" si="6"/>
        <v/>
      </c>
      <c r="P442" s="77" t="e">
        <f>VLOOKUP(O442,'bruto-uurloon begeleiders'!$A$4:$C$6,2,FALSE)</f>
        <v>#N/A</v>
      </c>
      <c r="Q442" s="77" t="e">
        <f>VLOOKUP(O442,'bruto-uurloon begeleiders'!$A$4:$C$6,3,FALSE)</f>
        <v>#N/A</v>
      </c>
    </row>
    <row r="443" spans="15:17" ht="14.4" x14ac:dyDescent="0.3">
      <c r="O443" s="56" t="str">
        <f t="shared" si="6"/>
        <v/>
      </c>
      <c r="P443" s="77" t="e">
        <f>VLOOKUP(O443,'bruto-uurloon begeleiders'!$A$4:$C$6,2,FALSE)</f>
        <v>#N/A</v>
      </c>
      <c r="Q443" s="77" t="e">
        <f>VLOOKUP(O443,'bruto-uurloon begeleiders'!$A$4:$C$6,3,FALSE)</f>
        <v>#N/A</v>
      </c>
    </row>
    <row r="444" spans="15:17" ht="14.4" x14ac:dyDescent="0.3">
      <c r="O444" s="56" t="str">
        <f t="shared" si="6"/>
        <v/>
      </c>
      <c r="P444" s="77" t="e">
        <f>VLOOKUP(O444,'bruto-uurloon begeleiders'!$A$4:$C$6,2,FALSE)</f>
        <v>#N/A</v>
      </c>
      <c r="Q444" s="77" t="e">
        <f>VLOOKUP(O444,'bruto-uurloon begeleiders'!$A$4:$C$6,3,FALSE)</f>
        <v>#N/A</v>
      </c>
    </row>
    <row r="445" spans="15:17" ht="14.4" x14ac:dyDescent="0.3">
      <c r="O445" s="56" t="str">
        <f t="shared" si="6"/>
        <v/>
      </c>
      <c r="P445" s="77" t="e">
        <f>VLOOKUP(O445,'bruto-uurloon begeleiders'!$A$4:$C$6,2,FALSE)</f>
        <v>#N/A</v>
      </c>
      <c r="Q445" s="77" t="e">
        <f>VLOOKUP(O445,'bruto-uurloon begeleiders'!$A$4:$C$6,3,FALSE)</f>
        <v>#N/A</v>
      </c>
    </row>
    <row r="446" spans="15:17" ht="14.4" x14ac:dyDescent="0.3">
      <c r="O446" s="56" t="str">
        <f t="shared" si="6"/>
        <v/>
      </c>
      <c r="P446" s="77" t="e">
        <f>VLOOKUP(O446,'bruto-uurloon begeleiders'!$A$4:$C$6,2,FALSE)</f>
        <v>#N/A</v>
      </c>
      <c r="Q446" s="77" t="e">
        <f>VLOOKUP(O446,'bruto-uurloon begeleiders'!$A$4:$C$6,3,FALSE)</f>
        <v>#N/A</v>
      </c>
    </row>
    <row r="447" spans="15:17" ht="14.4" x14ac:dyDescent="0.3">
      <c r="O447" s="56" t="str">
        <f t="shared" si="6"/>
        <v/>
      </c>
      <c r="P447" s="77" t="e">
        <f>VLOOKUP(O447,'bruto-uurloon begeleiders'!$A$4:$C$6,2,FALSE)</f>
        <v>#N/A</v>
      </c>
      <c r="Q447" s="77" t="e">
        <f>VLOOKUP(O447,'bruto-uurloon begeleiders'!$A$4:$C$6,3,FALSE)</f>
        <v>#N/A</v>
      </c>
    </row>
    <row r="448" spans="15:17" ht="14.4" x14ac:dyDescent="0.3">
      <c r="O448" s="56" t="str">
        <f t="shared" si="6"/>
        <v/>
      </c>
    </row>
    <row r="449" spans="15:15" ht="14.4" x14ac:dyDescent="0.3">
      <c r="O449" s="56" t="str">
        <f t="shared" si="6"/>
        <v/>
      </c>
    </row>
    <row r="450" spans="15:15" ht="14.4" x14ac:dyDescent="0.3">
      <c r="O450" s="56" t="str">
        <f t="shared" si="6"/>
        <v/>
      </c>
    </row>
    <row r="451" spans="15:15" ht="14.4" x14ac:dyDescent="0.3">
      <c r="O451" s="56" t="str">
        <f t="shared" ref="O451:O478" si="7">IF(H451="","",H451)</f>
        <v/>
      </c>
    </row>
    <row r="452" spans="15:15" ht="14.4" x14ac:dyDescent="0.3">
      <c r="O452" s="56" t="str">
        <f t="shared" si="7"/>
        <v/>
      </c>
    </row>
    <row r="453" spans="15:15" ht="14.4" x14ac:dyDescent="0.3">
      <c r="O453" s="56" t="str">
        <f t="shared" si="7"/>
        <v/>
      </c>
    </row>
    <row r="454" spans="15:15" ht="14.4" x14ac:dyDescent="0.3">
      <c r="O454" s="56" t="str">
        <f t="shared" si="7"/>
        <v/>
      </c>
    </row>
    <row r="455" spans="15:15" ht="14.4" x14ac:dyDescent="0.3">
      <c r="O455" s="56" t="str">
        <f t="shared" si="7"/>
        <v/>
      </c>
    </row>
    <row r="456" spans="15:15" ht="14.4" x14ac:dyDescent="0.3">
      <c r="O456" s="56" t="str">
        <f t="shared" si="7"/>
        <v/>
      </c>
    </row>
    <row r="457" spans="15:15" ht="14.4" x14ac:dyDescent="0.3">
      <c r="O457" s="56" t="str">
        <f t="shared" si="7"/>
        <v/>
      </c>
    </row>
    <row r="458" spans="15:15" ht="14.4" x14ac:dyDescent="0.3">
      <c r="O458" s="56" t="str">
        <f t="shared" si="7"/>
        <v/>
      </c>
    </row>
    <row r="459" spans="15:15" ht="14.4" x14ac:dyDescent="0.3">
      <c r="O459" s="56" t="str">
        <f t="shared" si="7"/>
        <v/>
      </c>
    </row>
    <row r="460" spans="15:15" ht="14.4" x14ac:dyDescent="0.3">
      <c r="O460" s="56" t="str">
        <f t="shared" si="7"/>
        <v/>
      </c>
    </row>
    <row r="461" spans="15:15" ht="14.4" x14ac:dyDescent="0.3">
      <c r="O461" s="56" t="str">
        <f t="shared" si="7"/>
        <v/>
      </c>
    </row>
    <row r="462" spans="15:15" ht="14.4" x14ac:dyDescent="0.3">
      <c r="O462" s="56" t="str">
        <f t="shared" si="7"/>
        <v/>
      </c>
    </row>
    <row r="463" spans="15:15" ht="14.4" x14ac:dyDescent="0.3">
      <c r="O463" s="56" t="str">
        <f t="shared" si="7"/>
        <v/>
      </c>
    </row>
    <row r="464" spans="15:15" ht="14.4" x14ac:dyDescent="0.3">
      <c r="O464" s="56" t="str">
        <f t="shared" si="7"/>
        <v/>
      </c>
    </row>
    <row r="465" spans="15:15" ht="14.4" x14ac:dyDescent="0.3">
      <c r="O465" s="56" t="str">
        <f t="shared" si="7"/>
        <v/>
      </c>
    </row>
    <row r="466" spans="15:15" ht="14.4" x14ac:dyDescent="0.3">
      <c r="O466" s="56" t="str">
        <f t="shared" si="7"/>
        <v/>
      </c>
    </row>
    <row r="467" spans="15:15" ht="14.4" x14ac:dyDescent="0.3">
      <c r="O467" s="56" t="str">
        <f t="shared" si="7"/>
        <v/>
      </c>
    </row>
    <row r="468" spans="15:15" ht="14.4" x14ac:dyDescent="0.3">
      <c r="O468" s="56" t="str">
        <f t="shared" si="7"/>
        <v/>
      </c>
    </row>
    <row r="469" spans="15:15" ht="14.4" x14ac:dyDescent="0.3">
      <c r="O469" s="56" t="str">
        <f t="shared" si="7"/>
        <v/>
      </c>
    </row>
    <row r="470" spans="15:15" ht="14.4" x14ac:dyDescent="0.3">
      <c r="O470" s="56" t="str">
        <f t="shared" si="7"/>
        <v/>
      </c>
    </row>
    <row r="471" spans="15:15" ht="14.4" x14ac:dyDescent="0.3">
      <c r="O471" s="56" t="str">
        <f t="shared" si="7"/>
        <v/>
      </c>
    </row>
    <row r="472" spans="15:15" ht="14.4" x14ac:dyDescent="0.3">
      <c r="O472" s="56" t="str">
        <f t="shared" si="7"/>
        <v/>
      </c>
    </row>
    <row r="473" spans="15:15" ht="14.4" x14ac:dyDescent="0.3">
      <c r="O473" s="56" t="str">
        <f t="shared" si="7"/>
        <v/>
      </c>
    </row>
    <row r="474" spans="15:15" ht="14.4" x14ac:dyDescent="0.3">
      <c r="O474" s="56" t="str">
        <f t="shared" si="7"/>
        <v/>
      </c>
    </row>
    <row r="475" spans="15:15" ht="14.4" x14ac:dyDescent="0.3">
      <c r="O475" s="56" t="str">
        <f t="shared" si="7"/>
        <v/>
      </c>
    </row>
    <row r="476" spans="15:15" ht="14.4" x14ac:dyDescent="0.3">
      <c r="O476" s="56" t="str">
        <f t="shared" si="7"/>
        <v/>
      </c>
    </row>
    <row r="477" spans="15:15" ht="14.4" x14ac:dyDescent="0.3">
      <c r="O477" s="56" t="str">
        <f t="shared" si="7"/>
        <v/>
      </c>
    </row>
    <row r="478" spans="15:15" ht="14.4" x14ac:dyDescent="0.3">
      <c r="O478" s="56" t="str">
        <f t="shared" si="7"/>
        <v/>
      </c>
    </row>
  </sheetData>
  <sheetProtection algorithmName="SHA-512" hashValue="W0OLoaX4IPo/t6rksOiApK345zIkbITpeEwOojfw5hznwoQLTnyHypJLvID9I1BTzJ57gCRrHRT6WJ1Idug2Wg==" saltValue="z2uXrw2i0ggOYj5PJTW3tQ==" spinCount="100000" sheet="1" objects="1" scenarios="1"/>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7" workbookViewId="0">
      <selection activeCell="A7" sqref="A7"/>
    </sheetView>
  </sheetViews>
  <sheetFormatPr defaultRowHeight="13.2" x14ac:dyDescent="0.25"/>
  <cols>
    <col min="1" max="1" width="31.77734375" customWidth="1"/>
    <col min="2" max="2" width="11" customWidth="1"/>
    <col min="3" max="3" width="18.88671875" bestFit="1" customWidth="1"/>
    <col min="4" max="7" width="10.109375" bestFit="1" customWidth="1"/>
  </cols>
  <sheetData>
    <row r="1" spans="1:7" x14ac:dyDescent="0.25">
      <c r="A1" s="23" t="s">
        <v>313</v>
      </c>
      <c r="B1" s="27">
        <v>41136</v>
      </c>
      <c r="C1" s="23" t="s">
        <v>314</v>
      </c>
      <c r="E1" s="28"/>
      <c r="F1" s="29"/>
    </row>
    <row r="2" spans="1:7" x14ac:dyDescent="0.25">
      <c r="A2" s="23" t="s">
        <v>314</v>
      </c>
      <c r="B2" s="27">
        <v>41501</v>
      </c>
      <c r="C2" s="23" t="s">
        <v>315</v>
      </c>
      <c r="D2" s="29"/>
      <c r="E2" s="28"/>
    </row>
    <row r="3" spans="1:7" x14ac:dyDescent="0.25">
      <c r="A3" s="23" t="s">
        <v>315</v>
      </c>
      <c r="B3">
        <v>41866</v>
      </c>
      <c r="C3" s="23" t="s">
        <v>316</v>
      </c>
      <c r="E3" s="28"/>
    </row>
    <row r="4" spans="1:7" x14ac:dyDescent="0.25">
      <c r="A4" s="23" t="s">
        <v>316</v>
      </c>
      <c r="B4">
        <v>42231</v>
      </c>
      <c r="C4" s="23" t="s">
        <v>317</v>
      </c>
      <c r="E4" s="28"/>
    </row>
    <row r="5" spans="1:7" x14ac:dyDescent="0.25">
      <c r="A5" s="23" t="s">
        <v>317</v>
      </c>
      <c r="B5">
        <v>42597</v>
      </c>
      <c r="C5" s="23" t="s">
        <v>318</v>
      </c>
      <c r="E5" s="28"/>
    </row>
    <row r="6" spans="1:7" x14ac:dyDescent="0.25">
      <c r="A6" s="23" t="s">
        <v>318</v>
      </c>
      <c r="B6" s="27">
        <f>D6</f>
        <v>42962</v>
      </c>
      <c r="C6" s="23" t="s">
        <v>319</v>
      </c>
      <c r="D6" s="29">
        <v>42962</v>
      </c>
      <c r="E6" s="28"/>
    </row>
    <row r="7" spans="1:7" x14ac:dyDescent="0.25">
      <c r="A7" s="23" t="s">
        <v>319</v>
      </c>
      <c r="B7" s="27">
        <f t="shared" ref="B7:B16" si="0">D7</f>
        <v>43327</v>
      </c>
      <c r="C7" s="23" t="s">
        <v>311</v>
      </c>
      <c r="D7" s="29">
        <v>43327</v>
      </c>
    </row>
    <row r="8" spans="1:7" x14ac:dyDescent="0.25">
      <c r="A8" s="23" t="s">
        <v>311</v>
      </c>
      <c r="B8" s="27">
        <f t="shared" si="0"/>
        <v>43692</v>
      </c>
      <c r="C8" s="23" t="s">
        <v>320</v>
      </c>
      <c r="D8" s="29">
        <v>43692</v>
      </c>
    </row>
    <row r="9" spans="1:7" x14ac:dyDescent="0.25">
      <c r="A9" s="23" t="s">
        <v>320</v>
      </c>
      <c r="B9" s="27">
        <f t="shared" si="0"/>
        <v>44058</v>
      </c>
      <c r="C9" s="23" t="s">
        <v>321</v>
      </c>
      <c r="D9" s="29">
        <v>44058</v>
      </c>
    </row>
    <row r="10" spans="1:7" x14ac:dyDescent="0.25">
      <c r="A10" s="23" t="s">
        <v>321</v>
      </c>
      <c r="B10" s="27">
        <f t="shared" si="0"/>
        <v>44423</v>
      </c>
      <c r="C10" s="23" t="s">
        <v>322</v>
      </c>
      <c r="D10" s="29">
        <v>44423</v>
      </c>
    </row>
    <row r="11" spans="1:7" x14ac:dyDescent="0.25">
      <c r="A11" s="23" t="s">
        <v>322</v>
      </c>
      <c r="B11" s="27">
        <f t="shared" si="0"/>
        <v>44788</v>
      </c>
      <c r="C11" s="23" t="s">
        <v>323</v>
      </c>
      <c r="D11" s="29">
        <v>44788</v>
      </c>
    </row>
    <row r="12" spans="1:7" x14ac:dyDescent="0.25">
      <c r="A12" s="23" t="s">
        <v>323</v>
      </c>
      <c r="B12" s="27">
        <f t="shared" si="0"/>
        <v>45153</v>
      </c>
      <c r="C12" s="23" t="s">
        <v>324</v>
      </c>
      <c r="D12" s="29">
        <v>45153</v>
      </c>
    </row>
    <row r="13" spans="1:7" x14ac:dyDescent="0.25">
      <c r="A13" s="23" t="s">
        <v>324</v>
      </c>
      <c r="B13" s="27">
        <f t="shared" si="0"/>
        <v>45519</v>
      </c>
      <c r="C13" s="23" t="s">
        <v>2237</v>
      </c>
      <c r="D13" s="29">
        <v>45519</v>
      </c>
      <c r="E13" s="23" t="s">
        <v>2267</v>
      </c>
      <c r="F13" s="29">
        <v>45170</v>
      </c>
      <c r="G13" s="29">
        <v>45473</v>
      </c>
    </row>
    <row r="14" spans="1:7" x14ac:dyDescent="0.25">
      <c r="A14" s="23" t="s">
        <v>2237</v>
      </c>
      <c r="B14" s="27">
        <f t="shared" si="0"/>
        <v>45884</v>
      </c>
      <c r="C14" s="23" t="s">
        <v>2238</v>
      </c>
      <c r="D14" s="29">
        <v>45884</v>
      </c>
      <c r="E14" s="23" t="s">
        <v>2275</v>
      </c>
      <c r="F14" s="29">
        <v>45536</v>
      </c>
      <c r="G14" s="29">
        <v>45838</v>
      </c>
    </row>
    <row r="15" spans="1:7" x14ac:dyDescent="0.25">
      <c r="A15" s="23" t="s">
        <v>2238</v>
      </c>
      <c r="B15" s="27">
        <f t="shared" si="0"/>
        <v>46249</v>
      </c>
      <c r="C15" s="23" t="s">
        <v>2239</v>
      </c>
      <c r="D15" s="29">
        <v>46249</v>
      </c>
      <c r="E15" s="23" t="s">
        <v>2272</v>
      </c>
      <c r="F15" s="29">
        <v>45901</v>
      </c>
      <c r="G15" s="29">
        <v>46203</v>
      </c>
    </row>
    <row r="16" spans="1:7" x14ac:dyDescent="0.25">
      <c r="A16" s="23" t="s">
        <v>2239</v>
      </c>
      <c r="B16" s="27">
        <f t="shared" si="0"/>
        <v>46614</v>
      </c>
      <c r="C16" s="23" t="s">
        <v>2240</v>
      </c>
      <c r="D16" s="29">
        <v>46614</v>
      </c>
      <c r="E16" s="23" t="s">
        <v>2276</v>
      </c>
      <c r="F16" s="29">
        <v>46266</v>
      </c>
      <c r="G16" s="29">
        <v>46568</v>
      </c>
    </row>
    <row r="17" spans="1:10" x14ac:dyDescent="0.25">
      <c r="A17" s="23" t="s">
        <v>2240</v>
      </c>
      <c r="B17" s="27">
        <f t="shared" ref="B17:B19" si="1">D17</f>
        <v>46980</v>
      </c>
      <c r="C17" s="23" t="s">
        <v>2268</v>
      </c>
      <c r="D17" s="29">
        <v>46980</v>
      </c>
      <c r="E17" s="23" t="s">
        <v>2277</v>
      </c>
      <c r="F17" s="29">
        <v>46631</v>
      </c>
      <c r="G17" s="164">
        <v>46934</v>
      </c>
    </row>
    <row r="18" spans="1:10" x14ac:dyDescent="0.25">
      <c r="A18" s="23" t="s">
        <v>2268</v>
      </c>
      <c r="B18" s="27">
        <f t="shared" si="1"/>
        <v>47345</v>
      </c>
      <c r="C18" s="23" t="s">
        <v>2269</v>
      </c>
      <c r="D18" s="29">
        <v>47345</v>
      </c>
      <c r="E18" s="23" t="s">
        <v>2278</v>
      </c>
      <c r="F18" s="29">
        <v>46997</v>
      </c>
      <c r="G18" s="29">
        <v>47299</v>
      </c>
    </row>
    <row r="19" spans="1:10" x14ac:dyDescent="0.25">
      <c r="A19" s="23" t="s">
        <v>2269</v>
      </c>
      <c r="B19" s="27">
        <f t="shared" si="1"/>
        <v>47710</v>
      </c>
      <c r="C19" s="23" t="s">
        <v>2270</v>
      </c>
      <c r="D19" s="29">
        <v>47710</v>
      </c>
      <c r="E19" s="23" t="s">
        <v>2279</v>
      </c>
      <c r="F19" s="29">
        <v>47362</v>
      </c>
      <c r="G19" s="29">
        <v>47664</v>
      </c>
    </row>
    <row r="22" spans="1:10" s="162" customFormat="1" ht="19.95" customHeight="1" x14ac:dyDescent="0.25">
      <c r="A22" s="161" t="s">
        <v>2271</v>
      </c>
      <c r="B22" s="163" t="s">
        <v>2267</v>
      </c>
      <c r="C22"/>
    </row>
    <row r="23" spans="1:10" s="162" customFormat="1" ht="13.2" customHeight="1" x14ac:dyDescent="0.25">
      <c r="A23" s="161"/>
      <c r="B23"/>
    </row>
    <row r="24" spans="1:10" ht="19.95" customHeight="1" x14ac:dyDescent="0.25">
      <c r="A24" s="161" t="s">
        <v>2273</v>
      </c>
      <c r="B24" s="165">
        <f>VLOOKUP(B22,$E$13:$G$19,2,FALSE)</f>
        <v>45170</v>
      </c>
      <c r="C24" s="166" t="s">
        <v>2280</v>
      </c>
    </row>
    <row r="26" spans="1:10" ht="19.95" customHeight="1" x14ac:dyDescent="0.25">
      <c r="A26" s="161" t="s">
        <v>2274</v>
      </c>
      <c r="B26" s="165">
        <f>VLOOKUP(B22,$E$13:$G$19,3,FALSE)</f>
        <v>45473</v>
      </c>
      <c r="C26" s="166" t="s">
        <v>2280</v>
      </c>
    </row>
    <row r="32" spans="1:10" x14ac:dyDescent="0.25">
      <c r="I32" s="29"/>
      <c r="J32" s="27"/>
    </row>
  </sheetData>
  <sheetProtection algorithmName="SHA-512" hashValue="u/nWh5wGlAYOV2zfff0qx7wbLwn2ykaKcor72ayYTFExofNYZkCgnegLa5UtOlCg/t4ofOxusxy8QSqFa0u8wA==" saltValue="1+CsO9w59YlZEcqaGwfl7Q==" spinCount="100000" sheet="1" objects="1" scenarios="1"/>
  <dataValidations xWindow="286" yWindow="690" count="2">
    <dataValidation type="list" allowBlank="1" showInputMessage="1" showErrorMessage="1" error="U mag alleen een schooljaar uit de betrokken lijst kiezen!" prompt="Klik op het pijltje naast de cel en klik op het betrokken schooljaar." sqref="B23" xr:uid="{237A3C09-3040-437F-9C97-6A385D185A90}">
      <formula1>"2023-2024,2024-2025,2025-2026,2026-2027"</formula1>
    </dataValidation>
    <dataValidation type="list" allowBlank="1" showInputMessage="1" showErrorMessage="1" error="U mag alleen een schooljaar uit de keuzelijst kiezen!" prompt="Klik op het pijltje naast de cel en klik op het betrokken schooljaar." sqref="B22" xr:uid="{D13A2841-7A24-49B4-9C17-EEAD938830BA}">
      <formula1>"2023-2024,2024-2025,2025-2026,2026-2027"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86"/>
  <sheetViews>
    <sheetView workbookViewId="0"/>
  </sheetViews>
  <sheetFormatPr defaultRowHeight="13.2" x14ac:dyDescent="0.25"/>
  <cols>
    <col min="1" max="1" width="8.88671875" bestFit="1" customWidth="1"/>
    <col min="2" max="2" width="34" bestFit="1" customWidth="1"/>
    <col min="3" max="3" width="19.33203125" style="42" bestFit="1" customWidth="1"/>
    <col min="4" max="4" width="14" bestFit="1" customWidth="1"/>
    <col min="5" max="5" width="27.109375" bestFit="1" customWidth="1"/>
  </cols>
  <sheetData>
    <row r="1" spans="1:5" s="39" customFormat="1" ht="14.4" x14ac:dyDescent="0.3">
      <c r="A1" s="38" t="s">
        <v>563</v>
      </c>
      <c r="B1" s="112" t="s">
        <v>564</v>
      </c>
      <c r="C1" s="40" t="s">
        <v>565</v>
      </c>
      <c r="D1" s="112" t="s">
        <v>566</v>
      </c>
      <c r="E1" s="112" t="s">
        <v>567</v>
      </c>
    </row>
    <row r="2" spans="1:5" s="39" customFormat="1" x14ac:dyDescent="0.25">
      <c r="A2" s="53">
        <v>1000</v>
      </c>
      <c r="B2" s="39" t="s">
        <v>216</v>
      </c>
      <c r="C2" s="54">
        <v>7.95</v>
      </c>
      <c r="D2" s="39" t="s">
        <v>553</v>
      </c>
      <c r="E2" s="39" t="s">
        <v>1698</v>
      </c>
    </row>
    <row r="3" spans="1:5" s="39" customFormat="1" x14ac:dyDescent="0.25">
      <c r="A3" s="53">
        <v>1020</v>
      </c>
      <c r="B3" s="39" t="s">
        <v>1991</v>
      </c>
      <c r="C3" s="54">
        <v>7.95</v>
      </c>
      <c r="D3" s="39" t="s">
        <v>553</v>
      </c>
      <c r="E3" s="39" t="s">
        <v>1698</v>
      </c>
    </row>
    <row r="4" spans="1:5" s="39" customFormat="1" x14ac:dyDescent="0.25">
      <c r="A4" s="53">
        <v>1070</v>
      </c>
      <c r="B4" s="39" t="s">
        <v>365</v>
      </c>
      <c r="C4" s="54">
        <v>7.95</v>
      </c>
      <c r="D4" s="39" t="s">
        <v>553</v>
      </c>
      <c r="E4" s="39" t="s">
        <v>1698</v>
      </c>
    </row>
    <row r="5" spans="1:5" s="39" customFormat="1" x14ac:dyDescent="0.25">
      <c r="A5" s="53">
        <v>1080</v>
      </c>
      <c r="B5" s="39" t="s">
        <v>224</v>
      </c>
      <c r="C5" s="54">
        <v>7.95</v>
      </c>
      <c r="D5" s="39" t="s">
        <v>553</v>
      </c>
      <c r="E5" s="39" t="s">
        <v>1698</v>
      </c>
    </row>
    <row r="6" spans="1:5" s="39" customFormat="1" x14ac:dyDescent="0.25">
      <c r="A6" s="53">
        <v>1082</v>
      </c>
      <c r="B6" s="39" t="s">
        <v>368</v>
      </c>
      <c r="C6" s="54">
        <v>7.95</v>
      </c>
      <c r="D6" s="39" t="s">
        <v>553</v>
      </c>
      <c r="E6" s="39" t="s">
        <v>1698</v>
      </c>
    </row>
    <row r="7" spans="1:5" s="39" customFormat="1" x14ac:dyDescent="0.25">
      <c r="A7" s="53">
        <v>1120</v>
      </c>
      <c r="B7" s="39" t="s">
        <v>1699</v>
      </c>
      <c r="C7" s="54">
        <v>7.95</v>
      </c>
      <c r="D7" s="39" t="s">
        <v>560</v>
      </c>
      <c r="E7" s="39" t="s">
        <v>1698</v>
      </c>
    </row>
    <row r="8" spans="1:5" x14ac:dyDescent="0.25">
      <c r="A8" s="41">
        <v>1200</v>
      </c>
      <c r="B8" s="39" t="s">
        <v>370</v>
      </c>
      <c r="C8" s="42">
        <v>7.95</v>
      </c>
      <c r="D8" s="39" t="s">
        <v>553</v>
      </c>
      <c r="E8" s="39" t="s">
        <v>1698</v>
      </c>
    </row>
    <row r="9" spans="1:5" x14ac:dyDescent="0.25">
      <c r="A9" s="41">
        <v>1500</v>
      </c>
      <c r="B9" s="39" t="s">
        <v>568</v>
      </c>
      <c r="C9" s="42">
        <v>7.45</v>
      </c>
      <c r="D9" s="39" t="s">
        <v>553</v>
      </c>
      <c r="E9" s="39" t="s">
        <v>569</v>
      </c>
    </row>
    <row r="10" spans="1:5" x14ac:dyDescent="0.25">
      <c r="A10" s="41">
        <v>1501</v>
      </c>
      <c r="B10" s="39" t="s">
        <v>570</v>
      </c>
      <c r="C10" s="42">
        <v>7.45</v>
      </c>
      <c r="D10" s="39" t="s">
        <v>560</v>
      </c>
      <c r="E10" s="39" t="s">
        <v>569</v>
      </c>
    </row>
    <row r="11" spans="1:5" x14ac:dyDescent="0.25">
      <c r="A11" s="41">
        <v>1502</v>
      </c>
      <c r="B11" s="39" t="s">
        <v>571</v>
      </c>
      <c r="C11" s="42">
        <v>7.45</v>
      </c>
      <c r="D11" s="39" t="s">
        <v>560</v>
      </c>
      <c r="E11" s="39" t="s">
        <v>569</v>
      </c>
    </row>
    <row r="12" spans="1:5" x14ac:dyDescent="0.25">
      <c r="A12" s="41">
        <v>1540</v>
      </c>
      <c r="B12" s="39" t="s">
        <v>573</v>
      </c>
      <c r="C12" s="42">
        <v>7.45</v>
      </c>
      <c r="D12" s="39" t="s">
        <v>553</v>
      </c>
      <c r="E12" s="39" t="s">
        <v>569</v>
      </c>
    </row>
    <row r="13" spans="1:5" x14ac:dyDescent="0.25">
      <c r="A13" s="41">
        <v>1540</v>
      </c>
      <c r="B13" s="39" t="s">
        <v>572</v>
      </c>
      <c r="C13" s="42">
        <v>7.45</v>
      </c>
      <c r="D13" s="39" t="s">
        <v>560</v>
      </c>
      <c r="E13" s="39" t="s">
        <v>569</v>
      </c>
    </row>
    <row r="14" spans="1:5" x14ac:dyDescent="0.25">
      <c r="A14" s="41">
        <v>1541</v>
      </c>
      <c r="B14" s="39" t="s">
        <v>574</v>
      </c>
      <c r="C14" s="42">
        <v>7.45</v>
      </c>
      <c r="D14" s="39" t="s">
        <v>560</v>
      </c>
      <c r="E14" s="39" t="s">
        <v>569</v>
      </c>
    </row>
    <row r="15" spans="1:5" x14ac:dyDescent="0.25">
      <c r="A15" s="41">
        <v>1547</v>
      </c>
      <c r="B15" s="39" t="s">
        <v>575</v>
      </c>
      <c r="C15" s="42">
        <v>7.45</v>
      </c>
      <c r="D15" s="39" t="s">
        <v>553</v>
      </c>
      <c r="E15" s="39" t="s">
        <v>569</v>
      </c>
    </row>
    <row r="16" spans="1:5" x14ac:dyDescent="0.25">
      <c r="A16" s="41">
        <v>1560</v>
      </c>
      <c r="B16" s="39" t="s">
        <v>576</v>
      </c>
      <c r="C16" s="42">
        <v>7.45</v>
      </c>
      <c r="D16" s="39" t="s">
        <v>553</v>
      </c>
      <c r="E16" s="39" t="s">
        <v>569</v>
      </c>
    </row>
    <row r="17" spans="1:5" x14ac:dyDescent="0.25">
      <c r="A17" s="41">
        <v>1570</v>
      </c>
      <c r="B17" s="39" t="s">
        <v>579</v>
      </c>
      <c r="C17" s="42">
        <v>7.45</v>
      </c>
      <c r="D17" s="39" t="s">
        <v>560</v>
      </c>
      <c r="E17" s="39" t="s">
        <v>569</v>
      </c>
    </row>
    <row r="18" spans="1:5" x14ac:dyDescent="0.25">
      <c r="A18" s="41">
        <v>1570</v>
      </c>
      <c r="B18" s="39" t="s">
        <v>578</v>
      </c>
      <c r="C18" s="42">
        <v>7.45</v>
      </c>
      <c r="D18" s="39" t="s">
        <v>560</v>
      </c>
      <c r="E18" s="39" t="s">
        <v>569</v>
      </c>
    </row>
    <row r="19" spans="1:5" x14ac:dyDescent="0.25">
      <c r="A19" s="41">
        <v>1570</v>
      </c>
      <c r="B19" s="39" t="s">
        <v>577</v>
      </c>
      <c r="C19" s="42">
        <v>7.45</v>
      </c>
      <c r="D19" s="39" t="s">
        <v>553</v>
      </c>
      <c r="E19" s="39" t="s">
        <v>569</v>
      </c>
    </row>
    <row r="20" spans="1:5" x14ac:dyDescent="0.25">
      <c r="A20" s="41">
        <v>1600</v>
      </c>
      <c r="B20" s="39" t="s">
        <v>582</v>
      </c>
      <c r="C20" s="42">
        <v>7.45</v>
      </c>
      <c r="D20" s="39" t="s">
        <v>553</v>
      </c>
      <c r="E20" s="39" t="s">
        <v>569</v>
      </c>
    </row>
    <row r="21" spans="1:5" x14ac:dyDescent="0.25">
      <c r="A21" s="41">
        <v>1600</v>
      </c>
      <c r="B21" s="39" t="s">
        <v>581</v>
      </c>
      <c r="C21" s="42">
        <v>7.45</v>
      </c>
      <c r="D21" s="39" t="s">
        <v>560</v>
      </c>
      <c r="E21" s="39" t="s">
        <v>569</v>
      </c>
    </row>
    <row r="22" spans="1:5" x14ac:dyDescent="0.25">
      <c r="A22" s="41">
        <v>1600</v>
      </c>
      <c r="B22" s="39" t="s">
        <v>580</v>
      </c>
      <c r="C22" s="42">
        <v>7.45</v>
      </c>
      <c r="D22" s="39" t="s">
        <v>560</v>
      </c>
      <c r="E22" s="39" t="s">
        <v>569</v>
      </c>
    </row>
    <row r="23" spans="1:5" x14ac:dyDescent="0.25">
      <c r="A23" s="41">
        <v>1601</v>
      </c>
      <c r="B23" s="39" t="s">
        <v>583</v>
      </c>
      <c r="C23" s="42">
        <v>7.45</v>
      </c>
      <c r="D23" s="39" t="s">
        <v>560</v>
      </c>
      <c r="E23" s="39" t="s">
        <v>569</v>
      </c>
    </row>
    <row r="24" spans="1:5" x14ac:dyDescent="0.25">
      <c r="A24" s="41">
        <v>1602</v>
      </c>
      <c r="B24" s="39" t="s">
        <v>584</v>
      </c>
      <c r="C24" s="42">
        <v>7.45</v>
      </c>
      <c r="D24" s="39" t="s">
        <v>560</v>
      </c>
      <c r="E24" s="39" t="s">
        <v>569</v>
      </c>
    </row>
    <row r="25" spans="1:5" x14ac:dyDescent="0.25">
      <c r="A25" s="41">
        <v>1620</v>
      </c>
      <c r="B25" s="39" t="s">
        <v>585</v>
      </c>
      <c r="C25" s="42">
        <v>7.45</v>
      </c>
      <c r="D25" s="39" t="s">
        <v>553</v>
      </c>
      <c r="E25" s="39" t="s">
        <v>569</v>
      </c>
    </row>
    <row r="26" spans="1:5" x14ac:dyDescent="0.25">
      <c r="A26" s="41">
        <v>1630</v>
      </c>
      <c r="B26" s="39" t="s">
        <v>586</v>
      </c>
      <c r="C26" s="42">
        <v>7.45</v>
      </c>
      <c r="D26" s="39" t="s">
        <v>553</v>
      </c>
      <c r="E26" s="39" t="s">
        <v>569</v>
      </c>
    </row>
    <row r="27" spans="1:5" x14ac:dyDescent="0.25">
      <c r="A27" s="41">
        <v>1640</v>
      </c>
      <c r="B27" s="39" t="s">
        <v>587</v>
      </c>
      <c r="C27" s="42">
        <v>7.45</v>
      </c>
      <c r="D27" s="39" t="s">
        <v>553</v>
      </c>
      <c r="E27" s="39" t="s">
        <v>569</v>
      </c>
    </row>
    <row r="28" spans="1:5" x14ac:dyDescent="0.25">
      <c r="A28" s="41">
        <v>1650</v>
      </c>
      <c r="B28" s="39" t="s">
        <v>588</v>
      </c>
      <c r="C28" s="42">
        <v>7.45</v>
      </c>
      <c r="D28" s="39" t="s">
        <v>553</v>
      </c>
      <c r="E28" s="39" t="s">
        <v>569</v>
      </c>
    </row>
    <row r="29" spans="1:5" x14ac:dyDescent="0.25">
      <c r="A29" s="41">
        <v>1651</v>
      </c>
      <c r="B29" s="39" t="s">
        <v>589</v>
      </c>
      <c r="C29" s="42">
        <v>7.45</v>
      </c>
      <c r="D29" s="39" t="s">
        <v>560</v>
      </c>
      <c r="E29" s="39" t="s">
        <v>569</v>
      </c>
    </row>
    <row r="30" spans="1:5" x14ac:dyDescent="0.25">
      <c r="A30" s="41">
        <v>1652</v>
      </c>
      <c r="B30" s="39" t="s">
        <v>219</v>
      </c>
      <c r="C30" s="42">
        <v>7.45</v>
      </c>
      <c r="D30" s="39" t="s">
        <v>560</v>
      </c>
      <c r="E30" s="39" t="s">
        <v>569</v>
      </c>
    </row>
    <row r="31" spans="1:5" x14ac:dyDescent="0.25">
      <c r="A31" s="41">
        <v>1653</v>
      </c>
      <c r="B31" s="39" t="s">
        <v>590</v>
      </c>
      <c r="C31" s="42">
        <v>7.45</v>
      </c>
      <c r="D31" s="39" t="s">
        <v>560</v>
      </c>
      <c r="E31" s="39" t="s">
        <v>569</v>
      </c>
    </row>
    <row r="32" spans="1:5" x14ac:dyDescent="0.25">
      <c r="A32" s="41">
        <v>1654</v>
      </c>
      <c r="B32" s="39" t="s">
        <v>591</v>
      </c>
      <c r="C32" s="42">
        <v>7.45</v>
      </c>
      <c r="D32" s="39" t="s">
        <v>560</v>
      </c>
      <c r="E32" s="39" t="s">
        <v>569</v>
      </c>
    </row>
    <row r="33" spans="1:5" x14ac:dyDescent="0.25">
      <c r="A33" s="41">
        <v>1670</v>
      </c>
      <c r="B33" s="39" t="s">
        <v>594</v>
      </c>
      <c r="C33" s="42">
        <v>7.45</v>
      </c>
      <c r="D33" s="39" t="s">
        <v>553</v>
      </c>
      <c r="E33" s="39" t="s">
        <v>569</v>
      </c>
    </row>
    <row r="34" spans="1:5" x14ac:dyDescent="0.25">
      <c r="A34" s="41">
        <v>1670</v>
      </c>
      <c r="B34" s="39" t="s">
        <v>593</v>
      </c>
      <c r="C34" s="42">
        <v>7.45</v>
      </c>
      <c r="D34" s="39" t="s">
        <v>560</v>
      </c>
      <c r="E34" s="39" t="s">
        <v>569</v>
      </c>
    </row>
    <row r="35" spans="1:5" x14ac:dyDescent="0.25">
      <c r="A35" s="41">
        <v>1670</v>
      </c>
      <c r="B35" s="39" t="s">
        <v>592</v>
      </c>
      <c r="C35" s="42">
        <v>7.45</v>
      </c>
      <c r="D35" s="39" t="s">
        <v>560</v>
      </c>
      <c r="E35" s="39" t="s">
        <v>569</v>
      </c>
    </row>
    <row r="36" spans="1:5" x14ac:dyDescent="0.25">
      <c r="A36" s="41">
        <v>1671</v>
      </c>
      <c r="B36" s="39" t="s">
        <v>595</v>
      </c>
      <c r="C36" s="42">
        <v>7.45</v>
      </c>
      <c r="D36" s="39" t="s">
        <v>560</v>
      </c>
      <c r="E36" s="39" t="s">
        <v>569</v>
      </c>
    </row>
    <row r="37" spans="1:5" x14ac:dyDescent="0.25">
      <c r="A37" s="41">
        <v>1673</v>
      </c>
      <c r="B37" s="39" t="s">
        <v>596</v>
      </c>
      <c r="C37" s="42">
        <v>7.45</v>
      </c>
      <c r="D37" s="39" t="s">
        <v>560</v>
      </c>
      <c r="E37" s="39" t="s">
        <v>569</v>
      </c>
    </row>
    <row r="38" spans="1:5" x14ac:dyDescent="0.25">
      <c r="A38" s="41">
        <v>1674</v>
      </c>
      <c r="B38" s="39" t="s">
        <v>597</v>
      </c>
      <c r="C38" s="42">
        <v>7.45</v>
      </c>
      <c r="D38" s="39" t="s">
        <v>560</v>
      </c>
      <c r="E38" s="39" t="s">
        <v>569</v>
      </c>
    </row>
    <row r="39" spans="1:5" x14ac:dyDescent="0.25">
      <c r="A39" s="41">
        <v>1700</v>
      </c>
      <c r="B39" s="39" t="s">
        <v>600</v>
      </c>
      <c r="C39" s="42">
        <v>7.45</v>
      </c>
      <c r="D39" s="39" t="s">
        <v>560</v>
      </c>
      <c r="E39" s="39" t="s">
        <v>569</v>
      </c>
    </row>
    <row r="40" spans="1:5" x14ac:dyDescent="0.25">
      <c r="A40" s="41">
        <v>1700</v>
      </c>
      <c r="B40" s="39" t="s">
        <v>599</v>
      </c>
      <c r="C40" s="42">
        <v>7.45</v>
      </c>
      <c r="D40" s="39" t="s">
        <v>560</v>
      </c>
      <c r="E40" s="39" t="s">
        <v>569</v>
      </c>
    </row>
    <row r="41" spans="1:5" x14ac:dyDescent="0.25">
      <c r="A41" s="41">
        <v>1700</v>
      </c>
      <c r="B41" s="39" t="s">
        <v>598</v>
      </c>
      <c r="C41" s="42">
        <v>7.45</v>
      </c>
      <c r="D41" s="39" t="s">
        <v>553</v>
      </c>
      <c r="E41" s="39" t="s">
        <v>569</v>
      </c>
    </row>
    <row r="42" spans="1:5" x14ac:dyDescent="0.25">
      <c r="A42" s="41">
        <v>1701</v>
      </c>
      <c r="B42" s="39" t="s">
        <v>601</v>
      </c>
      <c r="C42" s="42">
        <v>7.45</v>
      </c>
      <c r="D42" s="39" t="s">
        <v>560</v>
      </c>
      <c r="E42" s="39" t="s">
        <v>569</v>
      </c>
    </row>
    <row r="43" spans="1:5" x14ac:dyDescent="0.25">
      <c r="A43" s="41">
        <v>1702</v>
      </c>
      <c r="B43" s="39" t="s">
        <v>602</v>
      </c>
      <c r="C43" s="42">
        <v>7.45</v>
      </c>
      <c r="D43" s="39" t="s">
        <v>560</v>
      </c>
      <c r="E43" s="39" t="s">
        <v>569</v>
      </c>
    </row>
    <row r="44" spans="1:5" x14ac:dyDescent="0.25">
      <c r="A44" s="41">
        <v>1703</v>
      </c>
      <c r="B44" s="39" t="s">
        <v>603</v>
      </c>
      <c r="C44" s="42">
        <v>7.45</v>
      </c>
      <c r="D44" s="39" t="s">
        <v>560</v>
      </c>
      <c r="E44" s="39" t="s">
        <v>569</v>
      </c>
    </row>
    <row r="45" spans="1:5" x14ac:dyDescent="0.25">
      <c r="A45" s="41">
        <v>1730</v>
      </c>
      <c r="B45" s="39" t="s">
        <v>607</v>
      </c>
      <c r="C45" s="42">
        <v>7.45</v>
      </c>
      <c r="D45" s="39" t="s">
        <v>560</v>
      </c>
      <c r="E45" s="39" t="s">
        <v>569</v>
      </c>
    </row>
    <row r="46" spans="1:5" x14ac:dyDescent="0.25">
      <c r="A46" s="41">
        <v>1730</v>
      </c>
      <c r="B46" s="39" t="s">
        <v>606</v>
      </c>
      <c r="C46" s="42">
        <v>7.45</v>
      </c>
      <c r="D46" s="39" t="s">
        <v>560</v>
      </c>
      <c r="E46" s="39" t="s">
        <v>569</v>
      </c>
    </row>
    <row r="47" spans="1:5" x14ac:dyDescent="0.25">
      <c r="A47" s="41">
        <v>1730</v>
      </c>
      <c r="B47" s="39" t="s">
        <v>605</v>
      </c>
      <c r="C47" s="42">
        <v>7.45</v>
      </c>
      <c r="D47" s="39" t="s">
        <v>560</v>
      </c>
      <c r="E47" s="39" t="s">
        <v>569</v>
      </c>
    </row>
    <row r="48" spans="1:5" x14ac:dyDescent="0.25">
      <c r="A48" s="41">
        <v>1730</v>
      </c>
      <c r="B48" s="39" t="s">
        <v>604</v>
      </c>
      <c r="C48" s="42">
        <v>7.45</v>
      </c>
      <c r="D48" s="39" t="s">
        <v>553</v>
      </c>
      <c r="E48" s="39" t="s">
        <v>569</v>
      </c>
    </row>
    <row r="49" spans="1:5" x14ac:dyDescent="0.25">
      <c r="A49" s="41">
        <v>1731</v>
      </c>
      <c r="B49" s="39" t="s">
        <v>609</v>
      </c>
      <c r="C49" s="42">
        <v>7.45</v>
      </c>
      <c r="D49" s="39" t="s">
        <v>560</v>
      </c>
      <c r="E49" s="39" t="s">
        <v>569</v>
      </c>
    </row>
    <row r="50" spans="1:5" x14ac:dyDescent="0.25">
      <c r="A50" s="41">
        <v>1731</v>
      </c>
      <c r="B50" s="39" t="s">
        <v>608</v>
      </c>
      <c r="C50" s="42">
        <v>7.45</v>
      </c>
      <c r="D50" s="39" t="s">
        <v>560</v>
      </c>
      <c r="E50" s="39" t="s">
        <v>569</v>
      </c>
    </row>
    <row r="51" spans="1:5" x14ac:dyDescent="0.25">
      <c r="A51" s="41">
        <v>1740</v>
      </c>
      <c r="B51" s="39" t="s">
        <v>610</v>
      </c>
      <c r="C51" s="42">
        <v>7.45</v>
      </c>
      <c r="D51" s="39" t="s">
        <v>553</v>
      </c>
      <c r="E51" s="39" t="s">
        <v>569</v>
      </c>
    </row>
    <row r="52" spans="1:5" x14ac:dyDescent="0.25">
      <c r="A52" s="41">
        <v>1741</v>
      </c>
      <c r="B52" s="39" t="s">
        <v>611</v>
      </c>
      <c r="C52" s="42">
        <v>7.45</v>
      </c>
      <c r="D52" s="39" t="s">
        <v>560</v>
      </c>
      <c r="E52" s="39" t="s">
        <v>569</v>
      </c>
    </row>
    <row r="53" spans="1:5" x14ac:dyDescent="0.25">
      <c r="A53" s="41">
        <v>1742</v>
      </c>
      <c r="B53" s="39" t="s">
        <v>612</v>
      </c>
      <c r="C53" s="42">
        <v>7.45</v>
      </c>
      <c r="D53" s="39" t="s">
        <v>560</v>
      </c>
      <c r="E53" s="39" t="s">
        <v>569</v>
      </c>
    </row>
    <row r="54" spans="1:5" x14ac:dyDescent="0.25">
      <c r="A54" s="41">
        <v>1745</v>
      </c>
      <c r="B54" s="39" t="s">
        <v>614</v>
      </c>
      <c r="C54" s="42">
        <v>7.45</v>
      </c>
      <c r="D54" s="39" t="s">
        <v>553</v>
      </c>
      <c r="E54" s="39" t="s">
        <v>569</v>
      </c>
    </row>
    <row r="55" spans="1:5" x14ac:dyDescent="0.25">
      <c r="A55" s="41">
        <v>1745</v>
      </c>
      <c r="B55" s="39" t="s">
        <v>613</v>
      </c>
      <c r="C55" s="42">
        <v>7.45</v>
      </c>
      <c r="D55" s="39" t="s">
        <v>560</v>
      </c>
      <c r="E55" s="39" t="s">
        <v>569</v>
      </c>
    </row>
    <row r="56" spans="1:5" x14ac:dyDescent="0.25">
      <c r="A56" s="41">
        <v>1750</v>
      </c>
      <c r="B56" s="39" t="s">
        <v>618</v>
      </c>
      <c r="C56" s="42">
        <v>7.45</v>
      </c>
      <c r="D56" s="39" t="s">
        <v>560</v>
      </c>
      <c r="E56" s="39" t="s">
        <v>569</v>
      </c>
    </row>
    <row r="57" spans="1:5" x14ac:dyDescent="0.25">
      <c r="A57" s="41">
        <v>1750</v>
      </c>
      <c r="B57" s="39" t="s">
        <v>617</v>
      </c>
      <c r="C57" s="42">
        <v>7.45</v>
      </c>
      <c r="D57" s="39" t="s">
        <v>560</v>
      </c>
      <c r="E57" s="39" t="s">
        <v>569</v>
      </c>
    </row>
    <row r="58" spans="1:5" x14ac:dyDescent="0.25">
      <c r="A58" s="41">
        <v>1750</v>
      </c>
      <c r="B58" s="39" t="s">
        <v>616</v>
      </c>
      <c r="C58" s="42">
        <v>7.45</v>
      </c>
      <c r="D58" s="39" t="s">
        <v>553</v>
      </c>
      <c r="E58" s="39" t="s">
        <v>569</v>
      </c>
    </row>
    <row r="59" spans="1:5" x14ac:dyDescent="0.25">
      <c r="A59" s="41">
        <v>1750</v>
      </c>
      <c r="B59" s="39" t="s">
        <v>615</v>
      </c>
      <c r="C59" s="42">
        <v>7.45</v>
      </c>
      <c r="D59" s="39" t="s">
        <v>560</v>
      </c>
      <c r="E59" s="39" t="s">
        <v>569</v>
      </c>
    </row>
    <row r="60" spans="1:5" x14ac:dyDescent="0.25">
      <c r="A60" s="41">
        <v>1755</v>
      </c>
      <c r="B60" s="39" t="s">
        <v>622</v>
      </c>
      <c r="C60" s="42">
        <v>7.45</v>
      </c>
      <c r="D60" s="39" t="s">
        <v>560</v>
      </c>
      <c r="E60" s="39" t="s">
        <v>569</v>
      </c>
    </row>
    <row r="61" spans="1:5" x14ac:dyDescent="0.25">
      <c r="A61" s="41">
        <v>1755</v>
      </c>
      <c r="B61" s="39" t="s">
        <v>621</v>
      </c>
      <c r="C61" s="42">
        <v>7.45</v>
      </c>
      <c r="D61" s="39" t="s">
        <v>560</v>
      </c>
      <c r="E61" s="39" t="s">
        <v>569</v>
      </c>
    </row>
    <row r="62" spans="1:5" x14ac:dyDescent="0.25">
      <c r="A62" s="41">
        <v>1755</v>
      </c>
      <c r="B62" s="39" t="s">
        <v>620</v>
      </c>
      <c r="C62" s="42">
        <v>7.45</v>
      </c>
      <c r="D62" s="39" t="s">
        <v>560</v>
      </c>
      <c r="E62" s="39" t="s">
        <v>569</v>
      </c>
    </row>
    <row r="63" spans="1:5" x14ac:dyDescent="0.25">
      <c r="A63" s="41">
        <v>1755</v>
      </c>
      <c r="B63" s="39" t="s">
        <v>619</v>
      </c>
      <c r="C63" s="42">
        <v>7.45</v>
      </c>
      <c r="D63" s="39" t="s">
        <v>553</v>
      </c>
      <c r="E63" s="39" t="s">
        <v>569</v>
      </c>
    </row>
    <row r="64" spans="1:5" x14ac:dyDescent="0.25">
      <c r="A64" s="41">
        <v>1760</v>
      </c>
      <c r="B64" s="39" t="s">
        <v>626</v>
      </c>
      <c r="C64" s="42">
        <v>7.45</v>
      </c>
      <c r="D64" s="39" t="s">
        <v>560</v>
      </c>
      <c r="E64" s="39" t="s">
        <v>569</v>
      </c>
    </row>
    <row r="65" spans="1:5" x14ac:dyDescent="0.25">
      <c r="A65" s="41">
        <v>1760</v>
      </c>
      <c r="B65" s="39" t="s">
        <v>625</v>
      </c>
      <c r="C65" s="42">
        <v>7.45</v>
      </c>
      <c r="D65" s="39" t="s">
        <v>553</v>
      </c>
      <c r="E65" s="39" t="s">
        <v>569</v>
      </c>
    </row>
    <row r="66" spans="1:5" x14ac:dyDescent="0.25">
      <c r="A66" s="41">
        <v>1760</v>
      </c>
      <c r="B66" s="39" t="s">
        <v>624</v>
      </c>
      <c r="C66" s="42">
        <v>7.45</v>
      </c>
      <c r="D66" s="39" t="s">
        <v>560</v>
      </c>
      <c r="E66" s="39" t="s">
        <v>569</v>
      </c>
    </row>
    <row r="67" spans="1:5" x14ac:dyDescent="0.25">
      <c r="A67" s="41">
        <v>1760</v>
      </c>
      <c r="B67" s="39" t="s">
        <v>623</v>
      </c>
      <c r="C67" s="42">
        <v>7.45</v>
      </c>
      <c r="D67" s="39" t="s">
        <v>560</v>
      </c>
      <c r="E67" s="39" t="s">
        <v>569</v>
      </c>
    </row>
    <row r="68" spans="1:5" x14ac:dyDescent="0.25">
      <c r="A68" s="41">
        <v>1761</v>
      </c>
      <c r="B68" s="39" t="s">
        <v>627</v>
      </c>
      <c r="C68" s="42">
        <v>7.45</v>
      </c>
      <c r="D68" s="39" t="s">
        <v>560</v>
      </c>
      <c r="E68" s="39" t="s">
        <v>569</v>
      </c>
    </row>
    <row r="69" spans="1:5" x14ac:dyDescent="0.25">
      <c r="A69" s="41">
        <v>1770</v>
      </c>
      <c r="B69" s="39" t="s">
        <v>628</v>
      </c>
      <c r="C69" s="42">
        <v>7.45</v>
      </c>
      <c r="D69" s="39" t="s">
        <v>553</v>
      </c>
      <c r="E69" s="39" t="s">
        <v>569</v>
      </c>
    </row>
    <row r="70" spans="1:5" x14ac:dyDescent="0.25">
      <c r="A70" s="41">
        <v>1780</v>
      </c>
      <c r="B70" s="39" t="s">
        <v>629</v>
      </c>
      <c r="C70" s="42">
        <v>7.45</v>
      </c>
      <c r="D70" s="39" t="s">
        <v>553</v>
      </c>
      <c r="E70" s="39" t="s">
        <v>569</v>
      </c>
    </row>
    <row r="71" spans="1:5" x14ac:dyDescent="0.25">
      <c r="A71" s="41">
        <v>1785</v>
      </c>
      <c r="B71" s="39" t="s">
        <v>632</v>
      </c>
      <c r="C71" s="42">
        <v>7.45</v>
      </c>
      <c r="D71" s="39" t="s">
        <v>553</v>
      </c>
      <c r="E71" s="39" t="s">
        <v>569</v>
      </c>
    </row>
    <row r="72" spans="1:5" x14ac:dyDescent="0.25">
      <c r="A72" s="41">
        <v>1785</v>
      </c>
      <c r="B72" s="39" t="s">
        <v>631</v>
      </c>
      <c r="C72" s="42">
        <v>7.45</v>
      </c>
      <c r="D72" s="39" t="s">
        <v>560</v>
      </c>
      <c r="E72" s="39" t="s">
        <v>569</v>
      </c>
    </row>
    <row r="73" spans="1:5" x14ac:dyDescent="0.25">
      <c r="A73" s="41">
        <v>1785</v>
      </c>
      <c r="B73" s="39" t="s">
        <v>630</v>
      </c>
      <c r="C73" s="42">
        <v>7.45</v>
      </c>
      <c r="D73" s="39" t="s">
        <v>560</v>
      </c>
      <c r="E73" s="39" t="s">
        <v>569</v>
      </c>
    </row>
    <row r="74" spans="1:5" x14ac:dyDescent="0.25">
      <c r="A74" s="41">
        <v>1790</v>
      </c>
      <c r="B74" s="39" t="s">
        <v>636</v>
      </c>
      <c r="C74" s="42">
        <v>7.45</v>
      </c>
      <c r="D74" s="39" t="s">
        <v>560</v>
      </c>
      <c r="E74" s="39" t="s">
        <v>569</v>
      </c>
    </row>
    <row r="75" spans="1:5" x14ac:dyDescent="0.25">
      <c r="A75" s="41">
        <v>1790</v>
      </c>
      <c r="B75" s="39" t="s">
        <v>635</v>
      </c>
      <c r="C75" s="42">
        <v>7.45</v>
      </c>
      <c r="D75" s="39" t="s">
        <v>560</v>
      </c>
      <c r="E75" s="39" t="s">
        <v>569</v>
      </c>
    </row>
    <row r="76" spans="1:5" x14ac:dyDescent="0.25">
      <c r="A76" s="41">
        <v>1790</v>
      </c>
      <c r="B76" s="39" t="s">
        <v>634</v>
      </c>
      <c r="C76" s="42">
        <v>7.45</v>
      </c>
      <c r="D76" s="39" t="s">
        <v>560</v>
      </c>
      <c r="E76" s="39" t="s">
        <v>569</v>
      </c>
    </row>
    <row r="77" spans="1:5" x14ac:dyDescent="0.25">
      <c r="A77" s="41">
        <v>1790</v>
      </c>
      <c r="B77" s="39" t="s">
        <v>633</v>
      </c>
      <c r="C77" s="42">
        <v>7.45</v>
      </c>
      <c r="D77" s="39" t="s">
        <v>553</v>
      </c>
      <c r="E77" s="39" t="s">
        <v>569</v>
      </c>
    </row>
    <row r="78" spans="1:5" x14ac:dyDescent="0.25">
      <c r="A78" s="41">
        <v>1800</v>
      </c>
      <c r="B78" s="39" t="s">
        <v>638</v>
      </c>
      <c r="C78" s="42">
        <v>7.45</v>
      </c>
      <c r="D78" s="39" t="s">
        <v>553</v>
      </c>
      <c r="E78" s="39" t="s">
        <v>569</v>
      </c>
    </row>
    <row r="79" spans="1:5" x14ac:dyDescent="0.25">
      <c r="A79" s="41">
        <v>1800</v>
      </c>
      <c r="B79" s="39" t="s">
        <v>637</v>
      </c>
      <c r="C79" s="42">
        <v>7.45</v>
      </c>
      <c r="D79" s="39" t="s">
        <v>560</v>
      </c>
      <c r="E79" s="39" t="s">
        <v>569</v>
      </c>
    </row>
    <row r="80" spans="1:5" x14ac:dyDescent="0.25">
      <c r="A80" s="41">
        <v>1820</v>
      </c>
      <c r="B80" s="39" t="s">
        <v>641</v>
      </c>
      <c r="C80" s="42">
        <v>7.45</v>
      </c>
      <c r="D80" s="39" t="s">
        <v>553</v>
      </c>
      <c r="E80" s="39" t="s">
        <v>569</v>
      </c>
    </row>
    <row r="81" spans="1:5" x14ac:dyDescent="0.25">
      <c r="A81" s="41">
        <v>1820</v>
      </c>
      <c r="B81" s="39" t="s">
        <v>640</v>
      </c>
      <c r="C81" s="42">
        <v>7.45</v>
      </c>
      <c r="D81" s="39" t="s">
        <v>560</v>
      </c>
      <c r="E81" s="39" t="s">
        <v>569</v>
      </c>
    </row>
    <row r="82" spans="1:5" x14ac:dyDescent="0.25">
      <c r="A82" s="41">
        <v>1820</v>
      </c>
      <c r="B82" s="39" t="s">
        <v>639</v>
      </c>
      <c r="C82" s="42">
        <v>7.45</v>
      </c>
      <c r="D82" s="39" t="s">
        <v>560</v>
      </c>
      <c r="E82" s="39" t="s">
        <v>569</v>
      </c>
    </row>
    <row r="83" spans="1:5" x14ac:dyDescent="0.25">
      <c r="A83" s="41">
        <v>1830</v>
      </c>
      <c r="B83" s="39" t="s">
        <v>642</v>
      </c>
      <c r="C83" s="42">
        <v>7.45</v>
      </c>
      <c r="D83" s="39" t="s">
        <v>553</v>
      </c>
      <c r="E83" s="39" t="s">
        <v>569</v>
      </c>
    </row>
    <row r="84" spans="1:5" x14ac:dyDescent="0.25">
      <c r="A84" s="41">
        <v>1831</v>
      </c>
      <c r="B84" s="39" t="s">
        <v>643</v>
      </c>
      <c r="C84" s="42">
        <v>7.45</v>
      </c>
      <c r="D84" s="39" t="s">
        <v>560</v>
      </c>
      <c r="E84" s="39" t="s">
        <v>569</v>
      </c>
    </row>
    <row r="85" spans="1:5" x14ac:dyDescent="0.25">
      <c r="A85" s="41">
        <v>1840</v>
      </c>
      <c r="B85" s="39" t="s">
        <v>646</v>
      </c>
      <c r="C85" s="42">
        <v>7.45</v>
      </c>
      <c r="D85" s="39" t="s">
        <v>560</v>
      </c>
      <c r="E85" s="39" t="s">
        <v>569</v>
      </c>
    </row>
    <row r="86" spans="1:5" x14ac:dyDescent="0.25">
      <c r="A86" s="41">
        <v>1840</v>
      </c>
      <c r="B86" s="39" t="s">
        <v>645</v>
      </c>
      <c r="C86" s="42">
        <v>7.45</v>
      </c>
      <c r="D86" s="39" t="s">
        <v>560</v>
      </c>
      <c r="E86" s="39" t="s">
        <v>569</v>
      </c>
    </row>
    <row r="87" spans="1:5" x14ac:dyDescent="0.25">
      <c r="A87" s="41">
        <v>1840</v>
      </c>
      <c r="B87" s="39" t="s">
        <v>644</v>
      </c>
      <c r="C87" s="42">
        <v>7.45</v>
      </c>
      <c r="D87" s="39" t="s">
        <v>553</v>
      </c>
      <c r="E87" s="39" t="s">
        <v>569</v>
      </c>
    </row>
    <row r="88" spans="1:5" x14ac:dyDescent="0.25">
      <c r="A88" s="41">
        <v>1850</v>
      </c>
      <c r="B88" s="39" t="s">
        <v>647</v>
      </c>
      <c r="C88" s="42">
        <v>7.45</v>
      </c>
      <c r="D88" s="39" t="s">
        <v>553</v>
      </c>
      <c r="E88" s="39" t="s">
        <v>569</v>
      </c>
    </row>
    <row r="89" spans="1:5" x14ac:dyDescent="0.25">
      <c r="A89" s="41">
        <v>1851</v>
      </c>
      <c r="B89" s="39" t="s">
        <v>648</v>
      </c>
      <c r="C89" s="42">
        <v>7.45</v>
      </c>
      <c r="D89" s="39" t="s">
        <v>560</v>
      </c>
      <c r="E89" s="39" t="s">
        <v>569</v>
      </c>
    </row>
    <row r="90" spans="1:5" x14ac:dyDescent="0.25">
      <c r="A90" s="41">
        <v>1852</v>
      </c>
      <c r="B90" s="39" t="s">
        <v>649</v>
      </c>
      <c r="C90" s="42">
        <v>7.45</v>
      </c>
      <c r="D90" s="39" t="s">
        <v>560</v>
      </c>
      <c r="E90" s="39" t="s">
        <v>569</v>
      </c>
    </row>
    <row r="91" spans="1:5" x14ac:dyDescent="0.25">
      <c r="A91" s="41">
        <v>1853</v>
      </c>
      <c r="B91" s="39" t="s">
        <v>650</v>
      </c>
      <c r="C91" s="42">
        <v>7.45</v>
      </c>
      <c r="D91" s="39" t="s">
        <v>560</v>
      </c>
      <c r="E91" s="39" t="s">
        <v>569</v>
      </c>
    </row>
    <row r="92" spans="1:5" x14ac:dyDescent="0.25">
      <c r="A92" s="41">
        <v>1860</v>
      </c>
      <c r="B92" s="39" t="s">
        <v>651</v>
      </c>
      <c r="C92" s="42">
        <v>7.45</v>
      </c>
      <c r="D92" s="39" t="s">
        <v>553</v>
      </c>
      <c r="E92" s="39" t="s">
        <v>569</v>
      </c>
    </row>
    <row r="93" spans="1:5" x14ac:dyDescent="0.25">
      <c r="A93" s="41">
        <v>1861</v>
      </c>
      <c r="B93" s="39" t="s">
        <v>652</v>
      </c>
      <c r="C93" s="42">
        <v>7.45</v>
      </c>
      <c r="D93" s="39" t="s">
        <v>560</v>
      </c>
      <c r="E93" s="39" t="s">
        <v>569</v>
      </c>
    </row>
    <row r="94" spans="1:5" x14ac:dyDescent="0.25">
      <c r="A94" s="41">
        <v>1880</v>
      </c>
      <c r="B94" s="39" t="s">
        <v>655</v>
      </c>
      <c r="C94" s="42">
        <v>7.45</v>
      </c>
      <c r="D94" s="39" t="s">
        <v>560</v>
      </c>
      <c r="E94" s="39" t="s">
        <v>569</v>
      </c>
    </row>
    <row r="95" spans="1:5" x14ac:dyDescent="0.25">
      <c r="A95" s="41">
        <v>1880</v>
      </c>
      <c r="B95" s="39" t="s">
        <v>654</v>
      </c>
      <c r="C95" s="42">
        <v>7.45</v>
      </c>
      <c r="D95" s="39" t="s">
        <v>560</v>
      </c>
      <c r="E95" s="39" t="s">
        <v>569</v>
      </c>
    </row>
    <row r="96" spans="1:5" x14ac:dyDescent="0.25">
      <c r="A96" s="41">
        <v>1880</v>
      </c>
      <c r="B96" s="39" t="s">
        <v>653</v>
      </c>
      <c r="C96" s="42">
        <v>7.45</v>
      </c>
      <c r="D96" s="39" t="s">
        <v>553</v>
      </c>
      <c r="E96" s="39" t="s">
        <v>569</v>
      </c>
    </row>
    <row r="97" spans="1:5" x14ac:dyDescent="0.25">
      <c r="A97" s="41">
        <v>1910</v>
      </c>
      <c r="B97" s="39" t="s">
        <v>659</v>
      </c>
      <c r="C97" s="42">
        <v>7.45</v>
      </c>
      <c r="D97" s="39" t="s">
        <v>560</v>
      </c>
      <c r="E97" s="39" t="s">
        <v>569</v>
      </c>
    </row>
    <row r="98" spans="1:5" x14ac:dyDescent="0.25">
      <c r="A98" s="41">
        <v>1910</v>
      </c>
      <c r="B98" s="39" t="s">
        <v>658</v>
      </c>
      <c r="C98" s="42">
        <v>7.45</v>
      </c>
      <c r="D98" s="39" t="s">
        <v>553</v>
      </c>
      <c r="E98" s="39" t="s">
        <v>569</v>
      </c>
    </row>
    <row r="99" spans="1:5" x14ac:dyDescent="0.25">
      <c r="A99" s="41">
        <v>1910</v>
      </c>
      <c r="B99" s="39" t="s">
        <v>657</v>
      </c>
      <c r="C99" s="42">
        <v>7.45</v>
      </c>
      <c r="D99" s="39" t="s">
        <v>560</v>
      </c>
      <c r="E99" s="39" t="s">
        <v>569</v>
      </c>
    </row>
    <row r="100" spans="1:5" x14ac:dyDescent="0.25">
      <c r="A100" s="41">
        <v>1910</v>
      </c>
      <c r="B100" s="39" t="s">
        <v>656</v>
      </c>
      <c r="C100" s="42">
        <v>7.45</v>
      </c>
      <c r="D100" s="39" t="s">
        <v>560</v>
      </c>
      <c r="E100" s="39" t="s">
        <v>569</v>
      </c>
    </row>
    <row r="101" spans="1:5" x14ac:dyDescent="0.25">
      <c r="A101" s="41">
        <v>1930</v>
      </c>
      <c r="B101" s="39" t="s">
        <v>661</v>
      </c>
      <c r="C101" s="42">
        <v>7.45</v>
      </c>
      <c r="D101" s="39" t="s">
        <v>553</v>
      </c>
      <c r="E101" s="39" t="s">
        <v>569</v>
      </c>
    </row>
    <row r="102" spans="1:5" x14ac:dyDescent="0.25">
      <c r="A102" s="41">
        <v>1930</v>
      </c>
      <c r="B102" s="39" t="s">
        <v>660</v>
      </c>
      <c r="C102" s="42">
        <v>7.45</v>
      </c>
      <c r="D102" s="39" t="s">
        <v>560</v>
      </c>
      <c r="E102" s="39" t="s">
        <v>569</v>
      </c>
    </row>
    <row r="103" spans="1:5" x14ac:dyDescent="0.25">
      <c r="A103" s="41">
        <v>1932</v>
      </c>
      <c r="B103" s="39" t="s">
        <v>662</v>
      </c>
      <c r="C103" s="42">
        <v>7.45</v>
      </c>
      <c r="D103" s="39" t="s">
        <v>560</v>
      </c>
      <c r="E103" s="39" t="s">
        <v>569</v>
      </c>
    </row>
    <row r="104" spans="1:5" x14ac:dyDescent="0.25">
      <c r="A104" s="41">
        <v>1933</v>
      </c>
      <c r="B104" s="39" t="s">
        <v>663</v>
      </c>
      <c r="C104" s="42">
        <v>7.45</v>
      </c>
      <c r="D104" s="39" t="s">
        <v>560</v>
      </c>
      <c r="E104" s="39" t="s">
        <v>569</v>
      </c>
    </row>
    <row r="105" spans="1:5" x14ac:dyDescent="0.25">
      <c r="A105" s="41">
        <v>1950</v>
      </c>
      <c r="B105" s="39" t="s">
        <v>664</v>
      </c>
      <c r="C105" s="42">
        <v>7.45</v>
      </c>
      <c r="D105" s="39" t="s">
        <v>553</v>
      </c>
      <c r="E105" s="39" t="s">
        <v>569</v>
      </c>
    </row>
    <row r="106" spans="1:5" x14ac:dyDescent="0.25">
      <c r="A106" s="41">
        <v>1970</v>
      </c>
      <c r="B106" s="39" t="s">
        <v>665</v>
      </c>
      <c r="C106" s="42">
        <v>7.45</v>
      </c>
      <c r="D106" s="39" t="s">
        <v>553</v>
      </c>
      <c r="E106" s="39" t="s">
        <v>569</v>
      </c>
    </row>
    <row r="107" spans="1:5" x14ac:dyDescent="0.25">
      <c r="A107" s="41">
        <v>1980</v>
      </c>
      <c r="B107" s="39" t="s">
        <v>667</v>
      </c>
      <c r="C107" s="42">
        <v>7.45</v>
      </c>
      <c r="D107" s="39" t="s">
        <v>553</v>
      </c>
      <c r="E107" s="39" t="s">
        <v>569</v>
      </c>
    </row>
    <row r="108" spans="1:5" x14ac:dyDescent="0.25">
      <c r="A108" s="41">
        <v>1980</v>
      </c>
      <c r="B108" s="39" t="s">
        <v>666</v>
      </c>
      <c r="C108" s="42">
        <v>7.45</v>
      </c>
      <c r="D108" s="39" t="s">
        <v>560</v>
      </c>
      <c r="E108" s="39" t="s">
        <v>569</v>
      </c>
    </row>
    <row r="109" spans="1:5" x14ac:dyDescent="0.25">
      <c r="A109" s="41">
        <v>1981</v>
      </c>
      <c r="B109" s="39" t="s">
        <v>668</v>
      </c>
      <c r="C109" s="42">
        <v>7.45</v>
      </c>
      <c r="D109" s="39" t="s">
        <v>560</v>
      </c>
      <c r="E109" s="39" t="s">
        <v>569</v>
      </c>
    </row>
    <row r="110" spans="1:5" x14ac:dyDescent="0.25">
      <c r="A110" s="41">
        <v>1982</v>
      </c>
      <c r="B110" s="39" t="s">
        <v>670</v>
      </c>
      <c r="C110" s="42">
        <v>7.45</v>
      </c>
      <c r="D110" s="39" t="s">
        <v>560</v>
      </c>
      <c r="E110" s="39" t="s">
        <v>569</v>
      </c>
    </row>
    <row r="111" spans="1:5" x14ac:dyDescent="0.25">
      <c r="A111" s="41">
        <v>1982</v>
      </c>
      <c r="B111" s="39" t="s">
        <v>669</v>
      </c>
      <c r="C111" s="42">
        <v>7.45</v>
      </c>
      <c r="D111" s="39" t="s">
        <v>560</v>
      </c>
      <c r="E111" s="39" t="s">
        <v>569</v>
      </c>
    </row>
    <row r="112" spans="1:5" x14ac:dyDescent="0.25">
      <c r="A112" s="41">
        <v>2000</v>
      </c>
      <c r="B112" s="39" t="s">
        <v>671</v>
      </c>
      <c r="C112" s="42">
        <v>7.45</v>
      </c>
      <c r="D112" s="39" t="s">
        <v>553</v>
      </c>
      <c r="E112" s="39" t="s">
        <v>215</v>
      </c>
    </row>
    <row r="113" spans="1:5" x14ac:dyDescent="0.25">
      <c r="A113" s="41">
        <v>2018</v>
      </c>
      <c r="B113" s="39" t="s">
        <v>671</v>
      </c>
      <c r="C113" s="42">
        <v>7.45</v>
      </c>
      <c r="D113" s="39" t="s">
        <v>553</v>
      </c>
      <c r="E113" s="39" t="s">
        <v>215</v>
      </c>
    </row>
    <row r="114" spans="1:5" x14ac:dyDescent="0.25">
      <c r="A114" s="41">
        <v>2020</v>
      </c>
      <c r="B114" s="39" t="s">
        <v>671</v>
      </c>
      <c r="C114" s="42">
        <v>7.45</v>
      </c>
      <c r="D114" s="39" t="s">
        <v>553</v>
      </c>
      <c r="E114" s="39" t="s">
        <v>215</v>
      </c>
    </row>
    <row r="115" spans="1:5" x14ac:dyDescent="0.25">
      <c r="A115" s="41">
        <v>2030</v>
      </c>
      <c r="B115" s="39" t="s">
        <v>671</v>
      </c>
      <c r="C115" s="42">
        <v>7.45</v>
      </c>
      <c r="D115" s="39" t="s">
        <v>553</v>
      </c>
      <c r="E115" s="39" t="s">
        <v>215</v>
      </c>
    </row>
    <row r="116" spans="1:5" x14ac:dyDescent="0.25">
      <c r="A116" s="41">
        <v>2040</v>
      </c>
      <c r="B116" s="39" t="s">
        <v>674</v>
      </c>
      <c r="C116" s="42">
        <v>7.45</v>
      </c>
      <c r="D116" s="39" t="s">
        <v>560</v>
      </c>
      <c r="E116" s="39" t="s">
        <v>215</v>
      </c>
    </row>
    <row r="117" spans="1:5" x14ac:dyDescent="0.25">
      <c r="A117" s="41">
        <v>2040</v>
      </c>
      <c r="B117" s="39" t="s">
        <v>673</v>
      </c>
      <c r="C117" s="42">
        <v>7.45</v>
      </c>
      <c r="D117" s="39" t="s">
        <v>560</v>
      </c>
      <c r="E117" s="39" t="s">
        <v>215</v>
      </c>
    </row>
    <row r="118" spans="1:5" x14ac:dyDescent="0.25">
      <c r="A118" s="41">
        <v>2040</v>
      </c>
      <c r="B118" s="39" t="s">
        <v>672</v>
      </c>
      <c r="C118" s="42">
        <v>7.45</v>
      </c>
      <c r="D118" s="39" t="s">
        <v>560</v>
      </c>
      <c r="E118" s="39" t="s">
        <v>215</v>
      </c>
    </row>
    <row r="119" spans="1:5" x14ac:dyDescent="0.25">
      <c r="A119" s="41">
        <v>2040</v>
      </c>
      <c r="B119" s="39" t="s">
        <v>671</v>
      </c>
      <c r="C119" s="42">
        <v>7.45</v>
      </c>
      <c r="D119" s="39" t="s">
        <v>553</v>
      </c>
      <c r="E119" s="39" t="s">
        <v>215</v>
      </c>
    </row>
    <row r="120" spans="1:5" x14ac:dyDescent="0.25">
      <c r="A120" s="41">
        <v>2050</v>
      </c>
      <c r="B120" s="39" t="s">
        <v>671</v>
      </c>
      <c r="C120" s="42">
        <v>7.45</v>
      </c>
      <c r="D120" s="39" t="s">
        <v>553</v>
      </c>
      <c r="E120" s="39" t="s">
        <v>215</v>
      </c>
    </row>
    <row r="121" spans="1:5" x14ac:dyDescent="0.25">
      <c r="A121" s="41">
        <v>2060</v>
      </c>
      <c r="B121" s="39" t="s">
        <v>671</v>
      </c>
      <c r="C121" s="42">
        <v>7.45</v>
      </c>
      <c r="D121" s="39" t="s">
        <v>553</v>
      </c>
      <c r="E121" s="39" t="s">
        <v>215</v>
      </c>
    </row>
    <row r="122" spans="1:5" x14ac:dyDescent="0.25">
      <c r="A122" s="41">
        <v>2070</v>
      </c>
      <c r="B122" s="39" t="s">
        <v>676</v>
      </c>
      <c r="C122" s="42">
        <v>7.45</v>
      </c>
      <c r="D122" s="39" t="s">
        <v>553</v>
      </c>
      <c r="E122" s="39" t="s">
        <v>215</v>
      </c>
    </row>
    <row r="123" spans="1:5" x14ac:dyDescent="0.25">
      <c r="A123" s="41">
        <v>2070</v>
      </c>
      <c r="B123" s="39" t="s">
        <v>675</v>
      </c>
      <c r="C123" s="42">
        <v>7.45</v>
      </c>
      <c r="D123" s="39" t="s">
        <v>560</v>
      </c>
      <c r="E123" s="39" t="s">
        <v>215</v>
      </c>
    </row>
    <row r="124" spans="1:5" x14ac:dyDescent="0.25">
      <c r="A124" s="41">
        <v>2100</v>
      </c>
      <c r="B124" s="39" t="s">
        <v>677</v>
      </c>
      <c r="C124" s="42">
        <v>7.45</v>
      </c>
      <c r="D124" s="39" t="s">
        <v>560</v>
      </c>
      <c r="E124" s="39" t="s">
        <v>215</v>
      </c>
    </row>
    <row r="125" spans="1:5" x14ac:dyDescent="0.25">
      <c r="A125" s="41">
        <v>2110</v>
      </c>
      <c r="B125" s="39" t="s">
        <v>678</v>
      </c>
      <c r="C125" s="42">
        <v>7.45</v>
      </c>
      <c r="D125" s="39" t="s">
        <v>553</v>
      </c>
      <c r="E125" s="39" t="s">
        <v>215</v>
      </c>
    </row>
    <row r="126" spans="1:5" x14ac:dyDescent="0.25">
      <c r="A126" s="41">
        <v>2140</v>
      </c>
      <c r="B126" s="39" t="s">
        <v>679</v>
      </c>
      <c r="C126" s="42">
        <v>7.45</v>
      </c>
      <c r="D126" s="39" t="s">
        <v>560</v>
      </c>
      <c r="E126" s="39" t="s">
        <v>215</v>
      </c>
    </row>
    <row r="127" spans="1:5" x14ac:dyDescent="0.25">
      <c r="A127" s="41">
        <v>2150</v>
      </c>
      <c r="B127" s="39" t="s">
        <v>680</v>
      </c>
      <c r="C127" s="42">
        <v>7.45</v>
      </c>
      <c r="D127" s="39" t="s">
        <v>553</v>
      </c>
      <c r="E127" s="39" t="s">
        <v>215</v>
      </c>
    </row>
    <row r="128" spans="1:5" x14ac:dyDescent="0.25">
      <c r="A128" s="41">
        <v>2160</v>
      </c>
      <c r="B128" s="39" t="s">
        <v>681</v>
      </c>
      <c r="C128" s="42">
        <v>7.45</v>
      </c>
      <c r="D128" s="39" t="s">
        <v>553</v>
      </c>
      <c r="E128" s="39" t="s">
        <v>215</v>
      </c>
    </row>
    <row r="129" spans="1:5" x14ac:dyDescent="0.25">
      <c r="A129" s="41">
        <v>2170</v>
      </c>
      <c r="B129" s="39" t="s">
        <v>682</v>
      </c>
      <c r="C129" s="42">
        <v>7.45</v>
      </c>
      <c r="D129" s="39" t="s">
        <v>560</v>
      </c>
      <c r="E129" s="39" t="s">
        <v>215</v>
      </c>
    </row>
    <row r="130" spans="1:5" x14ac:dyDescent="0.25">
      <c r="A130" s="41">
        <v>2180</v>
      </c>
      <c r="B130" s="39" t="s">
        <v>683</v>
      </c>
      <c r="C130" s="42">
        <v>7.45</v>
      </c>
      <c r="D130" s="39" t="s">
        <v>560</v>
      </c>
      <c r="E130" s="39" t="s">
        <v>215</v>
      </c>
    </row>
    <row r="131" spans="1:5" x14ac:dyDescent="0.25">
      <c r="A131" s="41">
        <v>2200</v>
      </c>
      <c r="B131" s="39" t="s">
        <v>686</v>
      </c>
      <c r="C131" s="42">
        <v>6.95</v>
      </c>
      <c r="D131" s="39" t="s">
        <v>560</v>
      </c>
      <c r="E131" s="39" t="s">
        <v>215</v>
      </c>
    </row>
    <row r="132" spans="1:5" x14ac:dyDescent="0.25">
      <c r="A132" s="41">
        <v>2200</v>
      </c>
      <c r="B132" s="39" t="s">
        <v>685</v>
      </c>
      <c r="C132" s="42">
        <v>6.95</v>
      </c>
      <c r="D132" s="39" t="s">
        <v>560</v>
      </c>
      <c r="E132" s="39" t="s">
        <v>215</v>
      </c>
    </row>
    <row r="133" spans="1:5" x14ac:dyDescent="0.25">
      <c r="A133" s="41">
        <v>2200</v>
      </c>
      <c r="B133" s="39" t="s">
        <v>684</v>
      </c>
      <c r="C133" s="42">
        <v>6.95</v>
      </c>
      <c r="D133" s="39" t="s">
        <v>553</v>
      </c>
      <c r="E133" s="39" t="s">
        <v>215</v>
      </c>
    </row>
    <row r="134" spans="1:5" x14ac:dyDescent="0.25">
      <c r="A134" s="41">
        <v>2220</v>
      </c>
      <c r="B134" s="39" t="s">
        <v>688</v>
      </c>
      <c r="C134" s="42">
        <v>7.45</v>
      </c>
      <c r="D134" s="39" t="s">
        <v>553</v>
      </c>
      <c r="E134" s="39" t="s">
        <v>215</v>
      </c>
    </row>
    <row r="135" spans="1:5" x14ac:dyDescent="0.25">
      <c r="A135" s="41">
        <v>2220</v>
      </c>
      <c r="B135" s="39" t="s">
        <v>687</v>
      </c>
      <c r="C135" s="42">
        <v>7.45</v>
      </c>
      <c r="D135" s="39" t="s">
        <v>560</v>
      </c>
      <c r="E135" s="39" t="s">
        <v>215</v>
      </c>
    </row>
    <row r="136" spans="1:5" x14ac:dyDescent="0.25">
      <c r="A136" s="41">
        <v>2221</v>
      </c>
      <c r="B136" s="39" t="s">
        <v>689</v>
      </c>
      <c r="C136" s="42">
        <v>7.45</v>
      </c>
      <c r="D136" s="39" t="s">
        <v>560</v>
      </c>
      <c r="E136" s="39" t="s">
        <v>215</v>
      </c>
    </row>
    <row r="137" spans="1:5" x14ac:dyDescent="0.25">
      <c r="A137" s="41">
        <v>2222</v>
      </c>
      <c r="B137" s="39" t="s">
        <v>691</v>
      </c>
      <c r="C137" s="42">
        <v>7.45</v>
      </c>
      <c r="D137" s="39" t="s">
        <v>560</v>
      </c>
      <c r="E137" s="39" t="s">
        <v>215</v>
      </c>
    </row>
    <row r="138" spans="1:5" x14ac:dyDescent="0.25">
      <c r="A138" s="41">
        <v>2222</v>
      </c>
      <c r="B138" s="39" t="s">
        <v>690</v>
      </c>
      <c r="C138" s="42">
        <v>7.45</v>
      </c>
      <c r="D138" s="39" t="s">
        <v>560</v>
      </c>
      <c r="E138" s="39" t="s">
        <v>215</v>
      </c>
    </row>
    <row r="139" spans="1:5" x14ac:dyDescent="0.25">
      <c r="A139" s="41">
        <v>2223</v>
      </c>
      <c r="B139" s="39" t="s">
        <v>692</v>
      </c>
      <c r="C139" s="42">
        <v>7.45</v>
      </c>
      <c r="D139" s="39" t="s">
        <v>560</v>
      </c>
      <c r="E139" s="39" t="s">
        <v>215</v>
      </c>
    </row>
    <row r="140" spans="1:5" x14ac:dyDescent="0.25">
      <c r="A140" s="41">
        <v>2230</v>
      </c>
      <c r="B140" s="39" t="s">
        <v>694</v>
      </c>
      <c r="C140" s="42">
        <v>6.95</v>
      </c>
      <c r="D140" s="39" t="s">
        <v>560</v>
      </c>
      <c r="E140" s="39" t="s">
        <v>215</v>
      </c>
    </row>
    <row r="141" spans="1:5" x14ac:dyDescent="0.25">
      <c r="A141" s="41">
        <v>2230</v>
      </c>
      <c r="B141" s="39" t="s">
        <v>693</v>
      </c>
      <c r="C141" s="42">
        <v>6.95</v>
      </c>
      <c r="D141" s="39" t="s">
        <v>553</v>
      </c>
      <c r="E141" s="39" t="s">
        <v>215</v>
      </c>
    </row>
    <row r="142" spans="1:5" x14ac:dyDescent="0.25">
      <c r="A142" s="41">
        <v>2235</v>
      </c>
      <c r="B142" s="39" t="s">
        <v>697</v>
      </c>
      <c r="C142" s="42">
        <v>6.95</v>
      </c>
      <c r="D142" s="39" t="s">
        <v>560</v>
      </c>
      <c r="E142" s="39" t="s">
        <v>215</v>
      </c>
    </row>
    <row r="143" spans="1:5" x14ac:dyDescent="0.25">
      <c r="A143" s="41">
        <v>2235</v>
      </c>
      <c r="B143" s="39" t="s">
        <v>696</v>
      </c>
      <c r="C143" s="42">
        <v>6.95</v>
      </c>
      <c r="D143" s="39" t="s">
        <v>553</v>
      </c>
      <c r="E143" s="39" t="s">
        <v>215</v>
      </c>
    </row>
    <row r="144" spans="1:5" x14ac:dyDescent="0.25">
      <c r="A144" s="41">
        <v>2235</v>
      </c>
      <c r="B144" s="39" t="s">
        <v>695</v>
      </c>
      <c r="C144" s="42">
        <v>6.95</v>
      </c>
      <c r="D144" s="39" t="s">
        <v>560</v>
      </c>
      <c r="E144" s="39" t="s">
        <v>215</v>
      </c>
    </row>
    <row r="145" spans="1:5" x14ac:dyDescent="0.25">
      <c r="A145" s="41">
        <v>2240</v>
      </c>
      <c r="B145" s="39" t="s">
        <v>700</v>
      </c>
      <c r="C145" s="42">
        <v>7.45</v>
      </c>
      <c r="D145" s="39" t="s">
        <v>553</v>
      </c>
      <c r="E145" s="39" t="s">
        <v>215</v>
      </c>
    </row>
    <row r="146" spans="1:5" x14ac:dyDescent="0.25">
      <c r="A146" s="41">
        <v>2240</v>
      </c>
      <c r="B146" s="39" t="s">
        <v>699</v>
      </c>
      <c r="C146" s="42">
        <v>7.45</v>
      </c>
      <c r="D146" s="39" t="s">
        <v>560</v>
      </c>
      <c r="E146" s="39" t="s">
        <v>215</v>
      </c>
    </row>
    <row r="147" spans="1:5" x14ac:dyDescent="0.25">
      <c r="A147" s="41">
        <v>2240</v>
      </c>
      <c r="B147" s="39" t="s">
        <v>698</v>
      </c>
      <c r="C147" s="42">
        <v>7.45</v>
      </c>
      <c r="D147" s="39" t="s">
        <v>560</v>
      </c>
      <c r="E147" s="39" t="s">
        <v>215</v>
      </c>
    </row>
    <row r="148" spans="1:5" x14ac:dyDescent="0.25">
      <c r="A148" s="41">
        <v>2242</v>
      </c>
      <c r="B148" s="39" t="s">
        <v>701</v>
      </c>
      <c r="C148" s="42">
        <v>7.45</v>
      </c>
      <c r="D148" s="39" t="s">
        <v>560</v>
      </c>
      <c r="E148" s="39" t="s">
        <v>215</v>
      </c>
    </row>
    <row r="149" spans="1:5" x14ac:dyDescent="0.25">
      <c r="A149" s="41">
        <v>2243</v>
      </c>
      <c r="B149" s="39" t="s">
        <v>702</v>
      </c>
      <c r="C149" s="42">
        <v>7.45</v>
      </c>
      <c r="D149" s="39" t="s">
        <v>560</v>
      </c>
      <c r="E149" s="39" t="s">
        <v>215</v>
      </c>
    </row>
    <row r="150" spans="1:5" x14ac:dyDescent="0.25">
      <c r="A150" s="41">
        <v>2250</v>
      </c>
      <c r="B150" s="39" t="s">
        <v>703</v>
      </c>
      <c r="C150" s="42">
        <v>6.95</v>
      </c>
      <c r="D150" s="39" t="s">
        <v>553</v>
      </c>
      <c r="E150" s="39" t="s">
        <v>215</v>
      </c>
    </row>
    <row r="151" spans="1:5" x14ac:dyDescent="0.25">
      <c r="A151" s="41">
        <v>2260</v>
      </c>
      <c r="B151" s="39" t="s">
        <v>707</v>
      </c>
      <c r="C151" s="42">
        <v>6.95</v>
      </c>
      <c r="D151" s="39" t="s">
        <v>560</v>
      </c>
      <c r="E151" s="39" t="s">
        <v>215</v>
      </c>
    </row>
    <row r="152" spans="1:5" x14ac:dyDescent="0.25">
      <c r="A152" s="41">
        <v>2260</v>
      </c>
      <c r="B152" s="39" t="s">
        <v>706</v>
      </c>
      <c r="C152" s="42">
        <v>6.95</v>
      </c>
      <c r="D152" s="39" t="s">
        <v>553</v>
      </c>
      <c r="E152" s="39" t="s">
        <v>215</v>
      </c>
    </row>
    <row r="153" spans="1:5" x14ac:dyDescent="0.25">
      <c r="A153" s="41">
        <v>2260</v>
      </c>
      <c r="B153" s="39" t="s">
        <v>705</v>
      </c>
      <c r="C153" s="42">
        <v>6.95</v>
      </c>
      <c r="D153" s="39" t="s">
        <v>560</v>
      </c>
      <c r="E153" s="39" t="s">
        <v>215</v>
      </c>
    </row>
    <row r="154" spans="1:5" x14ac:dyDescent="0.25">
      <c r="A154" s="41">
        <v>2260</v>
      </c>
      <c r="B154" s="39" t="s">
        <v>704</v>
      </c>
      <c r="C154" s="42">
        <v>6.95</v>
      </c>
      <c r="D154" s="39" t="s">
        <v>560</v>
      </c>
      <c r="E154" s="39" t="s">
        <v>215</v>
      </c>
    </row>
    <row r="155" spans="1:5" x14ac:dyDescent="0.25">
      <c r="A155" s="41">
        <v>2270</v>
      </c>
      <c r="B155" s="39" t="s">
        <v>708</v>
      </c>
      <c r="C155" s="42">
        <v>6.95</v>
      </c>
      <c r="D155" s="39" t="s">
        <v>553</v>
      </c>
      <c r="E155" s="39" t="s">
        <v>215</v>
      </c>
    </row>
    <row r="156" spans="1:5" x14ac:dyDescent="0.25">
      <c r="A156" s="41">
        <v>2275</v>
      </c>
      <c r="B156" s="39" t="s">
        <v>712</v>
      </c>
      <c r="C156" s="42">
        <v>6.95</v>
      </c>
      <c r="D156" s="39" t="s">
        <v>560</v>
      </c>
      <c r="E156" s="39" t="s">
        <v>215</v>
      </c>
    </row>
    <row r="157" spans="1:5" x14ac:dyDescent="0.25">
      <c r="A157" s="41">
        <v>2275</v>
      </c>
      <c r="B157" s="39" t="s">
        <v>711</v>
      </c>
      <c r="C157" s="42">
        <v>6.95</v>
      </c>
      <c r="D157" s="39" t="s">
        <v>560</v>
      </c>
      <c r="E157" s="39" t="s">
        <v>215</v>
      </c>
    </row>
    <row r="158" spans="1:5" x14ac:dyDescent="0.25">
      <c r="A158" s="41">
        <v>2275</v>
      </c>
      <c r="B158" s="39" t="s">
        <v>710</v>
      </c>
      <c r="C158" s="42">
        <v>6.95</v>
      </c>
      <c r="D158" s="39" t="s">
        <v>553</v>
      </c>
      <c r="E158" s="39" t="s">
        <v>215</v>
      </c>
    </row>
    <row r="159" spans="1:5" x14ac:dyDescent="0.25">
      <c r="A159" s="41">
        <v>2275</v>
      </c>
      <c r="B159" s="39" t="s">
        <v>709</v>
      </c>
      <c r="C159" s="42">
        <v>6.95</v>
      </c>
      <c r="D159" s="39" t="s">
        <v>560</v>
      </c>
      <c r="E159" s="39" t="s">
        <v>215</v>
      </c>
    </row>
    <row r="160" spans="1:5" x14ac:dyDescent="0.25">
      <c r="A160" s="41">
        <v>2280</v>
      </c>
      <c r="B160" s="39" t="s">
        <v>713</v>
      </c>
      <c r="C160" s="42">
        <v>6.95</v>
      </c>
      <c r="D160" s="39" t="s">
        <v>553</v>
      </c>
      <c r="E160" s="39" t="s">
        <v>215</v>
      </c>
    </row>
    <row r="161" spans="1:5" x14ac:dyDescent="0.25">
      <c r="A161" s="41">
        <v>2288</v>
      </c>
      <c r="B161" s="39" t="s">
        <v>714</v>
      </c>
      <c r="C161" s="42">
        <v>6.95</v>
      </c>
      <c r="D161" s="39" t="s">
        <v>560</v>
      </c>
      <c r="E161" s="39" t="s">
        <v>215</v>
      </c>
    </row>
    <row r="162" spans="1:5" x14ac:dyDescent="0.25">
      <c r="A162" s="41">
        <v>2290</v>
      </c>
      <c r="B162" s="39" t="s">
        <v>715</v>
      </c>
      <c r="C162" s="42">
        <v>6.95</v>
      </c>
      <c r="D162" s="39" t="s">
        <v>553</v>
      </c>
      <c r="E162" s="39" t="s">
        <v>215</v>
      </c>
    </row>
    <row r="163" spans="1:5" x14ac:dyDescent="0.25">
      <c r="A163" s="41">
        <v>2300</v>
      </c>
      <c r="B163" s="39" t="s">
        <v>716</v>
      </c>
      <c r="C163" s="42">
        <v>6.95</v>
      </c>
      <c r="D163" s="39" t="s">
        <v>553</v>
      </c>
      <c r="E163" s="39" t="s">
        <v>215</v>
      </c>
    </row>
    <row r="164" spans="1:5" x14ac:dyDescent="0.25">
      <c r="A164" s="41">
        <v>2310</v>
      </c>
      <c r="B164" s="39" t="s">
        <v>717</v>
      </c>
      <c r="C164" s="42">
        <v>6.95</v>
      </c>
      <c r="D164" s="39" t="s">
        <v>553</v>
      </c>
      <c r="E164" s="39" t="s">
        <v>215</v>
      </c>
    </row>
    <row r="165" spans="1:5" x14ac:dyDescent="0.25">
      <c r="A165" s="41">
        <v>2320</v>
      </c>
      <c r="B165" s="39" t="s">
        <v>718</v>
      </c>
      <c r="C165" s="42">
        <v>6.95</v>
      </c>
      <c r="D165" s="39" t="s">
        <v>553</v>
      </c>
      <c r="E165" s="39" t="s">
        <v>215</v>
      </c>
    </row>
    <row r="166" spans="1:5" x14ac:dyDescent="0.25">
      <c r="A166" s="41">
        <v>2321</v>
      </c>
      <c r="B166" s="39" t="s">
        <v>719</v>
      </c>
      <c r="C166" s="42">
        <v>6.95</v>
      </c>
      <c r="D166" s="39" t="s">
        <v>560</v>
      </c>
      <c r="E166" s="39" t="s">
        <v>215</v>
      </c>
    </row>
    <row r="167" spans="1:5" x14ac:dyDescent="0.25">
      <c r="A167" s="41">
        <v>2322</v>
      </c>
      <c r="B167" s="39" t="s">
        <v>720</v>
      </c>
      <c r="C167" s="42">
        <v>6.95</v>
      </c>
      <c r="D167" s="39" t="s">
        <v>560</v>
      </c>
      <c r="E167" s="39" t="s">
        <v>215</v>
      </c>
    </row>
    <row r="168" spans="1:5" x14ac:dyDescent="0.25">
      <c r="A168" s="41">
        <v>2323</v>
      </c>
      <c r="B168" s="39" t="s">
        <v>721</v>
      </c>
      <c r="C168" s="42">
        <v>6.95</v>
      </c>
      <c r="D168" s="39" t="s">
        <v>560</v>
      </c>
      <c r="E168" s="39" t="s">
        <v>215</v>
      </c>
    </row>
    <row r="169" spans="1:5" x14ac:dyDescent="0.25">
      <c r="A169" s="41">
        <v>2328</v>
      </c>
      <c r="B169" s="39" t="s">
        <v>722</v>
      </c>
      <c r="C169" s="42">
        <v>6.95</v>
      </c>
      <c r="D169" s="39" t="s">
        <v>560</v>
      </c>
      <c r="E169" s="39" t="s">
        <v>215</v>
      </c>
    </row>
    <row r="170" spans="1:5" x14ac:dyDescent="0.25">
      <c r="A170" s="41">
        <v>2330</v>
      </c>
      <c r="B170" s="39" t="s">
        <v>723</v>
      </c>
      <c r="C170" s="42">
        <v>6.95</v>
      </c>
      <c r="D170" s="39" t="s">
        <v>553</v>
      </c>
      <c r="E170" s="39" t="s">
        <v>215</v>
      </c>
    </row>
    <row r="171" spans="1:5" x14ac:dyDescent="0.25">
      <c r="A171" s="41">
        <v>2340</v>
      </c>
      <c r="B171" s="39" t="s">
        <v>725</v>
      </c>
      <c r="C171" s="42">
        <v>6.95</v>
      </c>
      <c r="D171" s="39" t="s">
        <v>560</v>
      </c>
      <c r="E171" s="39" t="s">
        <v>215</v>
      </c>
    </row>
    <row r="172" spans="1:5" x14ac:dyDescent="0.25">
      <c r="A172" s="41">
        <v>2340</v>
      </c>
      <c r="B172" s="39" t="s">
        <v>724</v>
      </c>
      <c r="C172" s="42">
        <v>6.95</v>
      </c>
      <c r="D172" s="39" t="s">
        <v>553</v>
      </c>
      <c r="E172" s="39" t="s">
        <v>215</v>
      </c>
    </row>
    <row r="173" spans="1:5" x14ac:dyDescent="0.25">
      <c r="A173" s="41">
        <v>2350</v>
      </c>
      <c r="B173" s="39" t="s">
        <v>726</v>
      </c>
      <c r="C173" s="42">
        <v>6.95</v>
      </c>
      <c r="D173" s="39" t="s">
        <v>553</v>
      </c>
      <c r="E173" s="39" t="s">
        <v>215</v>
      </c>
    </row>
    <row r="174" spans="1:5" x14ac:dyDescent="0.25">
      <c r="A174" s="41">
        <v>2360</v>
      </c>
      <c r="B174" s="39" t="s">
        <v>727</v>
      </c>
      <c r="C174" s="42">
        <v>6.95</v>
      </c>
      <c r="D174" s="39" t="s">
        <v>553</v>
      </c>
      <c r="E174" s="39" t="s">
        <v>215</v>
      </c>
    </row>
    <row r="175" spans="1:5" x14ac:dyDescent="0.25">
      <c r="A175" s="41">
        <v>2370</v>
      </c>
      <c r="B175" s="39" t="s">
        <v>728</v>
      </c>
      <c r="C175" s="42">
        <v>6.95</v>
      </c>
      <c r="D175" s="39" t="s">
        <v>553</v>
      </c>
      <c r="E175" s="39" t="s">
        <v>215</v>
      </c>
    </row>
    <row r="176" spans="1:5" x14ac:dyDescent="0.25">
      <c r="A176" s="41">
        <v>2380</v>
      </c>
      <c r="B176" s="39" t="s">
        <v>729</v>
      </c>
      <c r="C176" s="42">
        <v>6.95</v>
      </c>
      <c r="D176" s="39" t="s">
        <v>553</v>
      </c>
      <c r="E176" s="39" t="s">
        <v>215</v>
      </c>
    </row>
    <row r="177" spans="1:5" x14ac:dyDescent="0.25">
      <c r="A177" s="41">
        <v>2381</v>
      </c>
      <c r="B177" s="39" t="s">
        <v>730</v>
      </c>
      <c r="C177" s="42">
        <v>6.95</v>
      </c>
      <c r="D177" s="39" t="s">
        <v>560</v>
      </c>
      <c r="E177" s="39" t="s">
        <v>215</v>
      </c>
    </row>
    <row r="178" spans="1:5" x14ac:dyDescent="0.25">
      <c r="A178" s="41">
        <v>2382</v>
      </c>
      <c r="B178" s="39" t="s">
        <v>731</v>
      </c>
      <c r="C178" s="42">
        <v>6.95</v>
      </c>
      <c r="D178" s="39" t="s">
        <v>560</v>
      </c>
      <c r="E178" s="39" t="s">
        <v>215</v>
      </c>
    </row>
    <row r="179" spans="1:5" x14ac:dyDescent="0.25">
      <c r="A179" s="41">
        <v>2387</v>
      </c>
      <c r="B179" s="39" t="s">
        <v>732</v>
      </c>
      <c r="C179" s="42">
        <v>6.95</v>
      </c>
      <c r="D179" s="39" t="s">
        <v>553</v>
      </c>
      <c r="E179" s="39" t="s">
        <v>215</v>
      </c>
    </row>
    <row r="180" spans="1:5" x14ac:dyDescent="0.25">
      <c r="A180" s="41">
        <v>2390</v>
      </c>
      <c r="B180" s="39" t="s">
        <v>735</v>
      </c>
      <c r="C180" s="42">
        <v>7.45</v>
      </c>
      <c r="D180" s="39" t="s">
        <v>560</v>
      </c>
      <c r="E180" s="39" t="s">
        <v>215</v>
      </c>
    </row>
    <row r="181" spans="1:5" x14ac:dyDescent="0.25">
      <c r="A181" s="41">
        <v>2390</v>
      </c>
      <c r="B181" s="39" t="s">
        <v>734</v>
      </c>
      <c r="C181" s="42">
        <v>7.45</v>
      </c>
      <c r="D181" s="39" t="s">
        <v>560</v>
      </c>
      <c r="E181" s="39" t="s">
        <v>215</v>
      </c>
    </row>
    <row r="182" spans="1:5" x14ac:dyDescent="0.25">
      <c r="A182" s="41">
        <v>2390</v>
      </c>
      <c r="B182" s="39" t="s">
        <v>733</v>
      </c>
      <c r="C182" s="42">
        <v>7.45</v>
      </c>
      <c r="D182" s="39" t="s">
        <v>553</v>
      </c>
      <c r="E182" s="39" t="s">
        <v>215</v>
      </c>
    </row>
    <row r="183" spans="1:5" x14ac:dyDescent="0.25">
      <c r="A183" s="41">
        <v>2400</v>
      </c>
      <c r="B183" s="39" t="s">
        <v>736</v>
      </c>
      <c r="C183" s="42">
        <v>6.95</v>
      </c>
      <c r="D183" s="39" t="s">
        <v>553</v>
      </c>
      <c r="E183" s="39" t="s">
        <v>215</v>
      </c>
    </row>
    <row r="184" spans="1:5" x14ac:dyDescent="0.25">
      <c r="A184" s="41">
        <v>2430</v>
      </c>
      <c r="B184" s="39" t="s">
        <v>739</v>
      </c>
      <c r="C184" s="42">
        <v>6.95</v>
      </c>
      <c r="D184" s="39" t="s">
        <v>560</v>
      </c>
      <c r="E184" s="39" t="s">
        <v>215</v>
      </c>
    </row>
    <row r="185" spans="1:5" x14ac:dyDescent="0.25">
      <c r="A185" s="41">
        <v>2430</v>
      </c>
      <c r="B185" s="39" t="s">
        <v>738</v>
      </c>
      <c r="C185" s="42">
        <v>6.95</v>
      </c>
      <c r="D185" s="39" t="s">
        <v>553</v>
      </c>
      <c r="E185" s="39" t="s">
        <v>215</v>
      </c>
    </row>
    <row r="186" spans="1:5" x14ac:dyDescent="0.25">
      <c r="A186" s="41">
        <v>2430</v>
      </c>
      <c r="B186" s="39" t="s">
        <v>737</v>
      </c>
      <c r="C186" s="42">
        <v>6.95</v>
      </c>
      <c r="D186" s="39" t="s">
        <v>560</v>
      </c>
      <c r="E186" s="39" t="s">
        <v>215</v>
      </c>
    </row>
    <row r="187" spans="1:5" x14ac:dyDescent="0.25">
      <c r="A187" s="41">
        <v>2431</v>
      </c>
      <c r="B187" s="39" t="s">
        <v>741</v>
      </c>
      <c r="C187" s="42">
        <v>6.95</v>
      </c>
      <c r="D187" s="39" t="s">
        <v>560</v>
      </c>
      <c r="E187" s="39" t="s">
        <v>215</v>
      </c>
    </row>
    <row r="188" spans="1:5" x14ac:dyDescent="0.25">
      <c r="A188" s="41">
        <v>2431</v>
      </c>
      <c r="B188" s="39" t="s">
        <v>740</v>
      </c>
      <c r="C188" s="42">
        <v>6.95</v>
      </c>
      <c r="D188" s="39" t="s">
        <v>560</v>
      </c>
      <c r="E188" s="39" t="s">
        <v>215</v>
      </c>
    </row>
    <row r="189" spans="1:5" x14ac:dyDescent="0.25">
      <c r="A189" s="41">
        <v>2440</v>
      </c>
      <c r="B189" s="39" t="s">
        <v>742</v>
      </c>
      <c r="C189" s="42">
        <v>6.95</v>
      </c>
      <c r="D189" s="39" t="s">
        <v>553</v>
      </c>
      <c r="E189" s="39" t="s">
        <v>215</v>
      </c>
    </row>
    <row r="190" spans="1:5" x14ac:dyDescent="0.25">
      <c r="A190" s="41">
        <v>2450</v>
      </c>
      <c r="B190" s="39" t="s">
        <v>743</v>
      </c>
      <c r="C190" s="42">
        <v>6.95</v>
      </c>
      <c r="D190" s="39" t="s">
        <v>553</v>
      </c>
      <c r="E190" s="39" t="s">
        <v>215</v>
      </c>
    </row>
    <row r="191" spans="1:5" x14ac:dyDescent="0.25">
      <c r="A191" s="41">
        <v>2460</v>
      </c>
      <c r="B191" s="39" t="s">
        <v>746</v>
      </c>
      <c r="C191" s="42">
        <v>6.95</v>
      </c>
      <c r="D191" s="39" t="s">
        <v>560</v>
      </c>
      <c r="E191" s="39" t="s">
        <v>215</v>
      </c>
    </row>
    <row r="192" spans="1:5" x14ac:dyDescent="0.25">
      <c r="A192" s="41">
        <v>2460</v>
      </c>
      <c r="B192" s="39" t="s">
        <v>745</v>
      </c>
      <c r="C192" s="42">
        <v>6.95</v>
      </c>
      <c r="D192" s="39" t="s">
        <v>560</v>
      </c>
      <c r="E192" s="39" t="s">
        <v>215</v>
      </c>
    </row>
    <row r="193" spans="1:5" x14ac:dyDescent="0.25">
      <c r="A193" s="41">
        <v>2460</v>
      </c>
      <c r="B193" s="39" t="s">
        <v>744</v>
      </c>
      <c r="C193" s="42">
        <v>6.95</v>
      </c>
      <c r="D193" s="39" t="s">
        <v>553</v>
      </c>
      <c r="E193" s="39" t="s">
        <v>215</v>
      </c>
    </row>
    <row r="194" spans="1:5" x14ac:dyDescent="0.25">
      <c r="A194" s="41">
        <v>2470</v>
      </c>
      <c r="B194" s="39" t="s">
        <v>747</v>
      </c>
      <c r="C194" s="42">
        <v>6.95</v>
      </c>
      <c r="D194" s="39" t="s">
        <v>553</v>
      </c>
      <c r="E194" s="39" t="s">
        <v>215</v>
      </c>
    </row>
    <row r="195" spans="1:5" x14ac:dyDescent="0.25">
      <c r="A195" s="41">
        <v>2480</v>
      </c>
      <c r="B195" s="39" t="s">
        <v>748</v>
      </c>
      <c r="C195" s="42">
        <v>6.95</v>
      </c>
      <c r="D195" s="39" t="s">
        <v>553</v>
      </c>
      <c r="E195" s="39" t="s">
        <v>215</v>
      </c>
    </row>
    <row r="196" spans="1:5" x14ac:dyDescent="0.25">
      <c r="A196" s="41">
        <v>2490</v>
      </c>
      <c r="B196" s="39" t="s">
        <v>749</v>
      </c>
      <c r="C196" s="42">
        <v>6.95</v>
      </c>
      <c r="D196" s="39" t="s">
        <v>553</v>
      </c>
      <c r="E196" s="39" t="s">
        <v>215</v>
      </c>
    </row>
    <row r="197" spans="1:5" x14ac:dyDescent="0.25">
      <c r="A197" s="41">
        <v>2491</v>
      </c>
      <c r="B197" s="39" t="s">
        <v>750</v>
      </c>
      <c r="C197" s="42">
        <v>6.95</v>
      </c>
      <c r="D197" s="39" t="s">
        <v>560</v>
      </c>
      <c r="E197" s="39" t="s">
        <v>215</v>
      </c>
    </row>
    <row r="198" spans="1:5" x14ac:dyDescent="0.25">
      <c r="A198" s="41">
        <v>2500</v>
      </c>
      <c r="B198" s="39" t="s">
        <v>752</v>
      </c>
      <c r="C198" s="42">
        <v>7.45</v>
      </c>
      <c r="D198" s="39" t="s">
        <v>553</v>
      </c>
      <c r="E198" s="39" t="s">
        <v>215</v>
      </c>
    </row>
    <row r="199" spans="1:5" x14ac:dyDescent="0.25">
      <c r="A199" s="41">
        <v>2500</v>
      </c>
      <c r="B199" s="39" t="s">
        <v>751</v>
      </c>
      <c r="C199" s="42">
        <v>7.45</v>
      </c>
      <c r="D199" s="39" t="s">
        <v>560</v>
      </c>
      <c r="E199" s="39" t="s">
        <v>215</v>
      </c>
    </row>
    <row r="200" spans="1:5" x14ac:dyDescent="0.25">
      <c r="A200" s="41">
        <v>2520</v>
      </c>
      <c r="B200" s="39" t="s">
        <v>756</v>
      </c>
      <c r="C200" s="42">
        <v>7.45</v>
      </c>
      <c r="D200" s="39" t="s">
        <v>553</v>
      </c>
      <c r="E200" s="39" t="s">
        <v>215</v>
      </c>
    </row>
    <row r="201" spans="1:5" x14ac:dyDescent="0.25">
      <c r="A201" s="41">
        <v>2520</v>
      </c>
      <c r="B201" s="39" t="s">
        <v>755</v>
      </c>
      <c r="C201" s="42">
        <v>7.45</v>
      </c>
      <c r="D201" s="39" t="s">
        <v>560</v>
      </c>
      <c r="E201" s="39" t="s">
        <v>215</v>
      </c>
    </row>
    <row r="202" spans="1:5" x14ac:dyDescent="0.25">
      <c r="A202" s="41">
        <v>2520</v>
      </c>
      <c r="B202" s="39" t="s">
        <v>754</v>
      </c>
      <c r="C202" s="42">
        <v>7.45</v>
      </c>
      <c r="D202" s="39" t="s">
        <v>560</v>
      </c>
      <c r="E202" s="39" t="s">
        <v>215</v>
      </c>
    </row>
    <row r="203" spans="1:5" x14ac:dyDescent="0.25">
      <c r="A203" s="41">
        <v>2520</v>
      </c>
      <c r="B203" s="39" t="s">
        <v>753</v>
      </c>
      <c r="C203" s="42">
        <v>7.45</v>
      </c>
      <c r="D203" s="39" t="s">
        <v>560</v>
      </c>
      <c r="E203" s="39" t="s">
        <v>215</v>
      </c>
    </row>
    <row r="204" spans="1:5" x14ac:dyDescent="0.25">
      <c r="A204" s="41">
        <v>2530</v>
      </c>
      <c r="B204" s="39" t="s">
        <v>757</v>
      </c>
      <c r="C204" s="42">
        <v>7.45</v>
      </c>
      <c r="D204" s="39" t="s">
        <v>553</v>
      </c>
      <c r="E204" s="39" t="s">
        <v>215</v>
      </c>
    </row>
    <row r="205" spans="1:5" x14ac:dyDescent="0.25">
      <c r="A205" s="41">
        <v>2531</v>
      </c>
      <c r="B205" s="39" t="s">
        <v>758</v>
      </c>
      <c r="C205" s="42">
        <v>7.45</v>
      </c>
      <c r="D205" s="39" t="s">
        <v>560</v>
      </c>
      <c r="E205" s="39" t="s">
        <v>215</v>
      </c>
    </row>
    <row r="206" spans="1:5" x14ac:dyDescent="0.25">
      <c r="A206" s="41">
        <v>2540</v>
      </c>
      <c r="B206" s="39" t="s">
        <v>759</v>
      </c>
      <c r="C206" s="42">
        <v>7.45</v>
      </c>
      <c r="D206" s="39" t="s">
        <v>553</v>
      </c>
      <c r="E206" s="39" t="s">
        <v>215</v>
      </c>
    </row>
    <row r="207" spans="1:5" x14ac:dyDescent="0.25">
      <c r="A207" s="41">
        <v>2547</v>
      </c>
      <c r="B207" s="39" t="s">
        <v>760</v>
      </c>
      <c r="C207" s="42">
        <v>7.45</v>
      </c>
      <c r="D207" s="39" t="s">
        <v>553</v>
      </c>
      <c r="E207" s="39" t="s">
        <v>215</v>
      </c>
    </row>
    <row r="208" spans="1:5" x14ac:dyDescent="0.25">
      <c r="A208" s="41">
        <v>2550</v>
      </c>
      <c r="B208" s="39" t="s">
        <v>762</v>
      </c>
      <c r="C208" s="42">
        <v>7.45</v>
      </c>
      <c r="D208" s="39" t="s">
        <v>560</v>
      </c>
      <c r="E208" s="39" t="s">
        <v>215</v>
      </c>
    </row>
    <row r="209" spans="1:5" x14ac:dyDescent="0.25">
      <c r="A209" s="41">
        <v>2550</v>
      </c>
      <c r="B209" s="39" t="s">
        <v>761</v>
      </c>
      <c r="C209" s="42">
        <v>7.45</v>
      </c>
      <c r="D209" s="39" t="s">
        <v>553</v>
      </c>
      <c r="E209" s="39" t="s">
        <v>215</v>
      </c>
    </row>
    <row r="210" spans="1:5" x14ac:dyDescent="0.25">
      <c r="A210" s="41">
        <v>2560</v>
      </c>
      <c r="B210" s="39" t="s">
        <v>765</v>
      </c>
      <c r="C210" s="42">
        <v>7.45</v>
      </c>
      <c r="D210" s="39" t="s">
        <v>553</v>
      </c>
      <c r="E210" s="39" t="s">
        <v>215</v>
      </c>
    </row>
    <row r="211" spans="1:5" x14ac:dyDescent="0.25">
      <c r="A211" s="41">
        <v>2560</v>
      </c>
      <c r="B211" s="39" t="s">
        <v>764</v>
      </c>
      <c r="C211" s="42">
        <v>7.45</v>
      </c>
      <c r="D211" s="39" t="s">
        <v>560</v>
      </c>
      <c r="E211" s="39" t="s">
        <v>215</v>
      </c>
    </row>
    <row r="212" spans="1:5" x14ac:dyDescent="0.25">
      <c r="A212" s="41">
        <v>2560</v>
      </c>
      <c r="B212" s="39" t="s">
        <v>763</v>
      </c>
      <c r="C212" s="42">
        <v>7.45</v>
      </c>
      <c r="D212" s="39" t="s">
        <v>560</v>
      </c>
      <c r="E212" s="39" t="s">
        <v>215</v>
      </c>
    </row>
    <row r="213" spans="1:5" x14ac:dyDescent="0.25">
      <c r="A213" s="41">
        <v>2570</v>
      </c>
      <c r="B213" s="39" t="s">
        <v>766</v>
      </c>
      <c r="C213" s="42">
        <v>7.45</v>
      </c>
      <c r="D213" s="39" t="s">
        <v>553</v>
      </c>
      <c r="E213" s="39" t="s">
        <v>215</v>
      </c>
    </row>
    <row r="214" spans="1:5" x14ac:dyDescent="0.25">
      <c r="A214" s="41">
        <v>2580</v>
      </c>
      <c r="B214" s="39" t="s">
        <v>768</v>
      </c>
      <c r="C214" s="42">
        <v>7.45</v>
      </c>
      <c r="D214" s="39" t="s">
        <v>553</v>
      </c>
      <c r="E214" s="39" t="s">
        <v>215</v>
      </c>
    </row>
    <row r="215" spans="1:5" x14ac:dyDescent="0.25">
      <c r="A215" s="41">
        <v>2580</v>
      </c>
      <c r="B215" s="39" t="s">
        <v>767</v>
      </c>
      <c r="C215" s="42">
        <v>7.45</v>
      </c>
      <c r="D215" s="39" t="s">
        <v>560</v>
      </c>
      <c r="E215" s="39" t="s">
        <v>215</v>
      </c>
    </row>
    <row r="216" spans="1:5" x14ac:dyDescent="0.25">
      <c r="A216" s="41">
        <v>2590</v>
      </c>
      <c r="B216" s="39" t="s">
        <v>770</v>
      </c>
      <c r="C216" s="42">
        <v>7.45</v>
      </c>
      <c r="D216" s="39" t="s">
        <v>560</v>
      </c>
      <c r="E216" s="39" t="s">
        <v>215</v>
      </c>
    </row>
    <row r="217" spans="1:5" x14ac:dyDescent="0.25">
      <c r="A217" s="41">
        <v>2590</v>
      </c>
      <c r="B217" s="39" t="s">
        <v>769</v>
      </c>
      <c r="C217" s="42">
        <v>7.45</v>
      </c>
      <c r="D217" s="39" t="s">
        <v>553</v>
      </c>
      <c r="E217" s="39" t="s">
        <v>215</v>
      </c>
    </row>
    <row r="218" spans="1:5" x14ac:dyDescent="0.25">
      <c r="A218" s="41">
        <v>2600</v>
      </c>
      <c r="B218" s="39" t="s">
        <v>771</v>
      </c>
      <c r="C218" s="42">
        <v>7.45</v>
      </c>
      <c r="D218" s="39" t="s">
        <v>560</v>
      </c>
      <c r="E218" s="39" t="s">
        <v>215</v>
      </c>
    </row>
    <row r="219" spans="1:5" x14ac:dyDescent="0.25">
      <c r="A219" s="41">
        <v>2610</v>
      </c>
      <c r="B219" s="39" t="s">
        <v>772</v>
      </c>
      <c r="C219" s="42">
        <v>7.45</v>
      </c>
      <c r="D219" s="39" t="s">
        <v>560</v>
      </c>
      <c r="E219" s="39" t="s">
        <v>215</v>
      </c>
    </row>
    <row r="220" spans="1:5" x14ac:dyDescent="0.25">
      <c r="A220" s="41">
        <v>2620</v>
      </c>
      <c r="B220" s="39" t="s">
        <v>773</v>
      </c>
      <c r="C220" s="42">
        <v>7.45</v>
      </c>
      <c r="D220" s="39" t="s">
        <v>553</v>
      </c>
      <c r="E220" s="39" t="s">
        <v>215</v>
      </c>
    </row>
    <row r="221" spans="1:5" x14ac:dyDescent="0.25">
      <c r="A221" s="41">
        <v>2627</v>
      </c>
      <c r="B221" s="39" t="s">
        <v>774</v>
      </c>
      <c r="C221" s="42">
        <v>7.45</v>
      </c>
      <c r="D221" s="39" t="s">
        <v>553</v>
      </c>
      <c r="E221" s="39" t="s">
        <v>215</v>
      </c>
    </row>
    <row r="222" spans="1:5" x14ac:dyDescent="0.25">
      <c r="A222" s="41">
        <v>2630</v>
      </c>
      <c r="B222" s="39" t="s">
        <v>775</v>
      </c>
      <c r="C222" s="42">
        <v>7.45</v>
      </c>
      <c r="D222" s="39" t="s">
        <v>553</v>
      </c>
      <c r="E222" s="39" t="s">
        <v>215</v>
      </c>
    </row>
    <row r="223" spans="1:5" x14ac:dyDescent="0.25">
      <c r="A223" s="41">
        <v>2640</v>
      </c>
      <c r="B223" s="39" t="s">
        <v>776</v>
      </c>
      <c r="C223" s="42">
        <v>7.45</v>
      </c>
      <c r="D223" s="39" t="s">
        <v>553</v>
      </c>
      <c r="E223" s="39" t="s">
        <v>215</v>
      </c>
    </row>
    <row r="224" spans="1:5" x14ac:dyDescent="0.25">
      <c r="A224" s="41">
        <v>2650</v>
      </c>
      <c r="B224" s="39" t="s">
        <v>777</v>
      </c>
      <c r="C224" s="42">
        <v>7.45</v>
      </c>
      <c r="D224" s="39" t="s">
        <v>553</v>
      </c>
      <c r="E224" s="39" t="s">
        <v>215</v>
      </c>
    </row>
    <row r="225" spans="1:5" x14ac:dyDescent="0.25">
      <c r="A225" s="41">
        <v>2660</v>
      </c>
      <c r="B225" s="39" t="s">
        <v>217</v>
      </c>
      <c r="C225" s="42">
        <v>7.45</v>
      </c>
      <c r="D225" s="39" t="s">
        <v>560</v>
      </c>
      <c r="E225" s="39" t="s">
        <v>215</v>
      </c>
    </row>
    <row r="226" spans="1:5" x14ac:dyDescent="0.25">
      <c r="A226" s="41">
        <v>2800</v>
      </c>
      <c r="B226" s="39" t="s">
        <v>779</v>
      </c>
      <c r="C226" s="42">
        <v>7.45</v>
      </c>
      <c r="D226" s="39" t="s">
        <v>560</v>
      </c>
      <c r="E226" s="39" t="s">
        <v>215</v>
      </c>
    </row>
    <row r="227" spans="1:5" x14ac:dyDescent="0.25">
      <c r="A227" s="41">
        <v>2800</v>
      </c>
      <c r="B227" s="39" t="s">
        <v>778</v>
      </c>
      <c r="C227" s="42">
        <v>7.45</v>
      </c>
      <c r="D227" s="39" t="s">
        <v>553</v>
      </c>
      <c r="E227" s="39" t="s">
        <v>215</v>
      </c>
    </row>
    <row r="228" spans="1:5" x14ac:dyDescent="0.25">
      <c r="A228" s="41">
        <v>2801</v>
      </c>
      <c r="B228" s="39" t="s">
        <v>780</v>
      </c>
      <c r="C228" s="42">
        <v>7.45</v>
      </c>
      <c r="D228" s="39" t="s">
        <v>560</v>
      </c>
      <c r="E228" s="39" t="s">
        <v>215</v>
      </c>
    </row>
    <row r="229" spans="1:5" x14ac:dyDescent="0.25">
      <c r="A229" s="41">
        <v>2811</v>
      </c>
      <c r="B229" s="39" t="s">
        <v>782</v>
      </c>
      <c r="C229" s="42">
        <v>7.45</v>
      </c>
      <c r="D229" s="39" t="s">
        <v>560</v>
      </c>
      <c r="E229" s="39" t="s">
        <v>215</v>
      </c>
    </row>
    <row r="230" spans="1:5" x14ac:dyDescent="0.25">
      <c r="A230" s="41">
        <v>2811</v>
      </c>
      <c r="B230" s="39" t="s">
        <v>781</v>
      </c>
      <c r="C230" s="42">
        <v>7.45</v>
      </c>
      <c r="D230" s="39" t="s">
        <v>560</v>
      </c>
      <c r="E230" s="39" t="s">
        <v>215</v>
      </c>
    </row>
    <row r="231" spans="1:5" x14ac:dyDescent="0.25">
      <c r="A231" s="41">
        <v>2812</v>
      </c>
      <c r="B231" s="39" t="s">
        <v>783</v>
      </c>
      <c r="C231" s="42">
        <v>7.45</v>
      </c>
      <c r="D231" s="39" t="s">
        <v>560</v>
      </c>
      <c r="E231" s="39" t="s">
        <v>215</v>
      </c>
    </row>
    <row r="232" spans="1:5" x14ac:dyDescent="0.25">
      <c r="A232" s="41">
        <v>2820</v>
      </c>
      <c r="B232" s="39" t="s">
        <v>785</v>
      </c>
      <c r="C232" s="42">
        <v>7.45</v>
      </c>
      <c r="D232" s="39" t="s">
        <v>560</v>
      </c>
      <c r="E232" s="39" t="s">
        <v>215</v>
      </c>
    </row>
    <row r="233" spans="1:5" x14ac:dyDescent="0.25">
      <c r="A233" s="41">
        <v>2820</v>
      </c>
      <c r="B233" s="39" t="s">
        <v>784</v>
      </c>
      <c r="C233" s="42">
        <v>7.45</v>
      </c>
      <c r="D233" s="39" t="s">
        <v>553</v>
      </c>
      <c r="E233" s="39" t="s">
        <v>215</v>
      </c>
    </row>
    <row r="234" spans="1:5" x14ac:dyDescent="0.25">
      <c r="A234" s="41">
        <v>2830</v>
      </c>
      <c r="B234" s="39" t="s">
        <v>789</v>
      </c>
      <c r="C234" s="42">
        <v>7.45</v>
      </c>
      <c r="D234" s="39" t="s">
        <v>553</v>
      </c>
      <c r="E234" s="39" t="s">
        <v>215</v>
      </c>
    </row>
    <row r="235" spans="1:5" x14ac:dyDescent="0.25">
      <c r="A235" s="41">
        <v>2830</v>
      </c>
      <c r="B235" s="39" t="s">
        <v>788</v>
      </c>
      <c r="C235" s="42">
        <v>7.45</v>
      </c>
      <c r="D235" s="39" t="s">
        <v>560</v>
      </c>
      <c r="E235" s="39" t="s">
        <v>215</v>
      </c>
    </row>
    <row r="236" spans="1:5" x14ac:dyDescent="0.25">
      <c r="A236" s="41">
        <v>2830</v>
      </c>
      <c r="B236" s="39" t="s">
        <v>787</v>
      </c>
      <c r="C236" s="42">
        <v>7.45</v>
      </c>
      <c r="D236" s="39" t="s">
        <v>560</v>
      </c>
      <c r="E236" s="39" t="s">
        <v>215</v>
      </c>
    </row>
    <row r="237" spans="1:5" x14ac:dyDescent="0.25">
      <c r="A237" s="41">
        <v>2830</v>
      </c>
      <c r="B237" s="39" t="s">
        <v>786</v>
      </c>
      <c r="C237" s="42">
        <v>7.45</v>
      </c>
      <c r="D237" s="39" t="s">
        <v>560</v>
      </c>
      <c r="E237" s="39" t="s">
        <v>215</v>
      </c>
    </row>
    <row r="238" spans="1:5" x14ac:dyDescent="0.25">
      <c r="A238" s="41">
        <v>2840</v>
      </c>
      <c r="B238" s="39" t="s">
        <v>792</v>
      </c>
      <c r="C238" s="42">
        <v>7.45</v>
      </c>
      <c r="D238" s="39" t="s">
        <v>560</v>
      </c>
      <c r="E238" s="39" t="s">
        <v>215</v>
      </c>
    </row>
    <row r="239" spans="1:5" x14ac:dyDescent="0.25">
      <c r="A239" s="41">
        <v>2840</v>
      </c>
      <c r="B239" s="39" t="s">
        <v>791</v>
      </c>
      <c r="C239" s="42">
        <v>7.45</v>
      </c>
      <c r="D239" s="39" t="s">
        <v>553</v>
      </c>
      <c r="E239" s="39" t="s">
        <v>215</v>
      </c>
    </row>
    <row r="240" spans="1:5" x14ac:dyDescent="0.25">
      <c r="A240" s="41">
        <v>2840</v>
      </c>
      <c r="B240" s="39" t="s">
        <v>790</v>
      </c>
      <c r="C240" s="42">
        <v>7.45</v>
      </c>
      <c r="D240" s="39" t="s">
        <v>560</v>
      </c>
      <c r="E240" s="39" t="s">
        <v>215</v>
      </c>
    </row>
    <row r="241" spans="1:5" x14ac:dyDescent="0.25">
      <c r="A241" s="41">
        <v>2845</v>
      </c>
      <c r="B241" s="39" t="s">
        <v>793</v>
      </c>
      <c r="C241" s="42">
        <v>7.45</v>
      </c>
      <c r="D241" s="39" t="s">
        <v>553</v>
      </c>
      <c r="E241" s="39" t="s">
        <v>215</v>
      </c>
    </row>
    <row r="242" spans="1:5" x14ac:dyDescent="0.25">
      <c r="A242" s="41">
        <v>2850</v>
      </c>
      <c r="B242" s="39" t="s">
        <v>794</v>
      </c>
      <c r="C242" s="42">
        <v>7.45</v>
      </c>
      <c r="D242" s="39" t="s">
        <v>553</v>
      </c>
      <c r="E242" s="39" t="s">
        <v>215</v>
      </c>
    </row>
    <row r="243" spans="1:5" x14ac:dyDescent="0.25">
      <c r="A243" s="41">
        <v>2860</v>
      </c>
      <c r="B243" s="39" t="s">
        <v>795</v>
      </c>
      <c r="C243" s="42">
        <v>7.45</v>
      </c>
      <c r="D243" s="39" t="s">
        <v>553</v>
      </c>
      <c r="E243" s="39" t="s">
        <v>215</v>
      </c>
    </row>
    <row r="244" spans="1:5" x14ac:dyDescent="0.25">
      <c r="A244" s="41">
        <v>2861</v>
      </c>
      <c r="B244" s="39" t="s">
        <v>796</v>
      </c>
      <c r="C244" s="42">
        <v>7.45</v>
      </c>
      <c r="D244" s="39" t="s">
        <v>560</v>
      </c>
      <c r="E244" s="39" t="s">
        <v>215</v>
      </c>
    </row>
    <row r="245" spans="1:5" x14ac:dyDescent="0.25">
      <c r="A245" s="41">
        <v>2870</v>
      </c>
      <c r="B245" s="39" t="s">
        <v>583</v>
      </c>
      <c r="C245" s="42">
        <v>7.45</v>
      </c>
      <c r="D245" s="39" t="s">
        <v>560</v>
      </c>
      <c r="E245" s="39" t="s">
        <v>215</v>
      </c>
    </row>
    <row r="246" spans="1:5" x14ac:dyDescent="0.25">
      <c r="A246" s="41">
        <v>2870</v>
      </c>
      <c r="B246" s="39" t="s">
        <v>1992</v>
      </c>
      <c r="C246" s="42">
        <v>7.45</v>
      </c>
      <c r="D246" s="39" t="s">
        <v>553</v>
      </c>
      <c r="E246" s="39" t="s">
        <v>215</v>
      </c>
    </row>
    <row r="247" spans="1:5" x14ac:dyDescent="0.25">
      <c r="A247" s="41">
        <v>2870</v>
      </c>
      <c r="B247" s="39" t="s">
        <v>798</v>
      </c>
      <c r="C247" s="42">
        <v>7.45</v>
      </c>
      <c r="D247" s="39" t="s">
        <v>560</v>
      </c>
      <c r="E247" s="39" t="s">
        <v>215</v>
      </c>
    </row>
    <row r="248" spans="1:5" x14ac:dyDescent="0.25">
      <c r="A248" s="41">
        <v>2870</v>
      </c>
      <c r="B248" s="39" t="s">
        <v>797</v>
      </c>
      <c r="C248" s="42">
        <v>7.45</v>
      </c>
      <c r="D248" s="39" t="s">
        <v>560</v>
      </c>
      <c r="E248" s="39" t="s">
        <v>215</v>
      </c>
    </row>
    <row r="249" spans="1:5" x14ac:dyDescent="0.25">
      <c r="A249" s="41">
        <v>2880</v>
      </c>
      <c r="B249" s="39" t="s">
        <v>802</v>
      </c>
      <c r="C249" s="42">
        <v>7.45</v>
      </c>
      <c r="D249" s="39" t="s">
        <v>560</v>
      </c>
      <c r="E249" s="39" t="s">
        <v>215</v>
      </c>
    </row>
    <row r="250" spans="1:5" x14ac:dyDescent="0.25">
      <c r="A250" s="41">
        <v>2880</v>
      </c>
      <c r="B250" s="39" t="s">
        <v>801</v>
      </c>
      <c r="C250" s="42">
        <v>7.45</v>
      </c>
      <c r="D250" s="39" t="s">
        <v>560</v>
      </c>
      <c r="E250" s="39" t="s">
        <v>215</v>
      </c>
    </row>
    <row r="251" spans="1:5" x14ac:dyDescent="0.25">
      <c r="A251" s="41">
        <v>2880</v>
      </c>
      <c r="B251" s="39" t="s">
        <v>800</v>
      </c>
      <c r="C251" s="42">
        <v>7.45</v>
      </c>
      <c r="D251" s="39" t="s">
        <v>560</v>
      </c>
      <c r="E251" s="39" t="s">
        <v>215</v>
      </c>
    </row>
    <row r="252" spans="1:5" x14ac:dyDescent="0.25">
      <c r="A252" s="41">
        <v>2880</v>
      </c>
      <c r="B252" s="39" t="s">
        <v>799</v>
      </c>
      <c r="C252" s="42">
        <v>7.45</v>
      </c>
      <c r="D252" s="39" t="s">
        <v>553</v>
      </c>
      <c r="E252" s="39" t="s">
        <v>215</v>
      </c>
    </row>
    <row r="253" spans="1:5" x14ac:dyDescent="0.25">
      <c r="A253" s="41">
        <v>2890</v>
      </c>
      <c r="B253" s="39" t="s">
        <v>1993</v>
      </c>
      <c r="C253" s="42">
        <v>7.45</v>
      </c>
      <c r="D253" s="39" t="s">
        <v>553</v>
      </c>
      <c r="E253" s="39" t="s">
        <v>215</v>
      </c>
    </row>
    <row r="254" spans="1:5" x14ac:dyDescent="0.25">
      <c r="A254" s="41">
        <v>2890</v>
      </c>
      <c r="B254" s="39" t="s">
        <v>804</v>
      </c>
      <c r="C254" s="42">
        <v>7.45</v>
      </c>
      <c r="D254" s="39" t="s">
        <v>560</v>
      </c>
      <c r="E254" s="39" t="s">
        <v>215</v>
      </c>
    </row>
    <row r="255" spans="1:5" x14ac:dyDescent="0.25">
      <c r="A255" s="41">
        <v>2890</v>
      </c>
      <c r="B255" s="39" t="s">
        <v>803</v>
      </c>
      <c r="C255" s="42">
        <v>7.45</v>
      </c>
      <c r="D255" s="39" t="s">
        <v>560</v>
      </c>
      <c r="E255" s="39" t="s">
        <v>215</v>
      </c>
    </row>
    <row r="256" spans="1:5" x14ac:dyDescent="0.25">
      <c r="A256" s="41">
        <v>2900</v>
      </c>
      <c r="B256" s="39" t="s">
        <v>805</v>
      </c>
      <c r="C256" s="42">
        <v>7.45</v>
      </c>
      <c r="D256" s="39" t="s">
        <v>553</v>
      </c>
      <c r="E256" s="39" t="s">
        <v>215</v>
      </c>
    </row>
    <row r="257" spans="1:5" x14ac:dyDescent="0.25">
      <c r="A257" s="41">
        <v>2910</v>
      </c>
      <c r="B257" s="39" t="s">
        <v>806</v>
      </c>
      <c r="C257" s="42">
        <v>5.95</v>
      </c>
      <c r="D257" s="39" t="s">
        <v>553</v>
      </c>
      <c r="E257" s="39" t="s">
        <v>215</v>
      </c>
    </row>
    <row r="258" spans="1:5" x14ac:dyDescent="0.25">
      <c r="A258" s="41">
        <v>2920</v>
      </c>
      <c r="B258" s="39" t="s">
        <v>807</v>
      </c>
      <c r="C258" s="42">
        <v>5.95</v>
      </c>
      <c r="D258" s="39" t="s">
        <v>553</v>
      </c>
      <c r="E258" s="39" t="s">
        <v>215</v>
      </c>
    </row>
    <row r="259" spans="1:5" x14ac:dyDescent="0.25">
      <c r="A259" s="41">
        <v>2930</v>
      </c>
      <c r="B259" s="39" t="s">
        <v>808</v>
      </c>
      <c r="C259" s="42">
        <v>7.45</v>
      </c>
      <c r="D259" s="39" t="s">
        <v>553</v>
      </c>
      <c r="E259" s="39" t="s">
        <v>215</v>
      </c>
    </row>
    <row r="260" spans="1:5" x14ac:dyDescent="0.25">
      <c r="A260" s="41">
        <v>2940</v>
      </c>
      <c r="B260" s="39" t="s">
        <v>810</v>
      </c>
      <c r="C260" s="42">
        <v>5.95</v>
      </c>
      <c r="D260" s="39" t="s">
        <v>553</v>
      </c>
      <c r="E260" s="39" t="s">
        <v>215</v>
      </c>
    </row>
    <row r="261" spans="1:5" x14ac:dyDescent="0.25">
      <c r="A261" s="41">
        <v>2940</v>
      </c>
      <c r="B261" s="39" t="s">
        <v>809</v>
      </c>
      <c r="C261" s="42">
        <v>5.95</v>
      </c>
      <c r="D261" s="39" t="s">
        <v>560</v>
      </c>
      <c r="E261" s="39" t="s">
        <v>215</v>
      </c>
    </row>
    <row r="262" spans="1:5" x14ac:dyDescent="0.25">
      <c r="A262" s="41">
        <v>2950</v>
      </c>
      <c r="B262" s="39" t="s">
        <v>811</v>
      </c>
      <c r="C262" s="42">
        <v>7.45</v>
      </c>
      <c r="D262" s="39" t="s">
        <v>553</v>
      </c>
      <c r="E262" s="39" t="s">
        <v>215</v>
      </c>
    </row>
    <row r="263" spans="1:5" x14ac:dyDescent="0.25">
      <c r="A263" s="41">
        <v>2960</v>
      </c>
      <c r="B263" s="39" t="s">
        <v>814</v>
      </c>
      <c r="C263" s="42">
        <v>5.95</v>
      </c>
      <c r="D263" s="39" t="s">
        <v>560</v>
      </c>
      <c r="E263" s="39" t="s">
        <v>215</v>
      </c>
    </row>
    <row r="264" spans="1:5" x14ac:dyDescent="0.25">
      <c r="A264" s="41">
        <v>2960</v>
      </c>
      <c r="B264" s="39" t="s">
        <v>813</v>
      </c>
      <c r="C264" s="42">
        <v>5.95</v>
      </c>
      <c r="D264" s="39" t="s">
        <v>560</v>
      </c>
      <c r="E264" s="39" t="s">
        <v>215</v>
      </c>
    </row>
    <row r="265" spans="1:5" x14ac:dyDescent="0.25">
      <c r="A265" s="41">
        <v>2960</v>
      </c>
      <c r="B265" s="39" t="s">
        <v>812</v>
      </c>
      <c r="C265" s="42">
        <v>5.95</v>
      </c>
      <c r="D265" s="39" t="s">
        <v>553</v>
      </c>
      <c r="E265" s="39" t="s">
        <v>215</v>
      </c>
    </row>
    <row r="266" spans="1:5" x14ac:dyDescent="0.25">
      <c r="A266" s="41">
        <v>2970</v>
      </c>
      <c r="B266" s="39" t="s">
        <v>816</v>
      </c>
      <c r="C266" s="42">
        <v>7.45</v>
      </c>
      <c r="D266" s="39" t="s">
        <v>553</v>
      </c>
      <c r="E266" s="39" t="s">
        <v>215</v>
      </c>
    </row>
    <row r="267" spans="1:5" x14ac:dyDescent="0.25">
      <c r="A267" s="41">
        <v>2970</v>
      </c>
      <c r="B267" s="39" t="s">
        <v>815</v>
      </c>
      <c r="C267" s="42">
        <v>7.45</v>
      </c>
      <c r="D267" s="39" t="s">
        <v>560</v>
      </c>
      <c r="E267" s="39" t="s">
        <v>215</v>
      </c>
    </row>
    <row r="268" spans="1:5" x14ac:dyDescent="0.25">
      <c r="A268" s="41">
        <v>2980</v>
      </c>
      <c r="B268" s="39" t="s">
        <v>817</v>
      </c>
      <c r="C268" s="42">
        <v>7.45</v>
      </c>
      <c r="D268" s="39" t="s">
        <v>553</v>
      </c>
      <c r="E268" s="39" t="s">
        <v>215</v>
      </c>
    </row>
    <row r="269" spans="1:5" x14ac:dyDescent="0.25">
      <c r="A269" s="41">
        <v>2980</v>
      </c>
      <c r="B269" s="39" t="s">
        <v>221</v>
      </c>
      <c r="C269" s="42">
        <v>7.45</v>
      </c>
      <c r="D269" s="39" t="s">
        <v>560</v>
      </c>
      <c r="E269" s="39" t="s">
        <v>215</v>
      </c>
    </row>
    <row r="270" spans="1:5" x14ac:dyDescent="0.25">
      <c r="A270" s="41">
        <v>2990</v>
      </c>
      <c r="B270" s="39" t="s">
        <v>819</v>
      </c>
      <c r="C270" s="42">
        <v>7.45</v>
      </c>
      <c r="D270" s="39" t="s">
        <v>553</v>
      </c>
      <c r="E270" s="39" t="s">
        <v>215</v>
      </c>
    </row>
    <row r="271" spans="1:5" x14ac:dyDescent="0.25">
      <c r="A271" s="41">
        <v>2990</v>
      </c>
      <c r="B271" s="39" t="s">
        <v>818</v>
      </c>
      <c r="C271" s="42">
        <v>7.45</v>
      </c>
      <c r="D271" s="39" t="s">
        <v>560</v>
      </c>
      <c r="E271" s="39" t="s">
        <v>215</v>
      </c>
    </row>
    <row r="272" spans="1:5" x14ac:dyDescent="0.25">
      <c r="A272" s="41">
        <v>3000</v>
      </c>
      <c r="B272" s="39" t="s">
        <v>820</v>
      </c>
      <c r="C272" s="42">
        <v>5.95</v>
      </c>
      <c r="D272" s="39" t="s">
        <v>553</v>
      </c>
      <c r="E272" s="39" t="s">
        <v>569</v>
      </c>
    </row>
    <row r="273" spans="1:5" x14ac:dyDescent="0.25">
      <c r="A273" s="41">
        <v>3001</v>
      </c>
      <c r="B273" s="39" t="s">
        <v>222</v>
      </c>
      <c r="C273" s="42">
        <v>5.95</v>
      </c>
      <c r="D273" s="39" t="s">
        <v>560</v>
      </c>
      <c r="E273" s="39" t="s">
        <v>569</v>
      </c>
    </row>
    <row r="274" spans="1:5" x14ac:dyDescent="0.25">
      <c r="A274" s="41">
        <v>3010</v>
      </c>
      <c r="B274" s="39" t="s">
        <v>821</v>
      </c>
      <c r="C274" s="42">
        <v>5.95</v>
      </c>
      <c r="D274" s="39" t="s">
        <v>560</v>
      </c>
      <c r="E274" s="39" t="s">
        <v>569</v>
      </c>
    </row>
    <row r="275" spans="1:5" x14ac:dyDescent="0.25">
      <c r="A275" s="41">
        <v>3012</v>
      </c>
      <c r="B275" s="39" t="s">
        <v>822</v>
      </c>
      <c r="C275" s="42">
        <v>5.95</v>
      </c>
      <c r="D275" s="39" t="s">
        <v>560</v>
      </c>
      <c r="E275" s="39" t="s">
        <v>569</v>
      </c>
    </row>
    <row r="276" spans="1:5" x14ac:dyDescent="0.25">
      <c r="A276" s="41">
        <v>3018</v>
      </c>
      <c r="B276" s="39" t="s">
        <v>823</v>
      </c>
      <c r="C276" s="42">
        <v>5.95</v>
      </c>
      <c r="D276" s="39" t="s">
        <v>560</v>
      </c>
      <c r="E276" s="39" t="s">
        <v>569</v>
      </c>
    </row>
    <row r="277" spans="1:5" x14ac:dyDescent="0.25">
      <c r="A277" s="41">
        <v>3020</v>
      </c>
      <c r="B277" s="39" t="s">
        <v>826</v>
      </c>
      <c r="C277" s="42">
        <v>7.45</v>
      </c>
      <c r="D277" s="39" t="s">
        <v>560</v>
      </c>
      <c r="E277" s="39" t="s">
        <v>569</v>
      </c>
    </row>
    <row r="278" spans="1:5" x14ac:dyDescent="0.25">
      <c r="A278" s="41">
        <v>3020</v>
      </c>
      <c r="B278" s="39" t="s">
        <v>825</v>
      </c>
      <c r="C278" s="42">
        <v>7.45</v>
      </c>
      <c r="D278" s="39" t="s">
        <v>560</v>
      </c>
      <c r="E278" s="39" t="s">
        <v>569</v>
      </c>
    </row>
    <row r="279" spans="1:5" x14ac:dyDescent="0.25">
      <c r="A279" s="41">
        <v>3020</v>
      </c>
      <c r="B279" s="39" t="s">
        <v>824</v>
      </c>
      <c r="C279" s="42">
        <v>7.45</v>
      </c>
      <c r="D279" s="39" t="s">
        <v>553</v>
      </c>
      <c r="E279" s="39" t="s">
        <v>569</v>
      </c>
    </row>
    <row r="280" spans="1:5" x14ac:dyDescent="0.25">
      <c r="A280" s="41">
        <v>3040</v>
      </c>
      <c r="B280" s="39" t="s">
        <v>831</v>
      </c>
      <c r="C280" s="42">
        <v>7.45</v>
      </c>
      <c r="D280" s="39" t="s">
        <v>560</v>
      </c>
      <c r="E280" s="39" t="s">
        <v>569</v>
      </c>
    </row>
    <row r="281" spans="1:5" x14ac:dyDescent="0.25">
      <c r="A281" s="41">
        <v>3040</v>
      </c>
      <c r="B281" s="39" t="s">
        <v>830</v>
      </c>
      <c r="C281" s="42">
        <v>7.45</v>
      </c>
      <c r="D281" s="39" t="s">
        <v>560</v>
      </c>
      <c r="E281" s="39" t="s">
        <v>569</v>
      </c>
    </row>
    <row r="282" spans="1:5" x14ac:dyDescent="0.25">
      <c r="A282" s="41">
        <v>3040</v>
      </c>
      <c r="B282" s="39" t="s">
        <v>829</v>
      </c>
      <c r="C282" s="42">
        <v>7.45</v>
      </c>
      <c r="D282" s="39" t="s">
        <v>560</v>
      </c>
      <c r="E282" s="39" t="s">
        <v>569</v>
      </c>
    </row>
    <row r="283" spans="1:5" x14ac:dyDescent="0.25">
      <c r="A283" s="41">
        <v>3040</v>
      </c>
      <c r="B283" s="39" t="s">
        <v>828</v>
      </c>
      <c r="C283" s="42">
        <v>7.45</v>
      </c>
      <c r="D283" s="39" t="s">
        <v>560</v>
      </c>
      <c r="E283" s="39" t="s">
        <v>569</v>
      </c>
    </row>
    <row r="284" spans="1:5" x14ac:dyDescent="0.25">
      <c r="A284" s="41">
        <v>3040</v>
      </c>
      <c r="B284" s="39" t="s">
        <v>827</v>
      </c>
      <c r="C284" s="42">
        <v>7.45</v>
      </c>
      <c r="D284" s="39" t="s">
        <v>553</v>
      </c>
      <c r="E284" s="39" t="s">
        <v>569</v>
      </c>
    </row>
    <row r="285" spans="1:5" x14ac:dyDescent="0.25">
      <c r="A285" s="41">
        <v>3050</v>
      </c>
      <c r="B285" s="39" t="s">
        <v>832</v>
      </c>
      <c r="C285" s="42">
        <v>7.45</v>
      </c>
      <c r="D285" s="39" t="s">
        <v>553</v>
      </c>
      <c r="E285" s="39" t="s">
        <v>569</v>
      </c>
    </row>
    <row r="286" spans="1:5" x14ac:dyDescent="0.25">
      <c r="A286" s="41">
        <v>3051</v>
      </c>
      <c r="B286" s="39" t="s">
        <v>833</v>
      </c>
      <c r="C286" s="42">
        <v>7.45</v>
      </c>
      <c r="D286" s="39" t="s">
        <v>560</v>
      </c>
      <c r="E286" s="39" t="s">
        <v>569</v>
      </c>
    </row>
    <row r="287" spans="1:5" x14ac:dyDescent="0.25">
      <c r="A287" s="41">
        <v>3052</v>
      </c>
      <c r="B287" s="39" t="s">
        <v>834</v>
      </c>
      <c r="C287" s="42">
        <v>7.45</v>
      </c>
      <c r="D287" s="39" t="s">
        <v>560</v>
      </c>
      <c r="E287" s="39" t="s">
        <v>569</v>
      </c>
    </row>
    <row r="288" spans="1:5" x14ac:dyDescent="0.25">
      <c r="A288" s="41">
        <v>3053</v>
      </c>
      <c r="B288" s="39" t="s">
        <v>835</v>
      </c>
      <c r="C288" s="42">
        <v>7.45</v>
      </c>
      <c r="D288" s="39" t="s">
        <v>560</v>
      </c>
      <c r="E288" s="39" t="s">
        <v>569</v>
      </c>
    </row>
    <row r="289" spans="1:5" x14ac:dyDescent="0.25">
      <c r="A289" s="41">
        <v>3054</v>
      </c>
      <c r="B289" s="39" t="s">
        <v>836</v>
      </c>
      <c r="C289" s="42">
        <v>7.45</v>
      </c>
      <c r="D289" s="39" t="s">
        <v>560</v>
      </c>
      <c r="E289" s="39" t="s">
        <v>569</v>
      </c>
    </row>
    <row r="290" spans="1:5" x14ac:dyDescent="0.25">
      <c r="A290" s="41">
        <v>3060</v>
      </c>
      <c r="B290" s="39" t="s">
        <v>838</v>
      </c>
      <c r="C290" s="42">
        <v>7.45</v>
      </c>
      <c r="D290" s="39" t="s">
        <v>560</v>
      </c>
      <c r="E290" s="39" t="s">
        <v>569</v>
      </c>
    </row>
    <row r="291" spans="1:5" x14ac:dyDescent="0.25">
      <c r="A291" s="41">
        <v>3060</v>
      </c>
      <c r="B291" s="39" t="s">
        <v>837</v>
      </c>
      <c r="C291" s="42">
        <v>7.45</v>
      </c>
      <c r="D291" s="39" t="s">
        <v>553</v>
      </c>
      <c r="E291" s="39" t="s">
        <v>569</v>
      </c>
    </row>
    <row r="292" spans="1:5" x14ac:dyDescent="0.25">
      <c r="A292" s="41">
        <v>3061</v>
      </c>
      <c r="B292" s="39" t="s">
        <v>839</v>
      </c>
      <c r="C292" s="42">
        <v>7.45</v>
      </c>
      <c r="D292" s="39" t="s">
        <v>560</v>
      </c>
      <c r="E292" s="39" t="s">
        <v>569</v>
      </c>
    </row>
    <row r="293" spans="1:5" x14ac:dyDescent="0.25">
      <c r="A293" s="41">
        <v>3070</v>
      </c>
      <c r="B293" s="39" t="s">
        <v>840</v>
      </c>
      <c r="C293" s="42">
        <v>7.45</v>
      </c>
      <c r="D293" s="39" t="s">
        <v>553</v>
      </c>
      <c r="E293" s="39" t="s">
        <v>569</v>
      </c>
    </row>
    <row r="294" spans="1:5" x14ac:dyDescent="0.25">
      <c r="A294" s="41">
        <v>3071</v>
      </c>
      <c r="B294" s="39" t="s">
        <v>841</v>
      </c>
      <c r="C294" s="42">
        <v>7.45</v>
      </c>
      <c r="D294" s="39" t="s">
        <v>560</v>
      </c>
      <c r="E294" s="39" t="s">
        <v>569</v>
      </c>
    </row>
    <row r="295" spans="1:5" x14ac:dyDescent="0.25">
      <c r="A295" s="41">
        <v>3078</v>
      </c>
      <c r="B295" s="39" t="s">
        <v>843</v>
      </c>
      <c r="C295" s="42">
        <v>7.45</v>
      </c>
      <c r="D295" s="39" t="s">
        <v>560</v>
      </c>
      <c r="E295" s="39" t="s">
        <v>569</v>
      </c>
    </row>
    <row r="296" spans="1:5" x14ac:dyDescent="0.25">
      <c r="A296" s="41">
        <v>3078</v>
      </c>
      <c r="B296" s="39" t="s">
        <v>842</v>
      </c>
      <c r="C296" s="42">
        <v>7.45</v>
      </c>
      <c r="D296" s="39" t="s">
        <v>560</v>
      </c>
      <c r="E296" s="39" t="s">
        <v>569</v>
      </c>
    </row>
    <row r="297" spans="1:5" x14ac:dyDescent="0.25">
      <c r="A297" s="41">
        <v>3080</v>
      </c>
      <c r="B297" s="39" t="s">
        <v>846</v>
      </c>
      <c r="C297" s="42">
        <v>7.45</v>
      </c>
      <c r="D297" s="39" t="s">
        <v>560</v>
      </c>
      <c r="E297" s="39" t="s">
        <v>569</v>
      </c>
    </row>
    <row r="298" spans="1:5" x14ac:dyDescent="0.25">
      <c r="A298" s="41">
        <v>3080</v>
      </c>
      <c r="B298" s="39" t="s">
        <v>845</v>
      </c>
      <c r="C298" s="42">
        <v>7.45</v>
      </c>
      <c r="D298" s="39" t="s">
        <v>553</v>
      </c>
      <c r="E298" s="39" t="s">
        <v>569</v>
      </c>
    </row>
    <row r="299" spans="1:5" x14ac:dyDescent="0.25">
      <c r="A299" s="41">
        <v>3080</v>
      </c>
      <c r="B299" s="39" t="s">
        <v>844</v>
      </c>
      <c r="C299" s="42">
        <v>7.45</v>
      </c>
      <c r="D299" s="39" t="s">
        <v>560</v>
      </c>
      <c r="E299" s="39" t="s">
        <v>569</v>
      </c>
    </row>
    <row r="300" spans="1:5" x14ac:dyDescent="0.25">
      <c r="A300" s="41">
        <v>3090</v>
      </c>
      <c r="B300" s="39" t="s">
        <v>847</v>
      </c>
      <c r="C300" s="42">
        <v>7.45</v>
      </c>
      <c r="D300" s="39" t="s">
        <v>553</v>
      </c>
      <c r="E300" s="39" t="s">
        <v>569</v>
      </c>
    </row>
    <row r="301" spans="1:5" x14ac:dyDescent="0.25">
      <c r="A301" s="41">
        <v>3110</v>
      </c>
      <c r="B301" s="39" t="s">
        <v>848</v>
      </c>
      <c r="C301" s="42">
        <v>7.45</v>
      </c>
      <c r="D301" s="39" t="s">
        <v>553</v>
      </c>
      <c r="E301" s="39" t="s">
        <v>569</v>
      </c>
    </row>
    <row r="302" spans="1:5" x14ac:dyDescent="0.25">
      <c r="A302" s="41">
        <v>3111</v>
      </c>
      <c r="B302" s="39" t="s">
        <v>849</v>
      </c>
      <c r="C302" s="42">
        <v>7.45</v>
      </c>
      <c r="D302" s="39" t="s">
        <v>560</v>
      </c>
      <c r="E302" s="39" t="s">
        <v>569</v>
      </c>
    </row>
    <row r="303" spans="1:5" x14ac:dyDescent="0.25">
      <c r="A303" s="41">
        <v>3118</v>
      </c>
      <c r="B303" s="39" t="s">
        <v>850</v>
      </c>
      <c r="C303" s="42">
        <v>7.45</v>
      </c>
      <c r="D303" s="39" t="s">
        <v>560</v>
      </c>
      <c r="E303" s="39" t="s">
        <v>569</v>
      </c>
    </row>
    <row r="304" spans="1:5" x14ac:dyDescent="0.25">
      <c r="A304" s="41">
        <v>3120</v>
      </c>
      <c r="B304" s="39" t="s">
        <v>851</v>
      </c>
      <c r="C304" s="42">
        <v>7.45</v>
      </c>
      <c r="D304" s="39" t="s">
        <v>553</v>
      </c>
      <c r="E304" s="39" t="s">
        <v>569</v>
      </c>
    </row>
    <row r="305" spans="1:5" x14ac:dyDescent="0.25">
      <c r="A305" s="41">
        <v>3128</v>
      </c>
      <c r="B305" s="39" t="s">
        <v>852</v>
      </c>
      <c r="C305" s="42">
        <v>7.45</v>
      </c>
      <c r="D305" s="39" t="s">
        <v>560</v>
      </c>
      <c r="E305" s="39" t="s">
        <v>569</v>
      </c>
    </row>
    <row r="306" spans="1:5" x14ac:dyDescent="0.25">
      <c r="A306" s="41">
        <v>3130</v>
      </c>
      <c r="B306" s="39" t="s">
        <v>854</v>
      </c>
      <c r="C306" s="42">
        <v>7.45</v>
      </c>
      <c r="D306" s="39" t="s">
        <v>560</v>
      </c>
      <c r="E306" s="39" t="s">
        <v>569</v>
      </c>
    </row>
    <row r="307" spans="1:5" x14ac:dyDescent="0.25">
      <c r="A307" s="41">
        <v>3130</v>
      </c>
      <c r="B307" s="39" t="s">
        <v>853</v>
      </c>
      <c r="C307" s="42">
        <v>7.45</v>
      </c>
      <c r="D307" s="39" t="s">
        <v>553</v>
      </c>
      <c r="E307" s="39" t="s">
        <v>569</v>
      </c>
    </row>
    <row r="308" spans="1:5" x14ac:dyDescent="0.25">
      <c r="A308" s="41">
        <v>3140</v>
      </c>
      <c r="B308" s="39" t="s">
        <v>855</v>
      </c>
      <c r="C308" s="42">
        <v>7.45</v>
      </c>
      <c r="D308" s="39" t="s">
        <v>553</v>
      </c>
      <c r="E308" s="39" t="s">
        <v>569</v>
      </c>
    </row>
    <row r="309" spans="1:5" x14ac:dyDescent="0.25">
      <c r="A309" s="41">
        <v>3150</v>
      </c>
      <c r="B309" s="39" t="s">
        <v>858</v>
      </c>
      <c r="C309" s="42">
        <v>7.45</v>
      </c>
      <c r="D309" s="39" t="s">
        <v>560</v>
      </c>
      <c r="E309" s="39" t="s">
        <v>569</v>
      </c>
    </row>
    <row r="310" spans="1:5" x14ac:dyDescent="0.25">
      <c r="A310" s="41">
        <v>3150</v>
      </c>
      <c r="B310" s="39" t="s">
        <v>857</v>
      </c>
      <c r="C310" s="42">
        <v>7.45</v>
      </c>
      <c r="D310" s="39" t="s">
        <v>560</v>
      </c>
      <c r="E310" s="39" t="s">
        <v>569</v>
      </c>
    </row>
    <row r="311" spans="1:5" x14ac:dyDescent="0.25">
      <c r="A311" s="41">
        <v>3150</v>
      </c>
      <c r="B311" s="39" t="s">
        <v>856</v>
      </c>
      <c r="C311" s="42">
        <v>7.45</v>
      </c>
      <c r="D311" s="39" t="s">
        <v>553</v>
      </c>
      <c r="E311" s="39" t="s">
        <v>569</v>
      </c>
    </row>
    <row r="312" spans="1:5" x14ac:dyDescent="0.25">
      <c r="A312" s="41">
        <v>3190</v>
      </c>
      <c r="B312" s="39" t="s">
        <v>859</v>
      </c>
      <c r="C312" s="42">
        <v>7.45</v>
      </c>
      <c r="D312" s="39" t="s">
        <v>553</v>
      </c>
      <c r="E312" s="39" t="s">
        <v>569</v>
      </c>
    </row>
    <row r="313" spans="1:5" x14ac:dyDescent="0.25">
      <c r="A313" s="41">
        <v>3191</v>
      </c>
      <c r="B313" s="39" t="s">
        <v>860</v>
      </c>
      <c r="C313" s="42">
        <v>7.45</v>
      </c>
      <c r="D313" s="39" t="s">
        <v>560</v>
      </c>
      <c r="E313" s="39" t="s">
        <v>569</v>
      </c>
    </row>
    <row r="314" spans="1:5" x14ac:dyDescent="0.25">
      <c r="A314" s="41">
        <v>3200</v>
      </c>
      <c r="B314" s="39" t="s">
        <v>862</v>
      </c>
      <c r="C314" s="42">
        <v>7.45</v>
      </c>
      <c r="D314" s="39" t="s">
        <v>560</v>
      </c>
      <c r="E314" s="39" t="s">
        <v>569</v>
      </c>
    </row>
    <row r="315" spans="1:5" x14ac:dyDescent="0.25">
      <c r="A315" s="41">
        <v>3200</v>
      </c>
      <c r="B315" s="39" t="s">
        <v>861</v>
      </c>
      <c r="C315" s="42">
        <v>7.45</v>
      </c>
      <c r="D315" s="39" t="s">
        <v>553</v>
      </c>
      <c r="E315" s="39" t="s">
        <v>569</v>
      </c>
    </row>
    <row r="316" spans="1:5" x14ac:dyDescent="0.25">
      <c r="A316" s="41">
        <v>3201</v>
      </c>
      <c r="B316" s="39" t="s">
        <v>863</v>
      </c>
      <c r="C316" s="42">
        <v>7.45</v>
      </c>
      <c r="D316" s="39" t="s">
        <v>560</v>
      </c>
      <c r="E316" s="39" t="s">
        <v>569</v>
      </c>
    </row>
    <row r="317" spans="1:5" x14ac:dyDescent="0.25">
      <c r="A317" s="41">
        <v>3202</v>
      </c>
      <c r="B317" s="39" t="s">
        <v>864</v>
      </c>
      <c r="C317" s="42">
        <v>7.45</v>
      </c>
      <c r="D317" s="39" t="s">
        <v>560</v>
      </c>
      <c r="E317" s="39" t="s">
        <v>569</v>
      </c>
    </row>
    <row r="318" spans="1:5" x14ac:dyDescent="0.25">
      <c r="A318" s="41">
        <v>3210</v>
      </c>
      <c r="B318" s="39" t="s">
        <v>866</v>
      </c>
      <c r="C318" s="42">
        <v>7.45</v>
      </c>
      <c r="D318" s="39" t="s">
        <v>553</v>
      </c>
      <c r="E318" s="39" t="s">
        <v>569</v>
      </c>
    </row>
    <row r="319" spans="1:5" x14ac:dyDescent="0.25">
      <c r="A319" s="41">
        <v>3210</v>
      </c>
      <c r="B319" s="39" t="s">
        <v>865</v>
      </c>
      <c r="C319" s="42">
        <v>7.45</v>
      </c>
      <c r="D319" s="39" t="s">
        <v>560</v>
      </c>
      <c r="E319" s="39" t="s">
        <v>569</v>
      </c>
    </row>
    <row r="320" spans="1:5" x14ac:dyDescent="0.25">
      <c r="A320" s="41">
        <v>3211</v>
      </c>
      <c r="B320" s="39" t="s">
        <v>867</v>
      </c>
      <c r="C320" s="42">
        <v>7.45</v>
      </c>
      <c r="D320" s="39" t="s">
        <v>560</v>
      </c>
      <c r="E320" s="39" t="s">
        <v>569</v>
      </c>
    </row>
    <row r="321" spans="1:5" x14ac:dyDescent="0.25">
      <c r="A321" s="41">
        <v>3212</v>
      </c>
      <c r="B321" s="39" t="s">
        <v>868</v>
      </c>
      <c r="C321" s="42">
        <v>7.45</v>
      </c>
      <c r="D321" s="39" t="s">
        <v>560</v>
      </c>
      <c r="E321" s="39" t="s">
        <v>569</v>
      </c>
    </row>
    <row r="322" spans="1:5" x14ac:dyDescent="0.25">
      <c r="A322" s="41">
        <v>3220</v>
      </c>
      <c r="B322" s="39" t="s">
        <v>871</v>
      </c>
      <c r="C322" s="42">
        <v>7.45</v>
      </c>
      <c r="D322" s="39" t="s">
        <v>560</v>
      </c>
      <c r="E322" s="39" t="s">
        <v>569</v>
      </c>
    </row>
    <row r="323" spans="1:5" x14ac:dyDescent="0.25">
      <c r="A323" s="41">
        <v>3220</v>
      </c>
      <c r="B323" s="39" t="s">
        <v>870</v>
      </c>
      <c r="C323" s="42">
        <v>7.45</v>
      </c>
      <c r="D323" s="39" t="s">
        <v>560</v>
      </c>
      <c r="E323" s="39" t="s">
        <v>569</v>
      </c>
    </row>
    <row r="324" spans="1:5" x14ac:dyDescent="0.25">
      <c r="A324" s="41">
        <v>3220</v>
      </c>
      <c r="B324" s="39" t="s">
        <v>869</v>
      </c>
      <c r="C324" s="42">
        <v>7.45</v>
      </c>
      <c r="D324" s="39" t="s">
        <v>553</v>
      </c>
      <c r="E324" s="39" t="s">
        <v>569</v>
      </c>
    </row>
    <row r="325" spans="1:5" x14ac:dyDescent="0.25">
      <c r="A325" s="41">
        <v>3221</v>
      </c>
      <c r="B325" s="39" t="s">
        <v>872</v>
      </c>
      <c r="C325" s="42">
        <v>7.45</v>
      </c>
      <c r="D325" s="39" t="s">
        <v>560</v>
      </c>
      <c r="E325" s="39" t="s">
        <v>569</v>
      </c>
    </row>
    <row r="326" spans="1:5" x14ac:dyDescent="0.25">
      <c r="A326" s="41">
        <v>3270</v>
      </c>
      <c r="B326" s="39" t="s">
        <v>874</v>
      </c>
      <c r="C326" s="42">
        <v>7.45</v>
      </c>
      <c r="D326" s="39" t="s">
        <v>553</v>
      </c>
      <c r="E326" s="39" t="s">
        <v>569</v>
      </c>
    </row>
    <row r="327" spans="1:5" x14ac:dyDescent="0.25">
      <c r="A327" s="41">
        <v>3270</v>
      </c>
      <c r="B327" s="39" t="s">
        <v>873</v>
      </c>
      <c r="C327" s="42">
        <v>7.45</v>
      </c>
      <c r="D327" s="39" t="s">
        <v>560</v>
      </c>
      <c r="E327" s="39" t="s">
        <v>569</v>
      </c>
    </row>
    <row r="328" spans="1:5" x14ac:dyDescent="0.25">
      <c r="A328" s="41">
        <v>3271</v>
      </c>
      <c r="B328" s="39" t="s">
        <v>876</v>
      </c>
      <c r="C328" s="42">
        <v>7.45</v>
      </c>
      <c r="D328" s="39" t="s">
        <v>560</v>
      </c>
      <c r="E328" s="39" t="s">
        <v>569</v>
      </c>
    </row>
    <row r="329" spans="1:5" x14ac:dyDescent="0.25">
      <c r="A329" s="41">
        <v>3271</v>
      </c>
      <c r="B329" s="39" t="s">
        <v>875</v>
      </c>
      <c r="C329" s="42">
        <v>7.45</v>
      </c>
      <c r="D329" s="39" t="s">
        <v>560</v>
      </c>
      <c r="E329" s="39" t="s">
        <v>569</v>
      </c>
    </row>
    <row r="330" spans="1:5" x14ac:dyDescent="0.25">
      <c r="A330" s="41">
        <v>3272</v>
      </c>
      <c r="B330" s="39" t="s">
        <v>878</v>
      </c>
      <c r="C330" s="42">
        <v>7.45</v>
      </c>
      <c r="D330" s="39" t="s">
        <v>560</v>
      </c>
      <c r="E330" s="39" t="s">
        <v>569</v>
      </c>
    </row>
    <row r="331" spans="1:5" x14ac:dyDescent="0.25">
      <c r="A331" s="41">
        <v>3272</v>
      </c>
      <c r="B331" s="39" t="s">
        <v>877</v>
      </c>
      <c r="C331" s="42">
        <v>7.45</v>
      </c>
      <c r="D331" s="39" t="s">
        <v>560</v>
      </c>
      <c r="E331" s="39" t="s">
        <v>569</v>
      </c>
    </row>
    <row r="332" spans="1:5" x14ac:dyDescent="0.25">
      <c r="A332" s="41">
        <v>3290</v>
      </c>
      <c r="B332" s="39" t="s">
        <v>881</v>
      </c>
      <c r="C332" s="42">
        <v>7.45</v>
      </c>
      <c r="D332" s="39" t="s">
        <v>560</v>
      </c>
      <c r="E332" s="39" t="s">
        <v>569</v>
      </c>
    </row>
    <row r="333" spans="1:5" x14ac:dyDescent="0.25">
      <c r="A333" s="41">
        <v>3290</v>
      </c>
      <c r="B333" s="39" t="s">
        <v>880</v>
      </c>
      <c r="C333" s="42">
        <v>7.45</v>
      </c>
      <c r="D333" s="39" t="s">
        <v>560</v>
      </c>
      <c r="E333" s="39" t="s">
        <v>569</v>
      </c>
    </row>
    <row r="334" spans="1:5" x14ac:dyDescent="0.25">
      <c r="A334" s="41">
        <v>3290</v>
      </c>
      <c r="B334" s="39" t="s">
        <v>879</v>
      </c>
      <c r="C334" s="42">
        <v>7.45</v>
      </c>
      <c r="D334" s="39" t="s">
        <v>553</v>
      </c>
      <c r="E334" s="39" t="s">
        <v>569</v>
      </c>
    </row>
    <row r="335" spans="1:5" x14ac:dyDescent="0.25">
      <c r="A335" s="41">
        <v>3290</v>
      </c>
      <c r="B335" s="39" t="s">
        <v>677</v>
      </c>
      <c r="C335" s="42">
        <v>7.45</v>
      </c>
      <c r="D335" s="39" t="s">
        <v>560</v>
      </c>
      <c r="E335" s="39" t="s">
        <v>569</v>
      </c>
    </row>
    <row r="336" spans="1:5" x14ac:dyDescent="0.25">
      <c r="A336" s="41">
        <v>3293</v>
      </c>
      <c r="B336" s="39" t="s">
        <v>882</v>
      </c>
      <c r="C336" s="42">
        <v>7.45</v>
      </c>
      <c r="D336" s="39" t="s">
        <v>560</v>
      </c>
      <c r="E336" s="39" t="s">
        <v>569</v>
      </c>
    </row>
    <row r="337" spans="1:5" x14ac:dyDescent="0.25">
      <c r="A337" s="41">
        <v>3294</v>
      </c>
      <c r="B337" s="39" t="s">
        <v>220</v>
      </c>
      <c r="C337" s="42">
        <v>7.45</v>
      </c>
      <c r="D337" s="39" t="s">
        <v>560</v>
      </c>
      <c r="E337" s="39" t="s">
        <v>569</v>
      </c>
    </row>
    <row r="338" spans="1:5" x14ac:dyDescent="0.25">
      <c r="A338" s="41">
        <v>3300</v>
      </c>
      <c r="B338" s="39" t="s">
        <v>891</v>
      </c>
      <c r="C338" s="42">
        <v>7.45</v>
      </c>
      <c r="D338" s="39" t="s">
        <v>560</v>
      </c>
      <c r="E338" s="39" t="s">
        <v>569</v>
      </c>
    </row>
    <row r="339" spans="1:5" x14ac:dyDescent="0.25">
      <c r="A339" s="41">
        <v>3300</v>
      </c>
      <c r="B339" s="39" t="s">
        <v>890</v>
      </c>
      <c r="C339" s="42">
        <v>7.45</v>
      </c>
      <c r="D339" s="39" t="s">
        <v>553</v>
      </c>
      <c r="E339" s="39" t="s">
        <v>569</v>
      </c>
    </row>
    <row r="340" spans="1:5" x14ac:dyDescent="0.25">
      <c r="A340" s="41">
        <v>3300</v>
      </c>
      <c r="B340" s="39" t="s">
        <v>889</v>
      </c>
      <c r="C340" s="42">
        <v>7.45</v>
      </c>
      <c r="D340" s="39" t="s">
        <v>560</v>
      </c>
      <c r="E340" s="39" t="s">
        <v>569</v>
      </c>
    </row>
    <row r="341" spans="1:5" x14ac:dyDescent="0.25">
      <c r="A341" s="41">
        <v>3300</v>
      </c>
      <c r="B341" s="39" t="s">
        <v>888</v>
      </c>
      <c r="C341" s="42">
        <v>7.45</v>
      </c>
      <c r="D341" s="39" t="s">
        <v>560</v>
      </c>
      <c r="E341" s="39" t="s">
        <v>569</v>
      </c>
    </row>
    <row r="342" spans="1:5" x14ac:dyDescent="0.25">
      <c r="A342" s="41">
        <v>3300</v>
      </c>
      <c r="B342" s="39" t="s">
        <v>887</v>
      </c>
      <c r="C342" s="42">
        <v>7.45</v>
      </c>
      <c r="D342" s="39" t="s">
        <v>560</v>
      </c>
      <c r="E342" s="39" t="s">
        <v>569</v>
      </c>
    </row>
    <row r="343" spans="1:5" x14ac:dyDescent="0.25">
      <c r="A343" s="41">
        <v>3300</v>
      </c>
      <c r="B343" s="39" t="s">
        <v>886</v>
      </c>
      <c r="C343" s="42">
        <v>7.45</v>
      </c>
      <c r="D343" s="39" t="s">
        <v>560</v>
      </c>
      <c r="E343" s="39" t="s">
        <v>569</v>
      </c>
    </row>
    <row r="344" spans="1:5" x14ac:dyDescent="0.25">
      <c r="A344" s="41">
        <v>3300</v>
      </c>
      <c r="B344" s="39" t="s">
        <v>885</v>
      </c>
      <c r="C344" s="42">
        <v>7.45</v>
      </c>
      <c r="D344" s="39" t="s">
        <v>560</v>
      </c>
      <c r="E344" s="39" t="s">
        <v>569</v>
      </c>
    </row>
    <row r="345" spans="1:5" x14ac:dyDescent="0.25">
      <c r="A345" s="41">
        <v>3300</v>
      </c>
      <c r="B345" s="39" t="s">
        <v>884</v>
      </c>
      <c r="C345" s="42">
        <v>7.45</v>
      </c>
      <c r="D345" s="39" t="s">
        <v>560</v>
      </c>
      <c r="E345" s="39" t="s">
        <v>569</v>
      </c>
    </row>
    <row r="346" spans="1:5" x14ac:dyDescent="0.25">
      <c r="A346" s="41">
        <v>3300</v>
      </c>
      <c r="B346" s="39" t="s">
        <v>883</v>
      </c>
      <c r="C346" s="42">
        <v>7.45</v>
      </c>
      <c r="D346" s="39" t="s">
        <v>560</v>
      </c>
      <c r="E346" s="39" t="s">
        <v>569</v>
      </c>
    </row>
    <row r="347" spans="1:5" x14ac:dyDescent="0.25">
      <c r="A347" s="41">
        <v>3320</v>
      </c>
      <c r="B347" s="39" t="s">
        <v>893</v>
      </c>
      <c r="C347" s="42">
        <v>7.45</v>
      </c>
      <c r="D347" s="39" t="s">
        <v>560</v>
      </c>
      <c r="E347" s="39" t="s">
        <v>569</v>
      </c>
    </row>
    <row r="348" spans="1:5" x14ac:dyDescent="0.25">
      <c r="A348" s="41">
        <v>3320</v>
      </c>
      <c r="B348" s="39" t="s">
        <v>892</v>
      </c>
      <c r="C348" s="42">
        <v>7.45</v>
      </c>
      <c r="D348" s="39" t="s">
        <v>553</v>
      </c>
      <c r="E348" s="39" t="s">
        <v>569</v>
      </c>
    </row>
    <row r="349" spans="1:5" x14ac:dyDescent="0.25">
      <c r="A349" s="41">
        <v>3321</v>
      </c>
      <c r="B349" s="39" t="s">
        <v>894</v>
      </c>
      <c r="C349" s="42">
        <v>7.45</v>
      </c>
      <c r="D349" s="39" t="s">
        <v>560</v>
      </c>
      <c r="E349" s="39" t="s">
        <v>569</v>
      </c>
    </row>
    <row r="350" spans="1:5" x14ac:dyDescent="0.25">
      <c r="A350" s="41">
        <v>3350</v>
      </c>
      <c r="B350" s="39" t="s">
        <v>902</v>
      </c>
      <c r="C350" s="42">
        <v>7.45</v>
      </c>
      <c r="D350" s="39" t="s">
        <v>560</v>
      </c>
      <c r="E350" s="39" t="s">
        <v>569</v>
      </c>
    </row>
    <row r="351" spans="1:5" x14ac:dyDescent="0.25">
      <c r="A351" s="41">
        <v>3350</v>
      </c>
      <c r="B351" s="39" t="s">
        <v>901</v>
      </c>
      <c r="C351" s="42">
        <v>7.45</v>
      </c>
      <c r="D351" s="39" t="s">
        <v>560</v>
      </c>
      <c r="E351" s="39" t="s">
        <v>569</v>
      </c>
    </row>
    <row r="352" spans="1:5" x14ac:dyDescent="0.25">
      <c r="A352" s="41">
        <v>3350</v>
      </c>
      <c r="B352" s="39" t="s">
        <v>900</v>
      </c>
      <c r="C352" s="42">
        <v>7.45</v>
      </c>
      <c r="D352" s="39" t="s">
        <v>560</v>
      </c>
      <c r="E352" s="39" t="s">
        <v>569</v>
      </c>
    </row>
    <row r="353" spans="1:5" x14ac:dyDescent="0.25">
      <c r="A353" s="41">
        <v>3350</v>
      </c>
      <c r="B353" s="39" t="s">
        <v>899</v>
      </c>
      <c r="C353" s="42">
        <v>7.45</v>
      </c>
      <c r="D353" s="39" t="s">
        <v>560</v>
      </c>
      <c r="E353" s="39" t="s">
        <v>569</v>
      </c>
    </row>
    <row r="354" spans="1:5" x14ac:dyDescent="0.25">
      <c r="A354" s="41">
        <v>3350</v>
      </c>
      <c r="B354" s="39" t="s">
        <v>898</v>
      </c>
      <c r="C354" s="42">
        <v>7.45</v>
      </c>
      <c r="D354" s="39" t="s">
        <v>560</v>
      </c>
      <c r="E354" s="39" t="s">
        <v>569</v>
      </c>
    </row>
    <row r="355" spans="1:5" x14ac:dyDescent="0.25">
      <c r="A355" s="41">
        <v>3350</v>
      </c>
      <c r="B355" s="39" t="s">
        <v>897</v>
      </c>
      <c r="C355" s="42">
        <v>7.45</v>
      </c>
      <c r="D355" s="39" t="s">
        <v>560</v>
      </c>
      <c r="E355" s="39" t="s">
        <v>569</v>
      </c>
    </row>
    <row r="356" spans="1:5" x14ac:dyDescent="0.25">
      <c r="A356" s="41">
        <v>3350</v>
      </c>
      <c r="B356" s="39" t="s">
        <v>896</v>
      </c>
      <c r="C356" s="42">
        <v>7.45</v>
      </c>
      <c r="D356" s="39" t="s">
        <v>553</v>
      </c>
      <c r="E356" s="39" t="s">
        <v>569</v>
      </c>
    </row>
    <row r="357" spans="1:5" x14ac:dyDescent="0.25">
      <c r="A357" s="41">
        <v>3350</v>
      </c>
      <c r="B357" s="39" t="s">
        <v>895</v>
      </c>
      <c r="C357" s="42">
        <v>7.45</v>
      </c>
      <c r="D357" s="39" t="s">
        <v>560</v>
      </c>
      <c r="E357" s="39" t="s">
        <v>569</v>
      </c>
    </row>
    <row r="358" spans="1:5" x14ac:dyDescent="0.25">
      <c r="A358" s="41">
        <v>3360</v>
      </c>
      <c r="B358" s="39" t="s">
        <v>905</v>
      </c>
      <c r="C358" s="42">
        <v>7.45</v>
      </c>
      <c r="D358" s="39" t="s">
        <v>560</v>
      </c>
      <c r="E358" s="39" t="s">
        <v>569</v>
      </c>
    </row>
    <row r="359" spans="1:5" x14ac:dyDescent="0.25">
      <c r="A359" s="41">
        <v>3360</v>
      </c>
      <c r="B359" s="39" t="s">
        <v>223</v>
      </c>
      <c r="C359" s="42">
        <v>7.45</v>
      </c>
      <c r="D359" s="39" t="s">
        <v>560</v>
      </c>
      <c r="E359" s="39" t="s">
        <v>569</v>
      </c>
    </row>
    <row r="360" spans="1:5" x14ac:dyDescent="0.25">
      <c r="A360" s="41">
        <v>3360</v>
      </c>
      <c r="B360" s="39" t="s">
        <v>904</v>
      </c>
      <c r="C360" s="42">
        <v>7.45</v>
      </c>
      <c r="D360" s="39" t="s">
        <v>560</v>
      </c>
      <c r="E360" s="39" t="s">
        <v>569</v>
      </c>
    </row>
    <row r="361" spans="1:5" x14ac:dyDescent="0.25">
      <c r="A361" s="41">
        <v>3360</v>
      </c>
      <c r="B361" s="39" t="s">
        <v>903</v>
      </c>
      <c r="C361" s="42">
        <v>7.45</v>
      </c>
      <c r="D361" s="39" t="s">
        <v>553</v>
      </c>
      <c r="E361" s="39" t="s">
        <v>569</v>
      </c>
    </row>
    <row r="362" spans="1:5" x14ac:dyDescent="0.25">
      <c r="A362" s="41">
        <v>3370</v>
      </c>
      <c r="B362" s="39" t="s">
        <v>911</v>
      </c>
      <c r="C362" s="42">
        <v>7.45</v>
      </c>
      <c r="D362" s="39" t="s">
        <v>560</v>
      </c>
      <c r="E362" s="39" t="s">
        <v>569</v>
      </c>
    </row>
    <row r="363" spans="1:5" x14ac:dyDescent="0.25">
      <c r="A363" s="41">
        <v>3370</v>
      </c>
      <c r="B363" s="39" t="s">
        <v>910</v>
      </c>
      <c r="C363" s="42">
        <v>7.45</v>
      </c>
      <c r="D363" s="39" t="s">
        <v>560</v>
      </c>
      <c r="E363" s="39" t="s">
        <v>569</v>
      </c>
    </row>
    <row r="364" spans="1:5" x14ac:dyDescent="0.25">
      <c r="A364" s="41">
        <v>3370</v>
      </c>
      <c r="B364" s="39" t="s">
        <v>909</v>
      </c>
      <c r="C364" s="42">
        <v>7.45</v>
      </c>
      <c r="D364" s="39" t="s">
        <v>560</v>
      </c>
      <c r="E364" s="39" t="s">
        <v>569</v>
      </c>
    </row>
    <row r="365" spans="1:5" x14ac:dyDescent="0.25">
      <c r="A365" s="41">
        <v>3370</v>
      </c>
      <c r="B365" s="39" t="s">
        <v>908</v>
      </c>
      <c r="C365" s="42">
        <v>7.45</v>
      </c>
      <c r="D365" s="39" t="s">
        <v>560</v>
      </c>
      <c r="E365" s="39" t="s">
        <v>569</v>
      </c>
    </row>
    <row r="366" spans="1:5" x14ac:dyDescent="0.25">
      <c r="A366" s="41">
        <v>3370</v>
      </c>
      <c r="B366" s="39" t="s">
        <v>907</v>
      </c>
      <c r="C366" s="42">
        <v>7.45</v>
      </c>
      <c r="D366" s="39" t="s">
        <v>560</v>
      </c>
      <c r="E366" s="39" t="s">
        <v>569</v>
      </c>
    </row>
    <row r="367" spans="1:5" x14ac:dyDescent="0.25">
      <c r="A367" s="41">
        <v>3370</v>
      </c>
      <c r="B367" s="39" t="s">
        <v>906</v>
      </c>
      <c r="C367" s="42">
        <v>7.45</v>
      </c>
      <c r="D367" s="39" t="s">
        <v>553</v>
      </c>
      <c r="E367" s="39" t="s">
        <v>569</v>
      </c>
    </row>
    <row r="368" spans="1:5" x14ac:dyDescent="0.25">
      <c r="A368" s="41">
        <v>3380</v>
      </c>
      <c r="B368" s="39" t="s">
        <v>1994</v>
      </c>
      <c r="C368" s="42">
        <v>7.45</v>
      </c>
      <c r="D368" s="39" t="s">
        <v>553</v>
      </c>
      <c r="E368" s="39" t="s">
        <v>569</v>
      </c>
    </row>
    <row r="369" spans="1:5" x14ac:dyDescent="0.25">
      <c r="A369" s="41">
        <v>3380</v>
      </c>
      <c r="B369" s="39" t="s">
        <v>912</v>
      </c>
      <c r="C369" s="42">
        <v>7.45</v>
      </c>
      <c r="D369" s="39" t="s">
        <v>560</v>
      </c>
      <c r="E369" s="39" t="s">
        <v>569</v>
      </c>
    </row>
    <row r="370" spans="1:5" x14ac:dyDescent="0.25">
      <c r="A370" s="41">
        <v>3381</v>
      </c>
      <c r="B370" s="39" t="s">
        <v>913</v>
      </c>
      <c r="C370" s="42">
        <v>7.45</v>
      </c>
      <c r="D370" s="39" t="s">
        <v>560</v>
      </c>
      <c r="E370" s="39" t="s">
        <v>569</v>
      </c>
    </row>
    <row r="371" spans="1:5" x14ac:dyDescent="0.25">
      <c r="A371" s="41">
        <v>3384</v>
      </c>
      <c r="B371" s="39" t="s">
        <v>914</v>
      </c>
      <c r="C371" s="42">
        <v>7.45</v>
      </c>
      <c r="D371" s="39" t="s">
        <v>560</v>
      </c>
      <c r="E371" s="39" t="s">
        <v>569</v>
      </c>
    </row>
    <row r="372" spans="1:5" x14ac:dyDescent="0.25">
      <c r="A372" s="41">
        <v>3390</v>
      </c>
      <c r="B372" s="39" t="s">
        <v>917</v>
      </c>
      <c r="C372" s="42">
        <v>7.45</v>
      </c>
      <c r="D372" s="39" t="s">
        <v>553</v>
      </c>
      <c r="E372" s="39" t="s">
        <v>569</v>
      </c>
    </row>
    <row r="373" spans="1:5" x14ac:dyDescent="0.25">
      <c r="A373" s="41">
        <v>3390</v>
      </c>
      <c r="B373" s="39" t="s">
        <v>233</v>
      </c>
      <c r="C373" s="42">
        <v>7.45</v>
      </c>
      <c r="D373" s="39" t="s">
        <v>560</v>
      </c>
      <c r="E373" s="39" t="s">
        <v>569</v>
      </c>
    </row>
    <row r="374" spans="1:5" x14ac:dyDescent="0.25">
      <c r="A374" s="41">
        <v>3390</v>
      </c>
      <c r="B374" s="39" t="s">
        <v>916</v>
      </c>
      <c r="C374" s="42">
        <v>7.45</v>
      </c>
      <c r="D374" s="39" t="s">
        <v>560</v>
      </c>
      <c r="E374" s="39" t="s">
        <v>569</v>
      </c>
    </row>
    <row r="375" spans="1:5" x14ac:dyDescent="0.25">
      <c r="A375" s="41">
        <v>3390</v>
      </c>
      <c r="B375" s="39" t="s">
        <v>915</v>
      </c>
      <c r="C375" s="42">
        <v>7.45</v>
      </c>
      <c r="D375" s="39" t="s">
        <v>560</v>
      </c>
      <c r="E375" s="39" t="s">
        <v>569</v>
      </c>
    </row>
    <row r="376" spans="1:5" x14ac:dyDescent="0.25">
      <c r="A376" s="41">
        <v>3391</v>
      </c>
      <c r="B376" s="39" t="s">
        <v>918</v>
      </c>
      <c r="C376" s="42">
        <v>7.45</v>
      </c>
      <c r="D376" s="39" t="s">
        <v>560</v>
      </c>
      <c r="E376" s="39" t="s">
        <v>569</v>
      </c>
    </row>
    <row r="377" spans="1:5" x14ac:dyDescent="0.25">
      <c r="A377" s="41">
        <v>3400</v>
      </c>
      <c r="B377" s="39" t="s">
        <v>926</v>
      </c>
      <c r="C377" s="42">
        <v>7.45</v>
      </c>
      <c r="D377" s="39" t="s">
        <v>560</v>
      </c>
      <c r="E377" s="39" t="s">
        <v>569</v>
      </c>
    </row>
    <row r="378" spans="1:5" x14ac:dyDescent="0.25">
      <c r="A378" s="41">
        <v>3400</v>
      </c>
      <c r="B378" s="39" t="s">
        <v>925</v>
      </c>
      <c r="C378" s="42">
        <v>7.45</v>
      </c>
      <c r="D378" s="39" t="s">
        <v>560</v>
      </c>
      <c r="E378" s="39" t="s">
        <v>569</v>
      </c>
    </row>
    <row r="379" spans="1:5" x14ac:dyDescent="0.25">
      <c r="A379" s="41">
        <v>3400</v>
      </c>
      <c r="B379" s="39" t="s">
        <v>924</v>
      </c>
      <c r="C379" s="42">
        <v>7.45</v>
      </c>
      <c r="D379" s="39" t="s">
        <v>560</v>
      </c>
      <c r="E379" s="39" t="s">
        <v>569</v>
      </c>
    </row>
    <row r="380" spans="1:5" x14ac:dyDescent="0.25">
      <c r="A380" s="41">
        <v>3400</v>
      </c>
      <c r="B380" s="39" t="s">
        <v>923</v>
      </c>
      <c r="C380" s="42">
        <v>7.45</v>
      </c>
      <c r="D380" s="39" t="s">
        <v>560</v>
      </c>
      <c r="E380" s="39" t="s">
        <v>569</v>
      </c>
    </row>
    <row r="381" spans="1:5" x14ac:dyDescent="0.25">
      <c r="A381" s="41">
        <v>3400</v>
      </c>
      <c r="B381" s="39" t="s">
        <v>922</v>
      </c>
      <c r="C381" s="42">
        <v>7.45</v>
      </c>
      <c r="D381" s="39" t="s">
        <v>553</v>
      </c>
      <c r="E381" s="39" t="s">
        <v>569</v>
      </c>
    </row>
    <row r="382" spans="1:5" x14ac:dyDescent="0.25">
      <c r="A382" s="41">
        <v>3400</v>
      </c>
      <c r="B382" s="39" t="s">
        <v>921</v>
      </c>
      <c r="C382" s="42">
        <v>7.45</v>
      </c>
      <c r="D382" s="39" t="s">
        <v>560</v>
      </c>
      <c r="E382" s="39" t="s">
        <v>569</v>
      </c>
    </row>
    <row r="383" spans="1:5" x14ac:dyDescent="0.25">
      <c r="A383" s="41">
        <v>3400</v>
      </c>
      <c r="B383" s="39" t="s">
        <v>920</v>
      </c>
      <c r="C383" s="42">
        <v>7.45</v>
      </c>
      <c r="D383" s="39" t="s">
        <v>560</v>
      </c>
      <c r="E383" s="39" t="s">
        <v>569</v>
      </c>
    </row>
    <row r="384" spans="1:5" x14ac:dyDescent="0.25">
      <c r="A384" s="41">
        <v>3400</v>
      </c>
      <c r="B384" s="39" t="s">
        <v>919</v>
      </c>
      <c r="C384" s="42">
        <v>7.45</v>
      </c>
      <c r="D384" s="39" t="s">
        <v>560</v>
      </c>
      <c r="E384" s="39" t="s">
        <v>569</v>
      </c>
    </row>
    <row r="385" spans="1:5" x14ac:dyDescent="0.25">
      <c r="A385" s="41">
        <v>3401</v>
      </c>
      <c r="B385" s="39" t="s">
        <v>930</v>
      </c>
      <c r="C385" s="42">
        <v>7.45</v>
      </c>
      <c r="D385" s="39" t="s">
        <v>560</v>
      </c>
      <c r="E385" s="39" t="s">
        <v>569</v>
      </c>
    </row>
    <row r="386" spans="1:5" x14ac:dyDescent="0.25">
      <c r="A386" s="41">
        <v>3401</v>
      </c>
      <c r="B386" s="39" t="s">
        <v>929</v>
      </c>
      <c r="C386" s="42">
        <v>7.45</v>
      </c>
      <c r="D386" s="39" t="s">
        <v>560</v>
      </c>
      <c r="E386" s="39" t="s">
        <v>569</v>
      </c>
    </row>
    <row r="387" spans="1:5" x14ac:dyDescent="0.25">
      <c r="A387" s="41">
        <v>3401</v>
      </c>
      <c r="B387" s="39" t="s">
        <v>928</v>
      </c>
      <c r="C387" s="42">
        <v>7.45</v>
      </c>
      <c r="D387" s="39" t="s">
        <v>560</v>
      </c>
      <c r="E387" s="39" t="s">
        <v>569</v>
      </c>
    </row>
    <row r="388" spans="1:5" x14ac:dyDescent="0.25">
      <c r="A388" s="41">
        <v>3401</v>
      </c>
      <c r="B388" s="39" t="s">
        <v>927</v>
      </c>
      <c r="C388" s="42">
        <v>7.45</v>
      </c>
      <c r="D388" s="39" t="s">
        <v>560</v>
      </c>
      <c r="E388" s="39" t="s">
        <v>569</v>
      </c>
    </row>
    <row r="389" spans="1:5" x14ac:dyDescent="0.25">
      <c r="A389" s="41">
        <v>3404</v>
      </c>
      <c r="B389" s="39" t="s">
        <v>932</v>
      </c>
      <c r="C389" s="42">
        <v>7.45</v>
      </c>
      <c r="D389" s="39" t="s">
        <v>560</v>
      </c>
      <c r="E389" s="39" t="s">
        <v>569</v>
      </c>
    </row>
    <row r="390" spans="1:5" x14ac:dyDescent="0.25">
      <c r="A390" s="41">
        <v>3404</v>
      </c>
      <c r="B390" s="39" t="s">
        <v>931</v>
      </c>
      <c r="C390" s="42">
        <v>7.45</v>
      </c>
      <c r="D390" s="39" t="s">
        <v>560</v>
      </c>
      <c r="E390" s="39" t="s">
        <v>569</v>
      </c>
    </row>
    <row r="391" spans="1:5" x14ac:dyDescent="0.25">
      <c r="A391" s="41">
        <v>3440</v>
      </c>
      <c r="B391" s="39" t="s">
        <v>937</v>
      </c>
      <c r="C391" s="42">
        <v>7.45</v>
      </c>
      <c r="D391" s="39" t="s">
        <v>553</v>
      </c>
      <c r="E391" s="39" t="s">
        <v>569</v>
      </c>
    </row>
    <row r="392" spans="1:5" x14ac:dyDescent="0.25">
      <c r="A392" s="41">
        <v>3440</v>
      </c>
      <c r="B392" s="39" t="s">
        <v>936</v>
      </c>
      <c r="C392" s="42">
        <v>7.45</v>
      </c>
      <c r="D392" s="39" t="s">
        <v>560</v>
      </c>
      <c r="E392" s="39" t="s">
        <v>569</v>
      </c>
    </row>
    <row r="393" spans="1:5" x14ac:dyDescent="0.25">
      <c r="A393" s="41">
        <v>3440</v>
      </c>
      <c r="B393" s="39" t="s">
        <v>935</v>
      </c>
      <c r="C393" s="42">
        <v>7.45</v>
      </c>
      <c r="D393" s="39" t="s">
        <v>560</v>
      </c>
      <c r="E393" s="39" t="s">
        <v>569</v>
      </c>
    </row>
    <row r="394" spans="1:5" x14ac:dyDescent="0.25">
      <c r="A394" s="41">
        <v>3440</v>
      </c>
      <c r="B394" s="39" t="s">
        <v>934</v>
      </c>
      <c r="C394" s="42">
        <v>7.45</v>
      </c>
      <c r="D394" s="39" t="s">
        <v>560</v>
      </c>
      <c r="E394" s="39" t="s">
        <v>569</v>
      </c>
    </row>
    <row r="395" spans="1:5" x14ac:dyDescent="0.25">
      <c r="A395" s="41">
        <v>3440</v>
      </c>
      <c r="B395" s="39" t="s">
        <v>933</v>
      </c>
      <c r="C395" s="42">
        <v>7.45</v>
      </c>
      <c r="D395" s="39" t="s">
        <v>560</v>
      </c>
      <c r="E395" s="39" t="s">
        <v>569</v>
      </c>
    </row>
    <row r="396" spans="1:5" x14ac:dyDescent="0.25">
      <c r="A396" s="41">
        <v>3450</v>
      </c>
      <c r="B396" s="39" t="s">
        <v>939</v>
      </c>
      <c r="C396" s="42">
        <v>7.45</v>
      </c>
      <c r="D396" s="39" t="s">
        <v>560</v>
      </c>
      <c r="E396" s="39" t="s">
        <v>569</v>
      </c>
    </row>
    <row r="397" spans="1:5" x14ac:dyDescent="0.25">
      <c r="A397" s="41">
        <v>3450</v>
      </c>
      <c r="B397" s="39" t="s">
        <v>938</v>
      </c>
      <c r="C397" s="42">
        <v>7.45</v>
      </c>
      <c r="D397" s="39" t="s">
        <v>553</v>
      </c>
      <c r="E397" s="39" t="s">
        <v>569</v>
      </c>
    </row>
    <row r="398" spans="1:5" x14ac:dyDescent="0.25">
      <c r="A398" s="41">
        <v>3454</v>
      </c>
      <c r="B398" s="39" t="s">
        <v>940</v>
      </c>
      <c r="C398" s="42">
        <v>7.45</v>
      </c>
      <c r="D398" s="39" t="s">
        <v>560</v>
      </c>
      <c r="E398" s="39" t="s">
        <v>569</v>
      </c>
    </row>
    <row r="399" spans="1:5" x14ac:dyDescent="0.25">
      <c r="A399" s="41">
        <v>3460</v>
      </c>
      <c r="B399" s="39" t="s">
        <v>942</v>
      </c>
      <c r="C399" s="42">
        <v>7.45</v>
      </c>
      <c r="D399" s="39" t="s">
        <v>553</v>
      </c>
      <c r="E399" s="39" t="s">
        <v>569</v>
      </c>
    </row>
    <row r="400" spans="1:5" x14ac:dyDescent="0.25">
      <c r="A400" s="41">
        <v>3460</v>
      </c>
      <c r="B400" s="39" t="s">
        <v>941</v>
      </c>
      <c r="C400" s="42">
        <v>7.45</v>
      </c>
      <c r="D400" s="39" t="s">
        <v>560</v>
      </c>
      <c r="E400" s="39" t="s">
        <v>569</v>
      </c>
    </row>
    <row r="401" spans="1:5" x14ac:dyDescent="0.25">
      <c r="A401" s="41">
        <v>3461</v>
      </c>
      <c r="B401" s="39" t="s">
        <v>943</v>
      </c>
      <c r="C401" s="42">
        <v>7.45</v>
      </c>
      <c r="D401" s="39" t="s">
        <v>560</v>
      </c>
      <c r="E401" s="39" t="s">
        <v>569</v>
      </c>
    </row>
    <row r="402" spans="1:5" x14ac:dyDescent="0.25">
      <c r="A402" s="41">
        <v>3470</v>
      </c>
      <c r="B402" s="39" t="s">
        <v>889</v>
      </c>
      <c r="C402" s="42">
        <v>7.45</v>
      </c>
      <c r="D402" s="39" t="s">
        <v>560</v>
      </c>
      <c r="E402" s="39" t="s">
        <v>569</v>
      </c>
    </row>
    <row r="403" spans="1:5" x14ac:dyDescent="0.25">
      <c r="A403" s="41">
        <v>3470</v>
      </c>
      <c r="B403" s="39" t="s">
        <v>945</v>
      </c>
      <c r="C403" s="42">
        <v>7.45</v>
      </c>
      <c r="D403" s="39" t="s">
        <v>560</v>
      </c>
      <c r="E403" s="39" t="s">
        <v>569</v>
      </c>
    </row>
    <row r="404" spans="1:5" x14ac:dyDescent="0.25">
      <c r="A404" s="41">
        <v>3470</v>
      </c>
      <c r="B404" s="39" t="s">
        <v>944</v>
      </c>
      <c r="C404" s="42">
        <v>7.45</v>
      </c>
      <c r="D404" s="39" t="s">
        <v>553</v>
      </c>
      <c r="E404" s="39" t="s">
        <v>569</v>
      </c>
    </row>
    <row r="405" spans="1:5" x14ac:dyDescent="0.25">
      <c r="A405" s="41">
        <v>3471</v>
      </c>
      <c r="B405" s="39" t="s">
        <v>946</v>
      </c>
      <c r="C405" s="42">
        <v>7.45</v>
      </c>
      <c r="D405" s="39" t="s">
        <v>560</v>
      </c>
      <c r="E405" s="39" t="s">
        <v>569</v>
      </c>
    </row>
    <row r="406" spans="1:5" x14ac:dyDescent="0.25">
      <c r="A406" s="41">
        <v>3472</v>
      </c>
      <c r="B406" s="39" t="s">
        <v>947</v>
      </c>
      <c r="C406" s="42">
        <v>7.45</v>
      </c>
      <c r="D406" s="39" t="s">
        <v>560</v>
      </c>
      <c r="E406" s="39" t="s">
        <v>569</v>
      </c>
    </row>
    <row r="407" spans="1:5" x14ac:dyDescent="0.25">
      <c r="A407" s="41">
        <v>3473</v>
      </c>
      <c r="B407" s="39" t="s">
        <v>948</v>
      </c>
      <c r="C407" s="42">
        <v>7.45</v>
      </c>
      <c r="D407" s="39" t="s">
        <v>560</v>
      </c>
      <c r="E407" s="39" t="s">
        <v>569</v>
      </c>
    </row>
    <row r="408" spans="1:5" x14ac:dyDescent="0.25">
      <c r="A408" s="41">
        <v>3500</v>
      </c>
      <c r="B408" s="39" t="s">
        <v>951</v>
      </c>
      <c r="C408" s="42">
        <v>7.45</v>
      </c>
      <c r="D408" s="39" t="s">
        <v>560</v>
      </c>
      <c r="E408" s="39" t="s">
        <v>950</v>
      </c>
    </row>
    <row r="409" spans="1:5" x14ac:dyDescent="0.25">
      <c r="A409" s="41">
        <v>3500</v>
      </c>
      <c r="B409" s="39" t="s">
        <v>949</v>
      </c>
      <c r="C409" s="42">
        <v>7.45</v>
      </c>
      <c r="D409" s="39" t="s">
        <v>553</v>
      </c>
      <c r="E409" s="39" t="s">
        <v>950</v>
      </c>
    </row>
    <row r="410" spans="1:5" x14ac:dyDescent="0.25">
      <c r="A410" s="41">
        <v>3501</v>
      </c>
      <c r="B410" s="39" t="s">
        <v>952</v>
      </c>
      <c r="C410" s="42">
        <v>7.45</v>
      </c>
      <c r="D410" s="39" t="s">
        <v>560</v>
      </c>
      <c r="E410" s="39" t="s">
        <v>950</v>
      </c>
    </row>
    <row r="411" spans="1:5" x14ac:dyDescent="0.25">
      <c r="A411" s="41">
        <v>3510</v>
      </c>
      <c r="B411" s="39" t="s">
        <v>954</v>
      </c>
      <c r="C411" s="42">
        <v>7.45</v>
      </c>
      <c r="D411" s="39" t="s">
        <v>560</v>
      </c>
      <c r="E411" s="39" t="s">
        <v>950</v>
      </c>
    </row>
    <row r="412" spans="1:5" x14ac:dyDescent="0.25">
      <c r="A412" s="41">
        <v>3510</v>
      </c>
      <c r="B412" s="39" t="s">
        <v>953</v>
      </c>
      <c r="C412" s="42">
        <v>7.45</v>
      </c>
      <c r="D412" s="39" t="s">
        <v>560</v>
      </c>
      <c r="E412" s="39" t="s">
        <v>950</v>
      </c>
    </row>
    <row r="413" spans="1:5" x14ac:dyDescent="0.25">
      <c r="A413" s="41">
        <v>3511</v>
      </c>
      <c r="B413" s="39" t="s">
        <v>956</v>
      </c>
      <c r="C413" s="42">
        <v>7.45</v>
      </c>
      <c r="D413" s="39" t="s">
        <v>560</v>
      </c>
      <c r="E413" s="39" t="s">
        <v>950</v>
      </c>
    </row>
    <row r="414" spans="1:5" x14ac:dyDescent="0.25">
      <c r="A414" s="41">
        <v>3511</v>
      </c>
      <c r="B414" s="39" t="s">
        <v>955</v>
      </c>
      <c r="C414" s="42">
        <v>7.45</v>
      </c>
      <c r="D414" s="39" t="s">
        <v>560</v>
      </c>
      <c r="E414" s="39" t="s">
        <v>950</v>
      </c>
    </row>
    <row r="415" spans="1:5" x14ac:dyDescent="0.25">
      <c r="A415" s="41">
        <v>3512</v>
      </c>
      <c r="B415" s="39" t="s">
        <v>957</v>
      </c>
      <c r="C415" s="42">
        <v>7.45</v>
      </c>
      <c r="D415" s="39" t="s">
        <v>560</v>
      </c>
      <c r="E415" s="39" t="s">
        <v>950</v>
      </c>
    </row>
    <row r="416" spans="1:5" x14ac:dyDescent="0.25">
      <c r="A416" s="41">
        <v>3520</v>
      </c>
      <c r="B416" s="39" t="s">
        <v>958</v>
      </c>
      <c r="C416" s="42">
        <v>7.45</v>
      </c>
      <c r="D416" s="39" t="s">
        <v>553</v>
      </c>
      <c r="E416" s="39" t="s">
        <v>950</v>
      </c>
    </row>
    <row r="417" spans="1:5" x14ac:dyDescent="0.25">
      <c r="A417" s="41">
        <v>3530</v>
      </c>
      <c r="B417" s="39" t="s">
        <v>960</v>
      </c>
      <c r="C417" s="42">
        <v>7.45</v>
      </c>
      <c r="D417" s="39" t="s">
        <v>553</v>
      </c>
      <c r="E417" s="39" t="s">
        <v>950</v>
      </c>
    </row>
    <row r="418" spans="1:5" x14ac:dyDescent="0.25">
      <c r="A418" s="41">
        <v>3530</v>
      </c>
      <c r="B418" s="39" t="s">
        <v>218</v>
      </c>
      <c r="C418" s="42">
        <v>7.45</v>
      </c>
      <c r="D418" s="39" t="s">
        <v>560</v>
      </c>
      <c r="E418" s="39" t="s">
        <v>950</v>
      </c>
    </row>
    <row r="419" spans="1:5" x14ac:dyDescent="0.25">
      <c r="A419" s="41">
        <v>3530</v>
      </c>
      <c r="B419" s="39" t="s">
        <v>959</v>
      </c>
      <c r="C419" s="42">
        <v>7.45</v>
      </c>
      <c r="D419" s="39" t="s">
        <v>560</v>
      </c>
      <c r="E419" s="39" t="s">
        <v>950</v>
      </c>
    </row>
    <row r="420" spans="1:5" x14ac:dyDescent="0.25">
      <c r="A420" s="41">
        <v>3540</v>
      </c>
      <c r="B420" s="39" t="s">
        <v>964</v>
      </c>
      <c r="C420" s="42">
        <v>7.45</v>
      </c>
      <c r="D420" s="39" t="s">
        <v>560</v>
      </c>
      <c r="E420" s="39" t="s">
        <v>950</v>
      </c>
    </row>
    <row r="421" spans="1:5" x14ac:dyDescent="0.25">
      <c r="A421" s="41">
        <v>3540</v>
      </c>
      <c r="B421" s="39" t="s">
        <v>963</v>
      </c>
      <c r="C421" s="42">
        <v>7.45</v>
      </c>
      <c r="D421" s="39" t="s">
        <v>553</v>
      </c>
      <c r="E421" s="39" t="s">
        <v>950</v>
      </c>
    </row>
    <row r="422" spans="1:5" x14ac:dyDescent="0.25">
      <c r="A422" s="41">
        <v>3540</v>
      </c>
      <c r="B422" s="39" t="s">
        <v>962</v>
      </c>
      <c r="C422" s="42">
        <v>7.45</v>
      </c>
      <c r="D422" s="39" t="s">
        <v>560</v>
      </c>
      <c r="E422" s="39" t="s">
        <v>950</v>
      </c>
    </row>
    <row r="423" spans="1:5" x14ac:dyDescent="0.25">
      <c r="A423" s="41">
        <v>3540</v>
      </c>
      <c r="B423" s="39" t="s">
        <v>961</v>
      </c>
      <c r="C423" s="42">
        <v>7.45</v>
      </c>
      <c r="D423" s="39" t="s">
        <v>560</v>
      </c>
      <c r="E423" s="39" t="s">
        <v>950</v>
      </c>
    </row>
    <row r="424" spans="1:5" x14ac:dyDescent="0.25">
      <c r="A424" s="41">
        <v>3545</v>
      </c>
      <c r="B424" s="39" t="s">
        <v>967</v>
      </c>
      <c r="C424" s="42">
        <v>7.45</v>
      </c>
      <c r="D424" s="39" t="s">
        <v>560</v>
      </c>
      <c r="E424" s="39" t="s">
        <v>950</v>
      </c>
    </row>
    <row r="425" spans="1:5" x14ac:dyDescent="0.25">
      <c r="A425" s="41">
        <v>3545</v>
      </c>
      <c r="B425" s="39" t="s">
        <v>966</v>
      </c>
      <c r="C425" s="42">
        <v>7.45</v>
      </c>
      <c r="D425" s="39" t="s">
        <v>560</v>
      </c>
      <c r="E425" s="39" t="s">
        <v>950</v>
      </c>
    </row>
    <row r="426" spans="1:5" x14ac:dyDescent="0.25">
      <c r="A426" s="41">
        <v>3545</v>
      </c>
      <c r="B426" s="39" t="s">
        <v>965</v>
      </c>
      <c r="C426" s="42">
        <v>7.45</v>
      </c>
      <c r="D426" s="39" t="s">
        <v>553</v>
      </c>
      <c r="E426" s="39" t="s">
        <v>950</v>
      </c>
    </row>
    <row r="427" spans="1:5" x14ac:dyDescent="0.25">
      <c r="A427" s="41">
        <v>3550</v>
      </c>
      <c r="B427" s="39" t="s">
        <v>970</v>
      </c>
      <c r="C427" s="42">
        <v>7.45</v>
      </c>
      <c r="D427" s="39" t="s">
        <v>560</v>
      </c>
      <c r="E427" s="39" t="s">
        <v>950</v>
      </c>
    </row>
    <row r="428" spans="1:5" x14ac:dyDescent="0.25">
      <c r="A428" s="41">
        <v>3550</v>
      </c>
      <c r="B428" s="39" t="s">
        <v>969</v>
      </c>
      <c r="C428" s="42">
        <v>7.45</v>
      </c>
      <c r="D428" s="39" t="s">
        <v>553</v>
      </c>
      <c r="E428" s="39" t="s">
        <v>950</v>
      </c>
    </row>
    <row r="429" spans="1:5" x14ac:dyDescent="0.25">
      <c r="A429" s="41">
        <v>3550</v>
      </c>
      <c r="B429" s="39" t="s">
        <v>968</v>
      </c>
      <c r="C429" s="42">
        <v>7.45</v>
      </c>
      <c r="D429" s="39" t="s">
        <v>560</v>
      </c>
      <c r="E429" s="39" t="s">
        <v>950</v>
      </c>
    </row>
    <row r="430" spans="1:5" x14ac:dyDescent="0.25">
      <c r="A430" s="41">
        <v>3560</v>
      </c>
      <c r="B430" s="39" t="s">
        <v>893</v>
      </c>
      <c r="C430" s="42">
        <v>7.45</v>
      </c>
      <c r="D430" s="39" t="s">
        <v>560</v>
      </c>
      <c r="E430" s="39" t="s">
        <v>950</v>
      </c>
    </row>
    <row r="431" spans="1:5" x14ac:dyDescent="0.25">
      <c r="A431" s="41">
        <v>3560</v>
      </c>
      <c r="B431" s="39" t="s">
        <v>972</v>
      </c>
      <c r="C431" s="42">
        <v>7.45</v>
      </c>
      <c r="D431" s="39" t="s">
        <v>553</v>
      </c>
      <c r="E431" s="39" t="s">
        <v>950</v>
      </c>
    </row>
    <row r="432" spans="1:5" x14ac:dyDescent="0.25">
      <c r="A432" s="41">
        <v>3560</v>
      </c>
      <c r="B432" s="39" t="s">
        <v>971</v>
      </c>
      <c r="C432" s="42">
        <v>7.45</v>
      </c>
      <c r="D432" s="39" t="s">
        <v>560</v>
      </c>
      <c r="E432" s="39" t="s">
        <v>950</v>
      </c>
    </row>
    <row r="433" spans="1:5" x14ac:dyDescent="0.25">
      <c r="A433" s="41">
        <v>3570</v>
      </c>
      <c r="B433" s="39" t="s">
        <v>973</v>
      </c>
      <c r="C433" s="42">
        <v>7.45</v>
      </c>
      <c r="D433" s="39" t="s">
        <v>553</v>
      </c>
      <c r="E433" s="39" t="s">
        <v>950</v>
      </c>
    </row>
    <row r="434" spans="1:5" x14ac:dyDescent="0.25">
      <c r="A434" s="41">
        <v>3580</v>
      </c>
      <c r="B434" s="39" t="s">
        <v>974</v>
      </c>
      <c r="C434" s="42">
        <v>7.45</v>
      </c>
      <c r="D434" s="39" t="s">
        <v>553</v>
      </c>
      <c r="E434" s="39" t="s">
        <v>950</v>
      </c>
    </row>
    <row r="435" spans="1:5" x14ac:dyDescent="0.25">
      <c r="A435" s="41">
        <v>3581</v>
      </c>
      <c r="B435" s="39" t="s">
        <v>975</v>
      </c>
      <c r="C435" s="42">
        <v>7.45</v>
      </c>
      <c r="D435" s="39" t="s">
        <v>560</v>
      </c>
      <c r="E435" s="39" t="s">
        <v>950</v>
      </c>
    </row>
    <row r="436" spans="1:5" x14ac:dyDescent="0.25">
      <c r="A436" s="41">
        <v>3582</v>
      </c>
      <c r="B436" s="39" t="s">
        <v>976</v>
      </c>
      <c r="C436" s="42">
        <v>7.45</v>
      </c>
      <c r="D436" s="39" t="s">
        <v>560</v>
      </c>
      <c r="E436" s="39" t="s">
        <v>950</v>
      </c>
    </row>
    <row r="437" spans="1:5" x14ac:dyDescent="0.25">
      <c r="A437" s="41">
        <v>3583</v>
      </c>
      <c r="B437" s="39" t="s">
        <v>977</v>
      </c>
      <c r="C437" s="42">
        <v>7.45</v>
      </c>
      <c r="D437" s="39" t="s">
        <v>560</v>
      </c>
      <c r="E437" s="39" t="s">
        <v>950</v>
      </c>
    </row>
    <row r="438" spans="1:5" x14ac:dyDescent="0.25">
      <c r="A438" s="41">
        <v>3590</v>
      </c>
      <c r="B438" s="39" t="s">
        <v>978</v>
      </c>
      <c r="C438" s="42">
        <v>7.45</v>
      </c>
      <c r="D438" s="39" t="s">
        <v>553</v>
      </c>
      <c r="E438" s="39" t="s">
        <v>950</v>
      </c>
    </row>
    <row r="439" spans="1:5" x14ac:dyDescent="0.25">
      <c r="A439" s="41">
        <v>3600</v>
      </c>
      <c r="B439" s="39" t="s">
        <v>979</v>
      </c>
      <c r="C439" s="42">
        <v>7.45</v>
      </c>
      <c r="D439" s="39" t="s">
        <v>553</v>
      </c>
      <c r="E439" s="39" t="s">
        <v>950</v>
      </c>
    </row>
    <row r="440" spans="1:5" x14ac:dyDescent="0.25">
      <c r="A440" s="41">
        <v>3620</v>
      </c>
      <c r="B440" s="39" t="s">
        <v>983</v>
      </c>
      <c r="C440" s="42">
        <v>7.45</v>
      </c>
      <c r="D440" s="39" t="s">
        <v>560</v>
      </c>
      <c r="E440" s="39" t="s">
        <v>950</v>
      </c>
    </row>
    <row r="441" spans="1:5" x14ac:dyDescent="0.25">
      <c r="A441" s="41">
        <v>3620</v>
      </c>
      <c r="B441" s="39" t="s">
        <v>982</v>
      </c>
      <c r="C441" s="42">
        <v>7.45</v>
      </c>
      <c r="D441" s="39" t="s">
        <v>560</v>
      </c>
      <c r="E441" s="39" t="s">
        <v>950</v>
      </c>
    </row>
    <row r="442" spans="1:5" x14ac:dyDescent="0.25">
      <c r="A442" s="41">
        <v>3620</v>
      </c>
      <c r="B442" s="39" t="s">
        <v>981</v>
      </c>
      <c r="C442" s="42">
        <v>7.45</v>
      </c>
      <c r="D442" s="39" t="s">
        <v>553</v>
      </c>
      <c r="E442" s="39" t="s">
        <v>950</v>
      </c>
    </row>
    <row r="443" spans="1:5" x14ac:dyDescent="0.25">
      <c r="A443" s="41">
        <v>3620</v>
      </c>
      <c r="B443" s="39" t="s">
        <v>980</v>
      </c>
      <c r="C443" s="42">
        <v>7.45</v>
      </c>
      <c r="D443" s="39" t="s">
        <v>560</v>
      </c>
      <c r="E443" s="39" t="s">
        <v>950</v>
      </c>
    </row>
    <row r="444" spans="1:5" x14ac:dyDescent="0.25">
      <c r="A444" s="41">
        <v>3621</v>
      </c>
      <c r="B444" s="39" t="s">
        <v>984</v>
      </c>
      <c r="C444" s="42">
        <v>7.45</v>
      </c>
      <c r="D444" s="39" t="s">
        <v>560</v>
      </c>
      <c r="E444" s="39" t="s">
        <v>950</v>
      </c>
    </row>
    <row r="445" spans="1:5" x14ac:dyDescent="0.25">
      <c r="A445" s="41">
        <v>3630</v>
      </c>
      <c r="B445" s="39" t="s">
        <v>991</v>
      </c>
      <c r="C445" s="42">
        <v>7.45</v>
      </c>
      <c r="D445" s="39" t="s">
        <v>560</v>
      </c>
      <c r="E445" s="39" t="s">
        <v>950</v>
      </c>
    </row>
    <row r="446" spans="1:5" x14ac:dyDescent="0.25">
      <c r="A446" s="41">
        <v>3630</v>
      </c>
      <c r="B446" s="39" t="s">
        <v>990</v>
      </c>
      <c r="C446" s="42">
        <v>7.45</v>
      </c>
      <c r="D446" s="39" t="s">
        <v>560</v>
      </c>
      <c r="E446" s="39" t="s">
        <v>950</v>
      </c>
    </row>
    <row r="447" spans="1:5" x14ac:dyDescent="0.25">
      <c r="A447" s="41">
        <v>3630</v>
      </c>
      <c r="B447" s="39" t="s">
        <v>989</v>
      </c>
      <c r="C447" s="42">
        <v>7.45</v>
      </c>
      <c r="D447" s="39" t="s">
        <v>560</v>
      </c>
      <c r="E447" s="39" t="s">
        <v>950</v>
      </c>
    </row>
    <row r="448" spans="1:5" x14ac:dyDescent="0.25">
      <c r="A448" s="41">
        <v>3630</v>
      </c>
      <c r="B448" s="39" t="s">
        <v>988</v>
      </c>
      <c r="C448" s="42">
        <v>7.45</v>
      </c>
      <c r="D448" s="39" t="s">
        <v>560</v>
      </c>
      <c r="E448" s="39" t="s">
        <v>950</v>
      </c>
    </row>
    <row r="449" spans="1:5" x14ac:dyDescent="0.25">
      <c r="A449" s="41">
        <v>3630</v>
      </c>
      <c r="B449" s="39" t="s">
        <v>987</v>
      </c>
      <c r="C449" s="42">
        <v>7.45</v>
      </c>
      <c r="D449" s="39" t="s">
        <v>553</v>
      </c>
      <c r="E449" s="39" t="s">
        <v>950</v>
      </c>
    </row>
    <row r="450" spans="1:5" x14ac:dyDescent="0.25">
      <c r="A450" s="41">
        <v>3630</v>
      </c>
      <c r="B450" s="39" t="s">
        <v>986</v>
      </c>
      <c r="C450" s="42">
        <v>7.45</v>
      </c>
      <c r="D450" s="39" t="s">
        <v>560</v>
      </c>
      <c r="E450" s="39" t="s">
        <v>950</v>
      </c>
    </row>
    <row r="451" spans="1:5" x14ac:dyDescent="0.25">
      <c r="A451" s="41">
        <v>3630</v>
      </c>
      <c r="B451" s="39" t="s">
        <v>985</v>
      </c>
      <c r="C451" s="42">
        <v>7.45</v>
      </c>
      <c r="D451" s="39" t="s">
        <v>560</v>
      </c>
      <c r="E451" s="39" t="s">
        <v>950</v>
      </c>
    </row>
    <row r="452" spans="1:5" x14ac:dyDescent="0.25">
      <c r="A452" s="41">
        <v>3631</v>
      </c>
      <c r="B452" s="39" t="s">
        <v>993</v>
      </c>
      <c r="C452" s="42">
        <v>7.45</v>
      </c>
      <c r="D452" s="39" t="s">
        <v>560</v>
      </c>
      <c r="E452" s="39" t="s">
        <v>950</v>
      </c>
    </row>
    <row r="453" spans="1:5" x14ac:dyDescent="0.25">
      <c r="A453" s="41">
        <v>3631</v>
      </c>
      <c r="B453" s="39" t="s">
        <v>992</v>
      </c>
      <c r="C453" s="42">
        <v>7.45</v>
      </c>
      <c r="D453" s="39" t="s">
        <v>560</v>
      </c>
      <c r="E453" s="39" t="s">
        <v>950</v>
      </c>
    </row>
    <row r="454" spans="1:5" x14ac:dyDescent="0.25">
      <c r="A454" s="41">
        <v>3640</v>
      </c>
      <c r="B454" s="39" t="s">
        <v>997</v>
      </c>
      <c r="C454" s="42">
        <v>7.45</v>
      </c>
      <c r="D454" s="39" t="s">
        <v>560</v>
      </c>
      <c r="E454" s="39" t="s">
        <v>950</v>
      </c>
    </row>
    <row r="455" spans="1:5" x14ac:dyDescent="0.25">
      <c r="A455" s="41">
        <v>3640</v>
      </c>
      <c r="B455" s="39" t="s">
        <v>996</v>
      </c>
      <c r="C455" s="42">
        <v>7.45</v>
      </c>
      <c r="D455" s="39" t="s">
        <v>560</v>
      </c>
      <c r="E455" s="39" t="s">
        <v>950</v>
      </c>
    </row>
    <row r="456" spans="1:5" x14ac:dyDescent="0.25">
      <c r="A456" s="41">
        <v>3640</v>
      </c>
      <c r="B456" s="39" t="s">
        <v>995</v>
      </c>
      <c r="C456" s="42">
        <v>7.45</v>
      </c>
      <c r="D456" s="39" t="s">
        <v>553</v>
      </c>
      <c r="E456" s="39" t="s">
        <v>950</v>
      </c>
    </row>
    <row r="457" spans="1:5" x14ac:dyDescent="0.25">
      <c r="A457" s="41">
        <v>3640</v>
      </c>
      <c r="B457" s="39" t="s">
        <v>994</v>
      </c>
      <c r="C457" s="42">
        <v>7.45</v>
      </c>
      <c r="D457" s="39" t="s">
        <v>560</v>
      </c>
      <c r="E457" s="39" t="s">
        <v>950</v>
      </c>
    </row>
    <row r="458" spans="1:5" x14ac:dyDescent="0.25">
      <c r="A458" s="41">
        <v>3650</v>
      </c>
      <c r="B458" s="39" t="s">
        <v>1003</v>
      </c>
      <c r="C458" s="42">
        <v>7.45</v>
      </c>
      <c r="D458" s="39" t="s">
        <v>560</v>
      </c>
      <c r="E458" s="39" t="s">
        <v>950</v>
      </c>
    </row>
    <row r="459" spans="1:5" x14ac:dyDescent="0.25">
      <c r="A459" s="41">
        <v>3650</v>
      </c>
      <c r="B459" s="39" t="s">
        <v>1002</v>
      </c>
      <c r="C459" s="42">
        <v>7.45</v>
      </c>
      <c r="D459" s="39" t="s">
        <v>560</v>
      </c>
      <c r="E459" s="39" t="s">
        <v>950</v>
      </c>
    </row>
    <row r="460" spans="1:5" x14ac:dyDescent="0.25">
      <c r="A460" s="41">
        <v>3650</v>
      </c>
      <c r="B460" s="39" t="s">
        <v>1001</v>
      </c>
      <c r="C460" s="42">
        <v>7.45</v>
      </c>
      <c r="D460" s="39" t="s">
        <v>560</v>
      </c>
      <c r="E460" s="39" t="s">
        <v>950</v>
      </c>
    </row>
    <row r="461" spans="1:5" x14ac:dyDescent="0.25">
      <c r="A461" s="41">
        <v>3650</v>
      </c>
      <c r="B461" s="39" t="s">
        <v>1000</v>
      </c>
      <c r="C461" s="42">
        <v>7.45</v>
      </c>
      <c r="D461" s="39" t="s">
        <v>560</v>
      </c>
      <c r="E461" s="39" t="s">
        <v>950</v>
      </c>
    </row>
    <row r="462" spans="1:5" x14ac:dyDescent="0.25">
      <c r="A462" s="41">
        <v>3650</v>
      </c>
      <c r="B462" s="39" t="s">
        <v>999</v>
      </c>
      <c r="C462" s="42">
        <v>7.45</v>
      </c>
      <c r="D462" s="39" t="s">
        <v>553</v>
      </c>
      <c r="E462" s="39" t="s">
        <v>950</v>
      </c>
    </row>
    <row r="463" spans="1:5" x14ac:dyDescent="0.25">
      <c r="A463" s="41">
        <v>3650</v>
      </c>
      <c r="B463" s="39" t="s">
        <v>998</v>
      </c>
      <c r="C463" s="42">
        <v>7.45</v>
      </c>
      <c r="D463" s="39" t="s">
        <v>560</v>
      </c>
      <c r="E463" s="39" t="s">
        <v>950</v>
      </c>
    </row>
    <row r="464" spans="1:5" x14ac:dyDescent="0.25">
      <c r="A464" s="41">
        <v>3660</v>
      </c>
      <c r="B464" s="39" t="s">
        <v>1995</v>
      </c>
      <c r="C464" s="42">
        <v>7.45</v>
      </c>
      <c r="D464" s="39" t="s">
        <v>553</v>
      </c>
      <c r="E464" s="39" t="s">
        <v>950</v>
      </c>
    </row>
    <row r="465" spans="1:5" x14ac:dyDescent="0.25">
      <c r="A465" s="41">
        <v>3665</v>
      </c>
      <c r="B465" s="39" t="s">
        <v>1004</v>
      </c>
      <c r="C465" s="42">
        <v>7.45</v>
      </c>
      <c r="D465" s="39" t="s">
        <v>553</v>
      </c>
      <c r="E465" s="39" t="s">
        <v>950</v>
      </c>
    </row>
    <row r="466" spans="1:5" x14ac:dyDescent="0.25">
      <c r="A466" s="41">
        <v>3668</v>
      </c>
      <c r="B466" s="39" t="s">
        <v>1005</v>
      </c>
      <c r="C466" s="42">
        <v>7.45</v>
      </c>
      <c r="D466" s="39" t="s">
        <v>560</v>
      </c>
      <c r="E466" s="39" t="s">
        <v>950</v>
      </c>
    </row>
    <row r="467" spans="1:5" x14ac:dyDescent="0.25">
      <c r="A467" s="41">
        <v>3670</v>
      </c>
      <c r="B467" s="39" t="s">
        <v>1010</v>
      </c>
      <c r="C467" s="42">
        <v>7.45</v>
      </c>
      <c r="D467" s="39" t="s">
        <v>560</v>
      </c>
      <c r="E467" s="39" t="s">
        <v>950</v>
      </c>
    </row>
    <row r="468" spans="1:5" x14ac:dyDescent="0.25">
      <c r="A468" s="41">
        <v>3670</v>
      </c>
      <c r="B468" s="39" t="s">
        <v>1009</v>
      </c>
      <c r="C468" s="42">
        <v>7.45</v>
      </c>
      <c r="D468" s="39" t="s">
        <v>560</v>
      </c>
      <c r="E468" s="39" t="s">
        <v>950</v>
      </c>
    </row>
    <row r="469" spans="1:5" x14ac:dyDescent="0.25">
      <c r="A469" s="41">
        <v>3670</v>
      </c>
      <c r="B469" s="39" t="s">
        <v>1996</v>
      </c>
      <c r="C469" s="42">
        <v>7.45</v>
      </c>
      <c r="D469" s="39" t="s">
        <v>553</v>
      </c>
      <c r="E469" s="39" t="s">
        <v>950</v>
      </c>
    </row>
    <row r="470" spans="1:5" x14ac:dyDescent="0.25">
      <c r="A470" s="41">
        <v>3670</v>
      </c>
      <c r="B470" s="39" t="s">
        <v>1008</v>
      </c>
      <c r="C470" s="42">
        <v>7.45</v>
      </c>
      <c r="D470" s="39" t="s">
        <v>560</v>
      </c>
      <c r="E470" s="39" t="s">
        <v>950</v>
      </c>
    </row>
    <row r="471" spans="1:5" x14ac:dyDescent="0.25">
      <c r="A471" s="41">
        <v>3670</v>
      </c>
      <c r="B471" s="39" t="s">
        <v>1007</v>
      </c>
      <c r="C471" s="42">
        <v>7.45</v>
      </c>
      <c r="D471" s="39" t="s">
        <v>560</v>
      </c>
      <c r="E471" s="39" t="s">
        <v>950</v>
      </c>
    </row>
    <row r="472" spans="1:5" x14ac:dyDescent="0.25">
      <c r="A472" s="41">
        <v>3670</v>
      </c>
      <c r="B472" s="39" t="s">
        <v>1006</v>
      </c>
      <c r="C472" s="42">
        <v>7.45</v>
      </c>
      <c r="D472" s="39" t="s">
        <v>560</v>
      </c>
      <c r="E472" s="39" t="s">
        <v>950</v>
      </c>
    </row>
    <row r="473" spans="1:5" x14ac:dyDescent="0.25">
      <c r="A473" s="41">
        <v>3680</v>
      </c>
      <c r="B473" s="39" t="s">
        <v>1013</v>
      </c>
      <c r="C473" s="42">
        <v>7.45</v>
      </c>
      <c r="D473" s="39" t="s">
        <v>560</v>
      </c>
      <c r="E473" s="39" t="s">
        <v>950</v>
      </c>
    </row>
    <row r="474" spans="1:5" x14ac:dyDescent="0.25">
      <c r="A474" s="41">
        <v>3680</v>
      </c>
      <c r="B474" s="39" t="s">
        <v>1012</v>
      </c>
      <c r="C474" s="42">
        <v>7.45</v>
      </c>
      <c r="D474" s="39" t="s">
        <v>560</v>
      </c>
      <c r="E474" s="39" t="s">
        <v>950</v>
      </c>
    </row>
    <row r="475" spans="1:5" x14ac:dyDescent="0.25">
      <c r="A475" s="41">
        <v>3680</v>
      </c>
      <c r="B475" s="39" t="s">
        <v>1011</v>
      </c>
      <c r="C475" s="42">
        <v>7.45</v>
      </c>
      <c r="D475" s="39" t="s">
        <v>553</v>
      </c>
      <c r="E475" s="39" t="s">
        <v>950</v>
      </c>
    </row>
    <row r="476" spans="1:5" x14ac:dyDescent="0.25">
      <c r="A476" s="41">
        <v>3690</v>
      </c>
      <c r="B476" s="39" t="s">
        <v>1014</v>
      </c>
      <c r="C476" s="42">
        <v>7.45</v>
      </c>
      <c r="D476" s="39" t="s">
        <v>553</v>
      </c>
      <c r="E476" s="39" t="s">
        <v>950</v>
      </c>
    </row>
    <row r="477" spans="1:5" x14ac:dyDescent="0.25">
      <c r="A477" s="41">
        <v>3700</v>
      </c>
      <c r="B477" s="39" t="s">
        <v>1032</v>
      </c>
      <c r="C477" s="42">
        <v>7.45</v>
      </c>
      <c r="D477" s="39" t="s">
        <v>560</v>
      </c>
      <c r="E477" s="39" t="s">
        <v>950</v>
      </c>
    </row>
    <row r="478" spans="1:5" x14ac:dyDescent="0.25">
      <c r="A478" s="41">
        <v>3700</v>
      </c>
      <c r="B478" s="39" t="s">
        <v>1031</v>
      </c>
      <c r="C478" s="42">
        <v>7.45</v>
      </c>
      <c r="D478" s="39" t="s">
        <v>560</v>
      </c>
      <c r="E478" s="39" t="s">
        <v>950</v>
      </c>
    </row>
    <row r="479" spans="1:5" x14ac:dyDescent="0.25">
      <c r="A479" s="41">
        <v>3700</v>
      </c>
      <c r="B479" s="39" t="s">
        <v>1030</v>
      </c>
      <c r="C479" s="42">
        <v>7.45</v>
      </c>
      <c r="D479" s="39" t="s">
        <v>553</v>
      </c>
      <c r="E479" s="39" t="s">
        <v>950</v>
      </c>
    </row>
    <row r="480" spans="1:5" x14ac:dyDescent="0.25">
      <c r="A480" s="41">
        <v>3700</v>
      </c>
      <c r="B480" s="39" t="s">
        <v>1029</v>
      </c>
      <c r="C480" s="42">
        <v>7.45</v>
      </c>
      <c r="D480" s="39" t="s">
        <v>560</v>
      </c>
      <c r="E480" s="39" t="s">
        <v>950</v>
      </c>
    </row>
    <row r="481" spans="1:5" x14ac:dyDescent="0.25">
      <c r="A481" s="41">
        <v>3700</v>
      </c>
      <c r="B481" s="39" t="s">
        <v>1015</v>
      </c>
      <c r="C481" s="42">
        <v>7.45</v>
      </c>
      <c r="D481" s="39" t="s">
        <v>560</v>
      </c>
      <c r="E481" s="39" t="s">
        <v>950</v>
      </c>
    </row>
    <row r="482" spans="1:5" x14ac:dyDescent="0.25">
      <c r="A482" s="41">
        <v>3700</v>
      </c>
      <c r="B482" s="39" t="s">
        <v>1028</v>
      </c>
      <c r="C482" s="42">
        <v>7.45</v>
      </c>
      <c r="D482" s="39" t="s">
        <v>560</v>
      </c>
      <c r="E482" s="39" t="s">
        <v>950</v>
      </c>
    </row>
    <row r="483" spans="1:5" x14ac:dyDescent="0.25">
      <c r="A483" s="41">
        <v>3700</v>
      </c>
      <c r="B483" s="39" t="s">
        <v>1027</v>
      </c>
      <c r="C483" s="42">
        <v>7.45</v>
      </c>
      <c r="D483" s="39" t="s">
        <v>560</v>
      </c>
      <c r="E483" s="39" t="s">
        <v>950</v>
      </c>
    </row>
    <row r="484" spans="1:5" x14ac:dyDescent="0.25">
      <c r="A484" s="41">
        <v>3700</v>
      </c>
      <c r="B484" s="39" t="s">
        <v>1026</v>
      </c>
      <c r="C484" s="42">
        <v>7.45</v>
      </c>
      <c r="D484" s="39" t="s">
        <v>560</v>
      </c>
      <c r="E484" s="39" t="s">
        <v>950</v>
      </c>
    </row>
    <row r="485" spans="1:5" x14ac:dyDescent="0.25">
      <c r="A485" s="41">
        <v>3700</v>
      </c>
      <c r="B485" s="39" t="s">
        <v>1025</v>
      </c>
      <c r="C485" s="42">
        <v>7.45</v>
      </c>
      <c r="D485" s="39" t="s">
        <v>560</v>
      </c>
      <c r="E485" s="39" t="s">
        <v>950</v>
      </c>
    </row>
    <row r="486" spans="1:5" x14ac:dyDescent="0.25">
      <c r="A486" s="41">
        <v>3700</v>
      </c>
      <c r="B486" s="39" t="s">
        <v>1024</v>
      </c>
      <c r="C486" s="42">
        <v>7.45</v>
      </c>
      <c r="D486" s="39" t="s">
        <v>560</v>
      </c>
      <c r="E486" s="39" t="s">
        <v>950</v>
      </c>
    </row>
    <row r="487" spans="1:5" x14ac:dyDescent="0.25">
      <c r="A487" s="41">
        <v>3700</v>
      </c>
      <c r="B487" s="39" t="s">
        <v>1023</v>
      </c>
      <c r="C487" s="42">
        <v>7.45</v>
      </c>
      <c r="D487" s="39" t="s">
        <v>560</v>
      </c>
      <c r="E487" s="39" t="s">
        <v>950</v>
      </c>
    </row>
    <row r="488" spans="1:5" x14ac:dyDescent="0.25">
      <c r="A488" s="41">
        <v>3700</v>
      </c>
      <c r="B488" s="39" t="s">
        <v>1022</v>
      </c>
      <c r="C488" s="42">
        <v>7.45</v>
      </c>
      <c r="D488" s="39" t="s">
        <v>560</v>
      </c>
      <c r="E488" s="39" t="s">
        <v>950</v>
      </c>
    </row>
    <row r="489" spans="1:5" x14ac:dyDescent="0.25">
      <c r="A489" s="41">
        <v>3700</v>
      </c>
      <c r="B489" s="39" t="s">
        <v>1021</v>
      </c>
      <c r="C489" s="42">
        <v>7.45</v>
      </c>
      <c r="D489" s="39" t="s">
        <v>560</v>
      </c>
      <c r="E489" s="39" t="s">
        <v>950</v>
      </c>
    </row>
    <row r="490" spans="1:5" x14ac:dyDescent="0.25">
      <c r="A490" s="41">
        <v>3700</v>
      </c>
      <c r="B490" s="39" t="s">
        <v>1020</v>
      </c>
      <c r="C490" s="42">
        <v>7.45</v>
      </c>
      <c r="D490" s="39" t="s">
        <v>560</v>
      </c>
      <c r="E490" s="39" t="s">
        <v>950</v>
      </c>
    </row>
    <row r="491" spans="1:5" x14ac:dyDescent="0.25">
      <c r="A491" s="41">
        <v>3700</v>
      </c>
      <c r="B491" s="39" t="s">
        <v>1019</v>
      </c>
      <c r="C491" s="42">
        <v>7.45</v>
      </c>
      <c r="D491" s="39" t="s">
        <v>560</v>
      </c>
      <c r="E491" s="39" t="s">
        <v>950</v>
      </c>
    </row>
    <row r="492" spans="1:5" x14ac:dyDescent="0.25">
      <c r="A492" s="41">
        <v>3700</v>
      </c>
      <c r="B492" s="39" t="s">
        <v>1018</v>
      </c>
      <c r="C492" s="42">
        <v>7.45</v>
      </c>
      <c r="D492" s="39" t="s">
        <v>560</v>
      </c>
      <c r="E492" s="39" t="s">
        <v>950</v>
      </c>
    </row>
    <row r="493" spans="1:5" x14ac:dyDescent="0.25">
      <c r="A493" s="41">
        <v>3700</v>
      </c>
      <c r="B493" s="39" t="s">
        <v>1017</v>
      </c>
      <c r="C493" s="42">
        <v>7.45</v>
      </c>
      <c r="D493" s="39" t="s">
        <v>560</v>
      </c>
      <c r="E493" s="39" t="s">
        <v>950</v>
      </c>
    </row>
    <row r="494" spans="1:5" x14ac:dyDescent="0.25">
      <c r="A494" s="41">
        <v>3700</v>
      </c>
      <c r="B494" s="39" t="s">
        <v>1016</v>
      </c>
      <c r="C494" s="42">
        <v>7.45</v>
      </c>
      <c r="D494" s="39" t="s">
        <v>560</v>
      </c>
      <c r="E494" s="39" t="s">
        <v>950</v>
      </c>
    </row>
    <row r="495" spans="1:5" x14ac:dyDescent="0.25">
      <c r="A495" s="41">
        <v>3700</v>
      </c>
      <c r="B495" s="39" t="s">
        <v>656</v>
      </c>
      <c r="C495" s="42">
        <v>7.45</v>
      </c>
      <c r="D495" s="39" t="s">
        <v>560</v>
      </c>
      <c r="E495" s="39" t="s">
        <v>950</v>
      </c>
    </row>
    <row r="496" spans="1:5" x14ac:dyDescent="0.25">
      <c r="A496" s="41">
        <v>3717</v>
      </c>
      <c r="B496" s="39" t="s">
        <v>1033</v>
      </c>
      <c r="C496" s="42">
        <v>5.95</v>
      </c>
      <c r="D496" s="39" t="s">
        <v>553</v>
      </c>
      <c r="E496" s="39" t="s">
        <v>950</v>
      </c>
    </row>
    <row r="497" spans="1:5" x14ac:dyDescent="0.25">
      <c r="A497" s="41">
        <v>3720</v>
      </c>
      <c r="B497" s="39" t="s">
        <v>1034</v>
      </c>
      <c r="C497" s="42">
        <v>7.45</v>
      </c>
      <c r="D497" s="39" t="s">
        <v>553</v>
      </c>
      <c r="E497" s="39" t="s">
        <v>950</v>
      </c>
    </row>
    <row r="498" spans="1:5" x14ac:dyDescent="0.25">
      <c r="A498" s="41">
        <v>3721</v>
      </c>
      <c r="B498" s="39" t="s">
        <v>1035</v>
      </c>
      <c r="C498" s="42">
        <v>7.45</v>
      </c>
      <c r="D498" s="39" t="s">
        <v>560</v>
      </c>
      <c r="E498" s="39" t="s">
        <v>950</v>
      </c>
    </row>
    <row r="499" spans="1:5" x14ac:dyDescent="0.25">
      <c r="A499" s="41">
        <v>3722</v>
      </c>
      <c r="B499" s="39" t="s">
        <v>1036</v>
      </c>
      <c r="C499" s="42">
        <v>7.45</v>
      </c>
      <c r="D499" s="39" t="s">
        <v>560</v>
      </c>
      <c r="E499" s="39" t="s">
        <v>950</v>
      </c>
    </row>
    <row r="500" spans="1:5" x14ac:dyDescent="0.25">
      <c r="A500" s="41">
        <v>3723</v>
      </c>
      <c r="B500" s="39" t="s">
        <v>1037</v>
      </c>
      <c r="C500" s="42">
        <v>7.45</v>
      </c>
      <c r="D500" s="39" t="s">
        <v>560</v>
      </c>
      <c r="E500" s="39" t="s">
        <v>950</v>
      </c>
    </row>
    <row r="501" spans="1:5" x14ac:dyDescent="0.25">
      <c r="A501" s="41">
        <v>3724</v>
      </c>
      <c r="B501" s="39" t="s">
        <v>1038</v>
      </c>
      <c r="C501" s="42">
        <v>7.45</v>
      </c>
      <c r="D501" s="39" t="s">
        <v>560</v>
      </c>
      <c r="E501" s="39" t="s">
        <v>950</v>
      </c>
    </row>
    <row r="502" spans="1:5" x14ac:dyDescent="0.25">
      <c r="A502" s="41">
        <v>3730</v>
      </c>
      <c r="B502" s="39" t="s">
        <v>1042</v>
      </c>
      <c r="C502" s="42">
        <v>7.45</v>
      </c>
      <c r="D502" s="39" t="s">
        <v>560</v>
      </c>
      <c r="E502" s="39" t="s">
        <v>950</v>
      </c>
    </row>
    <row r="503" spans="1:5" x14ac:dyDescent="0.25">
      <c r="A503" s="41">
        <v>3730</v>
      </c>
      <c r="B503" s="39" t="s">
        <v>1041</v>
      </c>
      <c r="C503" s="42">
        <v>7.45</v>
      </c>
      <c r="D503" s="39" t="s">
        <v>560</v>
      </c>
      <c r="E503" s="39" t="s">
        <v>950</v>
      </c>
    </row>
    <row r="504" spans="1:5" x14ac:dyDescent="0.25">
      <c r="A504" s="41">
        <v>3730</v>
      </c>
      <c r="B504" s="39" t="s">
        <v>1040</v>
      </c>
      <c r="C504" s="42">
        <v>7.45</v>
      </c>
      <c r="D504" s="39" t="s">
        <v>560</v>
      </c>
      <c r="E504" s="39" t="s">
        <v>950</v>
      </c>
    </row>
    <row r="505" spans="1:5" x14ac:dyDescent="0.25">
      <c r="A505" s="41">
        <v>3730</v>
      </c>
      <c r="B505" s="39" t="s">
        <v>1039</v>
      </c>
      <c r="C505" s="42">
        <v>7.45</v>
      </c>
      <c r="D505" s="39" t="s">
        <v>553</v>
      </c>
      <c r="E505" s="39" t="s">
        <v>950</v>
      </c>
    </row>
    <row r="506" spans="1:5" x14ac:dyDescent="0.25">
      <c r="A506" s="41">
        <v>3732</v>
      </c>
      <c r="B506" s="39" t="s">
        <v>1043</v>
      </c>
      <c r="C506" s="42">
        <v>7.45</v>
      </c>
      <c r="D506" s="39" t="s">
        <v>560</v>
      </c>
      <c r="E506" s="39" t="s">
        <v>950</v>
      </c>
    </row>
    <row r="507" spans="1:5" x14ac:dyDescent="0.25">
      <c r="A507" s="41">
        <v>3740</v>
      </c>
      <c r="B507" s="39" t="s">
        <v>1054</v>
      </c>
      <c r="C507" s="42">
        <v>7.45</v>
      </c>
      <c r="D507" s="39" t="s">
        <v>560</v>
      </c>
      <c r="E507" s="39" t="s">
        <v>950</v>
      </c>
    </row>
    <row r="508" spans="1:5" x14ac:dyDescent="0.25">
      <c r="A508" s="41">
        <v>3740</v>
      </c>
      <c r="B508" s="39" t="s">
        <v>1053</v>
      </c>
      <c r="C508" s="42">
        <v>7.45</v>
      </c>
      <c r="D508" s="39" t="s">
        <v>560</v>
      </c>
      <c r="E508" s="39" t="s">
        <v>950</v>
      </c>
    </row>
    <row r="509" spans="1:5" x14ac:dyDescent="0.25">
      <c r="A509" s="41">
        <v>3740</v>
      </c>
      <c r="B509" s="39" t="s">
        <v>1052</v>
      </c>
      <c r="C509" s="42">
        <v>7.45</v>
      </c>
      <c r="D509" s="39" t="s">
        <v>560</v>
      </c>
      <c r="E509" s="39" t="s">
        <v>950</v>
      </c>
    </row>
    <row r="510" spans="1:5" x14ac:dyDescent="0.25">
      <c r="A510" s="41">
        <v>3740</v>
      </c>
      <c r="B510" s="39" t="s">
        <v>1051</v>
      </c>
      <c r="C510" s="42">
        <v>7.45</v>
      </c>
      <c r="D510" s="39" t="s">
        <v>560</v>
      </c>
      <c r="E510" s="39" t="s">
        <v>950</v>
      </c>
    </row>
    <row r="511" spans="1:5" x14ac:dyDescent="0.25">
      <c r="A511" s="41">
        <v>3740</v>
      </c>
      <c r="B511" s="39" t="s">
        <v>1050</v>
      </c>
      <c r="C511" s="42">
        <v>7.45</v>
      </c>
      <c r="D511" s="39" t="s">
        <v>560</v>
      </c>
      <c r="E511" s="39" t="s">
        <v>950</v>
      </c>
    </row>
    <row r="512" spans="1:5" x14ac:dyDescent="0.25">
      <c r="A512" s="41">
        <v>3740</v>
      </c>
      <c r="B512" s="39" t="s">
        <v>1049</v>
      </c>
      <c r="C512" s="42">
        <v>7.45</v>
      </c>
      <c r="D512" s="39" t="s">
        <v>560</v>
      </c>
      <c r="E512" s="39" t="s">
        <v>950</v>
      </c>
    </row>
    <row r="513" spans="1:5" x14ac:dyDescent="0.25">
      <c r="A513" s="41">
        <v>3740</v>
      </c>
      <c r="B513" s="39" t="s">
        <v>1048</v>
      </c>
      <c r="C513" s="42">
        <v>7.45</v>
      </c>
      <c r="D513" s="39" t="s">
        <v>560</v>
      </c>
      <c r="E513" s="39" t="s">
        <v>950</v>
      </c>
    </row>
    <row r="514" spans="1:5" x14ac:dyDescent="0.25">
      <c r="A514" s="41">
        <v>3740</v>
      </c>
      <c r="B514" s="39" t="s">
        <v>1047</v>
      </c>
      <c r="C514" s="42">
        <v>7.45</v>
      </c>
      <c r="D514" s="39" t="s">
        <v>560</v>
      </c>
      <c r="E514" s="39" t="s">
        <v>950</v>
      </c>
    </row>
    <row r="515" spans="1:5" x14ac:dyDescent="0.25">
      <c r="A515" s="41">
        <v>3740</v>
      </c>
      <c r="B515" s="39" t="s">
        <v>1046</v>
      </c>
      <c r="C515" s="42">
        <v>7.45</v>
      </c>
      <c r="D515" s="39" t="s">
        <v>560</v>
      </c>
      <c r="E515" s="39" t="s">
        <v>950</v>
      </c>
    </row>
    <row r="516" spans="1:5" x14ac:dyDescent="0.25">
      <c r="A516" s="41">
        <v>3740</v>
      </c>
      <c r="B516" s="39" t="s">
        <v>1045</v>
      </c>
      <c r="C516" s="42">
        <v>7.45</v>
      </c>
      <c r="D516" s="39" t="s">
        <v>553</v>
      </c>
      <c r="E516" s="39" t="s">
        <v>950</v>
      </c>
    </row>
    <row r="517" spans="1:5" x14ac:dyDescent="0.25">
      <c r="A517" s="41">
        <v>3740</v>
      </c>
      <c r="B517" s="39" t="s">
        <v>1044</v>
      </c>
      <c r="C517" s="42">
        <v>7.45</v>
      </c>
      <c r="D517" s="39" t="s">
        <v>560</v>
      </c>
      <c r="E517" s="39" t="s">
        <v>950</v>
      </c>
    </row>
    <row r="518" spans="1:5" x14ac:dyDescent="0.25">
      <c r="A518" s="41">
        <v>3742</v>
      </c>
      <c r="B518" s="39" t="s">
        <v>1055</v>
      </c>
      <c r="C518" s="42">
        <v>7.45</v>
      </c>
      <c r="D518" s="39" t="s">
        <v>560</v>
      </c>
      <c r="E518" s="39" t="s">
        <v>950</v>
      </c>
    </row>
    <row r="519" spans="1:5" x14ac:dyDescent="0.25">
      <c r="A519" s="41">
        <v>3746</v>
      </c>
      <c r="B519" s="39" t="s">
        <v>1056</v>
      </c>
      <c r="C519" s="42">
        <v>7.45</v>
      </c>
      <c r="D519" s="39" t="s">
        <v>560</v>
      </c>
      <c r="E519" s="39" t="s">
        <v>950</v>
      </c>
    </row>
    <row r="520" spans="1:5" x14ac:dyDescent="0.25">
      <c r="A520" s="41">
        <v>3770</v>
      </c>
      <c r="B520" s="39" t="s">
        <v>1066</v>
      </c>
      <c r="C520" s="42">
        <v>7.45</v>
      </c>
      <c r="D520" s="39" t="s">
        <v>560</v>
      </c>
      <c r="E520" s="39" t="s">
        <v>950</v>
      </c>
    </row>
    <row r="521" spans="1:5" x14ac:dyDescent="0.25">
      <c r="A521" s="41">
        <v>3770</v>
      </c>
      <c r="B521" s="39" t="s">
        <v>1065</v>
      </c>
      <c r="C521" s="42">
        <v>7.45</v>
      </c>
      <c r="D521" s="39" t="s">
        <v>560</v>
      </c>
      <c r="E521" s="39" t="s">
        <v>950</v>
      </c>
    </row>
    <row r="522" spans="1:5" x14ac:dyDescent="0.25">
      <c r="A522" s="41">
        <v>3770</v>
      </c>
      <c r="B522" s="39" t="s">
        <v>1064</v>
      </c>
      <c r="C522" s="42">
        <v>7.45</v>
      </c>
      <c r="D522" s="39" t="s">
        <v>560</v>
      </c>
      <c r="E522" s="39" t="s">
        <v>950</v>
      </c>
    </row>
    <row r="523" spans="1:5" x14ac:dyDescent="0.25">
      <c r="A523" s="41">
        <v>3770</v>
      </c>
      <c r="B523" s="39" t="s">
        <v>1063</v>
      </c>
      <c r="C523" s="42">
        <v>7.45</v>
      </c>
      <c r="D523" s="39" t="s">
        <v>560</v>
      </c>
      <c r="E523" s="39" t="s">
        <v>950</v>
      </c>
    </row>
    <row r="524" spans="1:5" x14ac:dyDescent="0.25">
      <c r="A524" s="41">
        <v>3770</v>
      </c>
      <c r="B524" s="39" t="s">
        <v>1062</v>
      </c>
      <c r="C524" s="42">
        <v>7.45</v>
      </c>
      <c r="D524" s="39" t="s">
        <v>553</v>
      </c>
      <c r="E524" s="39" t="s">
        <v>950</v>
      </c>
    </row>
    <row r="525" spans="1:5" x14ac:dyDescent="0.25">
      <c r="A525" s="41">
        <v>3770</v>
      </c>
      <c r="B525" s="39" t="s">
        <v>1061</v>
      </c>
      <c r="C525" s="42">
        <v>7.45</v>
      </c>
      <c r="D525" s="39" t="s">
        <v>560</v>
      </c>
      <c r="E525" s="39" t="s">
        <v>950</v>
      </c>
    </row>
    <row r="526" spans="1:5" x14ac:dyDescent="0.25">
      <c r="A526" s="41">
        <v>3770</v>
      </c>
      <c r="B526" s="39" t="s">
        <v>1060</v>
      </c>
      <c r="C526" s="42">
        <v>7.45</v>
      </c>
      <c r="D526" s="39" t="s">
        <v>560</v>
      </c>
      <c r="E526" s="39" t="s">
        <v>950</v>
      </c>
    </row>
    <row r="527" spans="1:5" x14ac:dyDescent="0.25">
      <c r="A527" s="41">
        <v>3770</v>
      </c>
      <c r="B527" s="39" t="s">
        <v>1059</v>
      </c>
      <c r="C527" s="42">
        <v>7.45</v>
      </c>
      <c r="D527" s="39" t="s">
        <v>560</v>
      </c>
      <c r="E527" s="39" t="s">
        <v>950</v>
      </c>
    </row>
    <row r="528" spans="1:5" x14ac:dyDescent="0.25">
      <c r="A528" s="41">
        <v>3770</v>
      </c>
      <c r="B528" s="39" t="s">
        <v>1058</v>
      </c>
      <c r="C528" s="42">
        <v>7.45</v>
      </c>
      <c r="D528" s="39" t="s">
        <v>560</v>
      </c>
      <c r="E528" s="39" t="s">
        <v>950</v>
      </c>
    </row>
    <row r="529" spans="1:5" x14ac:dyDescent="0.25">
      <c r="A529" s="41">
        <v>3770</v>
      </c>
      <c r="B529" s="39" t="s">
        <v>1057</v>
      </c>
      <c r="C529" s="42">
        <v>7.45</v>
      </c>
      <c r="D529" s="39" t="s">
        <v>560</v>
      </c>
      <c r="E529" s="39" t="s">
        <v>950</v>
      </c>
    </row>
    <row r="530" spans="1:5" x14ac:dyDescent="0.25">
      <c r="A530" s="41">
        <v>3790</v>
      </c>
      <c r="B530" s="39" t="s">
        <v>1069</v>
      </c>
      <c r="C530" s="42">
        <v>7.45</v>
      </c>
      <c r="D530" s="39" t="s">
        <v>553</v>
      </c>
      <c r="E530" s="39" t="s">
        <v>950</v>
      </c>
    </row>
    <row r="531" spans="1:5" x14ac:dyDescent="0.25">
      <c r="A531" s="41">
        <v>3790</v>
      </c>
      <c r="B531" s="39" t="s">
        <v>1068</v>
      </c>
      <c r="C531" s="42">
        <v>7.45</v>
      </c>
      <c r="D531" s="39" t="s">
        <v>560</v>
      </c>
      <c r="E531" s="39" t="s">
        <v>950</v>
      </c>
    </row>
    <row r="532" spans="1:5" x14ac:dyDescent="0.25">
      <c r="A532" s="41">
        <v>3790</v>
      </c>
      <c r="B532" s="39" t="s">
        <v>1067</v>
      </c>
      <c r="C532" s="42">
        <v>7.45</v>
      </c>
      <c r="D532" s="39" t="s">
        <v>560</v>
      </c>
      <c r="E532" s="39" t="s">
        <v>950</v>
      </c>
    </row>
    <row r="533" spans="1:5" x14ac:dyDescent="0.25">
      <c r="A533" s="41">
        <v>3791</v>
      </c>
      <c r="B533" s="39" t="s">
        <v>1070</v>
      </c>
      <c r="C533" s="42">
        <v>7.45</v>
      </c>
      <c r="D533" s="39" t="s">
        <v>560</v>
      </c>
      <c r="E533" s="39" t="s">
        <v>950</v>
      </c>
    </row>
    <row r="534" spans="1:5" x14ac:dyDescent="0.25">
      <c r="A534" s="41">
        <v>3792</v>
      </c>
      <c r="B534" s="39" t="s">
        <v>1071</v>
      </c>
      <c r="C534" s="42">
        <v>7.45</v>
      </c>
      <c r="D534" s="39" t="s">
        <v>560</v>
      </c>
      <c r="E534" s="39" t="s">
        <v>950</v>
      </c>
    </row>
    <row r="535" spans="1:5" x14ac:dyDescent="0.25">
      <c r="A535" s="41">
        <v>3793</v>
      </c>
      <c r="B535" s="39" t="s">
        <v>1072</v>
      </c>
      <c r="C535" s="42">
        <v>7.45</v>
      </c>
      <c r="D535" s="39" t="s">
        <v>560</v>
      </c>
      <c r="E535" s="39" t="s">
        <v>950</v>
      </c>
    </row>
    <row r="536" spans="1:5" x14ac:dyDescent="0.25">
      <c r="A536" s="41">
        <v>3798</v>
      </c>
      <c r="B536" s="39" t="s">
        <v>1073</v>
      </c>
      <c r="C536" s="42">
        <v>7.45</v>
      </c>
      <c r="D536" s="39" t="s">
        <v>560</v>
      </c>
      <c r="E536" s="39" t="s">
        <v>950</v>
      </c>
    </row>
    <row r="537" spans="1:5" x14ac:dyDescent="0.25">
      <c r="A537" s="41">
        <v>3800</v>
      </c>
      <c r="B537" s="39" t="s">
        <v>1082</v>
      </c>
      <c r="C537" s="42">
        <v>7.45</v>
      </c>
      <c r="D537" s="39" t="s">
        <v>560</v>
      </c>
      <c r="E537" s="39" t="s">
        <v>950</v>
      </c>
    </row>
    <row r="538" spans="1:5" x14ac:dyDescent="0.25">
      <c r="A538" s="41">
        <v>3800</v>
      </c>
      <c r="B538" s="39" t="s">
        <v>1081</v>
      </c>
      <c r="C538" s="42">
        <v>7.45</v>
      </c>
      <c r="D538" s="39" t="s">
        <v>553</v>
      </c>
      <c r="E538" s="39" t="s">
        <v>950</v>
      </c>
    </row>
    <row r="539" spans="1:5" x14ac:dyDescent="0.25">
      <c r="A539" s="41">
        <v>3800</v>
      </c>
      <c r="B539" s="39" t="s">
        <v>1080</v>
      </c>
      <c r="C539" s="42">
        <v>7.45</v>
      </c>
      <c r="D539" s="39" t="s">
        <v>560</v>
      </c>
      <c r="E539" s="39" t="s">
        <v>950</v>
      </c>
    </row>
    <row r="540" spans="1:5" x14ac:dyDescent="0.25">
      <c r="A540" s="41">
        <v>3800</v>
      </c>
      <c r="B540" s="39" t="s">
        <v>1079</v>
      </c>
      <c r="C540" s="42">
        <v>7.45</v>
      </c>
      <c r="D540" s="39" t="s">
        <v>560</v>
      </c>
      <c r="E540" s="39" t="s">
        <v>950</v>
      </c>
    </row>
    <row r="541" spans="1:5" x14ac:dyDescent="0.25">
      <c r="A541" s="41">
        <v>3800</v>
      </c>
      <c r="B541" s="39" t="s">
        <v>1078</v>
      </c>
      <c r="C541" s="42">
        <v>7.45</v>
      </c>
      <c r="D541" s="39" t="s">
        <v>560</v>
      </c>
      <c r="E541" s="39" t="s">
        <v>950</v>
      </c>
    </row>
    <row r="542" spans="1:5" x14ac:dyDescent="0.25">
      <c r="A542" s="41">
        <v>3800</v>
      </c>
      <c r="B542" s="39" t="s">
        <v>1077</v>
      </c>
      <c r="C542" s="42">
        <v>7.45</v>
      </c>
      <c r="D542" s="39" t="s">
        <v>560</v>
      </c>
      <c r="E542" s="39" t="s">
        <v>950</v>
      </c>
    </row>
    <row r="543" spans="1:5" x14ac:dyDescent="0.25">
      <c r="A543" s="41">
        <v>3800</v>
      </c>
      <c r="B543" s="39" t="s">
        <v>1076</v>
      </c>
      <c r="C543" s="42">
        <v>7.45</v>
      </c>
      <c r="D543" s="39" t="s">
        <v>560</v>
      </c>
      <c r="E543" s="39" t="s">
        <v>950</v>
      </c>
    </row>
    <row r="544" spans="1:5" x14ac:dyDescent="0.25">
      <c r="A544" s="41">
        <v>3800</v>
      </c>
      <c r="B544" s="39" t="s">
        <v>1075</v>
      </c>
      <c r="C544" s="42">
        <v>7.45</v>
      </c>
      <c r="D544" s="39" t="s">
        <v>560</v>
      </c>
      <c r="E544" s="39" t="s">
        <v>950</v>
      </c>
    </row>
    <row r="545" spans="1:5" x14ac:dyDescent="0.25">
      <c r="A545" s="41">
        <v>3800</v>
      </c>
      <c r="B545" s="39" t="s">
        <v>1074</v>
      </c>
      <c r="C545" s="42">
        <v>7.45</v>
      </c>
      <c r="D545" s="39" t="s">
        <v>560</v>
      </c>
      <c r="E545" s="39" t="s">
        <v>950</v>
      </c>
    </row>
    <row r="546" spans="1:5" x14ac:dyDescent="0.25">
      <c r="A546" s="41">
        <v>3800</v>
      </c>
      <c r="B546" s="39" t="s">
        <v>225</v>
      </c>
      <c r="C546" s="42">
        <v>7.45</v>
      </c>
      <c r="D546" s="39" t="s">
        <v>560</v>
      </c>
      <c r="E546" s="39" t="s">
        <v>950</v>
      </c>
    </row>
    <row r="547" spans="1:5" x14ac:dyDescent="0.25">
      <c r="A547" s="41">
        <v>3803</v>
      </c>
      <c r="B547" s="39" t="s">
        <v>1086</v>
      </c>
      <c r="C547" s="42">
        <v>7.45</v>
      </c>
      <c r="D547" s="39" t="s">
        <v>560</v>
      </c>
      <c r="E547" s="39" t="s">
        <v>950</v>
      </c>
    </row>
    <row r="548" spans="1:5" x14ac:dyDescent="0.25">
      <c r="A548" s="41">
        <v>3803</v>
      </c>
      <c r="B548" s="39" t="s">
        <v>1085</v>
      </c>
      <c r="C548" s="42">
        <v>7.45</v>
      </c>
      <c r="D548" s="39" t="s">
        <v>560</v>
      </c>
      <c r="E548" s="39" t="s">
        <v>950</v>
      </c>
    </row>
    <row r="549" spans="1:5" x14ac:dyDescent="0.25">
      <c r="A549" s="41">
        <v>3803</v>
      </c>
      <c r="B549" s="39" t="s">
        <v>1084</v>
      </c>
      <c r="C549" s="42">
        <v>7.45</v>
      </c>
      <c r="D549" s="39" t="s">
        <v>560</v>
      </c>
      <c r="E549" s="39" t="s">
        <v>950</v>
      </c>
    </row>
    <row r="550" spans="1:5" x14ac:dyDescent="0.25">
      <c r="A550" s="41">
        <v>3803</v>
      </c>
      <c r="B550" s="39" t="s">
        <v>1083</v>
      </c>
      <c r="C550" s="42">
        <v>7.45</v>
      </c>
      <c r="D550" s="39" t="s">
        <v>560</v>
      </c>
      <c r="E550" s="39" t="s">
        <v>950</v>
      </c>
    </row>
    <row r="551" spans="1:5" x14ac:dyDescent="0.25">
      <c r="A551" s="41">
        <v>3806</v>
      </c>
      <c r="B551" s="39" t="s">
        <v>1087</v>
      </c>
      <c r="C551" s="42">
        <v>7.45</v>
      </c>
      <c r="D551" s="39" t="s">
        <v>560</v>
      </c>
      <c r="E551" s="39" t="s">
        <v>950</v>
      </c>
    </row>
    <row r="552" spans="1:5" x14ac:dyDescent="0.25">
      <c r="A552" s="41">
        <v>3830</v>
      </c>
      <c r="B552" s="39" t="s">
        <v>1089</v>
      </c>
      <c r="C552" s="42">
        <v>7.45</v>
      </c>
      <c r="D552" s="39" t="s">
        <v>553</v>
      </c>
      <c r="E552" s="39" t="s">
        <v>950</v>
      </c>
    </row>
    <row r="553" spans="1:5" x14ac:dyDescent="0.25">
      <c r="A553" s="41">
        <v>3830</v>
      </c>
      <c r="B553" s="39" t="s">
        <v>1088</v>
      </c>
      <c r="C553" s="42">
        <v>7.45</v>
      </c>
      <c r="D553" s="39" t="s">
        <v>560</v>
      </c>
      <c r="E553" s="39" t="s">
        <v>950</v>
      </c>
    </row>
    <row r="554" spans="1:5" x14ac:dyDescent="0.25">
      <c r="A554" s="41">
        <v>3831</v>
      </c>
      <c r="B554" s="39" t="s">
        <v>1090</v>
      </c>
      <c r="C554" s="42">
        <v>7.45</v>
      </c>
      <c r="D554" s="39" t="s">
        <v>560</v>
      </c>
      <c r="E554" s="39" t="s">
        <v>950</v>
      </c>
    </row>
    <row r="555" spans="1:5" x14ac:dyDescent="0.25">
      <c r="A555" s="41">
        <v>3832</v>
      </c>
      <c r="B555" s="39" t="s">
        <v>1091</v>
      </c>
      <c r="C555" s="42">
        <v>7.45</v>
      </c>
      <c r="D555" s="39" t="s">
        <v>560</v>
      </c>
      <c r="E555" s="39" t="s">
        <v>950</v>
      </c>
    </row>
    <row r="556" spans="1:5" x14ac:dyDescent="0.25">
      <c r="A556" s="41">
        <v>3840</v>
      </c>
      <c r="B556" s="39" t="s">
        <v>1104</v>
      </c>
      <c r="C556" s="42">
        <v>7.45</v>
      </c>
      <c r="D556" s="39" t="s">
        <v>560</v>
      </c>
      <c r="E556" s="39" t="s">
        <v>950</v>
      </c>
    </row>
    <row r="557" spans="1:5" x14ac:dyDescent="0.25">
      <c r="A557" s="41">
        <v>3840</v>
      </c>
      <c r="B557" s="39" t="s">
        <v>1103</v>
      </c>
      <c r="C557" s="42">
        <v>7.45</v>
      </c>
      <c r="D557" s="39" t="s">
        <v>560</v>
      </c>
      <c r="E557" s="39" t="s">
        <v>950</v>
      </c>
    </row>
    <row r="558" spans="1:5" x14ac:dyDescent="0.25">
      <c r="A558" s="41">
        <v>3840</v>
      </c>
      <c r="B558" s="39" t="s">
        <v>1102</v>
      </c>
      <c r="C558" s="42">
        <v>7.45</v>
      </c>
      <c r="D558" s="39" t="s">
        <v>560</v>
      </c>
      <c r="E558" s="39" t="s">
        <v>950</v>
      </c>
    </row>
    <row r="559" spans="1:5" x14ac:dyDescent="0.25">
      <c r="A559" s="41">
        <v>3840</v>
      </c>
      <c r="B559" s="39" t="s">
        <v>1019</v>
      </c>
      <c r="C559" s="42">
        <v>7.45</v>
      </c>
      <c r="D559" s="39" t="s">
        <v>560</v>
      </c>
      <c r="E559" s="39" t="s">
        <v>950</v>
      </c>
    </row>
    <row r="560" spans="1:5" x14ac:dyDescent="0.25">
      <c r="A560" s="41">
        <v>3840</v>
      </c>
      <c r="B560" s="39" t="s">
        <v>1101</v>
      </c>
      <c r="C560" s="42">
        <v>7.45</v>
      </c>
      <c r="D560" s="39" t="s">
        <v>560</v>
      </c>
      <c r="E560" s="39" t="s">
        <v>950</v>
      </c>
    </row>
    <row r="561" spans="1:5" x14ac:dyDescent="0.25">
      <c r="A561" s="41">
        <v>3840</v>
      </c>
      <c r="B561" s="39" t="s">
        <v>1100</v>
      </c>
      <c r="C561" s="42">
        <v>7.45</v>
      </c>
      <c r="D561" s="39" t="s">
        <v>560</v>
      </c>
      <c r="E561" s="39" t="s">
        <v>950</v>
      </c>
    </row>
    <row r="562" spans="1:5" x14ac:dyDescent="0.25">
      <c r="A562" s="41">
        <v>3840</v>
      </c>
      <c r="B562" s="39" t="s">
        <v>1099</v>
      </c>
      <c r="C562" s="42">
        <v>7.45</v>
      </c>
      <c r="D562" s="39" t="s">
        <v>560</v>
      </c>
      <c r="E562" s="39" t="s">
        <v>950</v>
      </c>
    </row>
    <row r="563" spans="1:5" x14ac:dyDescent="0.25">
      <c r="A563" s="41">
        <v>3840</v>
      </c>
      <c r="B563" s="39" t="s">
        <v>1098</v>
      </c>
      <c r="C563" s="42">
        <v>7.45</v>
      </c>
      <c r="D563" s="39" t="s">
        <v>560</v>
      </c>
      <c r="E563" s="39" t="s">
        <v>950</v>
      </c>
    </row>
    <row r="564" spans="1:5" x14ac:dyDescent="0.25">
      <c r="A564" s="41">
        <v>3840</v>
      </c>
      <c r="B564" s="39" t="s">
        <v>1017</v>
      </c>
      <c r="C564" s="42">
        <v>7.45</v>
      </c>
      <c r="D564" s="39" t="s">
        <v>560</v>
      </c>
      <c r="E564" s="39" t="s">
        <v>950</v>
      </c>
    </row>
    <row r="565" spans="1:5" x14ac:dyDescent="0.25">
      <c r="A565" s="41">
        <v>3840</v>
      </c>
      <c r="B565" s="39" t="s">
        <v>1097</v>
      </c>
      <c r="C565" s="42">
        <v>7.45</v>
      </c>
      <c r="D565" s="39" t="s">
        <v>560</v>
      </c>
      <c r="E565" s="39" t="s">
        <v>950</v>
      </c>
    </row>
    <row r="566" spans="1:5" x14ac:dyDescent="0.25">
      <c r="A566" s="41">
        <v>3840</v>
      </c>
      <c r="B566" s="39" t="s">
        <v>1096</v>
      </c>
      <c r="C566" s="42">
        <v>7.45</v>
      </c>
      <c r="D566" s="39" t="s">
        <v>560</v>
      </c>
      <c r="E566" s="39" t="s">
        <v>950</v>
      </c>
    </row>
    <row r="567" spans="1:5" x14ac:dyDescent="0.25">
      <c r="A567" s="41">
        <v>3840</v>
      </c>
      <c r="B567" s="39" t="s">
        <v>1095</v>
      </c>
      <c r="C567" s="42">
        <v>7.45</v>
      </c>
      <c r="D567" s="39" t="s">
        <v>560</v>
      </c>
      <c r="E567" s="39" t="s">
        <v>950</v>
      </c>
    </row>
    <row r="568" spans="1:5" x14ac:dyDescent="0.25">
      <c r="A568" s="41">
        <v>3840</v>
      </c>
      <c r="B568" s="39" t="s">
        <v>1094</v>
      </c>
      <c r="C568" s="42">
        <v>7.45</v>
      </c>
      <c r="D568" s="39" t="s">
        <v>560</v>
      </c>
      <c r="E568" s="39" t="s">
        <v>950</v>
      </c>
    </row>
    <row r="569" spans="1:5" x14ac:dyDescent="0.25">
      <c r="A569" s="41">
        <v>3840</v>
      </c>
      <c r="B569" s="39" t="s">
        <v>1093</v>
      </c>
      <c r="C569" s="42">
        <v>7.45</v>
      </c>
      <c r="D569" s="39" t="s">
        <v>553</v>
      </c>
      <c r="E569" s="39" t="s">
        <v>950</v>
      </c>
    </row>
    <row r="570" spans="1:5" x14ac:dyDescent="0.25">
      <c r="A570" s="41">
        <v>3840</v>
      </c>
      <c r="B570" s="39" t="s">
        <v>1092</v>
      </c>
      <c r="C570" s="42">
        <v>7.45</v>
      </c>
      <c r="D570" s="39" t="s">
        <v>560</v>
      </c>
      <c r="E570" s="39" t="s">
        <v>950</v>
      </c>
    </row>
    <row r="571" spans="1:5" x14ac:dyDescent="0.25">
      <c r="A571" s="41">
        <v>3850</v>
      </c>
      <c r="B571" s="39" t="s">
        <v>1108</v>
      </c>
      <c r="C571" s="42">
        <v>7.45</v>
      </c>
      <c r="D571" s="39" t="s">
        <v>560</v>
      </c>
      <c r="E571" s="39" t="s">
        <v>950</v>
      </c>
    </row>
    <row r="572" spans="1:5" x14ac:dyDescent="0.25">
      <c r="A572" s="41">
        <v>3850</v>
      </c>
      <c r="B572" s="39" t="s">
        <v>1107</v>
      </c>
      <c r="C572" s="42">
        <v>7.45</v>
      </c>
      <c r="D572" s="39" t="s">
        <v>553</v>
      </c>
      <c r="E572" s="39" t="s">
        <v>950</v>
      </c>
    </row>
    <row r="573" spans="1:5" x14ac:dyDescent="0.25">
      <c r="A573" s="41">
        <v>3850</v>
      </c>
      <c r="B573" s="39" t="s">
        <v>1106</v>
      </c>
      <c r="C573" s="42">
        <v>7.45</v>
      </c>
      <c r="D573" s="39" t="s">
        <v>560</v>
      </c>
      <c r="E573" s="39" t="s">
        <v>950</v>
      </c>
    </row>
    <row r="574" spans="1:5" x14ac:dyDescent="0.25">
      <c r="A574" s="41">
        <v>3850</v>
      </c>
      <c r="B574" s="39" t="s">
        <v>1105</v>
      </c>
      <c r="C574" s="42">
        <v>7.45</v>
      </c>
      <c r="D574" s="39" t="s">
        <v>560</v>
      </c>
      <c r="E574" s="39" t="s">
        <v>950</v>
      </c>
    </row>
    <row r="575" spans="1:5" x14ac:dyDescent="0.25">
      <c r="A575" s="41">
        <v>3870</v>
      </c>
      <c r="B575" s="39" t="s">
        <v>1121</v>
      </c>
      <c r="C575" s="42">
        <v>7.45</v>
      </c>
      <c r="D575" s="39" t="s">
        <v>560</v>
      </c>
      <c r="E575" s="39" t="s">
        <v>950</v>
      </c>
    </row>
    <row r="576" spans="1:5" x14ac:dyDescent="0.25">
      <c r="A576" s="41">
        <v>3870</v>
      </c>
      <c r="B576" s="39" t="s">
        <v>1120</v>
      </c>
      <c r="C576" s="42">
        <v>7.45</v>
      </c>
      <c r="D576" s="39" t="s">
        <v>560</v>
      </c>
      <c r="E576" s="39" t="s">
        <v>950</v>
      </c>
    </row>
    <row r="577" spans="1:5" x14ac:dyDescent="0.25">
      <c r="A577" s="41">
        <v>3870</v>
      </c>
      <c r="B577" s="39" t="s">
        <v>1119</v>
      </c>
      <c r="C577" s="42">
        <v>7.45</v>
      </c>
      <c r="D577" s="39" t="s">
        <v>560</v>
      </c>
      <c r="E577" s="39" t="s">
        <v>950</v>
      </c>
    </row>
    <row r="578" spans="1:5" x14ac:dyDescent="0.25">
      <c r="A578" s="41">
        <v>3870</v>
      </c>
      <c r="B578" s="39" t="s">
        <v>1118</v>
      </c>
      <c r="C578" s="42">
        <v>7.45</v>
      </c>
      <c r="D578" s="39" t="s">
        <v>560</v>
      </c>
      <c r="E578" s="39" t="s">
        <v>950</v>
      </c>
    </row>
    <row r="579" spans="1:5" x14ac:dyDescent="0.25">
      <c r="A579" s="41">
        <v>3870</v>
      </c>
      <c r="B579" s="39" t="s">
        <v>1117</v>
      </c>
      <c r="C579" s="42">
        <v>7.45</v>
      </c>
      <c r="D579" s="39" t="s">
        <v>560</v>
      </c>
      <c r="E579" s="39" t="s">
        <v>950</v>
      </c>
    </row>
    <row r="580" spans="1:5" x14ac:dyDescent="0.25">
      <c r="A580" s="41">
        <v>3870</v>
      </c>
      <c r="B580" s="39" t="s">
        <v>1116</v>
      </c>
      <c r="C580" s="42">
        <v>7.45</v>
      </c>
      <c r="D580" s="39" t="s">
        <v>560</v>
      </c>
      <c r="E580" s="39" t="s">
        <v>950</v>
      </c>
    </row>
    <row r="581" spans="1:5" x14ac:dyDescent="0.25">
      <c r="A581" s="41">
        <v>3870</v>
      </c>
      <c r="B581" s="39" t="s">
        <v>1115</v>
      </c>
      <c r="C581" s="42">
        <v>7.45</v>
      </c>
      <c r="D581" s="39" t="s">
        <v>560</v>
      </c>
      <c r="E581" s="39" t="s">
        <v>950</v>
      </c>
    </row>
    <row r="582" spans="1:5" x14ac:dyDescent="0.25">
      <c r="A582" s="41">
        <v>3870</v>
      </c>
      <c r="B582" s="39" t="s">
        <v>1114</v>
      </c>
      <c r="C582" s="42">
        <v>7.45</v>
      </c>
      <c r="D582" s="39" t="s">
        <v>560</v>
      </c>
      <c r="E582" s="39" t="s">
        <v>950</v>
      </c>
    </row>
    <row r="583" spans="1:5" x14ac:dyDescent="0.25">
      <c r="A583" s="41">
        <v>3870</v>
      </c>
      <c r="B583" s="39" t="s">
        <v>1113</v>
      </c>
      <c r="C583" s="42">
        <v>7.45</v>
      </c>
      <c r="D583" s="39" t="s">
        <v>560</v>
      </c>
      <c r="E583" s="39" t="s">
        <v>950</v>
      </c>
    </row>
    <row r="584" spans="1:5" x14ac:dyDescent="0.25">
      <c r="A584" s="41">
        <v>3870</v>
      </c>
      <c r="B584" s="39" t="s">
        <v>1112</v>
      </c>
      <c r="C584" s="42">
        <v>7.45</v>
      </c>
      <c r="D584" s="39" t="s">
        <v>553</v>
      </c>
      <c r="E584" s="39" t="s">
        <v>950</v>
      </c>
    </row>
    <row r="585" spans="1:5" x14ac:dyDescent="0.25">
      <c r="A585" s="41">
        <v>3870</v>
      </c>
      <c r="B585" s="39" t="s">
        <v>1111</v>
      </c>
      <c r="C585" s="42">
        <v>7.45</v>
      </c>
      <c r="D585" s="39" t="s">
        <v>560</v>
      </c>
      <c r="E585" s="39" t="s">
        <v>950</v>
      </c>
    </row>
    <row r="586" spans="1:5" x14ac:dyDescent="0.25">
      <c r="A586" s="41">
        <v>3870</v>
      </c>
      <c r="B586" s="39" t="s">
        <v>1110</v>
      </c>
      <c r="C586" s="42">
        <v>7.45</v>
      </c>
      <c r="D586" s="39" t="s">
        <v>560</v>
      </c>
      <c r="E586" s="39" t="s">
        <v>950</v>
      </c>
    </row>
    <row r="587" spans="1:5" x14ac:dyDescent="0.25">
      <c r="A587" s="41">
        <v>3870</v>
      </c>
      <c r="B587" s="39" t="s">
        <v>1109</v>
      </c>
      <c r="C587" s="42">
        <v>7.45</v>
      </c>
      <c r="D587" s="39" t="s">
        <v>560</v>
      </c>
      <c r="E587" s="39" t="s">
        <v>950</v>
      </c>
    </row>
    <row r="588" spans="1:5" x14ac:dyDescent="0.25">
      <c r="A588" s="41">
        <v>3890</v>
      </c>
      <c r="B588" s="39" t="s">
        <v>1128</v>
      </c>
      <c r="C588" s="42">
        <v>7.45</v>
      </c>
      <c r="D588" s="39" t="s">
        <v>560</v>
      </c>
      <c r="E588" s="39" t="s">
        <v>950</v>
      </c>
    </row>
    <row r="589" spans="1:5" x14ac:dyDescent="0.25">
      <c r="A589" s="41">
        <v>3890</v>
      </c>
      <c r="B589" s="39" t="s">
        <v>1127</v>
      </c>
      <c r="C589" s="42">
        <v>7.45</v>
      </c>
      <c r="D589" s="39" t="s">
        <v>560</v>
      </c>
      <c r="E589" s="39" t="s">
        <v>950</v>
      </c>
    </row>
    <row r="590" spans="1:5" x14ac:dyDescent="0.25">
      <c r="A590" s="41">
        <v>3890</v>
      </c>
      <c r="B590" s="39" t="s">
        <v>1126</v>
      </c>
      <c r="C590" s="42">
        <v>7.45</v>
      </c>
      <c r="D590" s="39" t="s">
        <v>560</v>
      </c>
      <c r="E590" s="39" t="s">
        <v>950</v>
      </c>
    </row>
    <row r="591" spans="1:5" x14ac:dyDescent="0.25">
      <c r="A591" s="41">
        <v>3890</v>
      </c>
      <c r="B591" s="39" t="s">
        <v>1125</v>
      </c>
      <c r="C591" s="42">
        <v>7.45</v>
      </c>
      <c r="D591" s="39" t="s">
        <v>560</v>
      </c>
      <c r="E591" s="39" t="s">
        <v>950</v>
      </c>
    </row>
    <row r="592" spans="1:5" x14ac:dyDescent="0.25">
      <c r="A592" s="41">
        <v>3890</v>
      </c>
      <c r="B592" s="39" t="s">
        <v>1124</v>
      </c>
      <c r="C592" s="42">
        <v>7.45</v>
      </c>
      <c r="D592" s="39" t="s">
        <v>560</v>
      </c>
      <c r="E592" s="39" t="s">
        <v>950</v>
      </c>
    </row>
    <row r="593" spans="1:5" x14ac:dyDescent="0.25">
      <c r="A593" s="41">
        <v>3890</v>
      </c>
      <c r="B593" s="39" t="s">
        <v>1123</v>
      </c>
      <c r="C593" s="42">
        <v>7.45</v>
      </c>
      <c r="D593" s="39" t="s">
        <v>553</v>
      </c>
      <c r="E593" s="39" t="s">
        <v>950</v>
      </c>
    </row>
    <row r="594" spans="1:5" x14ac:dyDescent="0.25">
      <c r="A594" s="41">
        <v>3890</v>
      </c>
      <c r="B594" s="39" t="s">
        <v>1122</v>
      </c>
      <c r="C594" s="42">
        <v>7.45</v>
      </c>
      <c r="D594" s="39" t="s">
        <v>560</v>
      </c>
      <c r="E594" s="39" t="s">
        <v>950</v>
      </c>
    </row>
    <row r="595" spans="1:5" x14ac:dyDescent="0.25">
      <c r="A595" s="41">
        <v>3891</v>
      </c>
      <c r="B595" s="39" t="s">
        <v>783</v>
      </c>
      <c r="C595" s="42">
        <v>7.45</v>
      </c>
      <c r="D595" s="39" t="s">
        <v>560</v>
      </c>
      <c r="E595" s="39" t="s">
        <v>950</v>
      </c>
    </row>
    <row r="596" spans="1:5" x14ac:dyDescent="0.25">
      <c r="A596" s="41">
        <v>3891</v>
      </c>
      <c r="B596" s="39" t="s">
        <v>1131</v>
      </c>
      <c r="C596" s="42">
        <v>7.45</v>
      </c>
      <c r="D596" s="39" t="s">
        <v>560</v>
      </c>
      <c r="E596" s="39" t="s">
        <v>950</v>
      </c>
    </row>
    <row r="597" spans="1:5" x14ac:dyDescent="0.25">
      <c r="A597" s="41">
        <v>3891</v>
      </c>
      <c r="B597" s="39" t="s">
        <v>1130</v>
      </c>
      <c r="C597" s="42">
        <v>7.45</v>
      </c>
      <c r="D597" s="39" t="s">
        <v>560</v>
      </c>
      <c r="E597" s="39" t="s">
        <v>950</v>
      </c>
    </row>
    <row r="598" spans="1:5" x14ac:dyDescent="0.25">
      <c r="A598" s="41">
        <v>3891</v>
      </c>
      <c r="B598" s="39" t="s">
        <v>1129</v>
      </c>
      <c r="C598" s="42">
        <v>7.45</v>
      </c>
      <c r="D598" s="39" t="s">
        <v>560</v>
      </c>
      <c r="E598" s="39" t="s">
        <v>950</v>
      </c>
    </row>
    <row r="599" spans="1:5" x14ac:dyDescent="0.25">
      <c r="A599" s="41">
        <v>3900</v>
      </c>
      <c r="B599" s="39" t="s">
        <v>1997</v>
      </c>
      <c r="C599" s="42">
        <v>7.45</v>
      </c>
      <c r="D599" s="39" t="s">
        <v>553</v>
      </c>
      <c r="E599" s="39" t="s">
        <v>950</v>
      </c>
    </row>
    <row r="600" spans="1:5" x14ac:dyDescent="0.25">
      <c r="A600" s="41">
        <v>3910</v>
      </c>
      <c r="B600" s="39" t="s">
        <v>1132</v>
      </c>
      <c r="C600" s="42">
        <v>7.45</v>
      </c>
      <c r="D600" s="39" t="s">
        <v>560</v>
      </c>
      <c r="E600" s="39" t="s">
        <v>950</v>
      </c>
    </row>
    <row r="601" spans="1:5" x14ac:dyDescent="0.25">
      <c r="A601" s="41">
        <v>3910</v>
      </c>
      <c r="B601" s="39" t="s">
        <v>1998</v>
      </c>
      <c r="C601" s="42">
        <v>7.45</v>
      </c>
      <c r="D601" s="39" t="s">
        <v>553</v>
      </c>
      <c r="E601" s="39" t="s">
        <v>950</v>
      </c>
    </row>
    <row r="602" spans="1:5" x14ac:dyDescent="0.25">
      <c r="A602" s="41">
        <v>3920</v>
      </c>
      <c r="B602" s="39" t="s">
        <v>1133</v>
      </c>
      <c r="C602" s="42">
        <v>7.45</v>
      </c>
      <c r="D602" s="39" t="s">
        <v>553</v>
      </c>
      <c r="E602" s="39" t="s">
        <v>950</v>
      </c>
    </row>
    <row r="603" spans="1:5" x14ac:dyDescent="0.25">
      <c r="A603" s="41">
        <v>3930</v>
      </c>
      <c r="B603" s="39" t="s">
        <v>1136</v>
      </c>
      <c r="C603" s="42">
        <v>7.45</v>
      </c>
      <c r="D603" s="39" t="s">
        <v>553</v>
      </c>
      <c r="E603" s="39" t="s">
        <v>950</v>
      </c>
    </row>
    <row r="604" spans="1:5" x14ac:dyDescent="0.25">
      <c r="A604" s="41">
        <v>3930</v>
      </c>
      <c r="B604" s="39" t="s">
        <v>1135</v>
      </c>
      <c r="C604" s="42">
        <v>7.45</v>
      </c>
      <c r="D604" s="39" t="s">
        <v>560</v>
      </c>
      <c r="E604" s="39" t="s">
        <v>950</v>
      </c>
    </row>
    <row r="605" spans="1:5" x14ac:dyDescent="0.25">
      <c r="A605" s="41">
        <v>3930</v>
      </c>
      <c r="B605" s="39" t="s">
        <v>1134</v>
      </c>
      <c r="C605" s="42">
        <v>7.45</v>
      </c>
      <c r="D605" s="39" t="s">
        <v>560</v>
      </c>
      <c r="E605" s="39" t="s">
        <v>950</v>
      </c>
    </row>
    <row r="606" spans="1:5" x14ac:dyDescent="0.25">
      <c r="A606" s="41">
        <v>3940</v>
      </c>
      <c r="B606" s="39" t="s">
        <v>1137</v>
      </c>
      <c r="C606" s="42">
        <v>7.45</v>
      </c>
      <c r="D606" s="39" t="s">
        <v>553</v>
      </c>
      <c r="E606" s="39" t="s">
        <v>950</v>
      </c>
    </row>
    <row r="607" spans="1:5" x14ac:dyDescent="0.25">
      <c r="A607" s="41">
        <v>3940</v>
      </c>
      <c r="B607" s="39" t="s">
        <v>312</v>
      </c>
      <c r="C607" s="42">
        <v>7.45</v>
      </c>
      <c r="D607" s="39" t="s">
        <v>560</v>
      </c>
      <c r="E607" s="39" t="s">
        <v>950</v>
      </c>
    </row>
    <row r="608" spans="1:5" x14ac:dyDescent="0.25">
      <c r="A608" s="41">
        <v>3941</v>
      </c>
      <c r="B608" s="39" t="s">
        <v>1138</v>
      </c>
      <c r="C608" s="42">
        <v>7.45</v>
      </c>
      <c r="D608" s="39" t="s">
        <v>560</v>
      </c>
      <c r="E608" s="39" t="s">
        <v>950</v>
      </c>
    </row>
    <row r="609" spans="1:5" x14ac:dyDescent="0.25">
      <c r="A609" s="41">
        <v>3945</v>
      </c>
      <c r="B609" s="39" t="s">
        <v>1141</v>
      </c>
      <c r="C609" s="42">
        <v>7.45</v>
      </c>
      <c r="D609" s="39" t="s">
        <v>560</v>
      </c>
      <c r="E609" s="39" t="s">
        <v>950</v>
      </c>
    </row>
    <row r="610" spans="1:5" x14ac:dyDescent="0.25">
      <c r="A610" s="41">
        <v>3945</v>
      </c>
      <c r="B610" s="39" t="s">
        <v>1140</v>
      </c>
      <c r="C610" s="42">
        <v>7.45</v>
      </c>
      <c r="D610" s="39" t="s">
        <v>560</v>
      </c>
      <c r="E610" s="39" t="s">
        <v>950</v>
      </c>
    </row>
    <row r="611" spans="1:5" x14ac:dyDescent="0.25">
      <c r="A611" s="41">
        <v>3945</v>
      </c>
      <c r="B611" s="39" t="s">
        <v>1139</v>
      </c>
      <c r="C611" s="42">
        <v>7.45</v>
      </c>
      <c r="D611" s="39" t="s">
        <v>553</v>
      </c>
      <c r="E611" s="39" t="s">
        <v>950</v>
      </c>
    </row>
    <row r="612" spans="1:5" x14ac:dyDescent="0.25">
      <c r="A612" s="41">
        <v>3950</v>
      </c>
      <c r="B612" s="39" t="s">
        <v>1144</v>
      </c>
      <c r="C612" s="42">
        <v>7.45</v>
      </c>
      <c r="D612" s="39" t="s">
        <v>560</v>
      </c>
      <c r="E612" s="39" t="s">
        <v>950</v>
      </c>
    </row>
    <row r="613" spans="1:5" x14ac:dyDescent="0.25">
      <c r="A613" s="41">
        <v>3950</v>
      </c>
      <c r="B613" s="39" t="s">
        <v>1143</v>
      </c>
      <c r="C613" s="42">
        <v>7.45</v>
      </c>
      <c r="D613" s="39" t="s">
        <v>560</v>
      </c>
      <c r="E613" s="39" t="s">
        <v>950</v>
      </c>
    </row>
    <row r="614" spans="1:5" x14ac:dyDescent="0.25">
      <c r="A614" s="41">
        <v>3950</v>
      </c>
      <c r="B614" s="39" t="s">
        <v>1142</v>
      </c>
      <c r="C614" s="42">
        <v>7.45</v>
      </c>
      <c r="D614" s="39" t="s">
        <v>553</v>
      </c>
      <c r="E614" s="39" t="s">
        <v>950</v>
      </c>
    </row>
    <row r="615" spans="1:5" x14ac:dyDescent="0.25">
      <c r="A615" s="41">
        <v>3960</v>
      </c>
      <c r="B615" s="39" t="s">
        <v>705</v>
      </c>
      <c r="C615" s="42">
        <v>7.45</v>
      </c>
      <c r="D615" s="39" t="s">
        <v>560</v>
      </c>
      <c r="E615" s="39" t="s">
        <v>950</v>
      </c>
    </row>
    <row r="616" spans="1:5" x14ac:dyDescent="0.25">
      <c r="A616" s="41">
        <v>3960</v>
      </c>
      <c r="B616" s="39" t="s">
        <v>1148</v>
      </c>
      <c r="C616" s="42">
        <v>7.45</v>
      </c>
      <c r="D616" s="39" t="s">
        <v>560</v>
      </c>
      <c r="E616" s="39" t="s">
        <v>950</v>
      </c>
    </row>
    <row r="617" spans="1:5" x14ac:dyDescent="0.25">
      <c r="A617" s="41">
        <v>3960</v>
      </c>
      <c r="B617" s="39" t="s">
        <v>1147</v>
      </c>
      <c r="C617" s="42">
        <v>7.45</v>
      </c>
      <c r="D617" s="39" t="s">
        <v>560</v>
      </c>
      <c r="E617" s="39" t="s">
        <v>950</v>
      </c>
    </row>
    <row r="618" spans="1:5" x14ac:dyDescent="0.25">
      <c r="A618" s="41">
        <v>3960</v>
      </c>
      <c r="B618" s="39" t="s">
        <v>1146</v>
      </c>
      <c r="C618" s="42">
        <v>7.45</v>
      </c>
      <c r="D618" s="39" t="s">
        <v>553</v>
      </c>
      <c r="E618" s="39" t="s">
        <v>950</v>
      </c>
    </row>
    <row r="619" spans="1:5" x14ac:dyDescent="0.25">
      <c r="A619" s="41">
        <v>3960</v>
      </c>
      <c r="B619" s="39" t="s">
        <v>1145</v>
      </c>
      <c r="C619" s="42">
        <v>7.45</v>
      </c>
      <c r="D619" s="39" t="s">
        <v>560</v>
      </c>
      <c r="E619" s="39" t="s">
        <v>950</v>
      </c>
    </row>
    <row r="620" spans="1:5" x14ac:dyDescent="0.25">
      <c r="A620" s="41">
        <v>3970</v>
      </c>
      <c r="B620" s="39" t="s">
        <v>1149</v>
      </c>
      <c r="C620" s="42">
        <v>7.45</v>
      </c>
      <c r="D620" s="39" t="s">
        <v>553</v>
      </c>
      <c r="E620" s="39" t="s">
        <v>950</v>
      </c>
    </row>
    <row r="621" spans="1:5" x14ac:dyDescent="0.25">
      <c r="A621" s="41">
        <v>3971</v>
      </c>
      <c r="B621" s="39" t="s">
        <v>1150</v>
      </c>
      <c r="C621" s="42">
        <v>7.45</v>
      </c>
      <c r="D621" s="39" t="s">
        <v>560</v>
      </c>
      <c r="E621" s="39" t="s">
        <v>950</v>
      </c>
    </row>
    <row r="622" spans="1:5" x14ac:dyDescent="0.25">
      <c r="A622" s="41">
        <v>3980</v>
      </c>
      <c r="B622" s="39" t="s">
        <v>1151</v>
      </c>
      <c r="C622" s="42">
        <v>7.45</v>
      </c>
      <c r="D622" s="39" t="s">
        <v>553</v>
      </c>
      <c r="E622" s="39" t="s">
        <v>950</v>
      </c>
    </row>
    <row r="623" spans="1:5" x14ac:dyDescent="0.25">
      <c r="A623" s="41">
        <v>3990</v>
      </c>
      <c r="B623" s="39" t="s">
        <v>1155</v>
      </c>
      <c r="C623" s="42">
        <v>7.45</v>
      </c>
      <c r="D623" s="39" t="s">
        <v>560</v>
      </c>
      <c r="E623" s="39" t="s">
        <v>950</v>
      </c>
    </row>
    <row r="624" spans="1:5" x14ac:dyDescent="0.25">
      <c r="A624" s="41">
        <v>3990</v>
      </c>
      <c r="B624" s="39" t="s">
        <v>1154</v>
      </c>
      <c r="C624" s="42">
        <v>7.45</v>
      </c>
      <c r="D624" s="39" t="s">
        <v>553</v>
      </c>
      <c r="E624" s="39" t="s">
        <v>950</v>
      </c>
    </row>
    <row r="625" spans="1:5" x14ac:dyDescent="0.25">
      <c r="A625" s="41">
        <v>3990</v>
      </c>
      <c r="B625" s="39" t="s">
        <v>1153</v>
      </c>
      <c r="C625" s="42">
        <v>7.45</v>
      </c>
      <c r="D625" s="39" t="s">
        <v>560</v>
      </c>
      <c r="E625" s="39" t="s">
        <v>950</v>
      </c>
    </row>
    <row r="626" spans="1:5" x14ac:dyDescent="0.25">
      <c r="A626" s="41">
        <v>3990</v>
      </c>
      <c r="B626" s="39" t="s">
        <v>1152</v>
      </c>
      <c r="C626" s="42">
        <v>7.45</v>
      </c>
      <c r="D626" s="39" t="s">
        <v>560</v>
      </c>
      <c r="E626" s="39" t="s">
        <v>950</v>
      </c>
    </row>
    <row r="627" spans="1:5" x14ac:dyDescent="0.25">
      <c r="A627" s="41">
        <v>8000</v>
      </c>
      <c r="B627" s="39" t="s">
        <v>1158</v>
      </c>
      <c r="C627" s="42">
        <v>7.45</v>
      </c>
      <c r="D627" s="39" t="s">
        <v>560</v>
      </c>
      <c r="E627" s="39" t="s">
        <v>1157</v>
      </c>
    </row>
    <row r="628" spans="1:5" x14ac:dyDescent="0.25">
      <c r="A628" s="41">
        <v>8000</v>
      </c>
      <c r="B628" s="39" t="s">
        <v>1156</v>
      </c>
      <c r="C628" s="42">
        <v>7.45</v>
      </c>
      <c r="D628" s="39" t="s">
        <v>553</v>
      </c>
      <c r="E628" s="39" t="s">
        <v>1157</v>
      </c>
    </row>
    <row r="629" spans="1:5" x14ac:dyDescent="0.25">
      <c r="A629" s="41">
        <v>8020</v>
      </c>
      <c r="B629" s="39" t="s">
        <v>1162</v>
      </c>
      <c r="C629" s="42">
        <v>7.45</v>
      </c>
      <c r="D629" s="39" t="s">
        <v>560</v>
      </c>
      <c r="E629" s="39" t="s">
        <v>1157</v>
      </c>
    </row>
    <row r="630" spans="1:5" x14ac:dyDescent="0.25">
      <c r="A630" s="41">
        <v>8020</v>
      </c>
      <c r="B630" s="39" t="s">
        <v>1161</v>
      </c>
      <c r="C630" s="42">
        <v>7.45</v>
      </c>
      <c r="D630" s="39" t="s">
        <v>560</v>
      </c>
      <c r="E630" s="39" t="s">
        <v>1157</v>
      </c>
    </row>
    <row r="631" spans="1:5" x14ac:dyDescent="0.25">
      <c r="A631" s="41">
        <v>8020</v>
      </c>
      <c r="B631" s="39" t="s">
        <v>1160</v>
      </c>
      <c r="C631" s="42">
        <v>7.45</v>
      </c>
      <c r="D631" s="39" t="s">
        <v>553</v>
      </c>
      <c r="E631" s="39" t="s">
        <v>1157</v>
      </c>
    </row>
    <row r="632" spans="1:5" x14ac:dyDescent="0.25">
      <c r="A632" s="41">
        <v>8020</v>
      </c>
      <c r="B632" s="39" t="s">
        <v>1159</v>
      </c>
      <c r="C632" s="42">
        <v>7.45</v>
      </c>
      <c r="D632" s="39" t="s">
        <v>560</v>
      </c>
      <c r="E632" s="39" t="s">
        <v>1157</v>
      </c>
    </row>
    <row r="633" spans="1:5" x14ac:dyDescent="0.25">
      <c r="A633" s="41">
        <v>8200</v>
      </c>
      <c r="B633" s="39" t="s">
        <v>283</v>
      </c>
      <c r="C633" s="42">
        <v>7.45</v>
      </c>
      <c r="D633" s="39" t="s">
        <v>560</v>
      </c>
      <c r="E633" s="39" t="s">
        <v>1157</v>
      </c>
    </row>
    <row r="634" spans="1:5" x14ac:dyDescent="0.25">
      <c r="A634" s="41">
        <v>8200</v>
      </c>
      <c r="B634" s="39" t="s">
        <v>1163</v>
      </c>
      <c r="C634" s="42">
        <v>7.45</v>
      </c>
      <c r="D634" s="39" t="s">
        <v>560</v>
      </c>
      <c r="E634" s="39" t="s">
        <v>1157</v>
      </c>
    </row>
    <row r="635" spans="1:5" x14ac:dyDescent="0.25">
      <c r="A635" s="41">
        <v>8210</v>
      </c>
      <c r="B635" s="39" t="s">
        <v>1166</v>
      </c>
      <c r="C635" s="42">
        <v>7.45</v>
      </c>
      <c r="D635" s="39" t="s">
        <v>553</v>
      </c>
      <c r="E635" s="39" t="s">
        <v>1157</v>
      </c>
    </row>
    <row r="636" spans="1:5" x14ac:dyDescent="0.25">
      <c r="A636" s="41">
        <v>8210</v>
      </c>
      <c r="B636" s="39" t="s">
        <v>1165</v>
      </c>
      <c r="C636" s="42">
        <v>7.45</v>
      </c>
      <c r="D636" s="39" t="s">
        <v>560</v>
      </c>
      <c r="E636" s="39" t="s">
        <v>1157</v>
      </c>
    </row>
    <row r="637" spans="1:5" x14ac:dyDescent="0.25">
      <c r="A637" s="41">
        <v>8210</v>
      </c>
      <c r="B637" s="39" t="s">
        <v>1164</v>
      </c>
      <c r="C637" s="42">
        <v>7.45</v>
      </c>
      <c r="D637" s="39" t="s">
        <v>560</v>
      </c>
      <c r="E637" s="39" t="s">
        <v>1157</v>
      </c>
    </row>
    <row r="638" spans="1:5" x14ac:dyDescent="0.25">
      <c r="A638" s="41">
        <v>8211</v>
      </c>
      <c r="B638" s="39" t="s">
        <v>1167</v>
      </c>
      <c r="C638" s="42">
        <v>7.45</v>
      </c>
      <c r="D638" s="39" t="s">
        <v>560</v>
      </c>
      <c r="E638" s="39" t="s">
        <v>1157</v>
      </c>
    </row>
    <row r="639" spans="1:5" x14ac:dyDescent="0.25">
      <c r="A639" s="41">
        <v>8300</v>
      </c>
      <c r="B639" s="39" t="s">
        <v>1170</v>
      </c>
      <c r="C639" s="42">
        <v>7.45</v>
      </c>
      <c r="D639" s="39" t="s">
        <v>560</v>
      </c>
      <c r="E639" s="39" t="s">
        <v>1157</v>
      </c>
    </row>
    <row r="640" spans="1:5" x14ac:dyDescent="0.25">
      <c r="A640" s="41">
        <v>8300</v>
      </c>
      <c r="B640" s="39" t="s">
        <v>1169</v>
      </c>
      <c r="C640" s="42">
        <v>7.45</v>
      </c>
      <c r="D640" s="39" t="s">
        <v>553</v>
      </c>
      <c r="E640" s="39" t="s">
        <v>1157</v>
      </c>
    </row>
    <row r="641" spans="1:5" x14ac:dyDescent="0.25">
      <c r="A641" s="41">
        <v>8300</v>
      </c>
      <c r="B641" s="39" t="s">
        <v>1168</v>
      </c>
      <c r="C641" s="42">
        <v>7.45</v>
      </c>
      <c r="D641" s="39" t="s">
        <v>560</v>
      </c>
      <c r="E641" s="39" t="s">
        <v>1157</v>
      </c>
    </row>
    <row r="642" spans="1:5" x14ac:dyDescent="0.25">
      <c r="A642" s="41">
        <v>8301</v>
      </c>
      <c r="B642" s="39" t="s">
        <v>1172</v>
      </c>
      <c r="C642" s="42">
        <v>7.45</v>
      </c>
      <c r="D642" s="39" t="s">
        <v>560</v>
      </c>
      <c r="E642" s="39" t="s">
        <v>1157</v>
      </c>
    </row>
    <row r="643" spans="1:5" x14ac:dyDescent="0.25">
      <c r="A643" s="41">
        <v>8301</v>
      </c>
      <c r="B643" s="39" t="s">
        <v>1171</v>
      </c>
      <c r="C643" s="42">
        <v>7.45</v>
      </c>
      <c r="D643" s="39" t="s">
        <v>560</v>
      </c>
      <c r="E643" s="39" t="s">
        <v>1157</v>
      </c>
    </row>
    <row r="644" spans="1:5" x14ac:dyDescent="0.25">
      <c r="A644" s="41">
        <v>8310</v>
      </c>
      <c r="B644" s="39" t="s">
        <v>230</v>
      </c>
      <c r="C644" s="42">
        <v>7.45</v>
      </c>
      <c r="D644" s="39" t="s">
        <v>560</v>
      </c>
      <c r="E644" s="39" t="s">
        <v>1157</v>
      </c>
    </row>
    <row r="645" spans="1:5" x14ac:dyDescent="0.25">
      <c r="A645" s="41">
        <v>8310</v>
      </c>
      <c r="B645" s="39" t="s">
        <v>1173</v>
      </c>
      <c r="C645" s="42">
        <v>7.45</v>
      </c>
      <c r="D645" s="39" t="s">
        <v>560</v>
      </c>
      <c r="E645" s="39" t="s">
        <v>1157</v>
      </c>
    </row>
    <row r="646" spans="1:5" x14ac:dyDescent="0.25">
      <c r="A646" s="41">
        <v>8340</v>
      </c>
      <c r="B646" s="39" t="s">
        <v>1179</v>
      </c>
      <c r="C646" s="42">
        <v>7.45</v>
      </c>
      <c r="D646" s="39" t="s">
        <v>560</v>
      </c>
      <c r="E646" s="39" t="s">
        <v>1157</v>
      </c>
    </row>
    <row r="647" spans="1:5" x14ac:dyDescent="0.25">
      <c r="A647" s="41">
        <v>8340</v>
      </c>
      <c r="B647" s="39" t="s">
        <v>1178</v>
      </c>
      <c r="C647" s="42">
        <v>7.45</v>
      </c>
      <c r="D647" s="39" t="s">
        <v>560</v>
      </c>
      <c r="E647" s="39" t="s">
        <v>1157</v>
      </c>
    </row>
    <row r="648" spans="1:5" x14ac:dyDescent="0.25">
      <c r="A648" s="41">
        <v>8340</v>
      </c>
      <c r="B648" s="39" t="s">
        <v>1177</v>
      </c>
      <c r="C648" s="42">
        <v>7.45</v>
      </c>
      <c r="D648" s="39" t="s">
        <v>560</v>
      </c>
      <c r="E648" s="39" t="s">
        <v>1157</v>
      </c>
    </row>
    <row r="649" spans="1:5" x14ac:dyDescent="0.25">
      <c r="A649" s="41">
        <v>8340</v>
      </c>
      <c r="B649" s="39" t="s">
        <v>1176</v>
      </c>
      <c r="C649" s="42">
        <v>7.45</v>
      </c>
      <c r="D649" s="39" t="s">
        <v>560</v>
      </c>
      <c r="E649" s="39" t="s">
        <v>1157</v>
      </c>
    </row>
    <row r="650" spans="1:5" x14ac:dyDescent="0.25">
      <c r="A650" s="41">
        <v>8340</v>
      </c>
      <c r="B650" s="39" t="s">
        <v>1175</v>
      </c>
      <c r="C650" s="42">
        <v>7.45</v>
      </c>
      <c r="D650" s="39" t="s">
        <v>560</v>
      </c>
      <c r="E650" s="39" t="s">
        <v>1157</v>
      </c>
    </row>
    <row r="651" spans="1:5" x14ac:dyDescent="0.25">
      <c r="A651" s="41">
        <v>8340</v>
      </c>
      <c r="B651" s="39" t="s">
        <v>1174</v>
      </c>
      <c r="C651" s="42">
        <v>7.45</v>
      </c>
      <c r="D651" s="39" t="s">
        <v>553</v>
      </c>
      <c r="E651" s="39" t="s">
        <v>1157</v>
      </c>
    </row>
    <row r="652" spans="1:5" x14ac:dyDescent="0.25">
      <c r="A652" s="41">
        <v>8370</v>
      </c>
      <c r="B652" s="39" t="s">
        <v>1181</v>
      </c>
      <c r="C652" s="42">
        <v>7.45</v>
      </c>
      <c r="D652" s="39" t="s">
        <v>560</v>
      </c>
      <c r="E652" s="39" t="s">
        <v>1157</v>
      </c>
    </row>
    <row r="653" spans="1:5" x14ac:dyDescent="0.25">
      <c r="A653" s="41">
        <v>8370</v>
      </c>
      <c r="B653" s="39" t="s">
        <v>1180</v>
      </c>
      <c r="C653" s="42">
        <v>7.45</v>
      </c>
      <c r="D653" s="39" t="s">
        <v>553</v>
      </c>
      <c r="E653" s="39" t="s">
        <v>1157</v>
      </c>
    </row>
    <row r="654" spans="1:5" x14ac:dyDescent="0.25">
      <c r="A654" s="41">
        <v>8377</v>
      </c>
      <c r="B654" s="39" t="s">
        <v>1185</v>
      </c>
      <c r="C654" s="42">
        <v>7.45</v>
      </c>
      <c r="D654" s="39" t="s">
        <v>553</v>
      </c>
      <c r="E654" s="39" t="s">
        <v>1157</v>
      </c>
    </row>
    <row r="655" spans="1:5" x14ac:dyDescent="0.25">
      <c r="A655" s="41">
        <v>8377</v>
      </c>
      <c r="B655" s="39" t="s">
        <v>1184</v>
      </c>
      <c r="C655" s="42">
        <v>7.45</v>
      </c>
      <c r="D655" s="39" t="s">
        <v>560</v>
      </c>
      <c r="E655" s="39" t="s">
        <v>1157</v>
      </c>
    </row>
    <row r="656" spans="1:5" x14ac:dyDescent="0.25">
      <c r="A656" s="41">
        <v>8377</v>
      </c>
      <c r="B656" s="39" t="s">
        <v>1183</v>
      </c>
      <c r="C656" s="42">
        <v>7.45</v>
      </c>
      <c r="D656" s="39" t="s">
        <v>560</v>
      </c>
      <c r="E656" s="39" t="s">
        <v>1157</v>
      </c>
    </row>
    <row r="657" spans="1:5" x14ac:dyDescent="0.25">
      <c r="A657" s="41">
        <v>8377</v>
      </c>
      <c r="B657" s="39" t="s">
        <v>1182</v>
      </c>
      <c r="C657" s="42">
        <v>7.45</v>
      </c>
      <c r="D657" s="39" t="s">
        <v>560</v>
      </c>
      <c r="E657" s="39" t="s">
        <v>1157</v>
      </c>
    </row>
    <row r="658" spans="1:5" x14ac:dyDescent="0.25">
      <c r="A658" s="41">
        <v>8380</v>
      </c>
      <c r="B658" s="39" t="s">
        <v>234</v>
      </c>
      <c r="C658" s="42">
        <v>7.45</v>
      </c>
      <c r="D658" s="39" t="s">
        <v>560</v>
      </c>
      <c r="E658" s="39" t="s">
        <v>1157</v>
      </c>
    </row>
    <row r="659" spans="1:5" x14ac:dyDescent="0.25">
      <c r="A659" s="41">
        <v>8380</v>
      </c>
      <c r="B659" s="39" t="s">
        <v>1187</v>
      </c>
      <c r="C659" s="42">
        <v>7.45</v>
      </c>
      <c r="D659" s="39" t="s">
        <v>560</v>
      </c>
      <c r="E659" s="39" t="s">
        <v>1157</v>
      </c>
    </row>
    <row r="660" spans="1:5" x14ac:dyDescent="0.25">
      <c r="A660" s="41">
        <v>8380</v>
      </c>
      <c r="B660" s="39" t="s">
        <v>1186</v>
      </c>
      <c r="C660" s="42">
        <v>7.45</v>
      </c>
      <c r="D660" s="39" t="s">
        <v>560</v>
      </c>
      <c r="E660" s="39" t="s">
        <v>1157</v>
      </c>
    </row>
    <row r="661" spans="1:5" x14ac:dyDescent="0.25">
      <c r="A661" s="41">
        <v>8400</v>
      </c>
      <c r="B661" s="39" t="s">
        <v>1190</v>
      </c>
      <c r="C661" s="42">
        <v>7.45</v>
      </c>
      <c r="D661" s="39" t="s">
        <v>560</v>
      </c>
      <c r="E661" s="39" t="s">
        <v>1157</v>
      </c>
    </row>
    <row r="662" spans="1:5" x14ac:dyDescent="0.25">
      <c r="A662" s="41">
        <v>8400</v>
      </c>
      <c r="B662" s="39" t="s">
        <v>1189</v>
      </c>
      <c r="C662" s="42">
        <v>7.45</v>
      </c>
      <c r="D662" s="39" t="s">
        <v>560</v>
      </c>
      <c r="E662" s="39" t="s">
        <v>1157</v>
      </c>
    </row>
    <row r="663" spans="1:5" x14ac:dyDescent="0.25">
      <c r="A663" s="41">
        <v>8400</v>
      </c>
      <c r="B663" s="39" t="s">
        <v>1188</v>
      </c>
      <c r="C663" s="42">
        <v>7.45</v>
      </c>
      <c r="D663" s="39" t="s">
        <v>553</v>
      </c>
      <c r="E663" s="39" t="s">
        <v>1157</v>
      </c>
    </row>
    <row r="664" spans="1:5" x14ac:dyDescent="0.25">
      <c r="A664" s="41">
        <v>8420</v>
      </c>
      <c r="B664" s="39" t="s">
        <v>1193</v>
      </c>
      <c r="C664" s="42">
        <v>7.45</v>
      </c>
      <c r="D664" s="39" t="s">
        <v>560</v>
      </c>
      <c r="E664" s="39" t="s">
        <v>1157</v>
      </c>
    </row>
    <row r="665" spans="1:5" x14ac:dyDescent="0.25">
      <c r="A665" s="41">
        <v>8420</v>
      </c>
      <c r="B665" s="39" t="s">
        <v>1192</v>
      </c>
      <c r="C665" s="42">
        <v>7.45</v>
      </c>
      <c r="D665" s="39" t="s">
        <v>560</v>
      </c>
      <c r="E665" s="39" t="s">
        <v>1157</v>
      </c>
    </row>
    <row r="666" spans="1:5" x14ac:dyDescent="0.25">
      <c r="A666" s="41">
        <v>8420</v>
      </c>
      <c r="B666" s="39" t="s">
        <v>1191</v>
      </c>
      <c r="C666" s="42">
        <v>7.45</v>
      </c>
      <c r="D666" s="39" t="s">
        <v>553</v>
      </c>
      <c r="E666" s="39" t="s">
        <v>1157</v>
      </c>
    </row>
    <row r="667" spans="1:5" x14ac:dyDescent="0.25">
      <c r="A667" s="41">
        <v>8421</v>
      </c>
      <c r="B667" s="39" t="s">
        <v>1194</v>
      </c>
      <c r="C667" s="42">
        <v>7.45</v>
      </c>
      <c r="D667" s="39" t="s">
        <v>560</v>
      </c>
      <c r="E667" s="39" t="s">
        <v>1157</v>
      </c>
    </row>
    <row r="668" spans="1:5" x14ac:dyDescent="0.25">
      <c r="A668" s="41">
        <v>8430</v>
      </c>
      <c r="B668" s="39" t="s">
        <v>1195</v>
      </c>
      <c r="C668" s="42">
        <v>7.45</v>
      </c>
      <c r="D668" s="39" t="s">
        <v>553</v>
      </c>
      <c r="E668" s="39" t="s">
        <v>1157</v>
      </c>
    </row>
    <row r="669" spans="1:5" x14ac:dyDescent="0.25">
      <c r="A669" s="41">
        <v>8431</v>
      </c>
      <c r="B669" s="39" t="s">
        <v>1196</v>
      </c>
      <c r="C669" s="42">
        <v>7.45</v>
      </c>
      <c r="D669" s="39" t="s">
        <v>560</v>
      </c>
      <c r="E669" s="39" t="s">
        <v>1157</v>
      </c>
    </row>
    <row r="670" spans="1:5" x14ac:dyDescent="0.25">
      <c r="A670" s="41">
        <v>8432</v>
      </c>
      <c r="B670" s="39" t="s">
        <v>1197</v>
      </c>
      <c r="C670" s="42">
        <v>7.45</v>
      </c>
      <c r="D670" s="39" t="s">
        <v>560</v>
      </c>
      <c r="E670" s="39" t="s">
        <v>1157</v>
      </c>
    </row>
    <row r="671" spans="1:5" x14ac:dyDescent="0.25">
      <c r="A671" s="41">
        <v>8433</v>
      </c>
      <c r="B671" s="39" t="s">
        <v>1200</v>
      </c>
      <c r="C671" s="42">
        <v>7.45</v>
      </c>
      <c r="D671" s="39" t="s">
        <v>560</v>
      </c>
      <c r="E671" s="39" t="s">
        <v>1157</v>
      </c>
    </row>
    <row r="672" spans="1:5" x14ac:dyDescent="0.25">
      <c r="A672" s="41">
        <v>8433</v>
      </c>
      <c r="B672" s="39" t="s">
        <v>574</v>
      </c>
      <c r="C672" s="42">
        <v>7.45</v>
      </c>
      <c r="D672" s="39" t="s">
        <v>560</v>
      </c>
      <c r="E672" s="39" t="s">
        <v>1157</v>
      </c>
    </row>
    <row r="673" spans="1:5" x14ac:dyDescent="0.25">
      <c r="A673" s="41">
        <v>8433</v>
      </c>
      <c r="B673" s="39" t="s">
        <v>1199</v>
      </c>
      <c r="C673" s="42">
        <v>7.45</v>
      </c>
      <c r="D673" s="39" t="s">
        <v>560</v>
      </c>
      <c r="E673" s="39" t="s">
        <v>1157</v>
      </c>
    </row>
    <row r="674" spans="1:5" x14ac:dyDescent="0.25">
      <c r="A674" s="41">
        <v>8433</v>
      </c>
      <c r="B674" s="39" t="s">
        <v>1198</v>
      </c>
      <c r="C674" s="42">
        <v>7.45</v>
      </c>
      <c r="D674" s="39" t="s">
        <v>560</v>
      </c>
      <c r="E674" s="39" t="s">
        <v>1157</v>
      </c>
    </row>
    <row r="675" spans="1:5" x14ac:dyDescent="0.25">
      <c r="A675" s="41">
        <v>8434</v>
      </c>
      <c r="B675" s="39" t="s">
        <v>231</v>
      </c>
      <c r="C675" s="42">
        <v>7.45</v>
      </c>
      <c r="D675" s="39" t="s">
        <v>560</v>
      </c>
      <c r="E675" s="39" t="s">
        <v>1157</v>
      </c>
    </row>
    <row r="676" spans="1:5" x14ac:dyDescent="0.25">
      <c r="A676" s="41">
        <v>8434</v>
      </c>
      <c r="B676" s="39" t="s">
        <v>1201</v>
      </c>
      <c r="C676" s="42">
        <v>7.45</v>
      </c>
      <c r="D676" s="39" t="s">
        <v>560</v>
      </c>
      <c r="E676" s="39" t="s">
        <v>1157</v>
      </c>
    </row>
    <row r="677" spans="1:5" x14ac:dyDescent="0.25">
      <c r="A677" s="41">
        <v>8450</v>
      </c>
      <c r="B677" s="39" t="s">
        <v>1202</v>
      </c>
      <c r="C677" s="42">
        <v>7.45</v>
      </c>
      <c r="D677" s="39" t="s">
        <v>553</v>
      </c>
      <c r="E677" s="39" t="s">
        <v>1157</v>
      </c>
    </row>
    <row r="678" spans="1:5" x14ac:dyDescent="0.25">
      <c r="A678" s="41">
        <v>8460</v>
      </c>
      <c r="B678" s="39" t="s">
        <v>1206</v>
      </c>
      <c r="C678" s="42">
        <v>7.45</v>
      </c>
      <c r="D678" s="39" t="s">
        <v>560</v>
      </c>
      <c r="E678" s="39" t="s">
        <v>1157</v>
      </c>
    </row>
    <row r="679" spans="1:5" x14ac:dyDescent="0.25">
      <c r="A679" s="41">
        <v>8460</v>
      </c>
      <c r="B679" s="39" t="s">
        <v>1205</v>
      </c>
      <c r="C679" s="42">
        <v>7.45</v>
      </c>
      <c r="D679" s="39" t="s">
        <v>560</v>
      </c>
      <c r="E679" s="39" t="s">
        <v>1157</v>
      </c>
    </row>
    <row r="680" spans="1:5" x14ac:dyDescent="0.25">
      <c r="A680" s="41">
        <v>8460</v>
      </c>
      <c r="B680" s="39" t="s">
        <v>1204</v>
      </c>
      <c r="C680" s="42">
        <v>7.45</v>
      </c>
      <c r="D680" s="39" t="s">
        <v>553</v>
      </c>
      <c r="E680" s="39" t="s">
        <v>1157</v>
      </c>
    </row>
    <row r="681" spans="1:5" x14ac:dyDescent="0.25">
      <c r="A681" s="41">
        <v>8460</v>
      </c>
      <c r="B681" s="39" t="s">
        <v>1203</v>
      </c>
      <c r="C681" s="42">
        <v>7.45</v>
      </c>
      <c r="D681" s="39" t="s">
        <v>560</v>
      </c>
      <c r="E681" s="39" t="s">
        <v>1157</v>
      </c>
    </row>
    <row r="682" spans="1:5" x14ac:dyDescent="0.25">
      <c r="A682" s="41">
        <v>8470</v>
      </c>
      <c r="B682" s="39" t="s">
        <v>1210</v>
      </c>
      <c r="C682" s="42">
        <v>7.45</v>
      </c>
      <c r="D682" s="39" t="s">
        <v>560</v>
      </c>
      <c r="E682" s="39" t="s">
        <v>1157</v>
      </c>
    </row>
    <row r="683" spans="1:5" x14ac:dyDescent="0.25">
      <c r="A683" s="41">
        <v>8470</v>
      </c>
      <c r="B683" s="39" t="s">
        <v>1209</v>
      </c>
      <c r="C683" s="42">
        <v>7.45</v>
      </c>
      <c r="D683" s="39" t="s">
        <v>560</v>
      </c>
      <c r="E683" s="39" t="s">
        <v>1157</v>
      </c>
    </row>
    <row r="684" spans="1:5" x14ac:dyDescent="0.25">
      <c r="A684" s="41">
        <v>8470</v>
      </c>
      <c r="B684" s="39" t="s">
        <v>1208</v>
      </c>
      <c r="C684" s="42">
        <v>7.45</v>
      </c>
      <c r="D684" s="39" t="s">
        <v>560</v>
      </c>
      <c r="E684" s="39" t="s">
        <v>1157</v>
      </c>
    </row>
    <row r="685" spans="1:5" x14ac:dyDescent="0.25">
      <c r="A685" s="41">
        <v>8470</v>
      </c>
      <c r="B685" s="39" t="s">
        <v>1207</v>
      </c>
      <c r="C685" s="42">
        <v>7.45</v>
      </c>
      <c r="D685" s="39" t="s">
        <v>553</v>
      </c>
      <c r="E685" s="39" t="s">
        <v>1157</v>
      </c>
    </row>
    <row r="686" spans="1:5" x14ac:dyDescent="0.25">
      <c r="A686" s="41">
        <v>8480</v>
      </c>
      <c r="B686" s="39" t="s">
        <v>1213</v>
      </c>
      <c r="C686" s="42">
        <v>7.45</v>
      </c>
      <c r="D686" s="39" t="s">
        <v>553</v>
      </c>
      <c r="E686" s="39" t="s">
        <v>1157</v>
      </c>
    </row>
    <row r="687" spans="1:5" x14ac:dyDescent="0.25">
      <c r="A687" s="41">
        <v>8480</v>
      </c>
      <c r="B687" s="39" t="s">
        <v>1212</v>
      </c>
      <c r="C687" s="42">
        <v>7.45</v>
      </c>
      <c r="D687" s="39" t="s">
        <v>560</v>
      </c>
      <c r="E687" s="39" t="s">
        <v>1157</v>
      </c>
    </row>
    <row r="688" spans="1:5" x14ac:dyDescent="0.25">
      <c r="A688" s="41">
        <v>8480</v>
      </c>
      <c r="B688" s="39" t="s">
        <v>1211</v>
      </c>
      <c r="C688" s="42">
        <v>7.45</v>
      </c>
      <c r="D688" s="39" t="s">
        <v>560</v>
      </c>
      <c r="E688" s="39" t="s">
        <v>1157</v>
      </c>
    </row>
    <row r="689" spans="1:5" x14ac:dyDescent="0.25">
      <c r="A689" s="41">
        <v>8490</v>
      </c>
      <c r="B689" s="39" t="s">
        <v>1218</v>
      </c>
      <c r="C689" s="42">
        <v>7.45</v>
      </c>
      <c r="D689" s="39" t="s">
        <v>560</v>
      </c>
      <c r="E689" s="39" t="s">
        <v>1157</v>
      </c>
    </row>
    <row r="690" spans="1:5" x14ac:dyDescent="0.25">
      <c r="A690" s="41">
        <v>8490</v>
      </c>
      <c r="B690" s="39" t="s">
        <v>1217</v>
      </c>
      <c r="C690" s="42">
        <v>7.45</v>
      </c>
      <c r="D690" s="39" t="s">
        <v>560</v>
      </c>
      <c r="E690" s="39" t="s">
        <v>1157</v>
      </c>
    </row>
    <row r="691" spans="1:5" x14ac:dyDescent="0.25">
      <c r="A691" s="41">
        <v>8490</v>
      </c>
      <c r="B691" s="39" t="s">
        <v>1216</v>
      </c>
      <c r="C691" s="42">
        <v>7.45</v>
      </c>
      <c r="D691" s="39" t="s">
        <v>560</v>
      </c>
      <c r="E691" s="39" t="s">
        <v>1157</v>
      </c>
    </row>
    <row r="692" spans="1:5" x14ac:dyDescent="0.25">
      <c r="A692" s="41">
        <v>8490</v>
      </c>
      <c r="B692" s="39" t="s">
        <v>1215</v>
      </c>
      <c r="C692" s="42">
        <v>7.45</v>
      </c>
      <c r="D692" s="39" t="s">
        <v>560</v>
      </c>
      <c r="E692" s="39" t="s">
        <v>1157</v>
      </c>
    </row>
    <row r="693" spans="1:5" x14ac:dyDescent="0.25">
      <c r="A693" s="41">
        <v>8490</v>
      </c>
      <c r="B693" s="39" t="s">
        <v>1214</v>
      </c>
      <c r="C693" s="42">
        <v>7.45</v>
      </c>
      <c r="D693" s="39" t="s">
        <v>553</v>
      </c>
      <c r="E693" s="39" t="s">
        <v>1157</v>
      </c>
    </row>
    <row r="694" spans="1:5" x14ac:dyDescent="0.25">
      <c r="A694" s="41">
        <v>8500</v>
      </c>
      <c r="B694" s="39" t="s">
        <v>1219</v>
      </c>
      <c r="C694" s="42">
        <v>7.45</v>
      </c>
      <c r="D694" s="39" t="s">
        <v>553</v>
      </c>
      <c r="E694" s="39" t="s">
        <v>1157</v>
      </c>
    </row>
    <row r="695" spans="1:5" x14ac:dyDescent="0.25">
      <c r="A695" s="41">
        <v>8501</v>
      </c>
      <c r="B695" s="39" t="s">
        <v>1221</v>
      </c>
      <c r="C695" s="42">
        <v>7.45</v>
      </c>
      <c r="D695" s="39" t="s">
        <v>560</v>
      </c>
      <c r="E695" s="39" t="s">
        <v>1157</v>
      </c>
    </row>
    <row r="696" spans="1:5" x14ac:dyDescent="0.25">
      <c r="A696" s="41">
        <v>8501</v>
      </c>
      <c r="B696" s="39" t="s">
        <v>1220</v>
      </c>
      <c r="C696" s="42">
        <v>7.45</v>
      </c>
      <c r="D696" s="39" t="s">
        <v>560</v>
      </c>
      <c r="E696" s="39" t="s">
        <v>1157</v>
      </c>
    </row>
    <row r="697" spans="1:5" x14ac:dyDescent="0.25">
      <c r="A697" s="41">
        <v>8510</v>
      </c>
      <c r="B697" s="39" t="s">
        <v>1225</v>
      </c>
      <c r="C697" s="42">
        <v>7.45</v>
      </c>
      <c r="D697" s="39" t="s">
        <v>560</v>
      </c>
      <c r="E697" s="39" t="s">
        <v>1157</v>
      </c>
    </row>
    <row r="698" spans="1:5" x14ac:dyDescent="0.25">
      <c r="A698" s="41">
        <v>8510</v>
      </c>
      <c r="B698" s="39" t="s">
        <v>1224</v>
      </c>
      <c r="C698" s="42">
        <v>7.45</v>
      </c>
      <c r="D698" s="39" t="s">
        <v>560</v>
      </c>
      <c r="E698" s="39" t="s">
        <v>1157</v>
      </c>
    </row>
    <row r="699" spans="1:5" x14ac:dyDescent="0.25">
      <c r="A699" s="41">
        <v>8510</v>
      </c>
      <c r="B699" s="39" t="s">
        <v>1223</v>
      </c>
      <c r="C699" s="42">
        <v>7.45</v>
      </c>
      <c r="D699" s="39" t="s">
        <v>560</v>
      </c>
      <c r="E699" s="39" t="s">
        <v>1157</v>
      </c>
    </row>
    <row r="700" spans="1:5" x14ac:dyDescent="0.25">
      <c r="A700" s="41">
        <v>8510</v>
      </c>
      <c r="B700" s="39" t="s">
        <v>1222</v>
      </c>
      <c r="C700" s="42">
        <v>7.45</v>
      </c>
      <c r="D700" s="39" t="s">
        <v>560</v>
      </c>
      <c r="E700" s="39" t="s">
        <v>1157</v>
      </c>
    </row>
    <row r="701" spans="1:5" x14ac:dyDescent="0.25">
      <c r="A701" s="41">
        <v>8511</v>
      </c>
      <c r="B701" s="39" t="s">
        <v>1226</v>
      </c>
      <c r="C701" s="42">
        <v>7.45</v>
      </c>
      <c r="D701" s="39" t="s">
        <v>560</v>
      </c>
      <c r="E701" s="39" t="s">
        <v>1157</v>
      </c>
    </row>
    <row r="702" spans="1:5" x14ac:dyDescent="0.25">
      <c r="A702" s="41">
        <v>8520</v>
      </c>
      <c r="B702" s="39" t="s">
        <v>1227</v>
      </c>
      <c r="C702" s="42">
        <v>7.45</v>
      </c>
      <c r="D702" s="39" t="s">
        <v>553</v>
      </c>
      <c r="E702" s="39" t="s">
        <v>1157</v>
      </c>
    </row>
    <row r="703" spans="1:5" x14ac:dyDescent="0.25">
      <c r="A703" s="41">
        <v>8530</v>
      </c>
      <c r="B703" s="39" t="s">
        <v>1228</v>
      </c>
      <c r="C703" s="42">
        <v>7.45</v>
      </c>
      <c r="D703" s="39" t="s">
        <v>553</v>
      </c>
      <c r="E703" s="39" t="s">
        <v>1157</v>
      </c>
    </row>
    <row r="704" spans="1:5" x14ac:dyDescent="0.25">
      <c r="A704" s="41">
        <v>8531</v>
      </c>
      <c r="B704" s="39" t="s">
        <v>1230</v>
      </c>
      <c r="C704" s="42">
        <v>7.45</v>
      </c>
      <c r="D704" s="39" t="s">
        <v>560</v>
      </c>
      <c r="E704" s="39" t="s">
        <v>1157</v>
      </c>
    </row>
    <row r="705" spans="1:5" x14ac:dyDescent="0.25">
      <c r="A705" s="41">
        <v>8531</v>
      </c>
      <c r="B705" s="39" t="s">
        <v>1229</v>
      </c>
      <c r="C705" s="42">
        <v>7.45</v>
      </c>
      <c r="D705" s="39" t="s">
        <v>560</v>
      </c>
      <c r="E705" s="39" t="s">
        <v>1157</v>
      </c>
    </row>
    <row r="706" spans="1:5" x14ac:dyDescent="0.25">
      <c r="A706" s="41">
        <v>8540</v>
      </c>
      <c r="B706" s="39" t="s">
        <v>1231</v>
      </c>
      <c r="C706" s="42">
        <v>7.45</v>
      </c>
      <c r="D706" s="39" t="s">
        <v>553</v>
      </c>
      <c r="E706" s="39" t="s">
        <v>1157</v>
      </c>
    </row>
    <row r="707" spans="1:5" x14ac:dyDescent="0.25">
      <c r="A707" s="41">
        <v>8550</v>
      </c>
      <c r="B707" s="39" t="s">
        <v>1232</v>
      </c>
      <c r="C707" s="42">
        <v>7.45</v>
      </c>
      <c r="D707" s="39" t="s">
        <v>553</v>
      </c>
      <c r="E707" s="39" t="s">
        <v>1157</v>
      </c>
    </row>
    <row r="708" spans="1:5" x14ac:dyDescent="0.25">
      <c r="A708" s="41">
        <v>8551</v>
      </c>
      <c r="B708" s="39" t="s">
        <v>1233</v>
      </c>
      <c r="C708" s="42">
        <v>7.45</v>
      </c>
      <c r="D708" s="39" t="s">
        <v>560</v>
      </c>
      <c r="E708" s="39" t="s">
        <v>1157</v>
      </c>
    </row>
    <row r="709" spans="1:5" x14ac:dyDescent="0.25">
      <c r="A709" s="41">
        <v>8552</v>
      </c>
      <c r="B709" s="39" t="s">
        <v>1234</v>
      </c>
      <c r="C709" s="42">
        <v>7.45</v>
      </c>
      <c r="D709" s="39" t="s">
        <v>560</v>
      </c>
      <c r="E709" s="39" t="s">
        <v>1157</v>
      </c>
    </row>
    <row r="710" spans="1:5" x14ac:dyDescent="0.25">
      <c r="A710" s="41">
        <v>8553</v>
      </c>
      <c r="B710" s="39" t="s">
        <v>1235</v>
      </c>
      <c r="C710" s="42">
        <v>7.45</v>
      </c>
      <c r="D710" s="39" t="s">
        <v>560</v>
      </c>
      <c r="E710" s="39" t="s">
        <v>1157</v>
      </c>
    </row>
    <row r="711" spans="1:5" x14ac:dyDescent="0.25">
      <c r="A711" s="41">
        <v>8554</v>
      </c>
      <c r="B711" s="39" t="s">
        <v>1236</v>
      </c>
      <c r="C711" s="42">
        <v>7.45</v>
      </c>
      <c r="D711" s="39" t="s">
        <v>560</v>
      </c>
      <c r="E711" s="39" t="s">
        <v>1157</v>
      </c>
    </row>
    <row r="712" spans="1:5" x14ac:dyDescent="0.25">
      <c r="A712" s="41">
        <v>8560</v>
      </c>
      <c r="B712" s="39" t="s">
        <v>1239</v>
      </c>
      <c r="C712" s="42">
        <v>7.45</v>
      </c>
      <c r="D712" s="39" t="s">
        <v>553</v>
      </c>
      <c r="E712" s="39" t="s">
        <v>1157</v>
      </c>
    </row>
    <row r="713" spans="1:5" x14ac:dyDescent="0.25">
      <c r="A713" s="41">
        <v>8560</v>
      </c>
      <c r="B713" s="39" t="s">
        <v>1238</v>
      </c>
      <c r="C713" s="42">
        <v>7.45</v>
      </c>
      <c r="D713" s="39" t="s">
        <v>560</v>
      </c>
      <c r="E713" s="39" t="s">
        <v>1157</v>
      </c>
    </row>
    <row r="714" spans="1:5" x14ac:dyDescent="0.25">
      <c r="A714" s="41">
        <v>8560</v>
      </c>
      <c r="B714" s="39" t="s">
        <v>1237</v>
      </c>
      <c r="C714" s="42">
        <v>7.45</v>
      </c>
      <c r="D714" s="39" t="s">
        <v>560</v>
      </c>
      <c r="E714" s="39" t="s">
        <v>1157</v>
      </c>
    </row>
    <row r="715" spans="1:5" x14ac:dyDescent="0.25">
      <c r="A715" s="41">
        <v>8570</v>
      </c>
      <c r="B715" s="39" t="s">
        <v>1243</v>
      </c>
      <c r="C715" s="42">
        <v>7.45</v>
      </c>
      <c r="D715" s="39" t="s">
        <v>560</v>
      </c>
      <c r="E715" s="39" t="s">
        <v>1157</v>
      </c>
    </row>
    <row r="716" spans="1:5" x14ac:dyDescent="0.25">
      <c r="A716" s="41">
        <v>8570</v>
      </c>
      <c r="B716" s="39" t="s">
        <v>1242</v>
      </c>
      <c r="C716" s="42">
        <v>7.45</v>
      </c>
      <c r="D716" s="39" t="s">
        <v>560</v>
      </c>
      <c r="E716" s="39" t="s">
        <v>1157</v>
      </c>
    </row>
    <row r="717" spans="1:5" x14ac:dyDescent="0.25">
      <c r="A717" s="41">
        <v>8570</v>
      </c>
      <c r="B717" s="39" t="s">
        <v>1241</v>
      </c>
      <c r="C717" s="42">
        <v>7.45</v>
      </c>
      <c r="D717" s="39" t="s">
        <v>560</v>
      </c>
      <c r="E717" s="39" t="s">
        <v>1157</v>
      </c>
    </row>
    <row r="718" spans="1:5" x14ac:dyDescent="0.25">
      <c r="A718" s="41">
        <v>8570</v>
      </c>
      <c r="B718" s="39" t="s">
        <v>1240</v>
      </c>
      <c r="C718" s="42">
        <v>7.45</v>
      </c>
      <c r="D718" s="39" t="s">
        <v>553</v>
      </c>
      <c r="E718" s="39" t="s">
        <v>1157</v>
      </c>
    </row>
    <row r="719" spans="1:5" x14ac:dyDescent="0.25">
      <c r="A719" s="41">
        <v>8572</v>
      </c>
      <c r="B719" s="39" t="s">
        <v>1244</v>
      </c>
      <c r="C719" s="42">
        <v>7.45</v>
      </c>
      <c r="D719" s="39" t="s">
        <v>560</v>
      </c>
      <c r="E719" s="39" t="s">
        <v>1157</v>
      </c>
    </row>
    <row r="720" spans="1:5" x14ac:dyDescent="0.25">
      <c r="A720" s="41">
        <v>8573</v>
      </c>
      <c r="B720" s="39" t="s">
        <v>1245</v>
      </c>
      <c r="C720" s="42">
        <v>7.45</v>
      </c>
      <c r="D720" s="39" t="s">
        <v>560</v>
      </c>
      <c r="E720" s="39" t="s">
        <v>1157</v>
      </c>
    </row>
    <row r="721" spans="1:5" x14ac:dyDescent="0.25">
      <c r="A721" s="41">
        <v>8580</v>
      </c>
      <c r="B721" s="39" t="s">
        <v>1246</v>
      </c>
      <c r="C721" s="42">
        <v>7.45</v>
      </c>
      <c r="D721" s="39" t="s">
        <v>553</v>
      </c>
      <c r="E721" s="39" t="s">
        <v>1157</v>
      </c>
    </row>
    <row r="722" spans="1:5" x14ac:dyDescent="0.25">
      <c r="A722" s="41">
        <v>8581</v>
      </c>
      <c r="B722" s="39" t="s">
        <v>1248</v>
      </c>
      <c r="C722" s="42">
        <v>7.45</v>
      </c>
      <c r="D722" s="39" t="s">
        <v>560</v>
      </c>
      <c r="E722" s="39" t="s">
        <v>1157</v>
      </c>
    </row>
    <row r="723" spans="1:5" x14ac:dyDescent="0.25">
      <c r="A723" s="41">
        <v>8581</v>
      </c>
      <c r="B723" s="39" t="s">
        <v>1247</v>
      </c>
      <c r="C723" s="42">
        <v>7.45</v>
      </c>
      <c r="D723" s="39" t="s">
        <v>560</v>
      </c>
      <c r="E723" s="39" t="s">
        <v>1157</v>
      </c>
    </row>
    <row r="724" spans="1:5" x14ac:dyDescent="0.25">
      <c r="A724" s="41">
        <v>8582</v>
      </c>
      <c r="B724" s="39" t="s">
        <v>1249</v>
      </c>
      <c r="C724" s="42">
        <v>7.45</v>
      </c>
      <c r="D724" s="39" t="s">
        <v>560</v>
      </c>
      <c r="E724" s="39" t="s">
        <v>1157</v>
      </c>
    </row>
    <row r="725" spans="1:5" x14ac:dyDescent="0.25">
      <c r="A725" s="41">
        <v>8583</v>
      </c>
      <c r="B725" s="39" t="s">
        <v>1250</v>
      </c>
      <c r="C725" s="42">
        <v>7.45</v>
      </c>
      <c r="D725" s="39" t="s">
        <v>560</v>
      </c>
      <c r="E725" s="39" t="s">
        <v>1157</v>
      </c>
    </row>
    <row r="726" spans="1:5" x14ac:dyDescent="0.25">
      <c r="A726" s="41">
        <v>8587</v>
      </c>
      <c r="B726" s="39" t="s">
        <v>1253</v>
      </c>
      <c r="C726" s="42">
        <v>5.95</v>
      </c>
      <c r="D726" s="39" t="s">
        <v>553</v>
      </c>
      <c r="E726" s="39" t="s">
        <v>1157</v>
      </c>
    </row>
    <row r="727" spans="1:5" x14ac:dyDescent="0.25">
      <c r="A727" s="41">
        <v>8587</v>
      </c>
      <c r="B727" s="39" t="s">
        <v>1252</v>
      </c>
      <c r="C727" s="42">
        <v>5.95</v>
      </c>
      <c r="D727" s="39" t="s">
        <v>560</v>
      </c>
      <c r="E727" s="39" t="s">
        <v>1157</v>
      </c>
    </row>
    <row r="728" spans="1:5" x14ac:dyDescent="0.25">
      <c r="A728" s="41">
        <v>8587</v>
      </c>
      <c r="B728" s="39" t="s">
        <v>1251</v>
      </c>
      <c r="C728" s="42">
        <v>5.95</v>
      </c>
      <c r="D728" s="39" t="s">
        <v>560</v>
      </c>
      <c r="E728" s="39" t="s">
        <v>1157</v>
      </c>
    </row>
    <row r="729" spans="1:5" x14ac:dyDescent="0.25">
      <c r="A729" s="41">
        <v>8600</v>
      </c>
      <c r="B729" s="39" t="s">
        <v>1268</v>
      </c>
      <c r="C729" s="42">
        <v>7.45</v>
      </c>
      <c r="D729" s="39" t="s">
        <v>560</v>
      </c>
      <c r="E729" s="39" t="s">
        <v>1157</v>
      </c>
    </row>
    <row r="730" spans="1:5" x14ac:dyDescent="0.25">
      <c r="A730" s="41">
        <v>8600</v>
      </c>
      <c r="B730" s="39" t="s">
        <v>1267</v>
      </c>
      <c r="C730" s="42">
        <v>7.45</v>
      </c>
      <c r="D730" s="39" t="s">
        <v>560</v>
      </c>
      <c r="E730" s="39" t="s">
        <v>1157</v>
      </c>
    </row>
    <row r="731" spans="1:5" x14ac:dyDescent="0.25">
      <c r="A731" s="41">
        <v>8600</v>
      </c>
      <c r="B731" s="39" t="s">
        <v>1266</v>
      </c>
      <c r="C731" s="42">
        <v>7.45</v>
      </c>
      <c r="D731" s="39" t="s">
        <v>560</v>
      </c>
      <c r="E731" s="39" t="s">
        <v>1157</v>
      </c>
    </row>
    <row r="732" spans="1:5" x14ac:dyDescent="0.25">
      <c r="A732" s="41">
        <v>8600</v>
      </c>
      <c r="B732" s="39" t="s">
        <v>1265</v>
      </c>
      <c r="C732" s="42">
        <v>7.45</v>
      </c>
      <c r="D732" s="39" t="s">
        <v>560</v>
      </c>
      <c r="E732" s="39" t="s">
        <v>1157</v>
      </c>
    </row>
    <row r="733" spans="1:5" x14ac:dyDescent="0.25">
      <c r="A733" s="41">
        <v>8600</v>
      </c>
      <c r="B733" s="39" t="s">
        <v>1264</v>
      </c>
      <c r="C733" s="42">
        <v>7.45</v>
      </c>
      <c r="D733" s="39" t="s">
        <v>560</v>
      </c>
      <c r="E733" s="39" t="s">
        <v>1157</v>
      </c>
    </row>
    <row r="734" spans="1:5" x14ac:dyDescent="0.25">
      <c r="A734" s="41">
        <v>8600</v>
      </c>
      <c r="B734" s="39" t="s">
        <v>1263</v>
      </c>
      <c r="C734" s="42">
        <v>7.45</v>
      </c>
      <c r="D734" s="39" t="s">
        <v>560</v>
      </c>
      <c r="E734" s="39" t="s">
        <v>1157</v>
      </c>
    </row>
    <row r="735" spans="1:5" x14ac:dyDescent="0.25">
      <c r="A735" s="41">
        <v>8600</v>
      </c>
      <c r="B735" s="39" t="s">
        <v>1178</v>
      </c>
      <c r="C735" s="42">
        <v>7.45</v>
      </c>
      <c r="D735" s="39" t="s">
        <v>560</v>
      </c>
      <c r="E735" s="39" t="s">
        <v>1157</v>
      </c>
    </row>
    <row r="736" spans="1:5" x14ac:dyDescent="0.25">
      <c r="A736" s="41">
        <v>8600</v>
      </c>
      <c r="B736" s="39" t="s">
        <v>1262</v>
      </c>
      <c r="C736" s="42">
        <v>7.45</v>
      </c>
      <c r="D736" s="39" t="s">
        <v>560</v>
      </c>
      <c r="E736" s="39" t="s">
        <v>1157</v>
      </c>
    </row>
    <row r="737" spans="1:5" x14ac:dyDescent="0.25">
      <c r="A737" s="41">
        <v>8600</v>
      </c>
      <c r="B737" s="39" t="s">
        <v>1261</v>
      </c>
      <c r="C737" s="42">
        <v>7.45</v>
      </c>
      <c r="D737" s="39" t="s">
        <v>560</v>
      </c>
      <c r="E737" s="39" t="s">
        <v>1157</v>
      </c>
    </row>
    <row r="738" spans="1:5" x14ac:dyDescent="0.25">
      <c r="A738" s="41">
        <v>8600</v>
      </c>
      <c r="B738" s="39" t="s">
        <v>1260</v>
      </c>
      <c r="C738" s="42">
        <v>7.45</v>
      </c>
      <c r="D738" s="39" t="s">
        <v>560</v>
      </c>
      <c r="E738" s="39" t="s">
        <v>1157</v>
      </c>
    </row>
    <row r="739" spans="1:5" x14ac:dyDescent="0.25">
      <c r="A739" s="41">
        <v>8600</v>
      </c>
      <c r="B739" s="39" t="s">
        <v>1259</v>
      </c>
      <c r="C739" s="42">
        <v>7.45</v>
      </c>
      <c r="D739" s="39" t="s">
        <v>560</v>
      </c>
      <c r="E739" s="39" t="s">
        <v>1157</v>
      </c>
    </row>
    <row r="740" spans="1:5" x14ac:dyDescent="0.25">
      <c r="A740" s="41">
        <v>8600</v>
      </c>
      <c r="B740" s="39" t="s">
        <v>1258</v>
      </c>
      <c r="C740" s="42">
        <v>7.45</v>
      </c>
      <c r="D740" s="39" t="s">
        <v>560</v>
      </c>
      <c r="E740" s="39" t="s">
        <v>1157</v>
      </c>
    </row>
    <row r="741" spans="1:5" x14ac:dyDescent="0.25">
      <c r="A741" s="41">
        <v>8600</v>
      </c>
      <c r="B741" s="39" t="s">
        <v>1257</v>
      </c>
      <c r="C741" s="42">
        <v>7.45</v>
      </c>
      <c r="D741" s="39" t="s">
        <v>560</v>
      </c>
      <c r="E741" s="39" t="s">
        <v>1157</v>
      </c>
    </row>
    <row r="742" spans="1:5" x14ac:dyDescent="0.25">
      <c r="A742" s="41">
        <v>8600</v>
      </c>
      <c r="B742" s="39" t="s">
        <v>1256</v>
      </c>
      <c r="C742" s="42">
        <v>7.45</v>
      </c>
      <c r="D742" s="39" t="s">
        <v>560</v>
      </c>
      <c r="E742" s="39" t="s">
        <v>1157</v>
      </c>
    </row>
    <row r="743" spans="1:5" x14ac:dyDescent="0.25">
      <c r="A743" s="41">
        <v>8600</v>
      </c>
      <c r="B743" s="39" t="s">
        <v>1255</v>
      </c>
      <c r="C743" s="42">
        <v>7.45</v>
      </c>
      <c r="D743" s="39" t="s">
        <v>553</v>
      </c>
      <c r="E743" s="39" t="s">
        <v>1157</v>
      </c>
    </row>
    <row r="744" spans="1:5" x14ac:dyDescent="0.25">
      <c r="A744" s="41">
        <v>8600</v>
      </c>
      <c r="B744" s="39" t="s">
        <v>1254</v>
      </c>
      <c r="C744" s="42">
        <v>7.45</v>
      </c>
      <c r="D744" s="39" t="s">
        <v>560</v>
      </c>
      <c r="E744" s="39" t="s">
        <v>1157</v>
      </c>
    </row>
    <row r="745" spans="1:5" x14ac:dyDescent="0.25">
      <c r="A745" s="41">
        <v>8610</v>
      </c>
      <c r="B745" s="39" t="s">
        <v>1272</v>
      </c>
      <c r="C745" s="42">
        <v>7.45</v>
      </c>
      <c r="D745" s="39" t="s">
        <v>560</v>
      </c>
      <c r="E745" s="39" t="s">
        <v>1157</v>
      </c>
    </row>
    <row r="746" spans="1:5" x14ac:dyDescent="0.25">
      <c r="A746" s="41">
        <v>8610</v>
      </c>
      <c r="B746" s="39" t="s">
        <v>1271</v>
      </c>
      <c r="C746" s="42">
        <v>7.45</v>
      </c>
      <c r="D746" s="39" t="s">
        <v>560</v>
      </c>
      <c r="E746" s="39" t="s">
        <v>1157</v>
      </c>
    </row>
    <row r="747" spans="1:5" x14ac:dyDescent="0.25">
      <c r="A747" s="41">
        <v>8610</v>
      </c>
      <c r="B747" s="39" t="s">
        <v>1270</v>
      </c>
      <c r="C747" s="42">
        <v>7.45</v>
      </c>
      <c r="D747" s="39" t="s">
        <v>553</v>
      </c>
      <c r="E747" s="39" t="s">
        <v>1157</v>
      </c>
    </row>
    <row r="748" spans="1:5" x14ac:dyDescent="0.25">
      <c r="A748" s="41">
        <v>8610</v>
      </c>
      <c r="B748" s="39" t="s">
        <v>1269</v>
      </c>
      <c r="C748" s="42">
        <v>7.45</v>
      </c>
      <c r="D748" s="39" t="s">
        <v>560</v>
      </c>
      <c r="E748" s="39" t="s">
        <v>1157</v>
      </c>
    </row>
    <row r="749" spans="1:5" x14ac:dyDescent="0.25">
      <c r="A749" s="41">
        <v>8620</v>
      </c>
      <c r="B749" s="39" t="s">
        <v>1274</v>
      </c>
      <c r="C749" s="42">
        <v>7.45</v>
      </c>
      <c r="D749" s="39" t="s">
        <v>560</v>
      </c>
      <c r="E749" s="39" t="s">
        <v>1157</v>
      </c>
    </row>
    <row r="750" spans="1:5" x14ac:dyDescent="0.25">
      <c r="A750" s="41">
        <v>8620</v>
      </c>
      <c r="B750" s="39" t="s">
        <v>1172</v>
      </c>
      <c r="C750" s="42">
        <v>7.45</v>
      </c>
      <c r="D750" s="39" t="s">
        <v>560</v>
      </c>
      <c r="E750" s="39" t="s">
        <v>1157</v>
      </c>
    </row>
    <row r="751" spans="1:5" x14ac:dyDescent="0.25">
      <c r="A751" s="41">
        <v>8620</v>
      </c>
      <c r="B751" s="39" t="s">
        <v>1273</v>
      </c>
      <c r="C751" s="42">
        <v>7.45</v>
      </c>
      <c r="D751" s="39" t="s">
        <v>553</v>
      </c>
      <c r="E751" s="39" t="s">
        <v>1157</v>
      </c>
    </row>
    <row r="752" spans="1:5" x14ac:dyDescent="0.25">
      <c r="A752" s="41">
        <v>8630</v>
      </c>
      <c r="B752" s="39" t="s">
        <v>1285</v>
      </c>
      <c r="C752" s="42">
        <v>7.45</v>
      </c>
      <c r="D752" s="39" t="s">
        <v>560</v>
      </c>
      <c r="E752" s="39" t="s">
        <v>1157</v>
      </c>
    </row>
    <row r="753" spans="1:5" x14ac:dyDescent="0.25">
      <c r="A753" s="41">
        <v>8630</v>
      </c>
      <c r="B753" s="39" t="s">
        <v>1284</v>
      </c>
      <c r="C753" s="42">
        <v>7.45</v>
      </c>
      <c r="D753" s="39" t="s">
        <v>560</v>
      </c>
      <c r="E753" s="39" t="s">
        <v>1157</v>
      </c>
    </row>
    <row r="754" spans="1:5" x14ac:dyDescent="0.25">
      <c r="A754" s="41">
        <v>8630</v>
      </c>
      <c r="B754" s="39" t="s">
        <v>1283</v>
      </c>
      <c r="C754" s="42">
        <v>7.45</v>
      </c>
      <c r="D754" s="39" t="s">
        <v>560</v>
      </c>
      <c r="E754" s="39" t="s">
        <v>1157</v>
      </c>
    </row>
    <row r="755" spans="1:5" x14ac:dyDescent="0.25">
      <c r="A755" s="41">
        <v>8630</v>
      </c>
      <c r="B755" s="39" t="s">
        <v>1282</v>
      </c>
      <c r="C755" s="42">
        <v>7.45</v>
      </c>
      <c r="D755" s="39" t="s">
        <v>553</v>
      </c>
      <c r="E755" s="39" t="s">
        <v>1157</v>
      </c>
    </row>
    <row r="756" spans="1:5" x14ac:dyDescent="0.25">
      <c r="A756" s="41">
        <v>8630</v>
      </c>
      <c r="B756" s="39" t="s">
        <v>1281</v>
      </c>
      <c r="C756" s="42">
        <v>7.45</v>
      </c>
      <c r="D756" s="39" t="s">
        <v>560</v>
      </c>
      <c r="E756" s="39" t="s">
        <v>1157</v>
      </c>
    </row>
    <row r="757" spans="1:5" x14ac:dyDescent="0.25">
      <c r="A757" s="41">
        <v>8630</v>
      </c>
      <c r="B757" s="39" t="s">
        <v>1280</v>
      </c>
      <c r="C757" s="42">
        <v>7.45</v>
      </c>
      <c r="D757" s="39" t="s">
        <v>560</v>
      </c>
      <c r="E757" s="39" t="s">
        <v>1157</v>
      </c>
    </row>
    <row r="758" spans="1:5" x14ac:dyDescent="0.25">
      <c r="A758" s="41">
        <v>8630</v>
      </c>
      <c r="B758" s="39" t="s">
        <v>1279</v>
      </c>
      <c r="C758" s="42">
        <v>7.45</v>
      </c>
      <c r="D758" s="39" t="s">
        <v>560</v>
      </c>
      <c r="E758" s="39" t="s">
        <v>1157</v>
      </c>
    </row>
    <row r="759" spans="1:5" x14ac:dyDescent="0.25">
      <c r="A759" s="41">
        <v>8630</v>
      </c>
      <c r="B759" s="39" t="s">
        <v>1278</v>
      </c>
      <c r="C759" s="42">
        <v>7.45</v>
      </c>
      <c r="D759" s="39" t="s">
        <v>560</v>
      </c>
      <c r="E759" s="39" t="s">
        <v>1157</v>
      </c>
    </row>
    <row r="760" spans="1:5" x14ac:dyDescent="0.25">
      <c r="A760" s="41">
        <v>8630</v>
      </c>
      <c r="B760" s="39" t="s">
        <v>1277</v>
      </c>
      <c r="C760" s="42">
        <v>7.45</v>
      </c>
      <c r="D760" s="39" t="s">
        <v>560</v>
      </c>
      <c r="E760" s="39" t="s">
        <v>1157</v>
      </c>
    </row>
    <row r="761" spans="1:5" x14ac:dyDescent="0.25">
      <c r="A761" s="41">
        <v>8630</v>
      </c>
      <c r="B761" s="39" t="s">
        <v>1276</v>
      </c>
      <c r="C761" s="42">
        <v>7.45</v>
      </c>
      <c r="D761" s="39" t="s">
        <v>560</v>
      </c>
      <c r="E761" s="39" t="s">
        <v>1157</v>
      </c>
    </row>
    <row r="762" spans="1:5" x14ac:dyDescent="0.25">
      <c r="A762" s="41">
        <v>8630</v>
      </c>
      <c r="B762" s="39" t="s">
        <v>1275</v>
      </c>
      <c r="C762" s="42">
        <v>7.45</v>
      </c>
      <c r="D762" s="39" t="s">
        <v>560</v>
      </c>
      <c r="E762" s="39" t="s">
        <v>1157</v>
      </c>
    </row>
    <row r="763" spans="1:5" x14ac:dyDescent="0.25">
      <c r="A763" s="41">
        <v>8640</v>
      </c>
      <c r="B763" s="39" t="s">
        <v>1289</v>
      </c>
      <c r="C763" s="42">
        <v>7.45</v>
      </c>
      <c r="D763" s="39" t="s">
        <v>560</v>
      </c>
      <c r="E763" s="39" t="s">
        <v>1157</v>
      </c>
    </row>
    <row r="764" spans="1:5" x14ac:dyDescent="0.25">
      <c r="A764" s="41">
        <v>8640</v>
      </c>
      <c r="B764" s="39" t="s">
        <v>1288</v>
      </c>
      <c r="C764" s="42">
        <v>7.45</v>
      </c>
      <c r="D764" s="39" t="s">
        <v>560</v>
      </c>
      <c r="E764" s="39" t="s">
        <v>1157</v>
      </c>
    </row>
    <row r="765" spans="1:5" x14ac:dyDescent="0.25">
      <c r="A765" s="41">
        <v>8640</v>
      </c>
      <c r="B765" s="39" t="s">
        <v>1287</v>
      </c>
      <c r="C765" s="42">
        <v>7.45</v>
      </c>
      <c r="D765" s="39" t="s">
        <v>553</v>
      </c>
      <c r="E765" s="39" t="s">
        <v>1157</v>
      </c>
    </row>
    <row r="766" spans="1:5" x14ac:dyDescent="0.25">
      <c r="A766" s="41">
        <v>8640</v>
      </c>
      <c r="B766" s="39" t="s">
        <v>1286</v>
      </c>
      <c r="C766" s="42">
        <v>7.45</v>
      </c>
      <c r="D766" s="39" t="s">
        <v>560</v>
      </c>
      <c r="E766" s="39" t="s">
        <v>1157</v>
      </c>
    </row>
    <row r="767" spans="1:5" x14ac:dyDescent="0.25">
      <c r="A767" s="41">
        <v>8647</v>
      </c>
      <c r="B767" s="39" t="s">
        <v>1294</v>
      </c>
      <c r="C767" s="42">
        <v>7.45</v>
      </c>
      <c r="D767" s="39" t="s">
        <v>560</v>
      </c>
      <c r="E767" s="39" t="s">
        <v>1157</v>
      </c>
    </row>
    <row r="768" spans="1:5" x14ac:dyDescent="0.25">
      <c r="A768" s="41">
        <v>8647</v>
      </c>
      <c r="B768" s="39" t="s">
        <v>1293</v>
      </c>
      <c r="C768" s="42">
        <v>7.45</v>
      </c>
      <c r="D768" s="39" t="s">
        <v>560</v>
      </c>
      <c r="E768" s="39" t="s">
        <v>1157</v>
      </c>
    </row>
    <row r="769" spans="1:5" x14ac:dyDescent="0.25">
      <c r="A769" s="41">
        <v>8647</v>
      </c>
      <c r="B769" s="39" t="s">
        <v>1292</v>
      </c>
      <c r="C769" s="42">
        <v>7.45</v>
      </c>
      <c r="D769" s="39" t="s">
        <v>560</v>
      </c>
      <c r="E769" s="39" t="s">
        <v>1157</v>
      </c>
    </row>
    <row r="770" spans="1:5" x14ac:dyDescent="0.25">
      <c r="A770" s="41">
        <v>8647</v>
      </c>
      <c r="B770" s="39" t="s">
        <v>1291</v>
      </c>
      <c r="C770" s="42">
        <v>7.45</v>
      </c>
      <c r="D770" s="39" t="s">
        <v>553</v>
      </c>
      <c r="E770" s="39" t="s">
        <v>1157</v>
      </c>
    </row>
    <row r="771" spans="1:5" x14ac:dyDescent="0.25">
      <c r="A771" s="41">
        <v>8647</v>
      </c>
      <c r="B771" s="39" t="s">
        <v>1290</v>
      </c>
      <c r="C771" s="42">
        <v>7.45</v>
      </c>
      <c r="D771" s="39" t="s">
        <v>560</v>
      </c>
      <c r="E771" s="39" t="s">
        <v>1157</v>
      </c>
    </row>
    <row r="772" spans="1:5" x14ac:dyDescent="0.25">
      <c r="A772" s="41">
        <v>8650</v>
      </c>
      <c r="B772" s="39" t="s">
        <v>1297</v>
      </c>
      <c r="C772" s="42">
        <v>7.45</v>
      </c>
      <c r="D772" s="39" t="s">
        <v>560</v>
      </c>
      <c r="E772" s="39" t="s">
        <v>1157</v>
      </c>
    </row>
    <row r="773" spans="1:5" x14ac:dyDescent="0.25">
      <c r="A773" s="41">
        <v>8650</v>
      </c>
      <c r="B773" s="39" t="s">
        <v>1296</v>
      </c>
      <c r="C773" s="42">
        <v>7.45</v>
      </c>
      <c r="D773" s="39" t="s">
        <v>560</v>
      </c>
      <c r="E773" s="39" t="s">
        <v>1157</v>
      </c>
    </row>
    <row r="774" spans="1:5" x14ac:dyDescent="0.25">
      <c r="A774" s="41">
        <v>8650</v>
      </c>
      <c r="B774" s="39" t="s">
        <v>1295</v>
      </c>
      <c r="C774" s="42">
        <v>7.45</v>
      </c>
      <c r="D774" s="39" t="s">
        <v>553</v>
      </c>
      <c r="E774" s="39" t="s">
        <v>1157</v>
      </c>
    </row>
    <row r="775" spans="1:5" x14ac:dyDescent="0.25">
      <c r="A775" s="41">
        <v>8660</v>
      </c>
      <c r="B775" s="39" t="s">
        <v>1299</v>
      </c>
      <c r="C775" s="42">
        <v>7.45</v>
      </c>
      <c r="D775" s="39" t="s">
        <v>553</v>
      </c>
      <c r="E775" s="39" t="s">
        <v>1157</v>
      </c>
    </row>
    <row r="776" spans="1:5" x14ac:dyDescent="0.25">
      <c r="A776" s="41">
        <v>8660</v>
      </c>
      <c r="B776" s="39" t="s">
        <v>1298</v>
      </c>
      <c r="C776" s="42">
        <v>7.45</v>
      </c>
      <c r="D776" s="39" t="s">
        <v>560</v>
      </c>
      <c r="E776" s="39" t="s">
        <v>1157</v>
      </c>
    </row>
    <row r="777" spans="1:5" x14ac:dyDescent="0.25">
      <c r="A777" s="41">
        <v>8670</v>
      </c>
      <c r="B777" s="39" t="s">
        <v>1301</v>
      </c>
      <c r="C777" s="42">
        <v>7.45</v>
      </c>
      <c r="D777" s="39" t="s">
        <v>560</v>
      </c>
      <c r="E777" s="39" t="s">
        <v>1157</v>
      </c>
    </row>
    <row r="778" spans="1:5" x14ac:dyDescent="0.25">
      <c r="A778" s="41">
        <v>8670</v>
      </c>
      <c r="B778" s="39" t="s">
        <v>232</v>
      </c>
      <c r="C778" s="42">
        <v>7.45</v>
      </c>
      <c r="D778" s="39" t="s">
        <v>560</v>
      </c>
      <c r="E778" s="39" t="s">
        <v>1157</v>
      </c>
    </row>
    <row r="779" spans="1:5" x14ac:dyDescent="0.25">
      <c r="A779" s="41">
        <v>8670</v>
      </c>
      <c r="B779" s="39" t="s">
        <v>1300</v>
      </c>
      <c r="C779" s="42">
        <v>7.45</v>
      </c>
      <c r="D779" s="39" t="s">
        <v>553</v>
      </c>
      <c r="E779" s="39" t="s">
        <v>1157</v>
      </c>
    </row>
    <row r="780" spans="1:5" x14ac:dyDescent="0.25">
      <c r="A780" s="41">
        <v>8680</v>
      </c>
      <c r="B780" s="39" t="s">
        <v>1304</v>
      </c>
      <c r="C780" s="42">
        <v>7.45</v>
      </c>
      <c r="D780" s="39" t="s">
        <v>560</v>
      </c>
      <c r="E780" s="39" t="s">
        <v>1157</v>
      </c>
    </row>
    <row r="781" spans="1:5" x14ac:dyDescent="0.25">
      <c r="A781" s="41">
        <v>8680</v>
      </c>
      <c r="B781" s="39" t="s">
        <v>1303</v>
      </c>
      <c r="C781" s="42">
        <v>7.45</v>
      </c>
      <c r="D781" s="39" t="s">
        <v>553</v>
      </c>
      <c r="E781" s="39" t="s">
        <v>1157</v>
      </c>
    </row>
    <row r="782" spans="1:5" x14ac:dyDescent="0.25">
      <c r="A782" s="41">
        <v>8680</v>
      </c>
      <c r="B782" s="39" t="s">
        <v>1302</v>
      </c>
      <c r="C782" s="42">
        <v>7.45</v>
      </c>
      <c r="D782" s="39" t="s">
        <v>560</v>
      </c>
      <c r="E782" s="39" t="s">
        <v>1157</v>
      </c>
    </row>
    <row r="783" spans="1:5" x14ac:dyDescent="0.25">
      <c r="A783" s="41">
        <v>8690</v>
      </c>
      <c r="B783" s="39" t="s">
        <v>1308</v>
      </c>
      <c r="C783" s="42">
        <v>7.45</v>
      </c>
      <c r="D783" s="39" t="s">
        <v>560</v>
      </c>
      <c r="E783" s="39" t="s">
        <v>1157</v>
      </c>
    </row>
    <row r="784" spans="1:5" x14ac:dyDescent="0.25">
      <c r="A784" s="41">
        <v>8690</v>
      </c>
      <c r="B784" s="39" t="s">
        <v>1307</v>
      </c>
      <c r="C784" s="42">
        <v>7.45</v>
      </c>
      <c r="D784" s="39" t="s">
        <v>560</v>
      </c>
      <c r="E784" s="39" t="s">
        <v>1157</v>
      </c>
    </row>
    <row r="785" spans="1:5" x14ac:dyDescent="0.25">
      <c r="A785" s="41">
        <v>8690</v>
      </c>
      <c r="B785" s="39" t="s">
        <v>1306</v>
      </c>
      <c r="C785" s="42">
        <v>7.45</v>
      </c>
      <c r="D785" s="39" t="s">
        <v>560</v>
      </c>
      <c r="E785" s="39" t="s">
        <v>1157</v>
      </c>
    </row>
    <row r="786" spans="1:5" x14ac:dyDescent="0.25">
      <c r="A786" s="41">
        <v>8690</v>
      </c>
      <c r="B786" s="39" t="s">
        <v>1305</v>
      </c>
      <c r="C786" s="42">
        <v>7.45</v>
      </c>
      <c r="D786" s="39" t="s">
        <v>553</v>
      </c>
      <c r="E786" s="39" t="s">
        <v>1157</v>
      </c>
    </row>
    <row r="787" spans="1:5" x14ac:dyDescent="0.25">
      <c r="A787" s="41">
        <v>8691</v>
      </c>
      <c r="B787" s="39" t="s">
        <v>1313</v>
      </c>
      <c r="C787" s="42">
        <v>7.45</v>
      </c>
      <c r="D787" s="39" t="s">
        <v>560</v>
      </c>
      <c r="E787" s="39" t="s">
        <v>1157</v>
      </c>
    </row>
    <row r="788" spans="1:5" x14ac:dyDescent="0.25">
      <c r="A788" s="41">
        <v>8691</v>
      </c>
      <c r="B788" s="39" t="s">
        <v>1312</v>
      </c>
      <c r="C788" s="42">
        <v>7.45</v>
      </c>
      <c r="D788" s="39" t="s">
        <v>560</v>
      </c>
      <c r="E788" s="39" t="s">
        <v>1157</v>
      </c>
    </row>
    <row r="789" spans="1:5" x14ac:dyDescent="0.25">
      <c r="A789" s="41">
        <v>8691</v>
      </c>
      <c r="B789" s="39" t="s">
        <v>1311</v>
      </c>
      <c r="C789" s="42">
        <v>7.45</v>
      </c>
      <c r="D789" s="39" t="s">
        <v>560</v>
      </c>
      <c r="E789" s="39" t="s">
        <v>1157</v>
      </c>
    </row>
    <row r="790" spans="1:5" x14ac:dyDescent="0.25">
      <c r="A790" s="41">
        <v>8691</v>
      </c>
      <c r="B790" s="39" t="s">
        <v>1310</v>
      </c>
      <c r="C790" s="42">
        <v>7.45</v>
      </c>
      <c r="D790" s="39" t="s">
        <v>560</v>
      </c>
      <c r="E790" s="39" t="s">
        <v>1157</v>
      </c>
    </row>
    <row r="791" spans="1:5" x14ac:dyDescent="0.25">
      <c r="A791" s="41">
        <v>8691</v>
      </c>
      <c r="B791" s="39" t="s">
        <v>1309</v>
      </c>
      <c r="C791" s="42">
        <v>7.45</v>
      </c>
      <c r="D791" s="39" t="s">
        <v>560</v>
      </c>
      <c r="E791" s="39" t="s">
        <v>1157</v>
      </c>
    </row>
    <row r="792" spans="1:5" x14ac:dyDescent="0.25">
      <c r="A792" s="41">
        <v>8700</v>
      </c>
      <c r="B792" s="39" t="s">
        <v>1317</v>
      </c>
      <c r="C792" s="42">
        <v>5.95</v>
      </c>
      <c r="D792" s="39" t="s">
        <v>553</v>
      </c>
      <c r="E792" s="39" t="s">
        <v>1157</v>
      </c>
    </row>
    <row r="793" spans="1:5" x14ac:dyDescent="0.25">
      <c r="A793" s="41">
        <v>8700</v>
      </c>
      <c r="B793" s="39" t="s">
        <v>1316</v>
      </c>
      <c r="C793" s="42">
        <v>5.95</v>
      </c>
      <c r="D793" s="39" t="s">
        <v>560</v>
      </c>
      <c r="E793" s="39" t="s">
        <v>1157</v>
      </c>
    </row>
    <row r="794" spans="1:5" x14ac:dyDescent="0.25">
      <c r="A794" s="41">
        <v>8700</v>
      </c>
      <c r="B794" s="39" t="s">
        <v>1315</v>
      </c>
      <c r="C794" s="42">
        <v>5.95</v>
      </c>
      <c r="D794" s="39" t="s">
        <v>560</v>
      </c>
      <c r="E794" s="39" t="s">
        <v>1157</v>
      </c>
    </row>
    <row r="795" spans="1:5" x14ac:dyDescent="0.25">
      <c r="A795" s="41">
        <v>8700</v>
      </c>
      <c r="B795" s="39" t="s">
        <v>1314</v>
      </c>
      <c r="C795" s="42">
        <v>5.95</v>
      </c>
      <c r="D795" s="39" t="s">
        <v>560</v>
      </c>
      <c r="E795" s="39" t="s">
        <v>1157</v>
      </c>
    </row>
    <row r="796" spans="1:5" x14ac:dyDescent="0.25">
      <c r="A796" s="41">
        <v>8710</v>
      </c>
      <c r="B796" s="39" t="s">
        <v>1320</v>
      </c>
      <c r="C796" s="42">
        <v>5.95</v>
      </c>
      <c r="D796" s="39" t="s">
        <v>553</v>
      </c>
      <c r="E796" s="39" t="s">
        <v>1157</v>
      </c>
    </row>
    <row r="797" spans="1:5" x14ac:dyDescent="0.25">
      <c r="A797" s="41">
        <v>8710</v>
      </c>
      <c r="B797" s="39" t="s">
        <v>1319</v>
      </c>
      <c r="C797" s="42">
        <v>5.95</v>
      </c>
      <c r="D797" s="39" t="s">
        <v>560</v>
      </c>
      <c r="E797" s="39" t="s">
        <v>1157</v>
      </c>
    </row>
    <row r="798" spans="1:5" x14ac:dyDescent="0.25">
      <c r="A798" s="41">
        <v>8710</v>
      </c>
      <c r="B798" s="39" t="s">
        <v>1318</v>
      </c>
      <c r="C798" s="42">
        <v>5.95</v>
      </c>
      <c r="D798" s="39" t="s">
        <v>560</v>
      </c>
      <c r="E798" s="39" t="s">
        <v>1157</v>
      </c>
    </row>
    <row r="799" spans="1:5" x14ac:dyDescent="0.25">
      <c r="A799" s="41">
        <v>8720</v>
      </c>
      <c r="B799" s="39" t="s">
        <v>1324</v>
      </c>
      <c r="C799" s="42">
        <v>5.95</v>
      </c>
      <c r="D799" s="39" t="s">
        <v>560</v>
      </c>
      <c r="E799" s="39" t="s">
        <v>1157</v>
      </c>
    </row>
    <row r="800" spans="1:5" x14ac:dyDescent="0.25">
      <c r="A800" s="41">
        <v>8720</v>
      </c>
      <c r="B800" s="39" t="s">
        <v>1323</v>
      </c>
      <c r="C800" s="42">
        <v>5.95</v>
      </c>
      <c r="D800" s="39" t="s">
        <v>560</v>
      </c>
      <c r="E800" s="39" t="s">
        <v>1157</v>
      </c>
    </row>
    <row r="801" spans="1:5" x14ac:dyDescent="0.25">
      <c r="A801" s="41">
        <v>8720</v>
      </c>
      <c r="B801" s="39" t="s">
        <v>1322</v>
      </c>
      <c r="C801" s="42">
        <v>5.95</v>
      </c>
      <c r="D801" s="39" t="s">
        <v>560</v>
      </c>
      <c r="E801" s="39" t="s">
        <v>1157</v>
      </c>
    </row>
    <row r="802" spans="1:5" x14ac:dyDescent="0.25">
      <c r="A802" s="41">
        <v>8720</v>
      </c>
      <c r="B802" s="39" t="s">
        <v>1321</v>
      </c>
      <c r="C802" s="42">
        <v>5.95</v>
      </c>
      <c r="D802" s="39" t="s">
        <v>553</v>
      </c>
      <c r="E802" s="39" t="s">
        <v>1157</v>
      </c>
    </row>
    <row r="803" spans="1:5" x14ac:dyDescent="0.25">
      <c r="A803" s="41">
        <v>8730</v>
      </c>
      <c r="B803" s="39" t="s">
        <v>1274</v>
      </c>
      <c r="C803" s="42">
        <v>7.45</v>
      </c>
      <c r="D803" s="39" t="s">
        <v>560</v>
      </c>
      <c r="E803" s="39" t="s">
        <v>1157</v>
      </c>
    </row>
    <row r="804" spans="1:5" x14ac:dyDescent="0.25">
      <c r="A804" s="41">
        <v>8730</v>
      </c>
      <c r="B804" s="39" t="s">
        <v>235</v>
      </c>
      <c r="C804" s="42">
        <v>7.45</v>
      </c>
      <c r="D804" s="39" t="s">
        <v>560</v>
      </c>
      <c r="E804" s="39" t="s">
        <v>1157</v>
      </c>
    </row>
    <row r="805" spans="1:5" x14ac:dyDescent="0.25">
      <c r="A805" s="41">
        <v>8730</v>
      </c>
      <c r="B805" s="39" t="s">
        <v>1325</v>
      </c>
      <c r="C805" s="42">
        <v>7.45</v>
      </c>
      <c r="D805" s="39" t="s">
        <v>553</v>
      </c>
      <c r="E805" s="39" t="s">
        <v>1157</v>
      </c>
    </row>
    <row r="806" spans="1:5" x14ac:dyDescent="0.25">
      <c r="A806" s="41">
        <v>8740</v>
      </c>
      <c r="B806" s="39" t="s">
        <v>1327</v>
      </c>
      <c r="C806" s="42">
        <v>5.95</v>
      </c>
      <c r="D806" s="39" t="s">
        <v>553</v>
      </c>
      <c r="E806" s="39" t="s">
        <v>1157</v>
      </c>
    </row>
    <row r="807" spans="1:5" x14ac:dyDescent="0.25">
      <c r="A807" s="41">
        <v>8740</v>
      </c>
      <c r="B807" s="39" t="s">
        <v>1326</v>
      </c>
      <c r="C807" s="42">
        <v>5.95</v>
      </c>
      <c r="D807" s="39" t="s">
        <v>560</v>
      </c>
      <c r="E807" s="39" t="s">
        <v>1157</v>
      </c>
    </row>
    <row r="808" spans="1:5" x14ac:dyDescent="0.25">
      <c r="A808" s="41">
        <v>8750</v>
      </c>
      <c r="B808" s="39" t="s">
        <v>1329</v>
      </c>
      <c r="C808" s="42">
        <v>5.95</v>
      </c>
      <c r="D808" s="39" t="s">
        <v>560</v>
      </c>
      <c r="E808" s="39" t="s">
        <v>1157</v>
      </c>
    </row>
    <row r="809" spans="1:5" x14ac:dyDescent="0.25">
      <c r="A809" s="41">
        <v>8750</v>
      </c>
      <c r="B809" s="39" t="s">
        <v>1328</v>
      </c>
      <c r="C809" s="42">
        <v>5.95</v>
      </c>
      <c r="D809" s="39" t="s">
        <v>553</v>
      </c>
      <c r="E809" s="39" t="s">
        <v>1157</v>
      </c>
    </row>
    <row r="810" spans="1:5" x14ac:dyDescent="0.25">
      <c r="A810" s="41">
        <v>8755</v>
      </c>
      <c r="B810" s="39" t="s">
        <v>1330</v>
      </c>
      <c r="C810" s="42">
        <v>5.95</v>
      </c>
      <c r="D810" s="39" t="s">
        <v>553</v>
      </c>
      <c r="E810" s="39" t="s">
        <v>1157</v>
      </c>
    </row>
    <row r="811" spans="1:5" x14ac:dyDescent="0.25">
      <c r="A811" s="41">
        <v>8760</v>
      </c>
      <c r="B811" s="39" t="s">
        <v>1331</v>
      </c>
      <c r="C811" s="42">
        <v>5.95</v>
      </c>
      <c r="D811" s="39" t="s">
        <v>553</v>
      </c>
      <c r="E811" s="39" t="s">
        <v>1157</v>
      </c>
    </row>
    <row r="812" spans="1:5" x14ac:dyDescent="0.25">
      <c r="A812" s="41">
        <v>8770</v>
      </c>
      <c r="B812" s="39" t="s">
        <v>1332</v>
      </c>
      <c r="C812" s="42">
        <v>5.95</v>
      </c>
      <c r="D812" s="39" t="s">
        <v>553</v>
      </c>
      <c r="E812" s="39" t="s">
        <v>1157</v>
      </c>
    </row>
    <row r="813" spans="1:5" x14ac:dyDescent="0.25">
      <c r="A813" s="41">
        <v>8780</v>
      </c>
      <c r="B813" s="39" t="s">
        <v>1333</v>
      </c>
      <c r="C813" s="42">
        <v>5.95</v>
      </c>
      <c r="D813" s="39" t="s">
        <v>553</v>
      </c>
      <c r="E813" s="39" t="s">
        <v>1157</v>
      </c>
    </row>
    <row r="814" spans="1:5" x14ac:dyDescent="0.25">
      <c r="A814" s="41">
        <v>8790</v>
      </c>
      <c r="B814" s="39" t="s">
        <v>1334</v>
      </c>
      <c r="C814" s="42">
        <v>7.45</v>
      </c>
      <c r="D814" s="39" t="s">
        <v>553</v>
      </c>
      <c r="E814" s="39" t="s">
        <v>1157</v>
      </c>
    </row>
    <row r="815" spans="1:5" x14ac:dyDescent="0.25">
      <c r="A815" s="41">
        <v>8791</v>
      </c>
      <c r="B815" s="39" t="s">
        <v>226</v>
      </c>
      <c r="C815" s="42">
        <v>7.45</v>
      </c>
      <c r="D815" s="39" t="s">
        <v>560</v>
      </c>
      <c r="E815" s="39" t="s">
        <v>1157</v>
      </c>
    </row>
    <row r="816" spans="1:5" x14ac:dyDescent="0.25">
      <c r="A816" s="41">
        <v>8792</v>
      </c>
      <c r="B816" s="39" t="s">
        <v>1335</v>
      </c>
      <c r="C816" s="42">
        <v>7.45</v>
      </c>
      <c r="D816" s="39" t="s">
        <v>560</v>
      </c>
      <c r="E816" s="39" t="s">
        <v>1157</v>
      </c>
    </row>
    <row r="817" spans="1:5" x14ac:dyDescent="0.25">
      <c r="A817" s="41">
        <v>8793</v>
      </c>
      <c r="B817" s="39" t="s">
        <v>1336</v>
      </c>
      <c r="C817" s="42">
        <v>7.45</v>
      </c>
      <c r="D817" s="39" t="s">
        <v>560</v>
      </c>
      <c r="E817" s="39" t="s">
        <v>1157</v>
      </c>
    </row>
    <row r="818" spans="1:5" x14ac:dyDescent="0.25">
      <c r="A818" s="41">
        <v>8800</v>
      </c>
      <c r="B818" s="39" t="s">
        <v>1339</v>
      </c>
      <c r="C818" s="42">
        <v>5.95</v>
      </c>
      <c r="D818" s="39" t="s">
        <v>560</v>
      </c>
      <c r="E818" s="39" t="s">
        <v>1157</v>
      </c>
    </row>
    <row r="819" spans="1:5" x14ac:dyDescent="0.25">
      <c r="A819" s="41">
        <v>8800</v>
      </c>
      <c r="B819" s="39" t="s">
        <v>1338</v>
      </c>
      <c r="C819" s="42">
        <v>5.95</v>
      </c>
      <c r="D819" s="39" t="s">
        <v>553</v>
      </c>
      <c r="E819" s="39" t="s">
        <v>1157</v>
      </c>
    </row>
    <row r="820" spans="1:5" x14ac:dyDescent="0.25">
      <c r="A820" s="41">
        <v>8800</v>
      </c>
      <c r="B820" s="39" t="s">
        <v>1337</v>
      </c>
      <c r="C820" s="42">
        <v>5.95</v>
      </c>
      <c r="D820" s="39" t="s">
        <v>560</v>
      </c>
      <c r="E820" s="39" t="s">
        <v>1157</v>
      </c>
    </row>
    <row r="821" spans="1:5" x14ac:dyDescent="0.25">
      <c r="A821" s="41">
        <v>8800</v>
      </c>
      <c r="B821" s="39" t="s">
        <v>226</v>
      </c>
      <c r="C821" s="42">
        <v>5.95</v>
      </c>
      <c r="D821" s="39" t="s">
        <v>560</v>
      </c>
      <c r="E821" s="39" t="s">
        <v>1157</v>
      </c>
    </row>
    <row r="822" spans="1:5" x14ac:dyDescent="0.25">
      <c r="A822" s="41">
        <v>8810</v>
      </c>
      <c r="B822" s="39" t="s">
        <v>1340</v>
      </c>
      <c r="C822" s="42">
        <v>5.95</v>
      </c>
      <c r="D822" s="39" t="s">
        <v>553</v>
      </c>
      <c r="E822" s="39" t="s">
        <v>1157</v>
      </c>
    </row>
    <row r="823" spans="1:5" x14ac:dyDescent="0.25">
      <c r="A823" s="41">
        <v>8820</v>
      </c>
      <c r="B823" s="39" t="s">
        <v>1341</v>
      </c>
      <c r="C823" s="42">
        <v>7.45</v>
      </c>
      <c r="D823" s="39" t="s">
        <v>553</v>
      </c>
      <c r="E823" s="39" t="s">
        <v>1157</v>
      </c>
    </row>
    <row r="824" spans="1:5" x14ac:dyDescent="0.25">
      <c r="A824" s="41">
        <v>8830</v>
      </c>
      <c r="B824" s="39" t="s">
        <v>1343</v>
      </c>
      <c r="C824" s="42">
        <v>5.95</v>
      </c>
      <c r="D824" s="39" t="s">
        <v>553</v>
      </c>
      <c r="E824" s="39" t="s">
        <v>1157</v>
      </c>
    </row>
    <row r="825" spans="1:5" x14ac:dyDescent="0.25">
      <c r="A825" s="41">
        <v>8830</v>
      </c>
      <c r="B825" s="39" t="s">
        <v>1342</v>
      </c>
      <c r="C825" s="42">
        <v>5.95</v>
      </c>
      <c r="D825" s="39" t="s">
        <v>560</v>
      </c>
      <c r="E825" s="39" t="s">
        <v>1157</v>
      </c>
    </row>
    <row r="826" spans="1:5" x14ac:dyDescent="0.25">
      <c r="A826" s="41">
        <v>8840</v>
      </c>
      <c r="B826" s="39" t="s">
        <v>1346</v>
      </c>
      <c r="C826" s="42">
        <v>5.95</v>
      </c>
      <c r="D826" s="39" t="s">
        <v>560</v>
      </c>
      <c r="E826" s="39" t="s">
        <v>1157</v>
      </c>
    </row>
    <row r="827" spans="1:5" x14ac:dyDescent="0.25">
      <c r="A827" s="41">
        <v>8840</v>
      </c>
      <c r="B827" s="39" t="s">
        <v>1345</v>
      </c>
      <c r="C827" s="42">
        <v>5.95</v>
      </c>
      <c r="D827" s="39" t="s">
        <v>553</v>
      </c>
      <c r="E827" s="39" t="s">
        <v>1157</v>
      </c>
    </row>
    <row r="828" spans="1:5" x14ac:dyDescent="0.25">
      <c r="A828" s="41">
        <v>8840</v>
      </c>
      <c r="B828" s="39" t="s">
        <v>1344</v>
      </c>
      <c r="C828" s="42">
        <v>5.95</v>
      </c>
      <c r="D828" s="39" t="s">
        <v>560</v>
      </c>
      <c r="E828" s="39" t="s">
        <v>1157</v>
      </c>
    </row>
    <row r="829" spans="1:5" x14ac:dyDescent="0.25">
      <c r="A829" s="41">
        <v>8850</v>
      </c>
      <c r="B829" s="39" t="s">
        <v>1347</v>
      </c>
      <c r="C829" s="42">
        <v>5.95</v>
      </c>
      <c r="D829" s="39" t="s">
        <v>553</v>
      </c>
      <c r="E829" s="39" t="s">
        <v>1157</v>
      </c>
    </row>
    <row r="830" spans="1:5" x14ac:dyDescent="0.25">
      <c r="A830" s="41">
        <v>8851</v>
      </c>
      <c r="B830" s="39" t="s">
        <v>1348</v>
      </c>
      <c r="C830" s="42">
        <v>5.95</v>
      </c>
      <c r="D830" s="39" t="s">
        <v>560</v>
      </c>
      <c r="E830" s="39" t="s">
        <v>1157</v>
      </c>
    </row>
    <row r="831" spans="1:5" x14ac:dyDescent="0.25">
      <c r="A831" s="41">
        <v>8860</v>
      </c>
      <c r="B831" s="39" t="s">
        <v>1349</v>
      </c>
      <c r="C831" s="42">
        <v>7.45</v>
      </c>
      <c r="D831" s="39" t="s">
        <v>553</v>
      </c>
      <c r="E831" s="39" t="s">
        <v>1157</v>
      </c>
    </row>
    <row r="832" spans="1:5" x14ac:dyDescent="0.25">
      <c r="A832" s="41">
        <v>8870</v>
      </c>
      <c r="B832" s="39" t="s">
        <v>1352</v>
      </c>
      <c r="C832" s="42">
        <v>5.95</v>
      </c>
      <c r="D832" s="39" t="s">
        <v>560</v>
      </c>
      <c r="E832" s="39" t="s">
        <v>1157</v>
      </c>
    </row>
    <row r="833" spans="1:5" x14ac:dyDescent="0.25">
      <c r="A833" s="41">
        <v>8870</v>
      </c>
      <c r="B833" s="39" t="s">
        <v>1351</v>
      </c>
      <c r="C833" s="42">
        <v>5.95</v>
      </c>
      <c r="D833" s="39" t="s">
        <v>553</v>
      </c>
      <c r="E833" s="39" t="s">
        <v>1157</v>
      </c>
    </row>
    <row r="834" spans="1:5" x14ac:dyDescent="0.25">
      <c r="A834" s="41">
        <v>8870</v>
      </c>
      <c r="B834" s="39" t="s">
        <v>1350</v>
      </c>
      <c r="C834" s="42">
        <v>5.95</v>
      </c>
      <c r="D834" s="39" t="s">
        <v>560</v>
      </c>
      <c r="E834" s="39" t="s">
        <v>1157</v>
      </c>
    </row>
    <row r="835" spans="1:5" x14ac:dyDescent="0.25">
      <c r="A835" s="41">
        <v>8880</v>
      </c>
      <c r="B835" s="39" t="s">
        <v>1355</v>
      </c>
      <c r="C835" s="42">
        <v>5.95</v>
      </c>
      <c r="D835" s="39" t="s">
        <v>560</v>
      </c>
      <c r="E835" s="39" t="s">
        <v>1157</v>
      </c>
    </row>
    <row r="836" spans="1:5" x14ac:dyDescent="0.25">
      <c r="A836" s="41">
        <v>8880</v>
      </c>
      <c r="B836" s="39" t="s">
        <v>1354</v>
      </c>
      <c r="C836" s="42">
        <v>5.95</v>
      </c>
      <c r="D836" s="39" t="s">
        <v>560</v>
      </c>
      <c r="E836" s="39" t="s">
        <v>1157</v>
      </c>
    </row>
    <row r="837" spans="1:5" x14ac:dyDescent="0.25">
      <c r="A837" s="41">
        <v>8880</v>
      </c>
      <c r="B837" s="39" t="s">
        <v>1353</v>
      </c>
      <c r="C837" s="42">
        <v>5.95</v>
      </c>
      <c r="D837" s="39" t="s">
        <v>553</v>
      </c>
      <c r="E837" s="39" t="s">
        <v>1157</v>
      </c>
    </row>
    <row r="838" spans="1:5" x14ac:dyDescent="0.25">
      <c r="A838" s="41">
        <v>8890</v>
      </c>
      <c r="B838" s="39" t="s">
        <v>1357</v>
      </c>
      <c r="C838" s="42">
        <v>5.95</v>
      </c>
      <c r="D838" s="39" t="s">
        <v>553</v>
      </c>
      <c r="E838" s="39" t="s">
        <v>1157</v>
      </c>
    </row>
    <row r="839" spans="1:5" x14ac:dyDescent="0.25">
      <c r="A839" s="41">
        <v>8890</v>
      </c>
      <c r="B839" s="39" t="s">
        <v>1356</v>
      </c>
      <c r="C839" s="42">
        <v>5.95</v>
      </c>
      <c r="D839" s="39" t="s">
        <v>560</v>
      </c>
      <c r="E839" s="39" t="s">
        <v>1157</v>
      </c>
    </row>
    <row r="840" spans="1:5" x14ac:dyDescent="0.25">
      <c r="A840" s="41">
        <v>8900</v>
      </c>
      <c r="B840" s="39" t="s">
        <v>1361</v>
      </c>
      <c r="C840" s="42">
        <v>7.45</v>
      </c>
      <c r="D840" s="39" t="s">
        <v>560</v>
      </c>
      <c r="E840" s="39" t="s">
        <v>1157</v>
      </c>
    </row>
    <row r="841" spans="1:5" x14ac:dyDescent="0.25">
      <c r="A841" s="41">
        <v>8900</v>
      </c>
      <c r="B841" s="39" t="s">
        <v>1360</v>
      </c>
      <c r="C841" s="42">
        <v>7.45</v>
      </c>
      <c r="D841" s="39" t="s">
        <v>553</v>
      </c>
      <c r="E841" s="39" t="s">
        <v>1157</v>
      </c>
    </row>
    <row r="842" spans="1:5" x14ac:dyDescent="0.25">
      <c r="A842" s="41">
        <v>8900</v>
      </c>
      <c r="B842" s="39" t="s">
        <v>1359</v>
      </c>
      <c r="C842" s="42">
        <v>7.45</v>
      </c>
      <c r="D842" s="39" t="s">
        <v>560</v>
      </c>
      <c r="E842" s="39" t="s">
        <v>1157</v>
      </c>
    </row>
    <row r="843" spans="1:5" x14ac:dyDescent="0.25">
      <c r="A843" s="41">
        <v>8900</v>
      </c>
      <c r="B843" s="39" t="s">
        <v>1358</v>
      </c>
      <c r="C843" s="42">
        <v>7.45</v>
      </c>
      <c r="D843" s="39" t="s">
        <v>560</v>
      </c>
      <c r="E843" s="39" t="s">
        <v>1157</v>
      </c>
    </row>
    <row r="844" spans="1:5" x14ac:dyDescent="0.25">
      <c r="A844" s="41">
        <v>8902</v>
      </c>
      <c r="B844" s="39" t="s">
        <v>1364</v>
      </c>
      <c r="C844" s="42">
        <v>7.45</v>
      </c>
      <c r="D844" s="39" t="s">
        <v>560</v>
      </c>
      <c r="E844" s="39" t="s">
        <v>1157</v>
      </c>
    </row>
    <row r="845" spans="1:5" x14ac:dyDescent="0.25">
      <c r="A845" s="41">
        <v>8902</v>
      </c>
      <c r="B845" s="39" t="s">
        <v>1363</v>
      </c>
      <c r="C845" s="42">
        <v>7.45</v>
      </c>
      <c r="D845" s="39" t="s">
        <v>560</v>
      </c>
      <c r="E845" s="39" t="s">
        <v>1157</v>
      </c>
    </row>
    <row r="846" spans="1:5" x14ac:dyDescent="0.25">
      <c r="A846" s="41">
        <v>8902</v>
      </c>
      <c r="B846" s="39" t="s">
        <v>1362</v>
      </c>
      <c r="C846" s="42">
        <v>7.45</v>
      </c>
      <c r="D846" s="39" t="s">
        <v>560</v>
      </c>
      <c r="E846" s="39" t="s">
        <v>1157</v>
      </c>
    </row>
    <row r="847" spans="1:5" x14ac:dyDescent="0.25">
      <c r="A847" s="41">
        <v>8904</v>
      </c>
      <c r="B847" s="39" t="s">
        <v>1366</v>
      </c>
      <c r="C847" s="42">
        <v>7.45</v>
      </c>
      <c r="D847" s="39" t="s">
        <v>560</v>
      </c>
      <c r="E847" s="39" t="s">
        <v>1157</v>
      </c>
    </row>
    <row r="848" spans="1:5" x14ac:dyDescent="0.25">
      <c r="A848" s="41">
        <v>8904</v>
      </c>
      <c r="B848" s="39" t="s">
        <v>1365</v>
      </c>
      <c r="C848" s="42">
        <v>7.45</v>
      </c>
      <c r="D848" s="39" t="s">
        <v>560</v>
      </c>
      <c r="E848" s="39" t="s">
        <v>1157</v>
      </c>
    </row>
    <row r="849" spans="1:5" x14ac:dyDescent="0.25">
      <c r="A849" s="41">
        <v>8906</v>
      </c>
      <c r="B849" s="39" t="s">
        <v>1367</v>
      </c>
      <c r="C849" s="42">
        <v>7.45</v>
      </c>
      <c r="D849" s="39" t="s">
        <v>560</v>
      </c>
      <c r="E849" s="39" t="s">
        <v>1157</v>
      </c>
    </row>
    <row r="850" spans="1:5" x14ac:dyDescent="0.25">
      <c r="A850" s="41">
        <v>8908</v>
      </c>
      <c r="B850" s="39" t="s">
        <v>1368</v>
      </c>
      <c r="C850" s="42">
        <v>7.45</v>
      </c>
      <c r="D850" s="39" t="s">
        <v>560</v>
      </c>
      <c r="E850" s="39" t="s">
        <v>1157</v>
      </c>
    </row>
    <row r="851" spans="1:5" x14ac:dyDescent="0.25">
      <c r="A851" s="41">
        <v>8920</v>
      </c>
      <c r="B851" s="39" t="s">
        <v>1372</v>
      </c>
      <c r="C851" s="42">
        <v>7.45</v>
      </c>
      <c r="D851" s="39" t="s">
        <v>560</v>
      </c>
      <c r="E851" s="39" t="s">
        <v>1157</v>
      </c>
    </row>
    <row r="852" spans="1:5" x14ac:dyDescent="0.25">
      <c r="A852" s="41">
        <v>8920</v>
      </c>
      <c r="B852" s="39" t="s">
        <v>1371</v>
      </c>
      <c r="C852" s="42">
        <v>7.45</v>
      </c>
      <c r="D852" s="39" t="s">
        <v>553</v>
      </c>
      <c r="E852" s="39" t="s">
        <v>1157</v>
      </c>
    </row>
    <row r="853" spans="1:5" x14ac:dyDescent="0.25">
      <c r="A853" s="41">
        <v>8920</v>
      </c>
      <c r="B853" s="39" t="s">
        <v>1370</v>
      </c>
      <c r="C853" s="42">
        <v>7.45</v>
      </c>
      <c r="D853" s="39" t="s">
        <v>560</v>
      </c>
      <c r="E853" s="39" t="s">
        <v>1157</v>
      </c>
    </row>
    <row r="854" spans="1:5" x14ac:dyDescent="0.25">
      <c r="A854" s="41">
        <v>8920</v>
      </c>
      <c r="B854" s="39" t="s">
        <v>1369</v>
      </c>
      <c r="C854" s="42">
        <v>7.45</v>
      </c>
      <c r="D854" s="39" t="s">
        <v>560</v>
      </c>
      <c r="E854" s="39" t="s">
        <v>1157</v>
      </c>
    </row>
    <row r="855" spans="1:5" x14ac:dyDescent="0.25">
      <c r="A855" s="41">
        <v>8930</v>
      </c>
      <c r="B855" s="39" t="s">
        <v>1375</v>
      </c>
      <c r="C855" s="42">
        <v>7.45</v>
      </c>
      <c r="D855" s="39" t="s">
        <v>560</v>
      </c>
      <c r="E855" s="39" t="s">
        <v>1157</v>
      </c>
    </row>
    <row r="856" spans="1:5" x14ac:dyDescent="0.25">
      <c r="A856" s="41">
        <v>8930</v>
      </c>
      <c r="B856" s="39" t="s">
        <v>1374</v>
      </c>
      <c r="C856" s="42">
        <v>7.45</v>
      </c>
      <c r="D856" s="39" t="s">
        <v>553</v>
      </c>
      <c r="E856" s="39" t="s">
        <v>1157</v>
      </c>
    </row>
    <row r="857" spans="1:5" x14ac:dyDescent="0.25">
      <c r="A857" s="41">
        <v>8930</v>
      </c>
      <c r="B857" s="39" t="s">
        <v>1373</v>
      </c>
      <c r="C857" s="42">
        <v>7.45</v>
      </c>
      <c r="D857" s="39" t="s">
        <v>560</v>
      </c>
      <c r="E857" s="39" t="s">
        <v>1157</v>
      </c>
    </row>
    <row r="858" spans="1:5" x14ac:dyDescent="0.25">
      <c r="A858" s="41">
        <v>8940</v>
      </c>
      <c r="B858" s="39" t="s">
        <v>1377</v>
      </c>
      <c r="C858" s="42">
        <v>7.45</v>
      </c>
      <c r="D858" s="39" t="s">
        <v>553</v>
      </c>
      <c r="E858" s="39" t="s">
        <v>1157</v>
      </c>
    </row>
    <row r="859" spans="1:5" x14ac:dyDescent="0.25">
      <c r="A859" s="41">
        <v>8940</v>
      </c>
      <c r="B859" s="39" t="s">
        <v>1376</v>
      </c>
      <c r="C859" s="42">
        <v>7.45</v>
      </c>
      <c r="D859" s="39" t="s">
        <v>560</v>
      </c>
      <c r="E859" s="39" t="s">
        <v>1157</v>
      </c>
    </row>
    <row r="860" spans="1:5" x14ac:dyDescent="0.25">
      <c r="A860" s="41">
        <v>8950</v>
      </c>
      <c r="B860" s="39" t="s">
        <v>1379</v>
      </c>
      <c r="C860" s="42">
        <v>7.45</v>
      </c>
      <c r="D860" s="39" t="s">
        <v>560</v>
      </c>
      <c r="E860" s="39" t="s">
        <v>1157</v>
      </c>
    </row>
    <row r="861" spans="1:5" x14ac:dyDescent="0.25">
      <c r="A861" s="41">
        <v>8950</v>
      </c>
      <c r="B861" s="39" t="s">
        <v>1378</v>
      </c>
      <c r="C861" s="42">
        <v>7.45</v>
      </c>
      <c r="D861" s="39" t="s">
        <v>553</v>
      </c>
      <c r="E861" s="39" t="s">
        <v>1157</v>
      </c>
    </row>
    <row r="862" spans="1:5" x14ac:dyDescent="0.25">
      <c r="A862" s="41">
        <v>8951</v>
      </c>
      <c r="B862" s="39" t="s">
        <v>1380</v>
      </c>
      <c r="C862" s="42">
        <v>7.45</v>
      </c>
      <c r="D862" s="39" t="s">
        <v>560</v>
      </c>
      <c r="E862" s="39" t="s">
        <v>1157</v>
      </c>
    </row>
    <row r="863" spans="1:5" x14ac:dyDescent="0.25">
      <c r="A863" s="41">
        <v>8952</v>
      </c>
      <c r="B863" s="39" t="s">
        <v>1381</v>
      </c>
      <c r="C863" s="42">
        <v>7.45</v>
      </c>
      <c r="D863" s="39" t="s">
        <v>560</v>
      </c>
      <c r="E863" s="39" t="s">
        <v>1157</v>
      </c>
    </row>
    <row r="864" spans="1:5" x14ac:dyDescent="0.25">
      <c r="A864" s="41">
        <v>8953</v>
      </c>
      <c r="B864" s="39" t="s">
        <v>1382</v>
      </c>
      <c r="C864" s="42">
        <v>7.45</v>
      </c>
      <c r="D864" s="39" t="s">
        <v>560</v>
      </c>
      <c r="E864" s="39" t="s">
        <v>1157</v>
      </c>
    </row>
    <row r="865" spans="1:5" x14ac:dyDescent="0.25">
      <c r="A865" s="41">
        <v>8954</v>
      </c>
      <c r="B865" s="39" t="s">
        <v>1383</v>
      </c>
      <c r="C865" s="42">
        <v>7.45</v>
      </c>
      <c r="D865" s="39" t="s">
        <v>560</v>
      </c>
      <c r="E865" s="39" t="s">
        <v>1157</v>
      </c>
    </row>
    <row r="866" spans="1:5" x14ac:dyDescent="0.25">
      <c r="A866" s="41">
        <v>8956</v>
      </c>
      <c r="B866" s="39" t="s">
        <v>1384</v>
      </c>
      <c r="C866" s="42">
        <v>7.45</v>
      </c>
      <c r="D866" s="39" t="s">
        <v>560</v>
      </c>
      <c r="E866" s="39" t="s">
        <v>1157</v>
      </c>
    </row>
    <row r="867" spans="1:5" x14ac:dyDescent="0.25">
      <c r="A867" s="41">
        <v>8957</v>
      </c>
      <c r="B867" s="39" t="s">
        <v>1385</v>
      </c>
      <c r="C867" s="42">
        <v>7.45</v>
      </c>
      <c r="D867" s="39" t="s">
        <v>553</v>
      </c>
      <c r="E867" s="39" t="s">
        <v>1157</v>
      </c>
    </row>
    <row r="868" spans="1:5" x14ac:dyDescent="0.25">
      <c r="A868" s="41">
        <v>8958</v>
      </c>
      <c r="B868" s="39" t="s">
        <v>1386</v>
      </c>
      <c r="C868" s="42">
        <v>7.45</v>
      </c>
      <c r="D868" s="39" t="s">
        <v>560</v>
      </c>
      <c r="E868" s="39" t="s">
        <v>1157</v>
      </c>
    </row>
    <row r="869" spans="1:5" x14ac:dyDescent="0.25">
      <c r="A869" s="41">
        <v>8970</v>
      </c>
      <c r="B869" s="39" t="s">
        <v>1388</v>
      </c>
      <c r="C869" s="42">
        <v>7.45</v>
      </c>
      <c r="D869" s="39" t="s">
        <v>560</v>
      </c>
      <c r="E869" s="39" t="s">
        <v>1157</v>
      </c>
    </row>
    <row r="870" spans="1:5" x14ac:dyDescent="0.25">
      <c r="A870" s="41">
        <v>8970</v>
      </c>
      <c r="B870" s="39" t="s">
        <v>1387</v>
      </c>
      <c r="C870" s="42">
        <v>7.45</v>
      </c>
      <c r="D870" s="39" t="s">
        <v>553</v>
      </c>
      <c r="E870" s="39" t="s">
        <v>1157</v>
      </c>
    </row>
    <row r="871" spans="1:5" x14ac:dyDescent="0.25">
      <c r="A871" s="41">
        <v>8972</v>
      </c>
      <c r="B871" s="39" t="s">
        <v>1391</v>
      </c>
      <c r="C871" s="42">
        <v>7.45</v>
      </c>
      <c r="D871" s="39" t="s">
        <v>560</v>
      </c>
      <c r="E871" s="39" t="s">
        <v>1157</v>
      </c>
    </row>
    <row r="872" spans="1:5" x14ac:dyDescent="0.25">
      <c r="A872" s="41">
        <v>8972</v>
      </c>
      <c r="B872" s="39" t="s">
        <v>1390</v>
      </c>
      <c r="C872" s="42">
        <v>7.45</v>
      </c>
      <c r="D872" s="39" t="s">
        <v>560</v>
      </c>
      <c r="E872" s="39" t="s">
        <v>1157</v>
      </c>
    </row>
    <row r="873" spans="1:5" x14ac:dyDescent="0.25">
      <c r="A873" s="41">
        <v>8972</v>
      </c>
      <c r="B873" s="39" t="s">
        <v>1389</v>
      </c>
      <c r="C873" s="42">
        <v>7.45</v>
      </c>
      <c r="D873" s="39" t="s">
        <v>560</v>
      </c>
      <c r="E873" s="39" t="s">
        <v>1157</v>
      </c>
    </row>
    <row r="874" spans="1:5" x14ac:dyDescent="0.25">
      <c r="A874" s="41">
        <v>8978</v>
      </c>
      <c r="B874" s="39" t="s">
        <v>1392</v>
      </c>
      <c r="C874" s="42">
        <v>7.45</v>
      </c>
      <c r="D874" s="39" t="s">
        <v>560</v>
      </c>
      <c r="E874" s="39" t="s">
        <v>1157</v>
      </c>
    </row>
    <row r="875" spans="1:5" x14ac:dyDescent="0.25">
      <c r="A875" s="41">
        <v>8980</v>
      </c>
      <c r="B875" s="39" t="s">
        <v>1396</v>
      </c>
      <c r="C875" s="42">
        <v>7.45</v>
      </c>
      <c r="D875" s="39" t="s">
        <v>553</v>
      </c>
      <c r="E875" s="39" t="s">
        <v>1157</v>
      </c>
    </row>
    <row r="876" spans="1:5" x14ac:dyDescent="0.25">
      <c r="A876" s="41">
        <v>8980</v>
      </c>
      <c r="B876" s="39" t="s">
        <v>1190</v>
      </c>
      <c r="C876" s="42">
        <v>7.45</v>
      </c>
      <c r="D876" s="39" t="s">
        <v>560</v>
      </c>
      <c r="E876" s="39" t="s">
        <v>1157</v>
      </c>
    </row>
    <row r="877" spans="1:5" x14ac:dyDescent="0.25">
      <c r="A877" s="41">
        <v>8980</v>
      </c>
      <c r="B877" s="39" t="s">
        <v>1395</v>
      </c>
      <c r="C877" s="42">
        <v>7.45</v>
      </c>
      <c r="D877" s="39" t="s">
        <v>560</v>
      </c>
      <c r="E877" s="39" t="s">
        <v>1157</v>
      </c>
    </row>
    <row r="878" spans="1:5" x14ac:dyDescent="0.25">
      <c r="A878" s="41">
        <v>8980</v>
      </c>
      <c r="B878" s="39" t="s">
        <v>1394</v>
      </c>
      <c r="C878" s="42">
        <v>7.45</v>
      </c>
      <c r="D878" s="39" t="s">
        <v>560</v>
      </c>
      <c r="E878" s="39" t="s">
        <v>1157</v>
      </c>
    </row>
    <row r="879" spans="1:5" x14ac:dyDescent="0.25">
      <c r="A879" s="41">
        <v>8980</v>
      </c>
      <c r="B879" s="39" t="s">
        <v>1393</v>
      </c>
      <c r="C879" s="42">
        <v>7.45</v>
      </c>
      <c r="D879" s="39" t="s">
        <v>560</v>
      </c>
      <c r="E879" s="39" t="s">
        <v>1157</v>
      </c>
    </row>
    <row r="880" spans="1:5" x14ac:dyDescent="0.25">
      <c r="A880" s="41">
        <v>9000</v>
      </c>
      <c r="B880" s="39" t="s">
        <v>1397</v>
      </c>
      <c r="C880" s="42">
        <v>7.45</v>
      </c>
      <c r="D880" s="39" t="s">
        <v>553</v>
      </c>
      <c r="E880" s="39" t="s">
        <v>1398</v>
      </c>
    </row>
    <row r="881" spans="1:5" x14ac:dyDescent="0.25">
      <c r="A881" s="41">
        <v>9030</v>
      </c>
      <c r="B881" s="39" t="s">
        <v>1399</v>
      </c>
      <c r="C881" s="42">
        <v>7.45</v>
      </c>
      <c r="D881" s="39" t="s">
        <v>560</v>
      </c>
      <c r="E881" s="39" t="s">
        <v>1398</v>
      </c>
    </row>
    <row r="882" spans="1:5" x14ac:dyDescent="0.25">
      <c r="A882" s="41">
        <v>9031</v>
      </c>
      <c r="B882" s="39" t="s">
        <v>1400</v>
      </c>
      <c r="C882" s="42">
        <v>7.45</v>
      </c>
      <c r="D882" s="39" t="s">
        <v>560</v>
      </c>
      <c r="E882" s="39" t="s">
        <v>1398</v>
      </c>
    </row>
    <row r="883" spans="1:5" x14ac:dyDescent="0.25">
      <c r="A883" s="41">
        <v>9032</v>
      </c>
      <c r="B883" s="39" t="s">
        <v>1401</v>
      </c>
      <c r="C883" s="42">
        <v>7.45</v>
      </c>
      <c r="D883" s="39" t="s">
        <v>560</v>
      </c>
      <c r="E883" s="39" t="s">
        <v>1398</v>
      </c>
    </row>
    <row r="884" spans="1:5" x14ac:dyDescent="0.25">
      <c r="A884" s="41">
        <v>9040</v>
      </c>
      <c r="B884" s="39" t="s">
        <v>1402</v>
      </c>
      <c r="C884" s="42">
        <v>7.45</v>
      </c>
      <c r="D884" s="39" t="s">
        <v>560</v>
      </c>
      <c r="E884" s="39" t="s">
        <v>1398</v>
      </c>
    </row>
    <row r="885" spans="1:5" x14ac:dyDescent="0.25">
      <c r="A885" s="41">
        <v>9041</v>
      </c>
      <c r="B885" s="39" t="s">
        <v>1403</v>
      </c>
      <c r="C885" s="42">
        <v>7.45</v>
      </c>
      <c r="D885" s="39" t="s">
        <v>560</v>
      </c>
      <c r="E885" s="39" t="s">
        <v>1398</v>
      </c>
    </row>
    <row r="886" spans="1:5" x14ac:dyDescent="0.25">
      <c r="A886" s="41">
        <v>9042</v>
      </c>
      <c r="B886" s="39" t="s">
        <v>1406</v>
      </c>
      <c r="C886" s="42">
        <v>7.45</v>
      </c>
      <c r="D886" s="39" t="s">
        <v>560</v>
      </c>
      <c r="E886" s="39" t="s">
        <v>1398</v>
      </c>
    </row>
    <row r="887" spans="1:5" x14ac:dyDescent="0.25">
      <c r="A887" s="41">
        <v>9042</v>
      </c>
      <c r="B887" s="39" t="s">
        <v>1405</v>
      </c>
      <c r="C887" s="42">
        <v>7.45</v>
      </c>
      <c r="D887" s="39" t="s">
        <v>560</v>
      </c>
      <c r="E887" s="39" t="s">
        <v>1398</v>
      </c>
    </row>
    <row r="888" spans="1:5" x14ac:dyDescent="0.25">
      <c r="A888" s="41">
        <v>9042</v>
      </c>
      <c r="B888" s="39" t="s">
        <v>1404</v>
      </c>
      <c r="C888" s="42">
        <v>7.45</v>
      </c>
      <c r="D888" s="39" t="s">
        <v>560</v>
      </c>
      <c r="E888" s="39" t="s">
        <v>1398</v>
      </c>
    </row>
    <row r="889" spans="1:5" x14ac:dyDescent="0.25">
      <c r="A889" s="41">
        <v>9050</v>
      </c>
      <c r="B889" s="39" t="s">
        <v>1407</v>
      </c>
      <c r="C889" s="42">
        <v>7.45</v>
      </c>
      <c r="D889" s="39" t="s">
        <v>560</v>
      </c>
      <c r="E889" s="39" t="s">
        <v>1398</v>
      </c>
    </row>
    <row r="890" spans="1:5" x14ac:dyDescent="0.25">
      <c r="A890" s="41">
        <v>9050</v>
      </c>
      <c r="B890" s="39" t="s">
        <v>228</v>
      </c>
      <c r="C890" s="42">
        <v>7.45</v>
      </c>
      <c r="D890" s="39" t="s">
        <v>560</v>
      </c>
      <c r="E890" s="39" t="s">
        <v>1398</v>
      </c>
    </row>
    <row r="891" spans="1:5" x14ac:dyDescent="0.25">
      <c r="A891" s="41">
        <v>9051</v>
      </c>
      <c r="B891" s="39" t="s">
        <v>1409</v>
      </c>
      <c r="C891" s="42">
        <v>7.45</v>
      </c>
      <c r="D891" s="39" t="s">
        <v>560</v>
      </c>
      <c r="E891" s="39" t="s">
        <v>1398</v>
      </c>
    </row>
    <row r="892" spans="1:5" x14ac:dyDescent="0.25">
      <c r="A892" s="41">
        <v>9051</v>
      </c>
      <c r="B892" s="39" t="s">
        <v>1408</v>
      </c>
      <c r="C892" s="42">
        <v>7.45</v>
      </c>
      <c r="D892" s="39" t="s">
        <v>560</v>
      </c>
      <c r="E892" s="39" t="s">
        <v>1398</v>
      </c>
    </row>
    <row r="893" spans="1:5" x14ac:dyDescent="0.25">
      <c r="A893" s="41">
        <v>9052</v>
      </c>
      <c r="B893" s="39" t="s">
        <v>1410</v>
      </c>
      <c r="C893" s="42">
        <v>7.45</v>
      </c>
      <c r="D893" s="39" t="s">
        <v>560</v>
      </c>
      <c r="E893" s="39" t="s">
        <v>1398</v>
      </c>
    </row>
    <row r="894" spans="1:5" x14ac:dyDescent="0.25">
      <c r="A894" s="41">
        <v>9060</v>
      </c>
      <c r="B894" s="39" t="s">
        <v>1411</v>
      </c>
      <c r="C894" s="42">
        <v>7.45</v>
      </c>
      <c r="D894" s="39" t="s">
        <v>553</v>
      </c>
      <c r="E894" s="39" t="s">
        <v>1398</v>
      </c>
    </row>
    <row r="895" spans="1:5" x14ac:dyDescent="0.25">
      <c r="A895" s="41">
        <v>9070</v>
      </c>
      <c r="B895" s="39" t="s">
        <v>968</v>
      </c>
      <c r="C895" s="42">
        <v>7.45</v>
      </c>
      <c r="D895" s="39" t="s">
        <v>560</v>
      </c>
      <c r="E895" s="39" t="s">
        <v>1398</v>
      </c>
    </row>
    <row r="896" spans="1:5" x14ac:dyDescent="0.25">
      <c r="A896" s="41">
        <v>9070</v>
      </c>
      <c r="B896" s="39" t="s">
        <v>1412</v>
      </c>
      <c r="C896" s="42">
        <v>7.45</v>
      </c>
      <c r="D896" s="39" t="s">
        <v>553</v>
      </c>
      <c r="E896" s="39" t="s">
        <v>1398</v>
      </c>
    </row>
    <row r="897" spans="1:5" x14ac:dyDescent="0.25">
      <c r="A897" s="41">
        <v>9080</v>
      </c>
      <c r="B897" s="39" t="s">
        <v>1416</v>
      </c>
      <c r="C897" s="42">
        <v>6.45</v>
      </c>
      <c r="D897" s="39" t="s">
        <v>560</v>
      </c>
      <c r="E897" s="39" t="s">
        <v>1398</v>
      </c>
    </row>
    <row r="898" spans="1:5" x14ac:dyDescent="0.25">
      <c r="A898" s="41">
        <v>9080</v>
      </c>
      <c r="B898" s="39" t="s">
        <v>1415</v>
      </c>
      <c r="C898" s="42">
        <v>6.45</v>
      </c>
      <c r="D898" s="39" t="s">
        <v>560</v>
      </c>
      <c r="E898" s="39" t="s">
        <v>1398</v>
      </c>
    </row>
    <row r="899" spans="1:5" x14ac:dyDescent="0.25">
      <c r="A899" s="41">
        <v>9080</v>
      </c>
      <c r="B899" s="39" t="s">
        <v>1414</v>
      </c>
      <c r="C899" s="42">
        <v>6.45</v>
      </c>
      <c r="D899" s="39" t="s">
        <v>553</v>
      </c>
      <c r="E899" s="39" t="s">
        <v>1398</v>
      </c>
    </row>
    <row r="900" spans="1:5" x14ac:dyDescent="0.25">
      <c r="A900" s="41">
        <v>9080</v>
      </c>
      <c r="B900" s="39" t="s">
        <v>1413</v>
      </c>
      <c r="C900" s="42">
        <v>6.45</v>
      </c>
      <c r="D900" s="39" t="s">
        <v>560</v>
      </c>
      <c r="E900" s="39" t="s">
        <v>1398</v>
      </c>
    </row>
    <row r="901" spans="1:5" x14ac:dyDescent="0.25">
      <c r="A901" s="41">
        <v>9090</v>
      </c>
      <c r="B901" s="39" t="s">
        <v>1418</v>
      </c>
      <c r="C901" s="42">
        <v>7.45</v>
      </c>
      <c r="D901" s="39" t="s">
        <v>553</v>
      </c>
      <c r="E901" s="39" t="s">
        <v>1398</v>
      </c>
    </row>
    <row r="902" spans="1:5" x14ac:dyDescent="0.25">
      <c r="A902" s="41">
        <v>9090</v>
      </c>
      <c r="B902" s="39" t="s">
        <v>1417</v>
      </c>
      <c r="C902" s="42">
        <v>7.45</v>
      </c>
      <c r="D902" s="39" t="s">
        <v>560</v>
      </c>
      <c r="E902" s="39" t="s">
        <v>1398</v>
      </c>
    </row>
    <row r="903" spans="1:5" x14ac:dyDescent="0.25">
      <c r="A903" s="41">
        <v>9100</v>
      </c>
      <c r="B903" s="39" t="s">
        <v>1420</v>
      </c>
      <c r="C903" s="42">
        <v>7.45</v>
      </c>
      <c r="D903" s="39" t="s">
        <v>553</v>
      </c>
      <c r="E903" s="39" t="s">
        <v>1398</v>
      </c>
    </row>
    <row r="904" spans="1:5" x14ac:dyDescent="0.25">
      <c r="A904" s="41">
        <v>9100</v>
      </c>
      <c r="B904" s="39" t="s">
        <v>1419</v>
      </c>
      <c r="C904" s="42">
        <v>7.45</v>
      </c>
      <c r="D904" s="39" t="s">
        <v>560</v>
      </c>
      <c r="E904" s="39" t="s">
        <v>1398</v>
      </c>
    </row>
    <row r="905" spans="1:5" x14ac:dyDescent="0.25">
      <c r="A905" s="41">
        <v>9111</v>
      </c>
      <c r="B905" s="39" t="s">
        <v>1421</v>
      </c>
      <c r="C905" s="42">
        <v>7.45</v>
      </c>
      <c r="D905" s="39" t="s">
        <v>560</v>
      </c>
      <c r="E905" s="39" t="s">
        <v>1398</v>
      </c>
    </row>
    <row r="906" spans="1:5" x14ac:dyDescent="0.25">
      <c r="A906" s="41">
        <v>9112</v>
      </c>
      <c r="B906" s="39" t="s">
        <v>1422</v>
      </c>
      <c r="C906" s="42">
        <v>7.45</v>
      </c>
      <c r="D906" s="39" t="s">
        <v>560</v>
      </c>
      <c r="E906" s="39" t="s">
        <v>1398</v>
      </c>
    </row>
    <row r="907" spans="1:5" x14ac:dyDescent="0.25">
      <c r="A907" s="41">
        <v>9120</v>
      </c>
      <c r="B907" s="39" t="s">
        <v>1427</v>
      </c>
      <c r="C907" s="42">
        <v>7.45</v>
      </c>
      <c r="D907" s="39" t="s">
        <v>560</v>
      </c>
      <c r="E907" s="39" t="s">
        <v>1398</v>
      </c>
    </row>
    <row r="908" spans="1:5" x14ac:dyDescent="0.25">
      <c r="A908" s="41">
        <v>9120</v>
      </c>
      <c r="B908" s="39" t="s">
        <v>1426</v>
      </c>
      <c r="C908" s="42">
        <v>7.45</v>
      </c>
      <c r="D908" s="39" t="s">
        <v>560</v>
      </c>
      <c r="E908" s="39" t="s">
        <v>1398</v>
      </c>
    </row>
    <row r="909" spans="1:5" x14ac:dyDescent="0.25">
      <c r="A909" s="41">
        <v>9120</v>
      </c>
      <c r="B909" s="39" t="s">
        <v>1425</v>
      </c>
      <c r="C909" s="42">
        <v>7.45</v>
      </c>
      <c r="D909" s="39" t="s">
        <v>560</v>
      </c>
      <c r="E909" s="39" t="s">
        <v>1398</v>
      </c>
    </row>
    <row r="910" spans="1:5" x14ac:dyDescent="0.25">
      <c r="A910" s="41">
        <v>9120</v>
      </c>
      <c r="B910" s="39" t="s">
        <v>1424</v>
      </c>
      <c r="C910" s="42">
        <v>7.45</v>
      </c>
      <c r="D910" s="39" t="s">
        <v>560</v>
      </c>
      <c r="E910" s="39" t="s">
        <v>1398</v>
      </c>
    </row>
    <row r="911" spans="1:5" x14ac:dyDescent="0.25">
      <c r="A911" s="41">
        <v>9120</v>
      </c>
      <c r="B911" s="39" t="s">
        <v>1423</v>
      </c>
      <c r="C911" s="42">
        <v>7.45</v>
      </c>
      <c r="D911" s="39" t="s">
        <v>553</v>
      </c>
      <c r="E911" s="39" t="s">
        <v>1398</v>
      </c>
    </row>
    <row r="912" spans="1:5" x14ac:dyDescent="0.25">
      <c r="A912" s="41">
        <v>9130</v>
      </c>
      <c r="B912" s="39" t="s">
        <v>1430</v>
      </c>
      <c r="C912" s="42">
        <v>7.45</v>
      </c>
      <c r="D912" s="39" t="s">
        <v>560</v>
      </c>
      <c r="E912" s="39" t="s">
        <v>1398</v>
      </c>
    </row>
    <row r="913" spans="1:5" x14ac:dyDescent="0.25">
      <c r="A913" s="41">
        <v>9130</v>
      </c>
      <c r="B913" s="39" t="s">
        <v>1429</v>
      </c>
      <c r="C913" s="42">
        <v>7.45</v>
      </c>
      <c r="D913" s="39" t="s">
        <v>560</v>
      </c>
      <c r="E913" s="39" t="s">
        <v>1398</v>
      </c>
    </row>
    <row r="914" spans="1:5" x14ac:dyDescent="0.25">
      <c r="A914" s="41">
        <v>9130</v>
      </c>
      <c r="B914" s="39" t="s">
        <v>1425</v>
      </c>
      <c r="C914" s="42">
        <v>7.45</v>
      </c>
      <c r="D914" s="39" t="s">
        <v>560</v>
      </c>
      <c r="E914" s="39" t="s">
        <v>1398</v>
      </c>
    </row>
    <row r="915" spans="1:5" x14ac:dyDescent="0.25">
      <c r="A915" s="41">
        <v>9130</v>
      </c>
      <c r="B915" s="39" t="s">
        <v>1428</v>
      </c>
      <c r="C915" s="42">
        <v>7.45</v>
      </c>
      <c r="D915" s="39" t="s">
        <v>560</v>
      </c>
      <c r="E915" s="39" t="s">
        <v>1398</v>
      </c>
    </row>
    <row r="916" spans="1:5" x14ac:dyDescent="0.25">
      <c r="A916" s="41">
        <v>9140</v>
      </c>
      <c r="B916" s="39" t="s">
        <v>1434</v>
      </c>
      <c r="C916" s="42">
        <v>7.45</v>
      </c>
      <c r="D916" s="39" t="s">
        <v>560</v>
      </c>
      <c r="E916" s="39" t="s">
        <v>1398</v>
      </c>
    </row>
    <row r="917" spans="1:5" x14ac:dyDescent="0.25">
      <c r="A917" s="41">
        <v>9140</v>
      </c>
      <c r="B917" s="39" t="s">
        <v>1433</v>
      </c>
      <c r="C917" s="42">
        <v>7.45</v>
      </c>
      <c r="D917" s="39" t="s">
        <v>553</v>
      </c>
      <c r="E917" s="39" t="s">
        <v>1398</v>
      </c>
    </row>
    <row r="918" spans="1:5" x14ac:dyDescent="0.25">
      <c r="A918" s="41">
        <v>9140</v>
      </c>
      <c r="B918" s="39" t="s">
        <v>1432</v>
      </c>
      <c r="C918" s="42">
        <v>7.45</v>
      </c>
      <c r="D918" s="39" t="s">
        <v>560</v>
      </c>
      <c r="E918" s="39" t="s">
        <v>1398</v>
      </c>
    </row>
    <row r="919" spans="1:5" x14ac:dyDescent="0.25">
      <c r="A919" s="41">
        <v>9140</v>
      </c>
      <c r="B919" s="39" t="s">
        <v>1431</v>
      </c>
      <c r="C919" s="42">
        <v>7.45</v>
      </c>
      <c r="D919" s="39" t="s">
        <v>560</v>
      </c>
      <c r="E919" s="39" t="s">
        <v>1398</v>
      </c>
    </row>
    <row r="920" spans="1:5" x14ac:dyDescent="0.25">
      <c r="A920" s="41">
        <v>9150</v>
      </c>
      <c r="B920" s="39" t="s">
        <v>1437</v>
      </c>
      <c r="C920" s="42">
        <v>7.45</v>
      </c>
      <c r="D920" s="39" t="s">
        <v>560</v>
      </c>
      <c r="E920" s="39" t="s">
        <v>1398</v>
      </c>
    </row>
    <row r="921" spans="1:5" x14ac:dyDescent="0.25">
      <c r="A921" s="41">
        <v>9150</v>
      </c>
      <c r="B921" s="39" t="s">
        <v>1436</v>
      </c>
      <c r="C921" s="42">
        <v>7.45</v>
      </c>
      <c r="D921" s="39" t="s">
        <v>553</v>
      </c>
      <c r="E921" s="39" t="s">
        <v>1398</v>
      </c>
    </row>
    <row r="922" spans="1:5" x14ac:dyDescent="0.25">
      <c r="A922" s="41">
        <v>9150</v>
      </c>
      <c r="B922" s="39" t="s">
        <v>1435</v>
      </c>
      <c r="C922" s="42">
        <v>7.45</v>
      </c>
      <c r="D922" s="39" t="s">
        <v>560</v>
      </c>
      <c r="E922" s="39" t="s">
        <v>1398</v>
      </c>
    </row>
    <row r="923" spans="1:5" x14ac:dyDescent="0.25">
      <c r="A923" s="41">
        <v>9160</v>
      </c>
      <c r="B923" s="39" t="s">
        <v>1440</v>
      </c>
      <c r="C923" s="42">
        <v>6.45</v>
      </c>
      <c r="D923" s="39" t="s">
        <v>553</v>
      </c>
      <c r="E923" s="39" t="s">
        <v>1398</v>
      </c>
    </row>
    <row r="924" spans="1:5" x14ac:dyDescent="0.25">
      <c r="A924" s="41">
        <v>9160</v>
      </c>
      <c r="B924" s="39" t="s">
        <v>1439</v>
      </c>
      <c r="C924" s="42">
        <v>6.45</v>
      </c>
      <c r="D924" s="39" t="s">
        <v>560</v>
      </c>
      <c r="E924" s="39" t="s">
        <v>1398</v>
      </c>
    </row>
    <row r="925" spans="1:5" x14ac:dyDescent="0.25">
      <c r="A925" s="41">
        <v>9160</v>
      </c>
      <c r="B925" s="39" t="s">
        <v>1438</v>
      </c>
      <c r="C925" s="42">
        <v>6.45</v>
      </c>
      <c r="D925" s="39" t="s">
        <v>560</v>
      </c>
      <c r="E925" s="39" t="s">
        <v>1398</v>
      </c>
    </row>
    <row r="926" spans="1:5" x14ac:dyDescent="0.25">
      <c r="A926" s="41">
        <v>9170</v>
      </c>
      <c r="B926" s="39" t="s">
        <v>1444</v>
      </c>
      <c r="C926" s="42">
        <v>7.45</v>
      </c>
      <c r="D926" s="39" t="s">
        <v>560</v>
      </c>
      <c r="E926" s="39" t="s">
        <v>1398</v>
      </c>
    </row>
    <row r="927" spans="1:5" x14ac:dyDescent="0.25">
      <c r="A927" s="41">
        <v>9170</v>
      </c>
      <c r="B927" s="39" t="s">
        <v>1443</v>
      </c>
      <c r="C927" s="42">
        <v>7.45</v>
      </c>
      <c r="D927" s="39" t="s">
        <v>553</v>
      </c>
      <c r="E927" s="39" t="s">
        <v>1398</v>
      </c>
    </row>
    <row r="928" spans="1:5" x14ac:dyDescent="0.25">
      <c r="A928" s="41">
        <v>9170</v>
      </c>
      <c r="B928" s="39" t="s">
        <v>1442</v>
      </c>
      <c r="C928" s="42">
        <v>7.45</v>
      </c>
      <c r="D928" s="39" t="s">
        <v>560</v>
      </c>
      <c r="E928" s="39" t="s">
        <v>1398</v>
      </c>
    </row>
    <row r="929" spans="1:5" x14ac:dyDescent="0.25">
      <c r="A929" s="41">
        <v>9170</v>
      </c>
      <c r="B929" s="39" t="s">
        <v>1441</v>
      </c>
      <c r="C929" s="42">
        <v>7.45</v>
      </c>
      <c r="D929" s="39" t="s">
        <v>560</v>
      </c>
      <c r="E929" s="39" t="s">
        <v>1398</v>
      </c>
    </row>
    <row r="930" spans="1:5" x14ac:dyDescent="0.25">
      <c r="A930" s="41">
        <v>9180</v>
      </c>
      <c r="B930" s="39" t="s">
        <v>1445</v>
      </c>
      <c r="C930" s="42">
        <v>6.45</v>
      </c>
      <c r="D930" s="39" t="s">
        <v>553</v>
      </c>
      <c r="E930" s="39" t="s">
        <v>1398</v>
      </c>
    </row>
    <row r="931" spans="1:5" x14ac:dyDescent="0.25">
      <c r="A931" s="41">
        <v>9185</v>
      </c>
      <c r="B931" s="39" t="s">
        <v>1446</v>
      </c>
      <c r="C931" s="42">
        <v>6.45</v>
      </c>
      <c r="D931" s="39" t="s">
        <v>553</v>
      </c>
      <c r="E931" s="39" t="s">
        <v>1398</v>
      </c>
    </row>
    <row r="932" spans="1:5" x14ac:dyDescent="0.25">
      <c r="A932" s="41">
        <v>9190</v>
      </c>
      <c r="B932" s="39" t="s">
        <v>1448</v>
      </c>
      <c r="C932" s="42">
        <v>5.95</v>
      </c>
      <c r="D932" s="39" t="s">
        <v>553</v>
      </c>
      <c r="E932" s="39" t="s">
        <v>1398</v>
      </c>
    </row>
    <row r="933" spans="1:5" x14ac:dyDescent="0.25">
      <c r="A933" s="41">
        <v>9190</v>
      </c>
      <c r="B933" s="39" t="s">
        <v>1447</v>
      </c>
      <c r="C933" s="42">
        <v>5.95</v>
      </c>
      <c r="D933" s="39" t="s">
        <v>560</v>
      </c>
      <c r="E933" s="39" t="s">
        <v>1398</v>
      </c>
    </row>
    <row r="934" spans="1:5" x14ac:dyDescent="0.25">
      <c r="A934" s="41">
        <v>9200</v>
      </c>
      <c r="B934" s="39" t="s">
        <v>1456</v>
      </c>
      <c r="C934" s="42">
        <v>7.45</v>
      </c>
      <c r="D934" s="39" t="s">
        <v>560</v>
      </c>
      <c r="E934" s="39" t="s">
        <v>1398</v>
      </c>
    </row>
    <row r="935" spans="1:5" x14ac:dyDescent="0.25">
      <c r="A935" s="41">
        <v>9200</v>
      </c>
      <c r="B935" s="39" t="s">
        <v>1455</v>
      </c>
      <c r="C935" s="42">
        <v>7.45</v>
      </c>
      <c r="D935" s="39" t="s">
        <v>560</v>
      </c>
      <c r="E935" s="39" t="s">
        <v>1398</v>
      </c>
    </row>
    <row r="936" spans="1:5" x14ac:dyDescent="0.25">
      <c r="A936" s="41">
        <v>9200</v>
      </c>
      <c r="B936" s="39" t="s">
        <v>1454</v>
      </c>
      <c r="C936" s="42">
        <v>7.45</v>
      </c>
      <c r="D936" s="39" t="s">
        <v>560</v>
      </c>
      <c r="E936" s="39" t="s">
        <v>1398</v>
      </c>
    </row>
    <row r="937" spans="1:5" x14ac:dyDescent="0.25">
      <c r="A937" s="41">
        <v>9200</v>
      </c>
      <c r="B937" s="39" t="s">
        <v>1453</v>
      </c>
      <c r="C937" s="42">
        <v>7.45</v>
      </c>
      <c r="D937" s="39" t="s">
        <v>560</v>
      </c>
      <c r="E937" s="39" t="s">
        <v>1398</v>
      </c>
    </row>
    <row r="938" spans="1:5" x14ac:dyDescent="0.25">
      <c r="A938" s="41">
        <v>9200</v>
      </c>
      <c r="B938" s="39" t="s">
        <v>1452</v>
      </c>
      <c r="C938" s="42">
        <v>7.45</v>
      </c>
      <c r="D938" s="39" t="s">
        <v>560</v>
      </c>
      <c r="E938" s="39" t="s">
        <v>1398</v>
      </c>
    </row>
    <row r="939" spans="1:5" x14ac:dyDescent="0.25">
      <c r="A939" s="41">
        <v>9200</v>
      </c>
      <c r="B939" s="39" t="s">
        <v>1451</v>
      </c>
      <c r="C939" s="42">
        <v>7.45</v>
      </c>
      <c r="D939" s="39" t="s">
        <v>553</v>
      </c>
      <c r="E939" s="39" t="s">
        <v>1398</v>
      </c>
    </row>
    <row r="940" spans="1:5" x14ac:dyDescent="0.25">
      <c r="A940" s="41">
        <v>9200</v>
      </c>
      <c r="B940" s="39" t="s">
        <v>1450</v>
      </c>
      <c r="C940" s="42">
        <v>7.45</v>
      </c>
      <c r="D940" s="39" t="s">
        <v>560</v>
      </c>
      <c r="E940" s="39" t="s">
        <v>1398</v>
      </c>
    </row>
    <row r="941" spans="1:5" x14ac:dyDescent="0.25">
      <c r="A941" s="41">
        <v>9200</v>
      </c>
      <c r="B941" s="39" t="s">
        <v>1449</v>
      </c>
      <c r="C941" s="42">
        <v>7.45</v>
      </c>
      <c r="D941" s="39" t="s">
        <v>560</v>
      </c>
      <c r="E941" s="39" t="s">
        <v>1398</v>
      </c>
    </row>
    <row r="942" spans="1:5" x14ac:dyDescent="0.25">
      <c r="A942" s="41">
        <v>9220</v>
      </c>
      <c r="B942" s="39" t="s">
        <v>1458</v>
      </c>
      <c r="C942" s="42">
        <v>7.45</v>
      </c>
      <c r="D942" s="39" t="s">
        <v>560</v>
      </c>
      <c r="E942" s="39" t="s">
        <v>1398</v>
      </c>
    </row>
    <row r="943" spans="1:5" x14ac:dyDescent="0.25">
      <c r="A943" s="41">
        <v>9220</v>
      </c>
      <c r="B943" s="39" t="s">
        <v>1457</v>
      </c>
      <c r="C943" s="42">
        <v>7.45</v>
      </c>
      <c r="D943" s="39" t="s">
        <v>553</v>
      </c>
      <c r="E943" s="39" t="s">
        <v>1398</v>
      </c>
    </row>
    <row r="944" spans="1:5" x14ac:dyDescent="0.25">
      <c r="A944" s="41">
        <v>9230</v>
      </c>
      <c r="B944" s="39" t="s">
        <v>1461</v>
      </c>
      <c r="C944" s="42">
        <v>7.45</v>
      </c>
      <c r="D944" s="39" t="s">
        <v>553</v>
      </c>
      <c r="E944" s="39" t="s">
        <v>1398</v>
      </c>
    </row>
    <row r="945" spans="1:5" x14ac:dyDescent="0.25">
      <c r="A945" s="41">
        <v>9230</v>
      </c>
      <c r="B945" s="39" t="s">
        <v>1460</v>
      </c>
      <c r="C945" s="42">
        <v>7.45</v>
      </c>
      <c r="D945" s="39" t="s">
        <v>560</v>
      </c>
      <c r="E945" s="39" t="s">
        <v>1398</v>
      </c>
    </row>
    <row r="946" spans="1:5" x14ac:dyDescent="0.25">
      <c r="A946" s="41">
        <v>9230</v>
      </c>
      <c r="B946" s="39" t="s">
        <v>1459</v>
      </c>
      <c r="C946" s="42">
        <v>7.45</v>
      </c>
      <c r="D946" s="39" t="s">
        <v>560</v>
      </c>
      <c r="E946" s="39" t="s">
        <v>1398</v>
      </c>
    </row>
    <row r="947" spans="1:5" x14ac:dyDescent="0.25">
      <c r="A947" s="41">
        <v>9240</v>
      </c>
      <c r="B947" s="39" t="s">
        <v>1462</v>
      </c>
      <c r="C947" s="42">
        <v>7.45</v>
      </c>
      <c r="D947" s="39" t="s">
        <v>553</v>
      </c>
      <c r="E947" s="39" t="s">
        <v>1398</v>
      </c>
    </row>
    <row r="948" spans="1:5" x14ac:dyDescent="0.25">
      <c r="A948" s="41">
        <v>9250</v>
      </c>
      <c r="B948" s="39" t="s">
        <v>1463</v>
      </c>
      <c r="C948" s="42">
        <v>7.45</v>
      </c>
      <c r="D948" s="39" t="s">
        <v>553</v>
      </c>
      <c r="E948" s="39" t="s">
        <v>1398</v>
      </c>
    </row>
    <row r="949" spans="1:5" x14ac:dyDescent="0.25">
      <c r="A949" s="41">
        <v>9255</v>
      </c>
      <c r="B949" s="39" t="s">
        <v>1465</v>
      </c>
      <c r="C949" s="42">
        <v>7.45</v>
      </c>
      <c r="D949" s="39" t="s">
        <v>560</v>
      </c>
      <c r="E949" s="39" t="s">
        <v>1398</v>
      </c>
    </row>
    <row r="950" spans="1:5" x14ac:dyDescent="0.25">
      <c r="A950" s="41">
        <v>9255</v>
      </c>
      <c r="B950" s="39" t="s">
        <v>1464</v>
      </c>
      <c r="C950" s="42">
        <v>7.45</v>
      </c>
      <c r="D950" s="39" t="s">
        <v>553</v>
      </c>
      <c r="E950" s="39" t="s">
        <v>1398</v>
      </c>
    </row>
    <row r="951" spans="1:5" x14ac:dyDescent="0.25">
      <c r="A951" s="41">
        <v>9260</v>
      </c>
      <c r="B951" s="39" t="s">
        <v>1468</v>
      </c>
      <c r="C951" s="42">
        <v>7.45</v>
      </c>
      <c r="D951" s="39" t="s">
        <v>553</v>
      </c>
      <c r="E951" s="39" t="s">
        <v>1398</v>
      </c>
    </row>
    <row r="952" spans="1:5" x14ac:dyDescent="0.25">
      <c r="A952" s="41">
        <v>9260</v>
      </c>
      <c r="B952" s="39" t="s">
        <v>1467</v>
      </c>
      <c r="C952" s="42">
        <v>7.45</v>
      </c>
      <c r="D952" s="39" t="s">
        <v>560</v>
      </c>
      <c r="E952" s="39" t="s">
        <v>1398</v>
      </c>
    </row>
    <row r="953" spans="1:5" x14ac:dyDescent="0.25">
      <c r="A953" s="41">
        <v>9260</v>
      </c>
      <c r="B953" s="39" t="s">
        <v>1466</v>
      </c>
      <c r="C953" s="42">
        <v>7.45</v>
      </c>
      <c r="D953" s="39" t="s">
        <v>560</v>
      </c>
      <c r="E953" s="39" t="s">
        <v>1398</v>
      </c>
    </row>
    <row r="954" spans="1:5" x14ac:dyDescent="0.25">
      <c r="A954" s="41">
        <v>9270</v>
      </c>
      <c r="B954" s="39" t="s">
        <v>1470</v>
      </c>
      <c r="C954" s="42">
        <v>7.45</v>
      </c>
      <c r="D954" s="39" t="s">
        <v>553</v>
      </c>
      <c r="E954" s="39" t="s">
        <v>1398</v>
      </c>
    </row>
    <row r="955" spans="1:5" x14ac:dyDescent="0.25">
      <c r="A955" s="41">
        <v>9270</v>
      </c>
      <c r="B955" s="39" t="s">
        <v>1469</v>
      </c>
      <c r="C955" s="42">
        <v>7.45</v>
      </c>
      <c r="D955" s="39" t="s">
        <v>560</v>
      </c>
      <c r="E955" s="39" t="s">
        <v>1398</v>
      </c>
    </row>
    <row r="956" spans="1:5" x14ac:dyDescent="0.25">
      <c r="A956" s="41">
        <v>9280</v>
      </c>
      <c r="B956" s="39" t="s">
        <v>1473</v>
      </c>
      <c r="C956" s="42">
        <v>7.45</v>
      </c>
      <c r="D956" s="39" t="s">
        <v>560</v>
      </c>
      <c r="E956" s="39" t="s">
        <v>1398</v>
      </c>
    </row>
    <row r="957" spans="1:5" x14ac:dyDescent="0.25">
      <c r="A957" s="41">
        <v>9280</v>
      </c>
      <c r="B957" s="39" t="s">
        <v>1472</v>
      </c>
      <c r="C957" s="42">
        <v>7.45</v>
      </c>
      <c r="D957" s="39" t="s">
        <v>553</v>
      </c>
      <c r="E957" s="39" t="s">
        <v>1398</v>
      </c>
    </row>
    <row r="958" spans="1:5" x14ac:dyDescent="0.25">
      <c r="A958" s="41">
        <v>9280</v>
      </c>
      <c r="B958" s="39" t="s">
        <v>1471</v>
      </c>
      <c r="C958" s="42">
        <v>7.45</v>
      </c>
      <c r="D958" s="39" t="s">
        <v>560</v>
      </c>
      <c r="E958" s="39" t="s">
        <v>1398</v>
      </c>
    </row>
    <row r="959" spans="1:5" x14ac:dyDescent="0.25">
      <c r="A959" s="41">
        <v>9290</v>
      </c>
      <c r="B959" s="39" t="s">
        <v>1476</v>
      </c>
      <c r="C959" s="42">
        <v>7.45</v>
      </c>
      <c r="D959" s="39" t="s">
        <v>560</v>
      </c>
      <c r="E959" s="39" t="s">
        <v>1398</v>
      </c>
    </row>
    <row r="960" spans="1:5" x14ac:dyDescent="0.25">
      <c r="A960" s="41">
        <v>9290</v>
      </c>
      <c r="B960" s="39" t="s">
        <v>1475</v>
      </c>
      <c r="C960" s="42">
        <v>7.45</v>
      </c>
      <c r="D960" s="39" t="s">
        <v>560</v>
      </c>
      <c r="E960" s="39" t="s">
        <v>1398</v>
      </c>
    </row>
    <row r="961" spans="1:5" x14ac:dyDescent="0.25">
      <c r="A961" s="41">
        <v>9290</v>
      </c>
      <c r="B961" s="39" t="s">
        <v>1474</v>
      </c>
      <c r="C961" s="42">
        <v>7.45</v>
      </c>
      <c r="D961" s="39" t="s">
        <v>553</v>
      </c>
      <c r="E961" s="39" t="s">
        <v>1398</v>
      </c>
    </row>
    <row r="962" spans="1:5" x14ac:dyDescent="0.25">
      <c r="A962" s="41">
        <v>9300</v>
      </c>
      <c r="B962" s="39" t="s">
        <v>1477</v>
      </c>
      <c r="C962" s="42">
        <v>6.45</v>
      </c>
      <c r="D962" s="39" t="s">
        <v>553</v>
      </c>
      <c r="E962" s="39" t="s">
        <v>1398</v>
      </c>
    </row>
    <row r="963" spans="1:5" x14ac:dyDescent="0.25">
      <c r="A963" s="41">
        <v>9308</v>
      </c>
      <c r="B963" s="39" t="s">
        <v>668</v>
      </c>
      <c r="C963" s="42">
        <v>6.45</v>
      </c>
      <c r="D963" s="39" t="s">
        <v>560</v>
      </c>
      <c r="E963" s="39" t="s">
        <v>1398</v>
      </c>
    </row>
    <row r="964" spans="1:5" x14ac:dyDescent="0.25">
      <c r="A964" s="41">
        <v>9308</v>
      </c>
      <c r="B964" s="39" t="s">
        <v>1478</v>
      </c>
      <c r="C964" s="42">
        <v>6.45</v>
      </c>
      <c r="D964" s="39" t="s">
        <v>560</v>
      </c>
      <c r="E964" s="39" t="s">
        <v>1398</v>
      </c>
    </row>
    <row r="965" spans="1:5" x14ac:dyDescent="0.25">
      <c r="A965" s="41">
        <v>9310</v>
      </c>
      <c r="B965" s="39" t="s">
        <v>1481</v>
      </c>
      <c r="C965" s="42">
        <v>6.45</v>
      </c>
      <c r="D965" s="39" t="s">
        <v>560</v>
      </c>
      <c r="E965" s="39" t="s">
        <v>1398</v>
      </c>
    </row>
    <row r="966" spans="1:5" x14ac:dyDescent="0.25">
      <c r="A966" s="41">
        <v>9310</v>
      </c>
      <c r="B966" s="39" t="s">
        <v>893</v>
      </c>
      <c r="C966" s="42">
        <v>6.45</v>
      </c>
      <c r="D966" s="39" t="s">
        <v>560</v>
      </c>
      <c r="E966" s="39" t="s">
        <v>1398</v>
      </c>
    </row>
    <row r="967" spans="1:5" x14ac:dyDescent="0.25">
      <c r="A967" s="41">
        <v>9310</v>
      </c>
      <c r="B967" s="39" t="s">
        <v>1480</v>
      </c>
      <c r="C967" s="42">
        <v>6.45</v>
      </c>
      <c r="D967" s="39" t="s">
        <v>560</v>
      </c>
      <c r="E967" s="39" t="s">
        <v>1398</v>
      </c>
    </row>
    <row r="968" spans="1:5" x14ac:dyDescent="0.25">
      <c r="A968" s="41">
        <v>9310</v>
      </c>
      <c r="B968" s="39" t="s">
        <v>1479</v>
      </c>
      <c r="C968" s="42">
        <v>6.45</v>
      </c>
      <c r="D968" s="39" t="s">
        <v>560</v>
      </c>
      <c r="E968" s="39" t="s">
        <v>1398</v>
      </c>
    </row>
    <row r="969" spans="1:5" x14ac:dyDescent="0.25">
      <c r="A969" s="41">
        <v>9320</v>
      </c>
      <c r="B969" s="39" t="s">
        <v>1483</v>
      </c>
      <c r="C969" s="42">
        <v>6.45</v>
      </c>
      <c r="D969" s="39" t="s">
        <v>560</v>
      </c>
      <c r="E969" s="39" t="s">
        <v>1398</v>
      </c>
    </row>
    <row r="970" spans="1:5" x14ac:dyDescent="0.25">
      <c r="A970" s="41">
        <v>9320</v>
      </c>
      <c r="B970" s="39" t="s">
        <v>1482</v>
      </c>
      <c r="C970" s="42">
        <v>6.45</v>
      </c>
      <c r="D970" s="39" t="s">
        <v>560</v>
      </c>
      <c r="E970" s="39" t="s">
        <v>1398</v>
      </c>
    </row>
    <row r="971" spans="1:5" x14ac:dyDescent="0.25">
      <c r="A971" s="41">
        <v>9340</v>
      </c>
      <c r="B971" s="39" t="s">
        <v>1488</v>
      </c>
      <c r="C971" s="42">
        <v>6.45</v>
      </c>
      <c r="D971" s="39" t="s">
        <v>560</v>
      </c>
      <c r="E971" s="39" t="s">
        <v>1398</v>
      </c>
    </row>
    <row r="972" spans="1:5" x14ac:dyDescent="0.25">
      <c r="A972" s="41">
        <v>9340</v>
      </c>
      <c r="B972" s="39" t="s">
        <v>1487</v>
      </c>
      <c r="C972" s="42">
        <v>6.45</v>
      </c>
      <c r="D972" s="39" t="s">
        <v>560</v>
      </c>
      <c r="E972" s="39" t="s">
        <v>1398</v>
      </c>
    </row>
    <row r="973" spans="1:5" x14ac:dyDescent="0.25">
      <c r="A973" s="41">
        <v>9340</v>
      </c>
      <c r="B973" s="39" t="s">
        <v>1486</v>
      </c>
      <c r="C973" s="42">
        <v>6.45</v>
      </c>
      <c r="D973" s="39" t="s">
        <v>560</v>
      </c>
      <c r="E973" s="39" t="s">
        <v>1398</v>
      </c>
    </row>
    <row r="974" spans="1:5" x14ac:dyDescent="0.25">
      <c r="A974" s="41">
        <v>9340</v>
      </c>
      <c r="B974" s="39" t="s">
        <v>1485</v>
      </c>
      <c r="C974" s="42">
        <v>6.45</v>
      </c>
      <c r="D974" s="39" t="s">
        <v>553</v>
      </c>
      <c r="E974" s="39" t="s">
        <v>1398</v>
      </c>
    </row>
    <row r="975" spans="1:5" x14ac:dyDescent="0.25">
      <c r="A975" s="41">
        <v>9340</v>
      </c>
      <c r="B975" s="39" t="s">
        <v>1484</v>
      </c>
      <c r="C975" s="42">
        <v>6.45</v>
      </c>
      <c r="D975" s="39" t="s">
        <v>560</v>
      </c>
      <c r="E975" s="39" t="s">
        <v>1398</v>
      </c>
    </row>
    <row r="976" spans="1:5" x14ac:dyDescent="0.25">
      <c r="A976" s="41">
        <v>9400</v>
      </c>
      <c r="B976" s="39" t="s">
        <v>1495</v>
      </c>
      <c r="C976" s="42">
        <v>7.45</v>
      </c>
      <c r="D976" s="39" t="s">
        <v>560</v>
      </c>
      <c r="E976" s="39" t="s">
        <v>1398</v>
      </c>
    </row>
    <row r="977" spans="1:5" x14ac:dyDescent="0.25">
      <c r="A977" s="41">
        <v>9400</v>
      </c>
      <c r="B977" s="39" t="s">
        <v>1494</v>
      </c>
      <c r="C977" s="42">
        <v>7.45</v>
      </c>
      <c r="D977" s="39" t="s">
        <v>560</v>
      </c>
      <c r="E977" s="39" t="s">
        <v>1398</v>
      </c>
    </row>
    <row r="978" spans="1:5" x14ac:dyDescent="0.25">
      <c r="A978" s="41">
        <v>9400</v>
      </c>
      <c r="B978" s="39" t="s">
        <v>1493</v>
      </c>
      <c r="C978" s="42">
        <v>7.45</v>
      </c>
      <c r="D978" s="39" t="s">
        <v>553</v>
      </c>
      <c r="E978" s="39" t="s">
        <v>1398</v>
      </c>
    </row>
    <row r="979" spans="1:5" x14ac:dyDescent="0.25">
      <c r="A979" s="41">
        <v>9400</v>
      </c>
      <c r="B979" s="39" t="s">
        <v>1492</v>
      </c>
      <c r="C979" s="42">
        <v>7.45</v>
      </c>
      <c r="D979" s="39" t="s">
        <v>560</v>
      </c>
      <c r="E979" s="39" t="s">
        <v>1398</v>
      </c>
    </row>
    <row r="980" spans="1:5" x14ac:dyDescent="0.25">
      <c r="A980" s="41">
        <v>9400</v>
      </c>
      <c r="B980" s="39" t="s">
        <v>1491</v>
      </c>
      <c r="C980" s="42">
        <v>7.45</v>
      </c>
      <c r="D980" s="39" t="s">
        <v>560</v>
      </c>
      <c r="E980" s="39" t="s">
        <v>1398</v>
      </c>
    </row>
    <row r="981" spans="1:5" x14ac:dyDescent="0.25">
      <c r="A981" s="41">
        <v>9400</v>
      </c>
      <c r="B981" s="39" t="s">
        <v>1490</v>
      </c>
      <c r="C981" s="42">
        <v>7.45</v>
      </c>
      <c r="D981" s="39" t="s">
        <v>560</v>
      </c>
      <c r="E981" s="39" t="s">
        <v>1398</v>
      </c>
    </row>
    <row r="982" spans="1:5" x14ac:dyDescent="0.25">
      <c r="A982" s="41">
        <v>9400</v>
      </c>
      <c r="B982" s="39" t="s">
        <v>1489</v>
      </c>
      <c r="C982" s="42">
        <v>7.45</v>
      </c>
      <c r="D982" s="39" t="s">
        <v>560</v>
      </c>
      <c r="E982" s="39" t="s">
        <v>1398</v>
      </c>
    </row>
    <row r="983" spans="1:5" x14ac:dyDescent="0.25">
      <c r="A983" s="41">
        <v>9401</v>
      </c>
      <c r="B983" s="39" t="s">
        <v>1496</v>
      </c>
      <c r="C983" s="42">
        <v>7.45</v>
      </c>
      <c r="D983" s="39" t="s">
        <v>560</v>
      </c>
      <c r="E983" s="39" t="s">
        <v>1398</v>
      </c>
    </row>
    <row r="984" spans="1:5" x14ac:dyDescent="0.25">
      <c r="A984" s="41">
        <v>9402</v>
      </c>
      <c r="B984" s="39" t="s">
        <v>1497</v>
      </c>
      <c r="C984" s="42">
        <v>7.45</v>
      </c>
      <c r="D984" s="39" t="s">
        <v>560</v>
      </c>
      <c r="E984" s="39" t="s">
        <v>1398</v>
      </c>
    </row>
    <row r="985" spans="1:5" x14ac:dyDescent="0.25">
      <c r="A985" s="41">
        <v>9403</v>
      </c>
      <c r="B985" s="39" t="s">
        <v>1498</v>
      </c>
      <c r="C985" s="42">
        <v>7.45</v>
      </c>
      <c r="D985" s="39" t="s">
        <v>560</v>
      </c>
      <c r="E985" s="39" t="s">
        <v>1398</v>
      </c>
    </row>
    <row r="986" spans="1:5" x14ac:dyDescent="0.25">
      <c r="A986" s="41">
        <v>9404</v>
      </c>
      <c r="B986" s="39" t="s">
        <v>1499</v>
      </c>
      <c r="C986" s="42">
        <v>7.45</v>
      </c>
      <c r="D986" s="39" t="s">
        <v>560</v>
      </c>
      <c r="E986" s="39" t="s">
        <v>1398</v>
      </c>
    </row>
    <row r="987" spans="1:5" x14ac:dyDescent="0.25">
      <c r="A987" s="41">
        <v>9406</v>
      </c>
      <c r="B987" s="39" t="s">
        <v>1500</v>
      </c>
      <c r="C987" s="42">
        <v>7.45</v>
      </c>
      <c r="D987" s="39" t="s">
        <v>560</v>
      </c>
      <c r="E987" s="39" t="s">
        <v>1398</v>
      </c>
    </row>
    <row r="988" spans="1:5" x14ac:dyDescent="0.25">
      <c r="A988" s="41">
        <v>9420</v>
      </c>
      <c r="B988" s="39" t="s">
        <v>1509</v>
      </c>
      <c r="C988" s="42">
        <v>7.45</v>
      </c>
      <c r="D988" s="39" t="s">
        <v>560</v>
      </c>
      <c r="E988" s="39" t="s">
        <v>1398</v>
      </c>
    </row>
    <row r="989" spans="1:5" x14ac:dyDescent="0.25">
      <c r="A989" s="41">
        <v>9420</v>
      </c>
      <c r="B989" s="39" t="s">
        <v>1508</v>
      </c>
      <c r="C989" s="42">
        <v>7.45</v>
      </c>
      <c r="D989" s="39" t="s">
        <v>560</v>
      </c>
      <c r="E989" s="39" t="s">
        <v>1398</v>
      </c>
    </row>
    <row r="990" spans="1:5" x14ac:dyDescent="0.25">
      <c r="A990" s="41">
        <v>9420</v>
      </c>
      <c r="B990" s="39" t="s">
        <v>1507</v>
      </c>
      <c r="C990" s="42">
        <v>7.45</v>
      </c>
      <c r="D990" s="39" t="s">
        <v>560</v>
      </c>
      <c r="E990" s="39" t="s">
        <v>1398</v>
      </c>
    </row>
    <row r="991" spans="1:5" x14ac:dyDescent="0.25">
      <c r="A991" s="41">
        <v>9420</v>
      </c>
      <c r="B991" s="39" t="s">
        <v>1506</v>
      </c>
      <c r="C991" s="42">
        <v>7.45</v>
      </c>
      <c r="D991" s="39" t="s">
        <v>553</v>
      </c>
      <c r="E991" s="39" t="s">
        <v>1398</v>
      </c>
    </row>
    <row r="992" spans="1:5" x14ac:dyDescent="0.25">
      <c r="A992" s="41">
        <v>9420</v>
      </c>
      <c r="B992" s="39" t="s">
        <v>1505</v>
      </c>
      <c r="C992" s="42">
        <v>7.45</v>
      </c>
      <c r="D992" s="39" t="s">
        <v>560</v>
      </c>
      <c r="E992" s="39" t="s">
        <v>1398</v>
      </c>
    </row>
    <row r="993" spans="1:5" x14ac:dyDescent="0.25">
      <c r="A993" s="41">
        <v>9420</v>
      </c>
      <c r="B993" s="39" t="s">
        <v>1504</v>
      </c>
      <c r="C993" s="42">
        <v>7.45</v>
      </c>
      <c r="D993" s="39" t="s">
        <v>560</v>
      </c>
      <c r="E993" s="39" t="s">
        <v>1398</v>
      </c>
    </row>
    <row r="994" spans="1:5" x14ac:dyDescent="0.25">
      <c r="A994" s="41">
        <v>9420</v>
      </c>
      <c r="B994" s="39" t="s">
        <v>1503</v>
      </c>
      <c r="C994" s="42">
        <v>7.45</v>
      </c>
      <c r="D994" s="39" t="s">
        <v>560</v>
      </c>
      <c r="E994" s="39" t="s">
        <v>1398</v>
      </c>
    </row>
    <row r="995" spans="1:5" x14ac:dyDescent="0.25">
      <c r="A995" s="41">
        <v>9420</v>
      </c>
      <c r="B995" s="39" t="s">
        <v>1502</v>
      </c>
      <c r="C995" s="42">
        <v>7.45</v>
      </c>
      <c r="D995" s="39" t="s">
        <v>560</v>
      </c>
      <c r="E995" s="39" t="s">
        <v>1398</v>
      </c>
    </row>
    <row r="996" spans="1:5" x14ac:dyDescent="0.25">
      <c r="A996" s="41">
        <v>9420</v>
      </c>
      <c r="B996" s="39" t="s">
        <v>1501</v>
      </c>
      <c r="C996" s="42">
        <v>7.45</v>
      </c>
      <c r="D996" s="39" t="s">
        <v>560</v>
      </c>
      <c r="E996" s="39" t="s">
        <v>1398</v>
      </c>
    </row>
    <row r="997" spans="1:5" x14ac:dyDescent="0.25">
      <c r="A997" s="41">
        <v>9450</v>
      </c>
      <c r="B997" s="39" t="s">
        <v>1512</v>
      </c>
      <c r="C997" s="42">
        <v>7.45</v>
      </c>
      <c r="D997" s="39" t="s">
        <v>560</v>
      </c>
      <c r="E997" s="39" t="s">
        <v>1398</v>
      </c>
    </row>
    <row r="998" spans="1:5" x14ac:dyDescent="0.25">
      <c r="A998" s="41">
        <v>9450</v>
      </c>
      <c r="B998" s="39" t="s">
        <v>1511</v>
      </c>
      <c r="C998" s="42">
        <v>7.45</v>
      </c>
      <c r="D998" s="39" t="s">
        <v>553</v>
      </c>
      <c r="E998" s="39" t="s">
        <v>1398</v>
      </c>
    </row>
    <row r="999" spans="1:5" x14ac:dyDescent="0.25">
      <c r="A999" s="41">
        <v>9450</v>
      </c>
      <c r="B999" s="39" t="s">
        <v>1510</v>
      </c>
      <c r="C999" s="42">
        <v>7.45</v>
      </c>
      <c r="D999" s="39" t="s">
        <v>560</v>
      </c>
      <c r="E999" s="39" t="s">
        <v>1398</v>
      </c>
    </row>
    <row r="1000" spans="1:5" x14ac:dyDescent="0.25">
      <c r="A1000" s="41">
        <v>9451</v>
      </c>
      <c r="B1000" s="39" t="s">
        <v>1513</v>
      </c>
      <c r="C1000" s="42">
        <v>7.45</v>
      </c>
      <c r="D1000" s="39" t="s">
        <v>560</v>
      </c>
      <c r="E1000" s="39" t="s">
        <v>1398</v>
      </c>
    </row>
    <row r="1001" spans="1:5" x14ac:dyDescent="0.25">
      <c r="A1001" s="41">
        <v>9470</v>
      </c>
      <c r="B1001" s="39" t="s">
        <v>1514</v>
      </c>
      <c r="C1001" s="42">
        <v>7.45</v>
      </c>
      <c r="D1001" s="39" t="s">
        <v>553</v>
      </c>
      <c r="E1001" s="39" t="s">
        <v>1398</v>
      </c>
    </row>
    <row r="1002" spans="1:5" x14ac:dyDescent="0.25">
      <c r="A1002" s="41">
        <v>9472</v>
      </c>
      <c r="B1002" s="39" t="s">
        <v>1515</v>
      </c>
      <c r="C1002" s="42">
        <v>7.45</v>
      </c>
      <c r="D1002" s="39" t="s">
        <v>560</v>
      </c>
      <c r="E1002" s="39" t="s">
        <v>1398</v>
      </c>
    </row>
    <row r="1003" spans="1:5" x14ac:dyDescent="0.25">
      <c r="A1003" s="41">
        <v>9473</v>
      </c>
      <c r="B1003" s="39" t="s">
        <v>1516</v>
      </c>
      <c r="C1003" s="42">
        <v>7.45</v>
      </c>
      <c r="D1003" s="39" t="s">
        <v>560</v>
      </c>
      <c r="E1003" s="39" t="s">
        <v>1398</v>
      </c>
    </row>
    <row r="1004" spans="1:5" x14ac:dyDescent="0.25">
      <c r="A1004" s="41">
        <v>9500</v>
      </c>
      <c r="B1004" s="39" t="s">
        <v>1525</v>
      </c>
      <c r="C1004" s="42">
        <v>7.45</v>
      </c>
      <c r="D1004" s="39" t="s">
        <v>560</v>
      </c>
      <c r="E1004" s="39" t="s">
        <v>1398</v>
      </c>
    </row>
    <row r="1005" spans="1:5" x14ac:dyDescent="0.25">
      <c r="A1005" s="41">
        <v>9500</v>
      </c>
      <c r="B1005" s="39" t="s">
        <v>1524</v>
      </c>
      <c r="C1005" s="42">
        <v>7.45</v>
      </c>
      <c r="D1005" s="39" t="s">
        <v>560</v>
      </c>
      <c r="E1005" s="39" t="s">
        <v>1398</v>
      </c>
    </row>
    <row r="1006" spans="1:5" x14ac:dyDescent="0.25">
      <c r="A1006" s="41">
        <v>9500</v>
      </c>
      <c r="B1006" s="39" t="s">
        <v>1523</v>
      </c>
      <c r="C1006" s="42">
        <v>7.45</v>
      </c>
      <c r="D1006" s="39" t="s">
        <v>560</v>
      </c>
      <c r="E1006" s="39" t="s">
        <v>1398</v>
      </c>
    </row>
    <row r="1007" spans="1:5" x14ac:dyDescent="0.25">
      <c r="A1007" s="41">
        <v>9500</v>
      </c>
      <c r="B1007" s="39" t="s">
        <v>1522</v>
      </c>
      <c r="C1007" s="42">
        <v>7.45</v>
      </c>
      <c r="D1007" s="39" t="s">
        <v>560</v>
      </c>
      <c r="E1007" s="39" t="s">
        <v>1398</v>
      </c>
    </row>
    <row r="1008" spans="1:5" x14ac:dyDescent="0.25">
      <c r="A1008" s="41">
        <v>9500</v>
      </c>
      <c r="B1008" s="39" t="s">
        <v>1521</v>
      </c>
      <c r="C1008" s="42">
        <v>7.45</v>
      </c>
      <c r="D1008" s="39" t="s">
        <v>560</v>
      </c>
      <c r="E1008" s="39" t="s">
        <v>1398</v>
      </c>
    </row>
    <row r="1009" spans="1:5" x14ac:dyDescent="0.25">
      <c r="A1009" s="41">
        <v>9500</v>
      </c>
      <c r="B1009" s="39" t="s">
        <v>1520</v>
      </c>
      <c r="C1009" s="42">
        <v>7.45</v>
      </c>
      <c r="D1009" s="39" t="s">
        <v>560</v>
      </c>
      <c r="E1009" s="39" t="s">
        <v>1398</v>
      </c>
    </row>
    <row r="1010" spans="1:5" x14ac:dyDescent="0.25">
      <c r="A1010" s="41">
        <v>9500</v>
      </c>
      <c r="B1010" s="39" t="s">
        <v>1519</v>
      </c>
      <c r="C1010" s="42">
        <v>7.45</v>
      </c>
      <c r="D1010" s="39" t="s">
        <v>560</v>
      </c>
      <c r="E1010" s="39" t="s">
        <v>1398</v>
      </c>
    </row>
    <row r="1011" spans="1:5" x14ac:dyDescent="0.25">
      <c r="A1011" s="41">
        <v>9500</v>
      </c>
      <c r="B1011" s="39" t="s">
        <v>1518</v>
      </c>
      <c r="C1011" s="42">
        <v>7.45</v>
      </c>
      <c r="D1011" s="39" t="s">
        <v>560</v>
      </c>
      <c r="E1011" s="39" t="s">
        <v>1398</v>
      </c>
    </row>
    <row r="1012" spans="1:5" x14ac:dyDescent="0.25">
      <c r="A1012" s="41">
        <v>9500</v>
      </c>
      <c r="B1012" s="39" t="s">
        <v>1517</v>
      </c>
      <c r="C1012" s="42">
        <v>7.45</v>
      </c>
      <c r="D1012" s="39" t="s">
        <v>553</v>
      </c>
      <c r="E1012" s="39" t="s">
        <v>1398</v>
      </c>
    </row>
    <row r="1013" spans="1:5" x14ac:dyDescent="0.25">
      <c r="A1013" s="41">
        <v>9506</v>
      </c>
      <c r="B1013" s="39" t="s">
        <v>1532</v>
      </c>
      <c r="C1013" s="42">
        <v>7.45</v>
      </c>
      <c r="D1013" s="39" t="s">
        <v>560</v>
      </c>
      <c r="E1013" s="39" t="s">
        <v>1398</v>
      </c>
    </row>
    <row r="1014" spans="1:5" x14ac:dyDescent="0.25">
      <c r="A1014" s="41">
        <v>9506</v>
      </c>
      <c r="B1014" s="39" t="s">
        <v>1531</v>
      </c>
      <c r="C1014" s="42">
        <v>7.45</v>
      </c>
      <c r="D1014" s="39" t="s">
        <v>560</v>
      </c>
      <c r="E1014" s="39" t="s">
        <v>1398</v>
      </c>
    </row>
    <row r="1015" spans="1:5" x14ac:dyDescent="0.25">
      <c r="A1015" s="41">
        <v>9506</v>
      </c>
      <c r="B1015" s="39" t="s">
        <v>1530</v>
      </c>
      <c r="C1015" s="42">
        <v>7.45</v>
      </c>
      <c r="D1015" s="39" t="s">
        <v>560</v>
      </c>
      <c r="E1015" s="39" t="s">
        <v>1398</v>
      </c>
    </row>
    <row r="1016" spans="1:5" x14ac:dyDescent="0.25">
      <c r="A1016" s="41">
        <v>9506</v>
      </c>
      <c r="B1016" s="39" t="s">
        <v>1529</v>
      </c>
      <c r="C1016" s="42">
        <v>7.45</v>
      </c>
      <c r="D1016" s="39" t="s">
        <v>560</v>
      </c>
      <c r="E1016" s="39" t="s">
        <v>1398</v>
      </c>
    </row>
    <row r="1017" spans="1:5" x14ac:dyDescent="0.25">
      <c r="A1017" s="41">
        <v>9506</v>
      </c>
      <c r="B1017" s="39" t="s">
        <v>1528</v>
      </c>
      <c r="C1017" s="42">
        <v>7.45</v>
      </c>
      <c r="D1017" s="39" t="s">
        <v>560</v>
      </c>
      <c r="E1017" s="39" t="s">
        <v>1398</v>
      </c>
    </row>
    <row r="1018" spans="1:5" x14ac:dyDescent="0.25">
      <c r="A1018" s="41">
        <v>9506</v>
      </c>
      <c r="B1018" s="39" t="s">
        <v>1527</v>
      </c>
      <c r="C1018" s="42">
        <v>7.45</v>
      </c>
      <c r="D1018" s="39" t="s">
        <v>560</v>
      </c>
      <c r="E1018" s="39" t="s">
        <v>1398</v>
      </c>
    </row>
    <row r="1019" spans="1:5" x14ac:dyDescent="0.25">
      <c r="A1019" s="41">
        <v>9506</v>
      </c>
      <c r="B1019" s="39" t="s">
        <v>1526</v>
      </c>
      <c r="C1019" s="42">
        <v>7.45</v>
      </c>
      <c r="D1019" s="39" t="s">
        <v>560</v>
      </c>
      <c r="E1019" s="39" t="s">
        <v>1398</v>
      </c>
    </row>
    <row r="1020" spans="1:5" x14ac:dyDescent="0.25">
      <c r="A1020" s="41">
        <v>9520</v>
      </c>
      <c r="B1020" s="39" t="s">
        <v>1537</v>
      </c>
      <c r="C1020" s="42">
        <v>7.45</v>
      </c>
      <c r="D1020" s="39" t="s">
        <v>560</v>
      </c>
      <c r="E1020" s="39" t="s">
        <v>1398</v>
      </c>
    </row>
    <row r="1021" spans="1:5" x14ac:dyDescent="0.25">
      <c r="A1021" s="41">
        <v>9520</v>
      </c>
      <c r="B1021" s="39" t="s">
        <v>1536</v>
      </c>
      <c r="C1021" s="42">
        <v>7.45</v>
      </c>
      <c r="D1021" s="39" t="s">
        <v>560</v>
      </c>
      <c r="E1021" s="39" t="s">
        <v>1398</v>
      </c>
    </row>
    <row r="1022" spans="1:5" x14ac:dyDescent="0.25">
      <c r="A1022" s="41">
        <v>9520</v>
      </c>
      <c r="B1022" s="39" t="s">
        <v>1535</v>
      </c>
      <c r="C1022" s="42">
        <v>7.45</v>
      </c>
      <c r="D1022" s="39" t="s">
        <v>553</v>
      </c>
      <c r="E1022" s="39" t="s">
        <v>1398</v>
      </c>
    </row>
    <row r="1023" spans="1:5" x14ac:dyDescent="0.25">
      <c r="A1023" s="41">
        <v>9520</v>
      </c>
      <c r="B1023" s="39" t="s">
        <v>1534</v>
      </c>
      <c r="C1023" s="42">
        <v>7.45</v>
      </c>
      <c r="D1023" s="39" t="s">
        <v>560</v>
      </c>
      <c r="E1023" s="39" t="s">
        <v>1398</v>
      </c>
    </row>
    <row r="1024" spans="1:5" x14ac:dyDescent="0.25">
      <c r="A1024" s="41">
        <v>9520</v>
      </c>
      <c r="B1024" s="39" t="s">
        <v>1533</v>
      </c>
      <c r="C1024" s="42">
        <v>7.45</v>
      </c>
      <c r="D1024" s="39" t="s">
        <v>560</v>
      </c>
      <c r="E1024" s="39" t="s">
        <v>1398</v>
      </c>
    </row>
    <row r="1025" spans="1:5" x14ac:dyDescent="0.25">
      <c r="A1025" s="41">
        <v>9521</v>
      </c>
      <c r="B1025" s="39" t="s">
        <v>1538</v>
      </c>
      <c r="C1025" s="42">
        <v>7.45</v>
      </c>
      <c r="D1025" s="39" t="s">
        <v>560</v>
      </c>
      <c r="E1025" s="39" t="s">
        <v>1398</v>
      </c>
    </row>
    <row r="1026" spans="1:5" x14ac:dyDescent="0.25">
      <c r="A1026" s="41">
        <v>9550</v>
      </c>
      <c r="B1026" s="39" t="s">
        <v>1544</v>
      </c>
      <c r="C1026" s="42">
        <v>7.45</v>
      </c>
      <c r="D1026" s="39" t="s">
        <v>560</v>
      </c>
      <c r="E1026" s="39" t="s">
        <v>1398</v>
      </c>
    </row>
    <row r="1027" spans="1:5" x14ac:dyDescent="0.25">
      <c r="A1027" s="41">
        <v>9550</v>
      </c>
      <c r="B1027" s="39" t="s">
        <v>1543</v>
      </c>
      <c r="C1027" s="42">
        <v>7.45</v>
      </c>
      <c r="D1027" s="39" t="s">
        <v>560</v>
      </c>
      <c r="E1027" s="39" t="s">
        <v>1398</v>
      </c>
    </row>
    <row r="1028" spans="1:5" x14ac:dyDescent="0.25">
      <c r="A1028" s="41">
        <v>9550</v>
      </c>
      <c r="B1028" s="39" t="s">
        <v>1542</v>
      </c>
      <c r="C1028" s="42">
        <v>7.45</v>
      </c>
      <c r="D1028" s="39" t="s">
        <v>560</v>
      </c>
      <c r="E1028" s="39" t="s">
        <v>1398</v>
      </c>
    </row>
    <row r="1029" spans="1:5" x14ac:dyDescent="0.25">
      <c r="A1029" s="41">
        <v>9550</v>
      </c>
      <c r="B1029" s="39" t="s">
        <v>1541</v>
      </c>
      <c r="C1029" s="42">
        <v>7.45</v>
      </c>
      <c r="D1029" s="39" t="s">
        <v>560</v>
      </c>
      <c r="E1029" s="39" t="s">
        <v>1398</v>
      </c>
    </row>
    <row r="1030" spans="1:5" x14ac:dyDescent="0.25">
      <c r="A1030" s="41">
        <v>9550</v>
      </c>
      <c r="B1030" s="39" t="s">
        <v>1540</v>
      </c>
      <c r="C1030" s="42">
        <v>7.45</v>
      </c>
      <c r="D1030" s="39" t="s">
        <v>560</v>
      </c>
      <c r="E1030" s="39" t="s">
        <v>1398</v>
      </c>
    </row>
    <row r="1031" spans="1:5" x14ac:dyDescent="0.25">
      <c r="A1031" s="41">
        <v>9550</v>
      </c>
      <c r="B1031" s="39" t="s">
        <v>1539</v>
      </c>
      <c r="C1031" s="42">
        <v>7.45</v>
      </c>
      <c r="D1031" s="39" t="s">
        <v>553</v>
      </c>
      <c r="E1031" s="39" t="s">
        <v>1398</v>
      </c>
    </row>
    <row r="1032" spans="1:5" x14ac:dyDescent="0.25">
      <c r="A1032" s="41">
        <v>9551</v>
      </c>
      <c r="B1032" s="39" t="s">
        <v>1545</v>
      </c>
      <c r="C1032" s="42">
        <v>7.45</v>
      </c>
      <c r="D1032" s="39" t="s">
        <v>560</v>
      </c>
      <c r="E1032" s="39" t="s">
        <v>1398</v>
      </c>
    </row>
    <row r="1033" spans="1:5" x14ac:dyDescent="0.25">
      <c r="A1033" s="41">
        <v>9552</v>
      </c>
      <c r="B1033" s="39" t="s">
        <v>1546</v>
      </c>
      <c r="C1033" s="42">
        <v>7.45</v>
      </c>
      <c r="D1033" s="39" t="s">
        <v>560</v>
      </c>
      <c r="E1033" s="39" t="s">
        <v>1398</v>
      </c>
    </row>
    <row r="1034" spans="1:5" x14ac:dyDescent="0.25">
      <c r="A1034" s="41">
        <v>9570</v>
      </c>
      <c r="B1034" s="39" t="s">
        <v>1549</v>
      </c>
      <c r="C1034" s="42">
        <v>7.45</v>
      </c>
      <c r="D1034" s="39" t="s">
        <v>560</v>
      </c>
      <c r="E1034" s="39" t="s">
        <v>1398</v>
      </c>
    </row>
    <row r="1035" spans="1:5" x14ac:dyDescent="0.25">
      <c r="A1035" s="41">
        <v>9570</v>
      </c>
      <c r="B1035" s="39" t="s">
        <v>1548</v>
      </c>
      <c r="C1035" s="42">
        <v>7.45</v>
      </c>
      <c r="D1035" s="39" t="s">
        <v>553</v>
      </c>
      <c r="E1035" s="39" t="s">
        <v>1398</v>
      </c>
    </row>
    <row r="1036" spans="1:5" x14ac:dyDescent="0.25">
      <c r="A1036" s="41">
        <v>9570</v>
      </c>
      <c r="B1036" s="39" t="s">
        <v>1547</v>
      </c>
      <c r="C1036" s="42">
        <v>7.45</v>
      </c>
      <c r="D1036" s="39" t="s">
        <v>560</v>
      </c>
      <c r="E1036" s="39" t="s">
        <v>1398</v>
      </c>
    </row>
    <row r="1037" spans="1:5" x14ac:dyDescent="0.25">
      <c r="A1037" s="41">
        <v>9571</v>
      </c>
      <c r="B1037" s="39" t="s">
        <v>1550</v>
      </c>
      <c r="C1037" s="42">
        <v>7.45</v>
      </c>
      <c r="D1037" s="39" t="s">
        <v>560</v>
      </c>
      <c r="E1037" s="39" t="s">
        <v>1398</v>
      </c>
    </row>
    <row r="1038" spans="1:5" x14ac:dyDescent="0.25">
      <c r="A1038" s="41">
        <v>9572</v>
      </c>
      <c r="B1038" s="39" t="s">
        <v>1551</v>
      </c>
      <c r="C1038" s="42">
        <v>7.45</v>
      </c>
      <c r="D1038" s="39" t="s">
        <v>560</v>
      </c>
      <c r="E1038" s="39" t="s">
        <v>1398</v>
      </c>
    </row>
    <row r="1039" spans="1:5" x14ac:dyDescent="0.25">
      <c r="A1039" s="41">
        <v>9600</v>
      </c>
      <c r="B1039" s="39" t="s">
        <v>1552</v>
      </c>
      <c r="C1039" s="42">
        <v>7.45</v>
      </c>
      <c r="D1039" s="39" t="s">
        <v>553</v>
      </c>
      <c r="E1039" s="39" t="s">
        <v>1398</v>
      </c>
    </row>
    <row r="1040" spans="1:5" x14ac:dyDescent="0.25">
      <c r="A1040" s="41">
        <v>9620</v>
      </c>
      <c r="B1040" s="39" t="s">
        <v>1562</v>
      </c>
      <c r="C1040" s="42">
        <v>7.45</v>
      </c>
      <c r="D1040" s="39" t="s">
        <v>553</v>
      </c>
      <c r="E1040" s="39" t="s">
        <v>1398</v>
      </c>
    </row>
    <row r="1041" spans="1:5" x14ac:dyDescent="0.25">
      <c r="A1041" s="41">
        <v>9620</v>
      </c>
      <c r="B1041" s="39" t="s">
        <v>1561</v>
      </c>
      <c r="C1041" s="42">
        <v>7.45</v>
      </c>
      <c r="D1041" s="39" t="s">
        <v>560</v>
      </c>
      <c r="E1041" s="39" t="s">
        <v>1398</v>
      </c>
    </row>
    <row r="1042" spans="1:5" x14ac:dyDescent="0.25">
      <c r="A1042" s="41">
        <v>9620</v>
      </c>
      <c r="B1042" s="39" t="s">
        <v>1560</v>
      </c>
      <c r="C1042" s="42">
        <v>7.45</v>
      </c>
      <c r="D1042" s="39" t="s">
        <v>560</v>
      </c>
      <c r="E1042" s="39" t="s">
        <v>1398</v>
      </c>
    </row>
    <row r="1043" spans="1:5" x14ac:dyDescent="0.25">
      <c r="A1043" s="41">
        <v>9620</v>
      </c>
      <c r="B1043" s="39" t="s">
        <v>1559</v>
      </c>
      <c r="C1043" s="42">
        <v>7.45</v>
      </c>
      <c r="D1043" s="39" t="s">
        <v>560</v>
      </c>
      <c r="E1043" s="39" t="s">
        <v>1398</v>
      </c>
    </row>
    <row r="1044" spans="1:5" x14ac:dyDescent="0.25">
      <c r="A1044" s="41">
        <v>9620</v>
      </c>
      <c r="B1044" s="39" t="s">
        <v>1558</v>
      </c>
      <c r="C1044" s="42">
        <v>7.45</v>
      </c>
      <c r="D1044" s="39" t="s">
        <v>560</v>
      </c>
      <c r="E1044" s="39" t="s">
        <v>1398</v>
      </c>
    </row>
    <row r="1045" spans="1:5" x14ac:dyDescent="0.25">
      <c r="A1045" s="41">
        <v>9620</v>
      </c>
      <c r="B1045" s="39" t="s">
        <v>1534</v>
      </c>
      <c r="C1045" s="42">
        <v>7.45</v>
      </c>
      <c r="D1045" s="39" t="s">
        <v>560</v>
      </c>
      <c r="E1045" s="39" t="s">
        <v>1398</v>
      </c>
    </row>
    <row r="1046" spans="1:5" x14ac:dyDescent="0.25">
      <c r="A1046" s="41">
        <v>9620</v>
      </c>
      <c r="B1046" s="39" t="s">
        <v>1557</v>
      </c>
      <c r="C1046" s="42">
        <v>7.45</v>
      </c>
      <c r="D1046" s="39" t="s">
        <v>560</v>
      </c>
      <c r="E1046" s="39" t="s">
        <v>1398</v>
      </c>
    </row>
    <row r="1047" spans="1:5" x14ac:dyDescent="0.25">
      <c r="A1047" s="41">
        <v>9620</v>
      </c>
      <c r="B1047" s="39" t="s">
        <v>1556</v>
      </c>
      <c r="C1047" s="42">
        <v>7.45</v>
      </c>
      <c r="D1047" s="39" t="s">
        <v>560</v>
      </c>
      <c r="E1047" s="39" t="s">
        <v>1398</v>
      </c>
    </row>
    <row r="1048" spans="1:5" x14ac:dyDescent="0.25">
      <c r="A1048" s="41">
        <v>9620</v>
      </c>
      <c r="B1048" s="39" t="s">
        <v>1555</v>
      </c>
      <c r="C1048" s="42">
        <v>7.45</v>
      </c>
      <c r="D1048" s="39" t="s">
        <v>560</v>
      </c>
      <c r="E1048" s="39" t="s">
        <v>1398</v>
      </c>
    </row>
    <row r="1049" spans="1:5" x14ac:dyDescent="0.25">
      <c r="A1049" s="41">
        <v>9620</v>
      </c>
      <c r="B1049" s="39" t="s">
        <v>1554</v>
      </c>
      <c r="C1049" s="42">
        <v>7.45</v>
      </c>
      <c r="D1049" s="39" t="s">
        <v>560</v>
      </c>
      <c r="E1049" s="39" t="s">
        <v>1398</v>
      </c>
    </row>
    <row r="1050" spans="1:5" x14ac:dyDescent="0.25">
      <c r="A1050" s="41">
        <v>9620</v>
      </c>
      <c r="B1050" s="39" t="s">
        <v>1553</v>
      </c>
      <c r="C1050" s="42">
        <v>7.45</v>
      </c>
      <c r="D1050" s="39" t="s">
        <v>560</v>
      </c>
      <c r="E1050" s="39" t="s">
        <v>1398</v>
      </c>
    </row>
    <row r="1051" spans="1:5" x14ac:dyDescent="0.25">
      <c r="A1051" s="41">
        <v>9630</v>
      </c>
      <c r="B1051" s="39" t="s">
        <v>1574</v>
      </c>
      <c r="C1051" s="42">
        <v>7.45</v>
      </c>
      <c r="D1051" s="39" t="s">
        <v>553</v>
      </c>
      <c r="E1051" s="39" t="s">
        <v>1398</v>
      </c>
    </row>
    <row r="1052" spans="1:5" x14ac:dyDescent="0.25">
      <c r="A1052" s="41">
        <v>9630</v>
      </c>
      <c r="B1052" s="39" t="s">
        <v>1573</v>
      </c>
      <c r="C1052" s="42">
        <v>7.45</v>
      </c>
      <c r="D1052" s="39" t="s">
        <v>560</v>
      </c>
      <c r="E1052" s="39" t="s">
        <v>1398</v>
      </c>
    </row>
    <row r="1053" spans="1:5" x14ac:dyDescent="0.25">
      <c r="A1053" s="41">
        <v>9630</v>
      </c>
      <c r="B1053" s="39" t="s">
        <v>1572</v>
      </c>
      <c r="C1053" s="42">
        <v>7.45</v>
      </c>
      <c r="D1053" s="39" t="s">
        <v>560</v>
      </c>
      <c r="E1053" s="39" t="s">
        <v>1398</v>
      </c>
    </row>
    <row r="1054" spans="1:5" x14ac:dyDescent="0.25">
      <c r="A1054" s="41">
        <v>9630</v>
      </c>
      <c r="B1054" s="39" t="s">
        <v>1571</v>
      </c>
      <c r="C1054" s="42">
        <v>7.45</v>
      </c>
      <c r="D1054" s="39" t="s">
        <v>560</v>
      </c>
      <c r="E1054" s="39" t="s">
        <v>1398</v>
      </c>
    </row>
    <row r="1055" spans="1:5" x14ac:dyDescent="0.25">
      <c r="A1055" s="41">
        <v>9630</v>
      </c>
      <c r="B1055" s="39" t="s">
        <v>1570</v>
      </c>
      <c r="C1055" s="42">
        <v>7.45</v>
      </c>
      <c r="D1055" s="39" t="s">
        <v>560</v>
      </c>
      <c r="E1055" s="39" t="s">
        <v>1398</v>
      </c>
    </row>
    <row r="1056" spans="1:5" x14ac:dyDescent="0.25">
      <c r="A1056" s="41">
        <v>9630</v>
      </c>
      <c r="B1056" s="39" t="s">
        <v>1569</v>
      </c>
      <c r="C1056" s="42">
        <v>7.45</v>
      </c>
      <c r="D1056" s="39" t="s">
        <v>560</v>
      </c>
      <c r="E1056" s="39" t="s">
        <v>1398</v>
      </c>
    </row>
    <row r="1057" spans="1:5" x14ac:dyDescent="0.25">
      <c r="A1057" s="41">
        <v>9630</v>
      </c>
      <c r="B1057" s="39" t="s">
        <v>1568</v>
      </c>
      <c r="C1057" s="42">
        <v>7.45</v>
      </c>
      <c r="D1057" s="39" t="s">
        <v>560</v>
      </c>
      <c r="E1057" s="39" t="s">
        <v>1398</v>
      </c>
    </row>
    <row r="1058" spans="1:5" x14ac:dyDescent="0.25">
      <c r="A1058" s="41">
        <v>9630</v>
      </c>
      <c r="B1058" s="39" t="s">
        <v>1567</v>
      </c>
      <c r="C1058" s="42">
        <v>7.45</v>
      </c>
      <c r="D1058" s="39" t="s">
        <v>560</v>
      </c>
      <c r="E1058" s="39" t="s">
        <v>1398</v>
      </c>
    </row>
    <row r="1059" spans="1:5" x14ac:dyDescent="0.25">
      <c r="A1059" s="41">
        <v>9630</v>
      </c>
      <c r="B1059" s="39" t="s">
        <v>1566</v>
      </c>
      <c r="C1059" s="42">
        <v>7.45</v>
      </c>
      <c r="D1059" s="39" t="s">
        <v>560</v>
      </c>
      <c r="E1059" s="39" t="s">
        <v>1398</v>
      </c>
    </row>
    <row r="1060" spans="1:5" x14ac:dyDescent="0.25">
      <c r="A1060" s="41">
        <v>9630</v>
      </c>
      <c r="B1060" s="39" t="s">
        <v>1565</v>
      </c>
      <c r="C1060" s="42">
        <v>7.45</v>
      </c>
      <c r="D1060" s="39" t="s">
        <v>560</v>
      </c>
      <c r="E1060" s="39" t="s">
        <v>1398</v>
      </c>
    </row>
    <row r="1061" spans="1:5" x14ac:dyDescent="0.25">
      <c r="A1061" s="41">
        <v>9630</v>
      </c>
      <c r="B1061" s="39" t="s">
        <v>1564</v>
      </c>
      <c r="C1061" s="42">
        <v>7.45</v>
      </c>
      <c r="D1061" s="39" t="s">
        <v>560</v>
      </c>
      <c r="E1061" s="39" t="s">
        <v>1398</v>
      </c>
    </row>
    <row r="1062" spans="1:5" x14ac:dyDescent="0.25">
      <c r="A1062" s="41">
        <v>9630</v>
      </c>
      <c r="B1062" s="39" t="s">
        <v>1563</v>
      </c>
      <c r="C1062" s="42">
        <v>7.45</v>
      </c>
      <c r="D1062" s="39" t="s">
        <v>560</v>
      </c>
      <c r="E1062" s="39" t="s">
        <v>1398</v>
      </c>
    </row>
    <row r="1063" spans="1:5" x14ac:dyDescent="0.25">
      <c r="A1063" s="41">
        <v>9636</v>
      </c>
      <c r="B1063" s="39" t="s">
        <v>1575</v>
      </c>
      <c r="C1063" s="42">
        <v>7.45</v>
      </c>
      <c r="D1063" s="39" t="s">
        <v>560</v>
      </c>
      <c r="E1063" s="39" t="s">
        <v>1398</v>
      </c>
    </row>
    <row r="1064" spans="1:5" x14ac:dyDescent="0.25">
      <c r="A1064" s="41">
        <v>9660</v>
      </c>
      <c r="B1064" s="39" t="s">
        <v>1582</v>
      </c>
      <c r="C1064" s="42">
        <v>5.95</v>
      </c>
      <c r="D1064" s="39" t="s">
        <v>560</v>
      </c>
      <c r="E1064" s="39" t="s">
        <v>1398</v>
      </c>
    </row>
    <row r="1065" spans="1:5" x14ac:dyDescent="0.25">
      <c r="A1065" s="41">
        <v>9660</v>
      </c>
      <c r="B1065" s="39" t="s">
        <v>1559</v>
      </c>
      <c r="C1065" s="42">
        <v>5.95</v>
      </c>
      <c r="D1065" s="39" t="s">
        <v>560</v>
      </c>
      <c r="E1065" s="39" t="s">
        <v>1398</v>
      </c>
    </row>
    <row r="1066" spans="1:5" x14ac:dyDescent="0.25">
      <c r="A1066" s="41">
        <v>9660</v>
      </c>
      <c r="B1066" s="39" t="s">
        <v>1581</v>
      </c>
      <c r="C1066" s="42">
        <v>5.95</v>
      </c>
      <c r="D1066" s="39" t="s">
        <v>560</v>
      </c>
      <c r="E1066" s="39" t="s">
        <v>1398</v>
      </c>
    </row>
    <row r="1067" spans="1:5" x14ac:dyDescent="0.25">
      <c r="A1067" s="41">
        <v>9660</v>
      </c>
      <c r="B1067" s="39" t="s">
        <v>1580</v>
      </c>
      <c r="C1067" s="42">
        <v>5.95</v>
      </c>
      <c r="D1067" s="39" t="s">
        <v>560</v>
      </c>
      <c r="E1067" s="39" t="s">
        <v>1398</v>
      </c>
    </row>
    <row r="1068" spans="1:5" x14ac:dyDescent="0.25">
      <c r="A1068" s="41">
        <v>9660</v>
      </c>
      <c r="B1068" s="39" t="s">
        <v>1579</v>
      </c>
      <c r="C1068" s="42">
        <v>5.95</v>
      </c>
      <c r="D1068" s="39" t="s">
        <v>560</v>
      </c>
      <c r="E1068" s="39" t="s">
        <v>1398</v>
      </c>
    </row>
    <row r="1069" spans="1:5" x14ac:dyDescent="0.25">
      <c r="A1069" s="41">
        <v>9660</v>
      </c>
      <c r="B1069" s="39" t="s">
        <v>1578</v>
      </c>
      <c r="C1069" s="42">
        <v>5.95</v>
      </c>
      <c r="D1069" s="39" t="s">
        <v>560</v>
      </c>
      <c r="E1069" s="39" t="s">
        <v>1398</v>
      </c>
    </row>
    <row r="1070" spans="1:5" x14ac:dyDescent="0.25">
      <c r="A1070" s="41">
        <v>9660</v>
      </c>
      <c r="B1070" s="39" t="s">
        <v>1577</v>
      </c>
      <c r="C1070" s="42">
        <v>5.95</v>
      </c>
      <c r="D1070" s="39" t="s">
        <v>560</v>
      </c>
      <c r="E1070" s="39" t="s">
        <v>1398</v>
      </c>
    </row>
    <row r="1071" spans="1:5" x14ac:dyDescent="0.25">
      <c r="A1071" s="41">
        <v>9660</v>
      </c>
      <c r="B1071" s="39" t="s">
        <v>1576</v>
      </c>
      <c r="C1071" s="42">
        <v>5.95</v>
      </c>
      <c r="D1071" s="39" t="s">
        <v>553</v>
      </c>
      <c r="E1071" s="39" t="s">
        <v>1398</v>
      </c>
    </row>
    <row r="1072" spans="1:5" x14ac:dyDescent="0.25">
      <c r="A1072" s="41">
        <v>9661</v>
      </c>
      <c r="B1072" s="39" t="s">
        <v>1583</v>
      </c>
      <c r="C1072" s="42">
        <v>5.95</v>
      </c>
      <c r="D1072" s="39" t="s">
        <v>560</v>
      </c>
      <c r="E1072" s="39" t="s">
        <v>1398</v>
      </c>
    </row>
    <row r="1073" spans="1:5" x14ac:dyDescent="0.25">
      <c r="A1073" s="41">
        <v>9667</v>
      </c>
      <c r="B1073" s="39" t="s">
        <v>1586</v>
      </c>
      <c r="C1073" s="42">
        <v>7.45</v>
      </c>
      <c r="D1073" s="39" t="s">
        <v>560</v>
      </c>
      <c r="E1073" s="39" t="s">
        <v>1398</v>
      </c>
    </row>
    <row r="1074" spans="1:5" x14ac:dyDescent="0.25">
      <c r="A1074" s="41">
        <v>9667</v>
      </c>
      <c r="B1074" s="39" t="s">
        <v>1585</v>
      </c>
      <c r="C1074" s="42">
        <v>7.45</v>
      </c>
      <c r="D1074" s="39" t="s">
        <v>560</v>
      </c>
      <c r="E1074" s="39" t="s">
        <v>1398</v>
      </c>
    </row>
    <row r="1075" spans="1:5" x14ac:dyDescent="0.25">
      <c r="A1075" s="41">
        <v>9667</v>
      </c>
      <c r="B1075" s="39" t="s">
        <v>1584</v>
      </c>
      <c r="C1075" s="42">
        <v>7.45</v>
      </c>
      <c r="D1075" s="39" t="s">
        <v>553</v>
      </c>
      <c r="E1075" s="39" t="s">
        <v>1398</v>
      </c>
    </row>
    <row r="1076" spans="1:5" x14ac:dyDescent="0.25">
      <c r="A1076" s="41">
        <v>9680</v>
      </c>
      <c r="B1076" s="39" t="s">
        <v>1588</v>
      </c>
      <c r="C1076" s="42">
        <v>5.95</v>
      </c>
      <c r="D1076" s="39" t="s">
        <v>560</v>
      </c>
      <c r="E1076" s="39" t="s">
        <v>1398</v>
      </c>
    </row>
    <row r="1077" spans="1:5" x14ac:dyDescent="0.25">
      <c r="A1077" s="41">
        <v>9680</v>
      </c>
      <c r="B1077" s="39" t="s">
        <v>1589</v>
      </c>
      <c r="C1077" s="42">
        <v>5.95</v>
      </c>
      <c r="D1077" s="39" t="s">
        <v>553</v>
      </c>
      <c r="E1077" s="39" t="s">
        <v>1398</v>
      </c>
    </row>
    <row r="1078" spans="1:5" x14ac:dyDescent="0.25">
      <c r="A1078" s="41">
        <v>9680</v>
      </c>
      <c r="B1078" s="39" t="s">
        <v>1587</v>
      </c>
      <c r="C1078" s="42">
        <v>5.95</v>
      </c>
      <c r="D1078" s="39" t="s">
        <v>560</v>
      </c>
      <c r="E1078" s="39" t="s">
        <v>1398</v>
      </c>
    </row>
    <row r="1079" spans="1:5" x14ac:dyDescent="0.25">
      <c r="A1079" s="41">
        <v>9681</v>
      </c>
      <c r="B1079" s="39" t="s">
        <v>1590</v>
      </c>
      <c r="C1079" s="42">
        <v>5.95</v>
      </c>
      <c r="D1079" s="39" t="s">
        <v>560</v>
      </c>
      <c r="E1079" s="39" t="s">
        <v>1398</v>
      </c>
    </row>
    <row r="1080" spans="1:5" x14ac:dyDescent="0.25">
      <c r="A1080" s="41">
        <v>9688</v>
      </c>
      <c r="B1080" s="39" t="s">
        <v>1591</v>
      </c>
      <c r="C1080" s="42">
        <v>5.95</v>
      </c>
      <c r="D1080" s="39" t="s">
        <v>560</v>
      </c>
      <c r="E1080" s="39" t="s">
        <v>1398</v>
      </c>
    </row>
    <row r="1081" spans="1:5" x14ac:dyDescent="0.25">
      <c r="A1081" s="41">
        <v>9690</v>
      </c>
      <c r="B1081" s="39" t="s">
        <v>1595</v>
      </c>
      <c r="C1081" s="42">
        <v>5.95</v>
      </c>
      <c r="D1081" s="39" t="s">
        <v>560</v>
      </c>
      <c r="E1081" s="39" t="s">
        <v>1398</v>
      </c>
    </row>
    <row r="1082" spans="1:5" x14ac:dyDescent="0.25">
      <c r="A1082" s="41">
        <v>9690</v>
      </c>
      <c r="B1082" s="39" t="s">
        <v>1594</v>
      </c>
      <c r="C1082" s="42">
        <v>5.95</v>
      </c>
      <c r="D1082" s="39" t="s">
        <v>560</v>
      </c>
      <c r="E1082" s="39" t="s">
        <v>1398</v>
      </c>
    </row>
    <row r="1083" spans="1:5" x14ac:dyDescent="0.25">
      <c r="A1083" s="41">
        <v>9690</v>
      </c>
      <c r="B1083" s="39" t="s">
        <v>1593</v>
      </c>
      <c r="C1083" s="42">
        <v>5.95</v>
      </c>
      <c r="D1083" s="39" t="s">
        <v>560</v>
      </c>
      <c r="E1083" s="39" t="s">
        <v>1398</v>
      </c>
    </row>
    <row r="1084" spans="1:5" x14ac:dyDescent="0.25">
      <c r="A1084" s="41">
        <v>9690</v>
      </c>
      <c r="B1084" s="39" t="s">
        <v>1592</v>
      </c>
      <c r="C1084" s="42">
        <v>5.95</v>
      </c>
      <c r="D1084" s="39" t="s">
        <v>553</v>
      </c>
      <c r="E1084" s="39" t="s">
        <v>1398</v>
      </c>
    </row>
    <row r="1085" spans="1:5" x14ac:dyDescent="0.25">
      <c r="A1085" s="41">
        <v>9690</v>
      </c>
      <c r="B1085" s="39" t="s">
        <v>771</v>
      </c>
      <c r="C1085" s="42">
        <v>5.95</v>
      </c>
      <c r="D1085" s="39" t="s">
        <v>560</v>
      </c>
      <c r="E1085" s="39" t="s">
        <v>1398</v>
      </c>
    </row>
    <row r="1086" spans="1:5" x14ac:dyDescent="0.25">
      <c r="A1086" s="41">
        <v>9700</v>
      </c>
      <c r="B1086" s="39" t="s">
        <v>1609</v>
      </c>
      <c r="C1086" s="42">
        <v>7.45</v>
      </c>
      <c r="D1086" s="39" t="s">
        <v>560</v>
      </c>
      <c r="E1086" s="39" t="s">
        <v>1398</v>
      </c>
    </row>
    <row r="1087" spans="1:5" x14ac:dyDescent="0.25">
      <c r="A1087" s="41">
        <v>9700</v>
      </c>
      <c r="B1087" s="39" t="s">
        <v>1608</v>
      </c>
      <c r="C1087" s="42">
        <v>7.45</v>
      </c>
      <c r="D1087" s="39" t="s">
        <v>560</v>
      </c>
      <c r="E1087" s="39" t="s">
        <v>1398</v>
      </c>
    </row>
    <row r="1088" spans="1:5" x14ac:dyDescent="0.25">
      <c r="A1088" s="41">
        <v>9700</v>
      </c>
      <c r="B1088" s="39" t="s">
        <v>1607</v>
      </c>
      <c r="C1088" s="42">
        <v>7.45</v>
      </c>
      <c r="D1088" s="39" t="s">
        <v>553</v>
      </c>
      <c r="E1088" s="39" t="s">
        <v>1398</v>
      </c>
    </row>
    <row r="1089" spans="1:5" x14ac:dyDescent="0.25">
      <c r="A1089" s="41">
        <v>9700</v>
      </c>
      <c r="B1089" s="39" t="s">
        <v>1606</v>
      </c>
      <c r="C1089" s="42">
        <v>7.45</v>
      </c>
      <c r="D1089" s="39" t="s">
        <v>560</v>
      </c>
      <c r="E1089" s="39" t="s">
        <v>1398</v>
      </c>
    </row>
    <row r="1090" spans="1:5" x14ac:dyDescent="0.25">
      <c r="A1090" s="41">
        <v>9700</v>
      </c>
      <c r="B1090" s="39" t="s">
        <v>1605</v>
      </c>
      <c r="C1090" s="42">
        <v>7.45</v>
      </c>
      <c r="D1090" s="39" t="s">
        <v>560</v>
      </c>
      <c r="E1090" s="39" t="s">
        <v>1398</v>
      </c>
    </row>
    <row r="1091" spans="1:5" x14ac:dyDescent="0.25">
      <c r="A1091" s="41">
        <v>9700</v>
      </c>
      <c r="B1091" s="39" t="s">
        <v>1604</v>
      </c>
      <c r="C1091" s="42">
        <v>7.45</v>
      </c>
      <c r="D1091" s="39" t="s">
        <v>560</v>
      </c>
      <c r="E1091" s="39" t="s">
        <v>1398</v>
      </c>
    </row>
    <row r="1092" spans="1:5" x14ac:dyDescent="0.25">
      <c r="A1092" s="41">
        <v>9700</v>
      </c>
      <c r="B1092" s="39" t="s">
        <v>1603</v>
      </c>
      <c r="C1092" s="42">
        <v>7.45</v>
      </c>
      <c r="D1092" s="39" t="s">
        <v>560</v>
      </c>
      <c r="E1092" s="39" t="s">
        <v>1398</v>
      </c>
    </row>
    <row r="1093" spans="1:5" x14ac:dyDescent="0.25">
      <c r="A1093" s="41">
        <v>9700</v>
      </c>
      <c r="B1093" s="39" t="s">
        <v>1602</v>
      </c>
      <c r="C1093" s="42">
        <v>7.45</v>
      </c>
      <c r="D1093" s="39" t="s">
        <v>560</v>
      </c>
      <c r="E1093" s="39" t="s">
        <v>1398</v>
      </c>
    </row>
    <row r="1094" spans="1:5" x14ac:dyDescent="0.25">
      <c r="A1094" s="41">
        <v>9700</v>
      </c>
      <c r="B1094" s="39" t="s">
        <v>1601</v>
      </c>
      <c r="C1094" s="42">
        <v>7.45</v>
      </c>
      <c r="D1094" s="39" t="s">
        <v>560</v>
      </c>
      <c r="E1094" s="39" t="s">
        <v>1398</v>
      </c>
    </row>
    <row r="1095" spans="1:5" x14ac:dyDescent="0.25">
      <c r="A1095" s="41">
        <v>9700</v>
      </c>
      <c r="B1095" s="39" t="s">
        <v>1600</v>
      </c>
      <c r="C1095" s="42">
        <v>7.45</v>
      </c>
      <c r="D1095" s="39" t="s">
        <v>560</v>
      </c>
      <c r="E1095" s="39" t="s">
        <v>1398</v>
      </c>
    </row>
    <row r="1096" spans="1:5" x14ac:dyDescent="0.25">
      <c r="A1096" s="41">
        <v>9700</v>
      </c>
      <c r="B1096" s="39" t="s">
        <v>1599</v>
      </c>
      <c r="C1096" s="42">
        <v>7.45</v>
      </c>
      <c r="D1096" s="39" t="s">
        <v>560</v>
      </c>
      <c r="E1096" s="39" t="s">
        <v>1398</v>
      </c>
    </row>
    <row r="1097" spans="1:5" x14ac:dyDescent="0.25">
      <c r="A1097" s="41">
        <v>9700</v>
      </c>
      <c r="B1097" s="39" t="s">
        <v>1598</v>
      </c>
      <c r="C1097" s="42">
        <v>7.45</v>
      </c>
      <c r="D1097" s="39" t="s">
        <v>560</v>
      </c>
      <c r="E1097" s="39" t="s">
        <v>1398</v>
      </c>
    </row>
    <row r="1098" spans="1:5" x14ac:dyDescent="0.25">
      <c r="A1098" s="41">
        <v>9700</v>
      </c>
      <c r="B1098" s="39" t="s">
        <v>1597</v>
      </c>
      <c r="C1098" s="42">
        <v>7.45</v>
      </c>
      <c r="D1098" s="39" t="s">
        <v>560</v>
      </c>
      <c r="E1098" s="39" t="s">
        <v>1398</v>
      </c>
    </row>
    <row r="1099" spans="1:5" x14ac:dyDescent="0.25">
      <c r="A1099" s="41">
        <v>9700</v>
      </c>
      <c r="B1099" s="39" t="s">
        <v>1596</v>
      </c>
      <c r="C1099" s="42">
        <v>7.45</v>
      </c>
      <c r="D1099" s="39" t="s">
        <v>560</v>
      </c>
      <c r="E1099" s="39" t="s">
        <v>1398</v>
      </c>
    </row>
    <row r="1100" spans="1:5" x14ac:dyDescent="0.25">
      <c r="A1100" s="41">
        <v>9750</v>
      </c>
      <c r="B1100" s="39" t="s">
        <v>1999</v>
      </c>
      <c r="C1100" s="42">
        <v>7.45</v>
      </c>
      <c r="D1100" s="39" t="s">
        <v>553</v>
      </c>
      <c r="E1100" s="39" t="s">
        <v>1398</v>
      </c>
    </row>
    <row r="1101" spans="1:5" x14ac:dyDescent="0.25">
      <c r="A1101" s="41">
        <v>9750</v>
      </c>
      <c r="B1101" s="39" t="s">
        <v>1611</v>
      </c>
      <c r="C1101" s="42">
        <v>7.45</v>
      </c>
      <c r="D1101" s="39" t="s">
        <v>560</v>
      </c>
      <c r="E1101" s="39" t="s">
        <v>1398</v>
      </c>
    </row>
    <row r="1102" spans="1:5" x14ac:dyDescent="0.25">
      <c r="A1102" s="41">
        <v>9750</v>
      </c>
      <c r="B1102" s="39" t="s">
        <v>1610</v>
      </c>
      <c r="C1102" s="42">
        <v>7.45</v>
      </c>
      <c r="D1102" s="39" t="s">
        <v>560</v>
      </c>
      <c r="E1102" s="39" t="s">
        <v>1398</v>
      </c>
    </row>
    <row r="1103" spans="1:5" x14ac:dyDescent="0.25">
      <c r="A1103" s="41">
        <v>9770</v>
      </c>
      <c r="B1103" s="39" t="s">
        <v>2000</v>
      </c>
      <c r="C1103" s="42">
        <v>7.45</v>
      </c>
      <c r="D1103" s="39" t="s">
        <v>553</v>
      </c>
      <c r="E1103" s="39" t="s">
        <v>1398</v>
      </c>
    </row>
    <row r="1104" spans="1:5" x14ac:dyDescent="0.25">
      <c r="A1104" s="41">
        <v>9771</v>
      </c>
      <c r="B1104" s="39" t="s">
        <v>2001</v>
      </c>
      <c r="C1104" s="42">
        <v>7.45</v>
      </c>
      <c r="D1104" s="39" t="s">
        <v>560</v>
      </c>
      <c r="E1104" s="39" t="s">
        <v>1398</v>
      </c>
    </row>
    <row r="1105" spans="1:5" x14ac:dyDescent="0.25">
      <c r="A1105" s="41">
        <v>9772</v>
      </c>
      <c r="B1105" s="39" t="s">
        <v>2002</v>
      </c>
      <c r="C1105" s="42">
        <v>7.45</v>
      </c>
      <c r="D1105" s="39" t="s">
        <v>560</v>
      </c>
      <c r="E1105" s="39" t="s">
        <v>1398</v>
      </c>
    </row>
    <row r="1106" spans="1:5" x14ac:dyDescent="0.25">
      <c r="A1106" s="41">
        <v>9790</v>
      </c>
      <c r="B1106" s="39" t="s">
        <v>1616</v>
      </c>
      <c r="C1106" s="42">
        <v>5.95</v>
      </c>
      <c r="D1106" s="39" t="s">
        <v>553</v>
      </c>
      <c r="E1106" s="39" t="s">
        <v>1398</v>
      </c>
    </row>
    <row r="1107" spans="1:5" x14ac:dyDescent="0.25">
      <c r="A1107" s="41">
        <v>9790</v>
      </c>
      <c r="B1107" s="39" t="s">
        <v>1615</v>
      </c>
      <c r="C1107" s="42">
        <v>5.95</v>
      </c>
      <c r="D1107" s="39" t="s">
        <v>560</v>
      </c>
      <c r="E1107" s="39" t="s">
        <v>1398</v>
      </c>
    </row>
    <row r="1108" spans="1:5" x14ac:dyDescent="0.25">
      <c r="A1108" s="41">
        <v>9790</v>
      </c>
      <c r="B1108" s="39" t="s">
        <v>1614</v>
      </c>
      <c r="C1108" s="42">
        <v>5.95</v>
      </c>
      <c r="D1108" s="39" t="s">
        <v>560</v>
      </c>
      <c r="E1108" s="39" t="s">
        <v>1398</v>
      </c>
    </row>
    <row r="1109" spans="1:5" x14ac:dyDescent="0.25">
      <c r="A1109" s="41">
        <v>9790</v>
      </c>
      <c r="B1109" s="39" t="s">
        <v>1606</v>
      </c>
      <c r="C1109" s="42">
        <v>5.95</v>
      </c>
      <c r="D1109" s="39" t="s">
        <v>560</v>
      </c>
      <c r="E1109" s="39" t="s">
        <v>1398</v>
      </c>
    </row>
    <row r="1110" spans="1:5" x14ac:dyDescent="0.25">
      <c r="A1110" s="41">
        <v>9790</v>
      </c>
      <c r="B1110" s="39" t="s">
        <v>1613</v>
      </c>
      <c r="C1110" s="42">
        <v>5.95</v>
      </c>
      <c r="D1110" s="39" t="s">
        <v>560</v>
      </c>
      <c r="E1110" s="39" t="s">
        <v>1398</v>
      </c>
    </row>
    <row r="1111" spans="1:5" x14ac:dyDescent="0.25">
      <c r="A1111" s="41">
        <v>9790</v>
      </c>
      <c r="B1111" s="39" t="s">
        <v>1612</v>
      </c>
      <c r="C1111" s="42">
        <v>5.95</v>
      </c>
      <c r="D1111" s="39" t="s">
        <v>560</v>
      </c>
      <c r="E1111" s="39" t="s">
        <v>1398</v>
      </c>
    </row>
    <row r="1112" spans="1:5" x14ac:dyDescent="0.25">
      <c r="A1112" s="41">
        <v>9800</v>
      </c>
      <c r="B1112" s="39" t="s">
        <v>1627</v>
      </c>
      <c r="C1112" s="42">
        <v>7.45</v>
      </c>
      <c r="D1112" s="39" t="s">
        <v>560</v>
      </c>
      <c r="E1112" s="39" t="s">
        <v>1398</v>
      </c>
    </row>
    <row r="1113" spans="1:5" x14ac:dyDescent="0.25">
      <c r="A1113" s="41">
        <v>9800</v>
      </c>
      <c r="B1113" s="39" t="s">
        <v>1626</v>
      </c>
      <c r="C1113" s="42">
        <v>7.45</v>
      </c>
      <c r="D1113" s="39" t="s">
        <v>560</v>
      </c>
      <c r="E1113" s="39" t="s">
        <v>1398</v>
      </c>
    </row>
    <row r="1114" spans="1:5" x14ac:dyDescent="0.25">
      <c r="A1114" s="41">
        <v>9800</v>
      </c>
      <c r="B1114" s="39" t="s">
        <v>1625</v>
      </c>
      <c r="C1114" s="42">
        <v>7.45</v>
      </c>
      <c r="D1114" s="39" t="s">
        <v>560</v>
      </c>
      <c r="E1114" s="39" t="s">
        <v>1398</v>
      </c>
    </row>
    <row r="1115" spans="1:5" x14ac:dyDescent="0.25">
      <c r="A1115" s="41">
        <v>9800</v>
      </c>
      <c r="B1115" s="39" t="s">
        <v>1624</v>
      </c>
      <c r="C1115" s="42">
        <v>7.45</v>
      </c>
      <c r="D1115" s="39" t="s">
        <v>560</v>
      </c>
      <c r="E1115" s="39" t="s">
        <v>1398</v>
      </c>
    </row>
    <row r="1116" spans="1:5" x14ac:dyDescent="0.25">
      <c r="A1116" s="41">
        <v>9800</v>
      </c>
      <c r="B1116" s="39" t="s">
        <v>1623</v>
      </c>
      <c r="C1116" s="42">
        <v>7.45</v>
      </c>
      <c r="D1116" s="39" t="s">
        <v>560</v>
      </c>
      <c r="E1116" s="39" t="s">
        <v>1398</v>
      </c>
    </row>
    <row r="1117" spans="1:5" x14ac:dyDescent="0.25">
      <c r="A1117" s="41">
        <v>9800</v>
      </c>
      <c r="B1117" s="39" t="s">
        <v>1622</v>
      </c>
      <c r="C1117" s="42">
        <v>7.45</v>
      </c>
      <c r="D1117" s="39" t="s">
        <v>560</v>
      </c>
      <c r="E1117" s="39" t="s">
        <v>1398</v>
      </c>
    </row>
    <row r="1118" spans="1:5" x14ac:dyDescent="0.25">
      <c r="A1118" s="41">
        <v>9800</v>
      </c>
      <c r="B1118" s="39" t="s">
        <v>1621</v>
      </c>
      <c r="C1118" s="42">
        <v>7.45</v>
      </c>
      <c r="D1118" s="39" t="s">
        <v>560</v>
      </c>
      <c r="E1118" s="39" t="s">
        <v>1398</v>
      </c>
    </row>
    <row r="1119" spans="1:5" x14ac:dyDescent="0.25">
      <c r="A1119" s="41">
        <v>9800</v>
      </c>
      <c r="B1119" s="39" t="s">
        <v>1620</v>
      </c>
      <c r="C1119" s="42">
        <v>7.45</v>
      </c>
      <c r="D1119" s="39" t="s">
        <v>560</v>
      </c>
      <c r="E1119" s="39" t="s">
        <v>1398</v>
      </c>
    </row>
    <row r="1120" spans="1:5" x14ac:dyDescent="0.25">
      <c r="A1120" s="41">
        <v>9800</v>
      </c>
      <c r="B1120" s="39" t="s">
        <v>1619</v>
      </c>
      <c r="C1120" s="42">
        <v>7.45</v>
      </c>
      <c r="D1120" s="39" t="s">
        <v>553</v>
      </c>
      <c r="E1120" s="39" t="s">
        <v>1398</v>
      </c>
    </row>
    <row r="1121" spans="1:5" x14ac:dyDescent="0.25">
      <c r="A1121" s="41">
        <v>9800</v>
      </c>
      <c r="B1121" s="39" t="s">
        <v>1618</v>
      </c>
      <c r="C1121" s="42">
        <v>7.45</v>
      </c>
      <c r="D1121" s="39" t="s">
        <v>560</v>
      </c>
      <c r="E1121" s="39" t="s">
        <v>1398</v>
      </c>
    </row>
    <row r="1122" spans="1:5" x14ac:dyDescent="0.25">
      <c r="A1122" s="41">
        <v>9800</v>
      </c>
      <c r="B1122" s="39" t="s">
        <v>1617</v>
      </c>
      <c r="C1122" s="42">
        <v>7.45</v>
      </c>
      <c r="D1122" s="39" t="s">
        <v>560</v>
      </c>
      <c r="E1122" s="39" t="s">
        <v>1398</v>
      </c>
    </row>
    <row r="1123" spans="1:5" x14ac:dyDescent="0.25">
      <c r="A1123" s="41">
        <v>9810</v>
      </c>
      <c r="B1123" s="39" t="s">
        <v>1628</v>
      </c>
      <c r="C1123" s="42">
        <v>7.45</v>
      </c>
      <c r="D1123" s="39" t="s">
        <v>553</v>
      </c>
      <c r="E1123" s="39" t="s">
        <v>1398</v>
      </c>
    </row>
    <row r="1124" spans="1:5" x14ac:dyDescent="0.25">
      <c r="A1124" s="41">
        <v>9810</v>
      </c>
      <c r="B1124" s="39" t="s">
        <v>227</v>
      </c>
      <c r="C1124" s="42">
        <v>7.45</v>
      </c>
      <c r="D1124" s="39" t="s">
        <v>560</v>
      </c>
      <c r="E1124" s="39" t="s">
        <v>1398</v>
      </c>
    </row>
    <row r="1125" spans="1:5" x14ac:dyDescent="0.25">
      <c r="A1125" s="41">
        <v>9820</v>
      </c>
      <c r="B1125" s="39" t="s">
        <v>1634</v>
      </c>
      <c r="C1125" s="42">
        <v>7.45</v>
      </c>
      <c r="D1125" s="39" t="s">
        <v>560</v>
      </c>
      <c r="E1125" s="39" t="s">
        <v>1398</v>
      </c>
    </row>
    <row r="1126" spans="1:5" x14ac:dyDescent="0.25">
      <c r="A1126" s="41">
        <v>9820</v>
      </c>
      <c r="B1126" s="39" t="s">
        <v>1633</v>
      </c>
      <c r="C1126" s="42">
        <v>7.45</v>
      </c>
      <c r="D1126" s="39" t="s">
        <v>560</v>
      </c>
      <c r="E1126" s="39" t="s">
        <v>1398</v>
      </c>
    </row>
    <row r="1127" spans="1:5" x14ac:dyDescent="0.25">
      <c r="A1127" s="41">
        <v>9820</v>
      </c>
      <c r="B1127" s="39" t="s">
        <v>1632</v>
      </c>
      <c r="C1127" s="42">
        <v>7.45</v>
      </c>
      <c r="D1127" s="39" t="s">
        <v>553</v>
      </c>
      <c r="E1127" s="39" t="s">
        <v>1398</v>
      </c>
    </row>
    <row r="1128" spans="1:5" x14ac:dyDescent="0.25">
      <c r="A1128" s="41">
        <v>9820</v>
      </c>
      <c r="B1128" s="39" t="s">
        <v>1631</v>
      </c>
      <c r="C1128" s="42">
        <v>7.45</v>
      </c>
      <c r="D1128" s="39" t="s">
        <v>560</v>
      </c>
      <c r="E1128" s="39" t="s">
        <v>1398</v>
      </c>
    </row>
    <row r="1129" spans="1:5" x14ac:dyDescent="0.25">
      <c r="A1129" s="41">
        <v>9820</v>
      </c>
      <c r="B1129" s="39" t="s">
        <v>1630</v>
      </c>
      <c r="C1129" s="42">
        <v>7.45</v>
      </c>
      <c r="D1129" s="39" t="s">
        <v>560</v>
      </c>
      <c r="E1129" s="39" t="s">
        <v>1398</v>
      </c>
    </row>
    <row r="1130" spans="1:5" x14ac:dyDescent="0.25">
      <c r="A1130" s="41">
        <v>9820</v>
      </c>
      <c r="B1130" s="39" t="s">
        <v>1629</v>
      </c>
      <c r="C1130" s="42">
        <v>7.45</v>
      </c>
      <c r="D1130" s="39" t="s">
        <v>560</v>
      </c>
      <c r="E1130" s="39" t="s">
        <v>1398</v>
      </c>
    </row>
    <row r="1131" spans="1:5" x14ac:dyDescent="0.25">
      <c r="A1131" s="41">
        <v>9830</v>
      </c>
      <c r="B1131" s="39" t="s">
        <v>1635</v>
      </c>
      <c r="C1131" s="42">
        <v>7.45</v>
      </c>
      <c r="D1131" s="39" t="s">
        <v>553</v>
      </c>
      <c r="E1131" s="39" t="s">
        <v>1398</v>
      </c>
    </row>
    <row r="1132" spans="1:5" x14ac:dyDescent="0.25">
      <c r="A1132" s="41">
        <v>9831</v>
      </c>
      <c r="B1132" s="39" t="s">
        <v>1636</v>
      </c>
      <c r="C1132" s="42">
        <v>7.45</v>
      </c>
      <c r="D1132" s="39" t="s">
        <v>560</v>
      </c>
      <c r="E1132" s="39" t="s">
        <v>1398</v>
      </c>
    </row>
    <row r="1133" spans="1:5" x14ac:dyDescent="0.25">
      <c r="A1133" s="41">
        <v>9840</v>
      </c>
      <c r="B1133" s="39" t="s">
        <v>1638</v>
      </c>
      <c r="C1133" s="42">
        <v>7.45</v>
      </c>
      <c r="D1133" s="39" t="s">
        <v>560</v>
      </c>
      <c r="E1133" s="39" t="s">
        <v>1398</v>
      </c>
    </row>
    <row r="1134" spans="1:5" x14ac:dyDescent="0.25">
      <c r="A1134" s="41">
        <v>9840</v>
      </c>
      <c r="B1134" s="39" t="s">
        <v>1637</v>
      </c>
      <c r="C1134" s="42">
        <v>7.45</v>
      </c>
      <c r="D1134" s="39" t="s">
        <v>553</v>
      </c>
      <c r="E1134" s="39" t="s">
        <v>1398</v>
      </c>
    </row>
    <row r="1135" spans="1:5" x14ac:dyDescent="0.25">
      <c r="A1135" s="41">
        <v>9850</v>
      </c>
      <c r="B1135" s="39" t="s">
        <v>1642</v>
      </c>
      <c r="C1135" s="42">
        <v>7.45</v>
      </c>
      <c r="D1135" s="39" t="s">
        <v>560</v>
      </c>
      <c r="E1135" s="39" t="s">
        <v>1398</v>
      </c>
    </row>
    <row r="1136" spans="1:5" x14ac:dyDescent="0.25">
      <c r="A1136" s="41">
        <v>9850</v>
      </c>
      <c r="B1136" s="39" t="s">
        <v>1641</v>
      </c>
      <c r="C1136" s="42">
        <v>7.45</v>
      </c>
      <c r="D1136" s="39" t="s">
        <v>560</v>
      </c>
      <c r="E1136" s="39" t="s">
        <v>1398</v>
      </c>
    </row>
    <row r="1137" spans="1:5" x14ac:dyDescent="0.25">
      <c r="A1137" s="41">
        <v>9850</v>
      </c>
      <c r="B1137" s="39" t="s">
        <v>2003</v>
      </c>
      <c r="C1137" s="42">
        <v>7.45</v>
      </c>
      <c r="D1137" s="39" t="s">
        <v>553</v>
      </c>
      <c r="E1137" s="39" t="s">
        <v>1398</v>
      </c>
    </row>
    <row r="1138" spans="1:5" x14ac:dyDescent="0.25">
      <c r="A1138" s="41">
        <v>9850</v>
      </c>
      <c r="B1138" s="39" t="s">
        <v>1640</v>
      </c>
      <c r="C1138" s="42">
        <v>7.45</v>
      </c>
      <c r="D1138" s="39" t="s">
        <v>560</v>
      </c>
      <c r="E1138" s="39" t="s">
        <v>1398</v>
      </c>
    </row>
    <row r="1139" spans="1:5" x14ac:dyDescent="0.25">
      <c r="A1139" s="41">
        <v>9850</v>
      </c>
      <c r="B1139" s="39" t="s">
        <v>229</v>
      </c>
      <c r="C1139" s="42">
        <v>7.45</v>
      </c>
      <c r="D1139" s="39" t="s">
        <v>560</v>
      </c>
      <c r="E1139" s="39" t="s">
        <v>1398</v>
      </c>
    </row>
    <row r="1140" spans="1:5" x14ac:dyDescent="0.25">
      <c r="A1140" s="41">
        <v>9850</v>
      </c>
      <c r="B1140" s="39" t="s">
        <v>1639</v>
      </c>
      <c r="C1140" s="42">
        <v>7.45</v>
      </c>
      <c r="D1140" s="39" t="s">
        <v>560</v>
      </c>
      <c r="E1140" s="39" t="s">
        <v>1398</v>
      </c>
    </row>
    <row r="1141" spans="1:5" x14ac:dyDescent="0.25">
      <c r="A1141" s="41">
        <v>9860</v>
      </c>
      <c r="B1141" s="39" t="s">
        <v>1648</v>
      </c>
      <c r="C1141" s="42">
        <v>7.45</v>
      </c>
      <c r="D1141" s="39" t="s">
        <v>560</v>
      </c>
      <c r="E1141" s="39" t="s">
        <v>1398</v>
      </c>
    </row>
    <row r="1142" spans="1:5" x14ac:dyDescent="0.25">
      <c r="A1142" s="41">
        <v>9860</v>
      </c>
      <c r="B1142" s="39" t="s">
        <v>1647</v>
      </c>
      <c r="C1142" s="42">
        <v>7.45</v>
      </c>
      <c r="D1142" s="39" t="s">
        <v>553</v>
      </c>
      <c r="E1142" s="39" t="s">
        <v>1398</v>
      </c>
    </row>
    <row r="1143" spans="1:5" x14ac:dyDescent="0.25">
      <c r="A1143" s="41">
        <v>9860</v>
      </c>
      <c r="B1143" s="39" t="s">
        <v>1646</v>
      </c>
      <c r="C1143" s="42">
        <v>7.45</v>
      </c>
      <c r="D1143" s="39" t="s">
        <v>560</v>
      </c>
      <c r="E1143" s="39" t="s">
        <v>1398</v>
      </c>
    </row>
    <row r="1144" spans="1:5" x14ac:dyDescent="0.25">
      <c r="A1144" s="41">
        <v>9860</v>
      </c>
      <c r="B1144" s="39" t="s">
        <v>1645</v>
      </c>
      <c r="C1144" s="42">
        <v>7.45</v>
      </c>
      <c r="D1144" s="39" t="s">
        <v>560</v>
      </c>
      <c r="E1144" s="39" t="s">
        <v>1398</v>
      </c>
    </row>
    <row r="1145" spans="1:5" x14ac:dyDescent="0.25">
      <c r="A1145" s="41">
        <v>9860</v>
      </c>
      <c r="B1145" s="39" t="s">
        <v>1644</v>
      </c>
      <c r="C1145" s="42">
        <v>7.45</v>
      </c>
      <c r="D1145" s="39" t="s">
        <v>560</v>
      </c>
      <c r="E1145" s="39" t="s">
        <v>1398</v>
      </c>
    </row>
    <row r="1146" spans="1:5" x14ac:dyDescent="0.25">
      <c r="A1146" s="41">
        <v>9860</v>
      </c>
      <c r="B1146" s="39" t="s">
        <v>1643</v>
      </c>
      <c r="C1146" s="42">
        <v>7.45</v>
      </c>
      <c r="D1146" s="39" t="s">
        <v>560</v>
      </c>
      <c r="E1146" s="39" t="s">
        <v>1398</v>
      </c>
    </row>
    <row r="1147" spans="1:5" x14ac:dyDescent="0.25">
      <c r="A1147" s="41">
        <v>9870</v>
      </c>
      <c r="B1147" s="39" t="s">
        <v>1651</v>
      </c>
      <c r="C1147" s="42">
        <v>7.45</v>
      </c>
      <c r="D1147" s="39" t="s">
        <v>553</v>
      </c>
      <c r="E1147" s="39" t="s">
        <v>1398</v>
      </c>
    </row>
    <row r="1148" spans="1:5" x14ac:dyDescent="0.25">
      <c r="A1148" s="41">
        <v>9870</v>
      </c>
      <c r="B1148" s="39" t="s">
        <v>1650</v>
      </c>
      <c r="C1148" s="42">
        <v>7.45</v>
      </c>
      <c r="D1148" s="39" t="s">
        <v>560</v>
      </c>
      <c r="E1148" s="39" t="s">
        <v>1398</v>
      </c>
    </row>
    <row r="1149" spans="1:5" x14ac:dyDescent="0.25">
      <c r="A1149" s="41">
        <v>9870</v>
      </c>
      <c r="B1149" s="39" t="s">
        <v>1649</v>
      </c>
      <c r="C1149" s="42">
        <v>7.45</v>
      </c>
      <c r="D1149" s="39" t="s">
        <v>560</v>
      </c>
      <c r="E1149" s="39" t="s">
        <v>1398</v>
      </c>
    </row>
    <row r="1150" spans="1:5" x14ac:dyDescent="0.25">
      <c r="A1150" s="41">
        <v>9880</v>
      </c>
      <c r="B1150" s="39" t="s">
        <v>1654</v>
      </c>
      <c r="C1150" s="42">
        <v>7.45</v>
      </c>
      <c r="D1150" s="39" t="s">
        <v>560</v>
      </c>
      <c r="E1150" s="39" t="s">
        <v>1398</v>
      </c>
    </row>
    <row r="1151" spans="1:5" x14ac:dyDescent="0.25">
      <c r="A1151" s="41">
        <v>9880</v>
      </c>
      <c r="B1151" s="39" t="s">
        <v>1653</v>
      </c>
      <c r="C1151" s="42">
        <v>7.45</v>
      </c>
      <c r="D1151" s="39" t="s">
        <v>560</v>
      </c>
      <c r="E1151" s="39" t="s">
        <v>1398</v>
      </c>
    </row>
    <row r="1152" spans="1:5" x14ac:dyDescent="0.25">
      <c r="A1152" s="41">
        <v>9880</v>
      </c>
      <c r="B1152" s="39" t="s">
        <v>1652</v>
      </c>
      <c r="C1152" s="42">
        <v>7.45</v>
      </c>
      <c r="D1152" s="39" t="s">
        <v>553</v>
      </c>
      <c r="E1152" s="39" t="s">
        <v>1398</v>
      </c>
    </row>
    <row r="1153" spans="1:5" x14ac:dyDescent="0.25">
      <c r="A1153" s="41">
        <v>9881</v>
      </c>
      <c r="B1153" s="39" t="s">
        <v>2004</v>
      </c>
      <c r="C1153" s="42">
        <v>7.45</v>
      </c>
      <c r="D1153" s="39" t="s">
        <v>560</v>
      </c>
      <c r="E1153" s="39" t="s">
        <v>1398</v>
      </c>
    </row>
    <row r="1154" spans="1:5" x14ac:dyDescent="0.25">
      <c r="A1154" s="41">
        <v>9890</v>
      </c>
      <c r="B1154" s="39" t="s">
        <v>1660</v>
      </c>
      <c r="C1154" s="42">
        <v>7.45</v>
      </c>
      <c r="D1154" s="39" t="s">
        <v>560</v>
      </c>
      <c r="E1154" s="39" t="s">
        <v>1398</v>
      </c>
    </row>
    <row r="1155" spans="1:5" x14ac:dyDescent="0.25">
      <c r="A1155" s="41">
        <v>9890</v>
      </c>
      <c r="B1155" s="39" t="s">
        <v>1659</v>
      </c>
      <c r="C1155" s="42">
        <v>7.45</v>
      </c>
      <c r="D1155" s="39" t="s">
        <v>560</v>
      </c>
      <c r="E1155" s="39" t="s">
        <v>1398</v>
      </c>
    </row>
    <row r="1156" spans="1:5" x14ac:dyDescent="0.25">
      <c r="A1156" s="41">
        <v>9890</v>
      </c>
      <c r="B1156" s="39" t="s">
        <v>1658</v>
      </c>
      <c r="C1156" s="42">
        <v>7.45</v>
      </c>
      <c r="D1156" s="39" t="s">
        <v>553</v>
      </c>
      <c r="E1156" s="39" t="s">
        <v>1398</v>
      </c>
    </row>
    <row r="1157" spans="1:5" x14ac:dyDescent="0.25">
      <c r="A1157" s="41">
        <v>9890</v>
      </c>
      <c r="B1157" s="39" t="s">
        <v>1657</v>
      </c>
      <c r="C1157" s="42">
        <v>7.45</v>
      </c>
      <c r="D1157" s="39" t="s">
        <v>560</v>
      </c>
      <c r="E1157" s="39" t="s">
        <v>1398</v>
      </c>
    </row>
    <row r="1158" spans="1:5" x14ac:dyDescent="0.25">
      <c r="A1158" s="41">
        <v>9890</v>
      </c>
      <c r="B1158" s="39" t="s">
        <v>1656</v>
      </c>
      <c r="C1158" s="42">
        <v>7.45</v>
      </c>
      <c r="D1158" s="39" t="s">
        <v>560</v>
      </c>
      <c r="E1158" s="39" t="s">
        <v>1398</v>
      </c>
    </row>
    <row r="1159" spans="1:5" x14ac:dyDescent="0.25">
      <c r="A1159" s="41">
        <v>9890</v>
      </c>
      <c r="B1159" s="39" t="s">
        <v>1655</v>
      </c>
      <c r="C1159" s="42">
        <v>7.45</v>
      </c>
      <c r="D1159" s="39" t="s">
        <v>560</v>
      </c>
      <c r="E1159" s="39" t="s">
        <v>1398</v>
      </c>
    </row>
    <row r="1160" spans="1:5" x14ac:dyDescent="0.25">
      <c r="A1160" s="41">
        <v>9900</v>
      </c>
      <c r="B1160" s="39" t="s">
        <v>1661</v>
      </c>
      <c r="C1160" s="42">
        <v>7.45</v>
      </c>
      <c r="D1160" s="39" t="s">
        <v>553</v>
      </c>
      <c r="E1160" s="39" t="s">
        <v>1398</v>
      </c>
    </row>
    <row r="1161" spans="1:5" x14ac:dyDescent="0.25">
      <c r="A1161" s="41">
        <v>9910</v>
      </c>
      <c r="B1161" s="39" t="s">
        <v>1662</v>
      </c>
      <c r="C1161" s="42">
        <v>7.45</v>
      </c>
      <c r="D1161" s="39" t="s">
        <v>560</v>
      </c>
      <c r="E1161" s="39" t="s">
        <v>1398</v>
      </c>
    </row>
    <row r="1162" spans="1:5" x14ac:dyDescent="0.25">
      <c r="A1162" s="41">
        <v>9910</v>
      </c>
      <c r="B1162" s="39" t="s">
        <v>2005</v>
      </c>
      <c r="C1162" s="42">
        <v>7.45</v>
      </c>
      <c r="D1162" s="39" t="s">
        <v>553</v>
      </c>
      <c r="E1162" s="39" t="s">
        <v>1398</v>
      </c>
    </row>
    <row r="1163" spans="1:5" x14ac:dyDescent="0.25">
      <c r="A1163" s="41">
        <v>9920</v>
      </c>
      <c r="B1163" s="39" t="s">
        <v>2006</v>
      </c>
      <c r="C1163" s="42">
        <v>7.45</v>
      </c>
      <c r="D1163" s="39" t="s">
        <v>553</v>
      </c>
      <c r="E1163" s="39" t="s">
        <v>1398</v>
      </c>
    </row>
    <row r="1164" spans="1:5" x14ac:dyDescent="0.25">
      <c r="A1164" s="41">
        <v>9921</v>
      </c>
      <c r="B1164" s="39" t="s">
        <v>2007</v>
      </c>
      <c r="C1164" s="42">
        <v>7.45</v>
      </c>
      <c r="D1164" s="39" t="s">
        <v>560</v>
      </c>
      <c r="E1164" s="39" t="s">
        <v>1398</v>
      </c>
    </row>
    <row r="1165" spans="1:5" x14ac:dyDescent="0.25">
      <c r="A1165" s="41">
        <v>9930</v>
      </c>
      <c r="B1165" s="39" t="s">
        <v>2008</v>
      </c>
      <c r="C1165" s="42">
        <v>7.45</v>
      </c>
      <c r="D1165" s="39" t="s">
        <v>553</v>
      </c>
      <c r="E1165" s="39" t="s">
        <v>1398</v>
      </c>
    </row>
    <row r="1166" spans="1:5" x14ac:dyDescent="0.25">
      <c r="A1166" s="41">
        <v>9931</v>
      </c>
      <c r="B1166" s="39" t="s">
        <v>2009</v>
      </c>
      <c r="C1166" s="42">
        <v>7.45</v>
      </c>
      <c r="D1166" s="39" t="s">
        <v>560</v>
      </c>
      <c r="E1166" s="39" t="s">
        <v>1398</v>
      </c>
    </row>
    <row r="1167" spans="1:5" x14ac:dyDescent="0.25">
      <c r="A1167" s="41">
        <v>9932</v>
      </c>
      <c r="B1167" s="39" t="s">
        <v>2010</v>
      </c>
      <c r="C1167" s="42">
        <v>7.45</v>
      </c>
      <c r="D1167" s="39" t="s">
        <v>560</v>
      </c>
      <c r="E1167" s="39" t="s">
        <v>1398</v>
      </c>
    </row>
    <row r="1168" spans="1:5" x14ac:dyDescent="0.25">
      <c r="A1168" s="41">
        <v>9940</v>
      </c>
      <c r="B1168" s="39" t="s">
        <v>1666</v>
      </c>
      <c r="C1168" s="42">
        <v>7.45</v>
      </c>
      <c r="D1168" s="39" t="s">
        <v>560</v>
      </c>
      <c r="E1168" s="39" t="s">
        <v>1398</v>
      </c>
    </row>
    <row r="1169" spans="1:5" x14ac:dyDescent="0.25">
      <c r="A1169" s="41">
        <v>9940</v>
      </c>
      <c r="B1169" s="39" t="s">
        <v>1665</v>
      </c>
      <c r="C1169" s="42">
        <v>7.45</v>
      </c>
      <c r="D1169" s="39" t="s">
        <v>560</v>
      </c>
      <c r="E1169" s="39" t="s">
        <v>1398</v>
      </c>
    </row>
    <row r="1170" spans="1:5" x14ac:dyDescent="0.25">
      <c r="A1170" s="41">
        <v>9940</v>
      </c>
      <c r="B1170" s="39" t="s">
        <v>1664</v>
      </c>
      <c r="C1170" s="42">
        <v>7.45</v>
      </c>
      <c r="D1170" s="39" t="s">
        <v>553</v>
      </c>
      <c r="E1170" s="39" t="s">
        <v>1398</v>
      </c>
    </row>
    <row r="1171" spans="1:5" x14ac:dyDescent="0.25">
      <c r="A1171" s="41">
        <v>9940</v>
      </c>
      <c r="B1171" s="39" t="s">
        <v>1663</v>
      </c>
      <c r="C1171" s="42">
        <v>7.45</v>
      </c>
      <c r="D1171" s="39" t="s">
        <v>560</v>
      </c>
      <c r="E1171" s="39" t="s">
        <v>1398</v>
      </c>
    </row>
    <row r="1172" spans="1:5" x14ac:dyDescent="0.25">
      <c r="A1172" s="41">
        <v>9950</v>
      </c>
      <c r="B1172" s="39" t="s">
        <v>2011</v>
      </c>
      <c r="C1172" s="42">
        <v>7.45</v>
      </c>
      <c r="D1172" s="39" t="s">
        <v>553</v>
      </c>
      <c r="E1172" s="39" t="s">
        <v>1398</v>
      </c>
    </row>
    <row r="1173" spans="1:5" x14ac:dyDescent="0.25">
      <c r="A1173" s="41">
        <v>9960</v>
      </c>
      <c r="B1173" s="39" t="s">
        <v>1667</v>
      </c>
      <c r="C1173" s="42">
        <v>7.45</v>
      </c>
      <c r="D1173" s="39" t="s">
        <v>553</v>
      </c>
      <c r="E1173" s="39" t="s">
        <v>1398</v>
      </c>
    </row>
    <row r="1174" spans="1:5" x14ac:dyDescent="0.25">
      <c r="A1174" s="41">
        <v>9961</v>
      </c>
      <c r="B1174" s="39" t="s">
        <v>1668</v>
      </c>
      <c r="C1174" s="42">
        <v>7.45</v>
      </c>
      <c r="D1174" s="39" t="s">
        <v>560</v>
      </c>
      <c r="E1174" s="39" t="s">
        <v>1398</v>
      </c>
    </row>
    <row r="1175" spans="1:5" x14ac:dyDescent="0.25">
      <c r="A1175" s="41">
        <v>9968</v>
      </c>
      <c r="B1175" s="39" t="s">
        <v>1670</v>
      </c>
      <c r="C1175" s="42">
        <v>7.45</v>
      </c>
      <c r="D1175" s="39" t="s">
        <v>560</v>
      </c>
      <c r="E1175" s="39" t="s">
        <v>1398</v>
      </c>
    </row>
    <row r="1176" spans="1:5" x14ac:dyDescent="0.25">
      <c r="A1176" s="41">
        <v>9968</v>
      </c>
      <c r="B1176" s="39" t="s">
        <v>1669</v>
      </c>
      <c r="C1176" s="42">
        <v>7.45</v>
      </c>
      <c r="D1176" s="39" t="s">
        <v>560</v>
      </c>
      <c r="E1176" s="39" t="s">
        <v>1398</v>
      </c>
    </row>
    <row r="1177" spans="1:5" x14ac:dyDescent="0.25">
      <c r="A1177" s="41">
        <v>9970</v>
      </c>
      <c r="B1177" s="39" t="s">
        <v>1671</v>
      </c>
      <c r="C1177" s="42">
        <v>7.45</v>
      </c>
      <c r="D1177" s="39" t="s">
        <v>553</v>
      </c>
      <c r="E1177" s="39" t="s">
        <v>1398</v>
      </c>
    </row>
    <row r="1178" spans="1:5" x14ac:dyDescent="0.25">
      <c r="A1178" s="41">
        <v>9971</v>
      </c>
      <c r="B1178" s="39" t="s">
        <v>1672</v>
      </c>
      <c r="C1178" s="42">
        <v>7.45</v>
      </c>
      <c r="D1178" s="39" t="s">
        <v>560</v>
      </c>
      <c r="E1178" s="39" t="s">
        <v>1398</v>
      </c>
    </row>
    <row r="1179" spans="1:5" x14ac:dyDescent="0.25">
      <c r="A1179" s="41">
        <v>9980</v>
      </c>
      <c r="B1179" s="39" t="s">
        <v>1673</v>
      </c>
      <c r="C1179" s="42">
        <v>7.45</v>
      </c>
      <c r="D1179" s="39" t="s">
        <v>553</v>
      </c>
      <c r="E1179" s="39" t="s">
        <v>1398</v>
      </c>
    </row>
    <row r="1180" spans="1:5" x14ac:dyDescent="0.25">
      <c r="A1180" s="41">
        <v>9981</v>
      </c>
      <c r="B1180" s="39" t="s">
        <v>1674</v>
      </c>
      <c r="C1180" s="42">
        <v>7.45</v>
      </c>
      <c r="D1180" s="39" t="s">
        <v>560</v>
      </c>
      <c r="E1180" s="39" t="s">
        <v>1398</v>
      </c>
    </row>
    <row r="1181" spans="1:5" x14ac:dyDescent="0.25">
      <c r="A1181" s="41">
        <v>9982</v>
      </c>
      <c r="B1181" s="39" t="s">
        <v>1675</v>
      </c>
      <c r="C1181" s="42">
        <v>7.45</v>
      </c>
      <c r="D1181" s="39" t="s">
        <v>560</v>
      </c>
      <c r="E1181" s="39" t="s">
        <v>1398</v>
      </c>
    </row>
    <row r="1182" spans="1:5" x14ac:dyDescent="0.25">
      <c r="A1182" s="41">
        <v>9988</v>
      </c>
      <c r="B1182" s="39" t="s">
        <v>1677</v>
      </c>
      <c r="C1182" s="42">
        <v>7.45</v>
      </c>
      <c r="D1182" s="39" t="s">
        <v>560</v>
      </c>
      <c r="E1182" s="39" t="s">
        <v>1398</v>
      </c>
    </row>
    <row r="1183" spans="1:5" x14ac:dyDescent="0.25">
      <c r="A1183" s="41">
        <v>9988</v>
      </c>
      <c r="B1183" s="39" t="s">
        <v>1676</v>
      </c>
      <c r="C1183" s="42">
        <v>7.45</v>
      </c>
      <c r="D1183" s="39" t="s">
        <v>560</v>
      </c>
      <c r="E1183" s="39" t="s">
        <v>1398</v>
      </c>
    </row>
    <row r="1184" spans="1:5" x14ac:dyDescent="0.25">
      <c r="A1184" s="41">
        <v>9990</v>
      </c>
      <c r="B1184" s="39" t="s">
        <v>1678</v>
      </c>
      <c r="C1184" s="42">
        <v>7.45</v>
      </c>
      <c r="D1184" s="39" t="s">
        <v>553</v>
      </c>
      <c r="E1184" s="39" t="s">
        <v>1398</v>
      </c>
    </row>
    <row r="1185" spans="1:5" x14ac:dyDescent="0.25">
      <c r="A1185" s="41">
        <v>9991</v>
      </c>
      <c r="B1185" s="39" t="s">
        <v>1679</v>
      </c>
      <c r="C1185" s="42">
        <v>7.45</v>
      </c>
      <c r="D1185" s="39" t="s">
        <v>560</v>
      </c>
      <c r="E1185" s="39" t="s">
        <v>1398</v>
      </c>
    </row>
    <row r="1186" spans="1:5" x14ac:dyDescent="0.25">
      <c r="A1186">
        <v>9992</v>
      </c>
      <c r="B1186" t="s">
        <v>1680</v>
      </c>
      <c r="C1186" s="42">
        <v>7.45</v>
      </c>
      <c r="D1186" t="s">
        <v>560</v>
      </c>
      <c r="E1186" t="s">
        <v>1398</v>
      </c>
    </row>
  </sheetData>
  <sheetProtection algorithmName="SHA-512" hashValue="+ics5S+fU6CXL+qNzc7XM/wG59Kc9poelqnHJHspxq8yeopGn/ei7DtWJlhNuUXrp8AvrqMfnAvfBcN038GwTw==" saltValue="9R7gba10zXBwP0VZ89gVZg==" spinCount="100000" sheet="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38"/>
  <sheetViews>
    <sheetView showGridLines="0" showZeros="0" zoomScaleNormal="100" workbookViewId="0">
      <selection activeCell="E7" sqref="E7:N7"/>
    </sheetView>
  </sheetViews>
  <sheetFormatPr defaultRowHeight="13.2" x14ac:dyDescent="0.25"/>
  <cols>
    <col min="1" max="1" width="14.33203125" style="17" customWidth="1"/>
    <col min="2" max="4" width="8.88671875" style="17" hidden="1" customWidth="1"/>
    <col min="5" max="13" width="2.33203125" style="17" customWidth="1"/>
    <col min="14" max="14" width="103.88671875" style="17" customWidth="1"/>
    <col min="15" max="16384" width="8.88671875" style="17"/>
  </cols>
  <sheetData>
    <row r="1" spans="1:79" ht="24" customHeight="1" x14ac:dyDescent="0.25">
      <c r="A1" s="317" t="str">
        <f>'Inlichtingen &amp; berek. subsidie'!C3</f>
        <v>Aanvraag van een subsidie voor busbegeleiding in het zonaal leerlingenvervoer</v>
      </c>
      <c r="B1" s="273"/>
      <c r="C1" s="273"/>
      <c r="D1" s="273"/>
      <c r="E1" s="273"/>
      <c r="F1" s="273"/>
      <c r="G1" s="273"/>
      <c r="H1" s="273"/>
      <c r="I1" s="273"/>
      <c r="J1" s="273"/>
      <c r="K1" s="273"/>
      <c r="L1" s="273"/>
      <c r="M1" s="273"/>
      <c r="N1" s="273"/>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row>
    <row r="2" spans="1:79" ht="24" customHeight="1" x14ac:dyDescent="0.25">
      <c r="A2" s="363" t="str">
        <f>'Inlichtingen &amp; berek. subsidie'!C4</f>
        <v>schooljaar 2023-2024</v>
      </c>
      <c r="B2" s="364"/>
      <c r="C2" s="364"/>
      <c r="D2" s="364"/>
      <c r="E2" s="364"/>
      <c r="F2" s="364"/>
      <c r="G2" s="364"/>
      <c r="H2" s="364"/>
      <c r="I2" s="364"/>
      <c r="J2" s="364"/>
      <c r="K2" s="364"/>
      <c r="L2" s="364"/>
      <c r="M2" s="364"/>
      <c r="N2" s="64"/>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ht="7.2" customHeight="1" x14ac:dyDescent="0.25">
      <c r="A3" s="59"/>
      <c r="B3" s="60"/>
      <c r="C3" s="60"/>
      <c r="D3" s="60"/>
      <c r="E3" s="60"/>
      <c r="F3" s="60"/>
      <c r="G3" s="60"/>
      <c r="H3" s="60"/>
      <c r="I3" s="60"/>
      <c r="J3" s="60"/>
      <c r="K3" s="60"/>
      <c r="L3" s="60"/>
      <c r="M3" s="60"/>
      <c r="N3" s="362"/>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ht="13.8" x14ac:dyDescent="0.3">
      <c r="A4" s="61" t="str">
        <f>IF('Inlichtingen &amp; berek. subsidie'!N27="","instelling:","instelling "&amp;'Inlichtingen &amp; berek. subsidie'!N27)</f>
        <v>instelling:</v>
      </c>
      <c r="B4" s="9"/>
      <c r="C4" s="9"/>
      <c r="D4" s="9"/>
      <c r="E4" s="354"/>
      <c r="F4" s="355"/>
      <c r="G4" s="355"/>
      <c r="H4" s="355"/>
      <c r="I4" s="355"/>
      <c r="J4" s="9"/>
      <c r="K4" s="9"/>
      <c r="L4" s="9"/>
      <c r="M4" s="9"/>
      <c r="N4" s="362"/>
    </row>
    <row r="5" spans="1:79" ht="7.2" customHeight="1" x14ac:dyDescent="0.25"/>
    <row r="6" spans="1:79" ht="72.599999999999994" customHeight="1" x14ac:dyDescent="0.25">
      <c r="A6" s="99" t="s">
        <v>7</v>
      </c>
      <c r="B6" s="100"/>
      <c r="C6" s="100"/>
      <c r="D6" s="100"/>
      <c r="E6" s="356" t="s">
        <v>8</v>
      </c>
      <c r="F6" s="357"/>
      <c r="G6" s="357"/>
      <c r="H6" s="357"/>
      <c r="I6" s="357"/>
      <c r="J6" s="357"/>
      <c r="K6" s="357"/>
      <c r="L6" s="357"/>
      <c r="M6" s="357"/>
      <c r="N6" s="358"/>
    </row>
    <row r="7" spans="1:79" ht="28.5" customHeight="1" x14ac:dyDescent="0.25">
      <c r="A7" s="351">
        <f>'Inlichtingen &amp; berek. subsidie'!C52</f>
        <v>0</v>
      </c>
      <c r="B7" s="352"/>
      <c r="C7" s="352"/>
      <c r="D7" s="353"/>
      <c r="E7" s="359"/>
      <c r="F7" s="360"/>
      <c r="G7" s="360"/>
      <c r="H7" s="360"/>
      <c r="I7" s="360"/>
      <c r="J7" s="360"/>
      <c r="K7" s="360"/>
      <c r="L7" s="360"/>
      <c r="M7" s="360"/>
      <c r="N7" s="361"/>
      <c r="O7" s="58"/>
    </row>
    <row r="8" spans="1:79" ht="28.5" customHeight="1" x14ac:dyDescent="0.25">
      <c r="A8" s="351">
        <f>'Inlichtingen &amp; berek. subsidie'!C53</f>
        <v>0</v>
      </c>
      <c r="B8" s="352"/>
      <c r="C8" s="352"/>
      <c r="D8" s="353"/>
      <c r="E8" s="359"/>
      <c r="F8" s="360"/>
      <c r="G8" s="360"/>
      <c r="H8" s="360"/>
      <c r="I8" s="360"/>
      <c r="J8" s="360"/>
      <c r="K8" s="360"/>
      <c r="L8" s="360"/>
      <c r="M8" s="360"/>
      <c r="N8" s="361"/>
      <c r="O8" s="58"/>
    </row>
    <row r="9" spans="1:79" ht="28.5" customHeight="1" x14ac:dyDescent="0.25">
      <c r="A9" s="351">
        <f>'Inlichtingen &amp; berek. subsidie'!C54</f>
        <v>0</v>
      </c>
      <c r="B9" s="352"/>
      <c r="C9" s="352"/>
      <c r="D9" s="353"/>
      <c r="E9" s="359"/>
      <c r="F9" s="360"/>
      <c r="G9" s="360"/>
      <c r="H9" s="360"/>
      <c r="I9" s="360"/>
      <c r="J9" s="360"/>
      <c r="K9" s="360"/>
      <c r="L9" s="360"/>
      <c r="M9" s="360"/>
      <c r="N9" s="361"/>
      <c r="O9" s="58"/>
    </row>
    <row r="10" spans="1:79" ht="28.5" customHeight="1" x14ac:dyDescent="0.25">
      <c r="A10" s="351">
        <f>'Inlichtingen &amp; berek. subsidie'!C55</f>
        <v>0</v>
      </c>
      <c r="B10" s="352"/>
      <c r="C10" s="352"/>
      <c r="D10" s="353"/>
      <c r="E10" s="359"/>
      <c r="F10" s="360"/>
      <c r="G10" s="360"/>
      <c r="H10" s="360"/>
      <c r="I10" s="360"/>
      <c r="J10" s="360"/>
      <c r="K10" s="360"/>
      <c r="L10" s="360"/>
      <c r="M10" s="360"/>
      <c r="N10" s="361"/>
      <c r="O10" s="58"/>
    </row>
    <row r="11" spans="1:79" ht="28.5" customHeight="1" x14ac:dyDescent="0.25">
      <c r="A11" s="351">
        <f>'Inlichtingen &amp; berek. subsidie'!C56</f>
        <v>0</v>
      </c>
      <c r="B11" s="352"/>
      <c r="C11" s="352"/>
      <c r="D11" s="353"/>
      <c r="E11" s="359"/>
      <c r="F11" s="360"/>
      <c r="G11" s="360"/>
      <c r="H11" s="360"/>
      <c r="I11" s="360"/>
      <c r="J11" s="360"/>
      <c r="K11" s="360"/>
      <c r="L11" s="360"/>
      <c r="M11" s="360"/>
      <c r="N11" s="361"/>
      <c r="O11" s="58"/>
    </row>
    <row r="12" spans="1:79" ht="28.5" customHeight="1" x14ac:dyDescent="0.25">
      <c r="A12" s="351">
        <f>'Inlichtingen &amp; berek. subsidie'!C57</f>
        <v>0</v>
      </c>
      <c r="B12" s="352"/>
      <c r="C12" s="352"/>
      <c r="D12" s="353"/>
      <c r="E12" s="359"/>
      <c r="F12" s="360"/>
      <c r="G12" s="360"/>
      <c r="H12" s="360"/>
      <c r="I12" s="360"/>
      <c r="J12" s="360"/>
      <c r="K12" s="360"/>
      <c r="L12" s="360"/>
      <c r="M12" s="360"/>
      <c r="N12" s="361"/>
      <c r="O12" s="58"/>
    </row>
    <row r="13" spans="1:79" ht="28.5" customHeight="1" x14ac:dyDescent="0.25">
      <c r="A13" s="351">
        <f>'Inlichtingen &amp; berek. subsidie'!C58</f>
        <v>0</v>
      </c>
      <c r="B13" s="352"/>
      <c r="C13" s="352"/>
      <c r="D13" s="353"/>
      <c r="E13" s="359"/>
      <c r="F13" s="360"/>
      <c r="G13" s="360"/>
      <c r="H13" s="360"/>
      <c r="I13" s="360"/>
      <c r="J13" s="360"/>
      <c r="K13" s="360"/>
      <c r="L13" s="360"/>
      <c r="M13" s="360"/>
      <c r="N13" s="361"/>
      <c r="O13" s="58"/>
    </row>
    <row r="14" spans="1:79" ht="28.5" customHeight="1" x14ac:dyDescent="0.25">
      <c r="A14" s="351">
        <f>'Inlichtingen &amp; berek. subsidie'!C59</f>
        <v>0</v>
      </c>
      <c r="B14" s="352"/>
      <c r="C14" s="352"/>
      <c r="D14" s="353"/>
      <c r="E14" s="359"/>
      <c r="F14" s="360"/>
      <c r="G14" s="360"/>
      <c r="H14" s="360"/>
      <c r="I14" s="360"/>
      <c r="J14" s="360"/>
      <c r="K14" s="360"/>
      <c r="L14" s="360"/>
      <c r="M14" s="360"/>
      <c r="N14" s="361"/>
      <c r="O14" s="58"/>
    </row>
    <row r="15" spans="1:79" ht="28.5" customHeight="1" x14ac:dyDescent="0.25">
      <c r="A15" s="351">
        <f>'Inlichtingen &amp; berek. subsidie'!C60</f>
        <v>0</v>
      </c>
      <c r="B15" s="352"/>
      <c r="C15" s="352"/>
      <c r="D15" s="353"/>
      <c r="E15" s="359"/>
      <c r="F15" s="360"/>
      <c r="G15" s="360"/>
      <c r="H15" s="360"/>
      <c r="I15" s="360"/>
      <c r="J15" s="360"/>
      <c r="K15" s="360"/>
      <c r="L15" s="360"/>
      <c r="M15" s="360"/>
      <c r="N15" s="361"/>
      <c r="O15" s="58"/>
    </row>
    <row r="16" spans="1:79" ht="28.5" customHeight="1" x14ac:dyDescent="0.25">
      <c r="A16" s="351">
        <f>'Inlichtingen &amp; berek. subsidie'!C61</f>
        <v>0</v>
      </c>
      <c r="B16" s="352"/>
      <c r="C16" s="352"/>
      <c r="D16" s="353"/>
      <c r="E16" s="359"/>
      <c r="F16" s="360"/>
      <c r="G16" s="360"/>
      <c r="H16" s="360"/>
      <c r="I16" s="360"/>
      <c r="J16" s="360"/>
      <c r="K16" s="360"/>
      <c r="L16" s="360"/>
      <c r="M16" s="360"/>
      <c r="N16" s="361"/>
      <c r="O16" s="58"/>
    </row>
    <row r="17" spans="1:15" ht="28.5" customHeight="1" x14ac:dyDescent="0.25">
      <c r="A17" s="351">
        <f>'Inlichtingen &amp; berek. subsidie'!C62</f>
        <v>0</v>
      </c>
      <c r="B17" s="352"/>
      <c r="C17" s="352"/>
      <c r="D17" s="353"/>
      <c r="E17" s="359"/>
      <c r="F17" s="360"/>
      <c r="G17" s="360"/>
      <c r="H17" s="360"/>
      <c r="I17" s="360"/>
      <c r="J17" s="360"/>
      <c r="K17" s="360"/>
      <c r="L17" s="360"/>
      <c r="M17" s="360"/>
      <c r="N17" s="361"/>
      <c r="O17" s="58"/>
    </row>
    <row r="18" spans="1:15" ht="28.5" customHeight="1" x14ac:dyDescent="0.25">
      <c r="A18" s="351">
        <f>'Inlichtingen &amp; berek. subsidie'!C63</f>
        <v>0</v>
      </c>
      <c r="B18" s="352"/>
      <c r="C18" s="352"/>
      <c r="D18" s="353"/>
      <c r="E18" s="359"/>
      <c r="F18" s="360"/>
      <c r="G18" s="360"/>
      <c r="H18" s="360"/>
      <c r="I18" s="360"/>
      <c r="J18" s="360"/>
      <c r="K18" s="360"/>
      <c r="L18" s="360"/>
      <c r="M18" s="360"/>
      <c r="N18" s="361"/>
      <c r="O18" s="58"/>
    </row>
    <row r="19" spans="1:15" ht="28.5" customHeight="1" x14ac:dyDescent="0.25">
      <c r="A19" s="351">
        <f>'Inlichtingen &amp; berek. subsidie'!C64</f>
        <v>0</v>
      </c>
      <c r="B19" s="352"/>
      <c r="C19" s="352"/>
      <c r="D19" s="353"/>
      <c r="E19" s="359"/>
      <c r="F19" s="360"/>
      <c r="G19" s="360"/>
      <c r="H19" s="360"/>
      <c r="I19" s="360"/>
      <c r="J19" s="360"/>
      <c r="K19" s="360"/>
      <c r="L19" s="360"/>
      <c r="M19" s="360"/>
      <c r="N19" s="361"/>
      <c r="O19" s="58"/>
    </row>
    <row r="20" spans="1:15" ht="28.5" customHeight="1" x14ac:dyDescent="0.25">
      <c r="A20" s="351">
        <f>'Inlichtingen &amp; berek. subsidie'!C65</f>
        <v>0</v>
      </c>
      <c r="B20" s="352"/>
      <c r="C20" s="352"/>
      <c r="D20" s="353"/>
      <c r="E20" s="359"/>
      <c r="F20" s="360"/>
      <c r="G20" s="360"/>
      <c r="H20" s="360"/>
      <c r="I20" s="360"/>
      <c r="J20" s="360"/>
      <c r="K20" s="360"/>
      <c r="L20" s="360"/>
      <c r="M20" s="360"/>
      <c r="N20" s="361"/>
      <c r="O20" s="58"/>
    </row>
    <row r="21" spans="1:15" ht="28.5" customHeight="1" x14ac:dyDescent="0.25">
      <c r="A21" s="351">
        <f>'Inlichtingen &amp; berek. subsidie'!C66</f>
        <v>0</v>
      </c>
      <c r="B21" s="352"/>
      <c r="C21" s="352"/>
      <c r="D21" s="353"/>
      <c r="E21" s="359"/>
      <c r="F21" s="360"/>
      <c r="G21" s="360"/>
      <c r="H21" s="360"/>
      <c r="I21" s="360"/>
      <c r="J21" s="360"/>
      <c r="K21" s="360"/>
      <c r="L21" s="360"/>
      <c r="M21" s="360"/>
      <c r="N21" s="361"/>
      <c r="O21" s="58"/>
    </row>
    <row r="22" spans="1:15" ht="28.5" customHeight="1" x14ac:dyDescent="0.25">
      <c r="A22" s="351">
        <f>'Inlichtingen &amp; berek. subsidie'!C67</f>
        <v>0</v>
      </c>
      <c r="B22" s="352"/>
      <c r="C22" s="352"/>
      <c r="D22" s="353"/>
      <c r="E22" s="359"/>
      <c r="F22" s="360"/>
      <c r="G22" s="360"/>
      <c r="H22" s="360"/>
      <c r="I22" s="360"/>
      <c r="J22" s="360"/>
      <c r="K22" s="360"/>
      <c r="L22" s="360"/>
      <c r="M22" s="360"/>
      <c r="N22" s="361"/>
      <c r="O22" s="58"/>
    </row>
    <row r="23" spans="1:15" ht="28.5" customHeight="1" x14ac:dyDescent="0.25">
      <c r="A23" s="351">
        <f>'Inlichtingen &amp; berek. subsidie'!C68</f>
        <v>0</v>
      </c>
      <c r="B23" s="352"/>
      <c r="C23" s="352"/>
      <c r="D23" s="353"/>
      <c r="E23" s="359"/>
      <c r="F23" s="360"/>
      <c r="G23" s="360"/>
      <c r="H23" s="360"/>
      <c r="I23" s="360"/>
      <c r="J23" s="360"/>
      <c r="K23" s="360"/>
      <c r="L23" s="360"/>
      <c r="M23" s="360"/>
      <c r="N23" s="361"/>
      <c r="O23" s="58"/>
    </row>
    <row r="24" spans="1:15" ht="28.5" customHeight="1" x14ac:dyDescent="0.25">
      <c r="A24" s="351">
        <f>'Inlichtingen &amp; berek. subsidie'!C69</f>
        <v>0</v>
      </c>
      <c r="B24" s="352"/>
      <c r="C24" s="352"/>
      <c r="D24" s="353"/>
      <c r="E24" s="359"/>
      <c r="F24" s="360"/>
      <c r="G24" s="360"/>
      <c r="H24" s="360"/>
      <c r="I24" s="360"/>
      <c r="J24" s="360"/>
      <c r="K24" s="360"/>
      <c r="L24" s="360"/>
      <c r="M24" s="360"/>
      <c r="N24" s="361"/>
      <c r="O24" s="58"/>
    </row>
    <row r="25" spans="1:15" ht="28.5" customHeight="1" x14ac:dyDescent="0.25">
      <c r="A25" s="351">
        <f>'Inlichtingen &amp; berek. subsidie'!C70</f>
        <v>0</v>
      </c>
      <c r="B25" s="352"/>
      <c r="C25" s="352"/>
      <c r="D25" s="353"/>
      <c r="E25" s="359"/>
      <c r="F25" s="360"/>
      <c r="G25" s="360"/>
      <c r="H25" s="360"/>
      <c r="I25" s="360"/>
      <c r="J25" s="360"/>
      <c r="K25" s="360"/>
      <c r="L25" s="360"/>
      <c r="M25" s="360"/>
      <c r="N25" s="361"/>
      <c r="O25" s="58"/>
    </row>
    <row r="26" spans="1:15" ht="28.5" customHeight="1" x14ac:dyDescent="0.25">
      <c r="A26" s="351">
        <f>'Inlichtingen &amp; berek. subsidie'!C71</f>
        <v>0</v>
      </c>
      <c r="B26" s="352"/>
      <c r="C26" s="352"/>
      <c r="D26" s="353"/>
      <c r="E26" s="359"/>
      <c r="F26" s="360"/>
      <c r="G26" s="360"/>
      <c r="H26" s="360"/>
      <c r="I26" s="360"/>
      <c r="J26" s="360"/>
      <c r="K26" s="360"/>
      <c r="L26" s="360"/>
      <c r="M26" s="360"/>
      <c r="N26" s="361"/>
      <c r="O26" s="58"/>
    </row>
    <row r="27" spans="1:15" ht="28.5" customHeight="1" x14ac:dyDescent="0.25">
      <c r="A27" s="351">
        <f>'Inlichtingen &amp; berek. subsidie'!C72</f>
        <v>0</v>
      </c>
      <c r="B27" s="352"/>
      <c r="C27" s="352"/>
      <c r="D27" s="353"/>
      <c r="E27" s="359"/>
      <c r="F27" s="360"/>
      <c r="G27" s="360"/>
      <c r="H27" s="360"/>
      <c r="I27" s="360"/>
      <c r="J27" s="360"/>
      <c r="K27" s="360"/>
      <c r="L27" s="360"/>
      <c r="M27" s="360"/>
      <c r="N27" s="361"/>
      <c r="O27" s="58"/>
    </row>
    <row r="28" spans="1:15" ht="28.5" customHeight="1" x14ac:dyDescent="0.25">
      <c r="A28" s="351">
        <f>'Inlichtingen &amp; berek. subsidie'!C73</f>
        <v>0</v>
      </c>
      <c r="B28" s="352"/>
      <c r="C28" s="352"/>
      <c r="D28" s="353"/>
      <c r="E28" s="359"/>
      <c r="F28" s="360"/>
      <c r="G28" s="360"/>
      <c r="H28" s="360"/>
      <c r="I28" s="360"/>
      <c r="J28" s="360"/>
      <c r="K28" s="360"/>
      <c r="L28" s="360"/>
      <c r="M28" s="360"/>
      <c r="N28" s="361"/>
      <c r="O28" s="58"/>
    </row>
    <row r="29" spans="1:15" ht="28.5" customHeight="1" x14ac:dyDescent="0.25">
      <c r="A29" s="351">
        <f>'Inlichtingen &amp; berek. subsidie'!C74</f>
        <v>0</v>
      </c>
      <c r="B29" s="352"/>
      <c r="C29" s="352"/>
      <c r="D29" s="353"/>
      <c r="E29" s="359"/>
      <c r="F29" s="360"/>
      <c r="G29" s="360"/>
      <c r="H29" s="360"/>
      <c r="I29" s="360"/>
      <c r="J29" s="360"/>
      <c r="K29" s="360"/>
      <c r="L29" s="360"/>
      <c r="M29" s="360"/>
      <c r="N29" s="361"/>
      <c r="O29" s="58"/>
    </row>
    <row r="30" spans="1:15" ht="28.5" customHeight="1" x14ac:dyDescent="0.25">
      <c r="A30" s="351">
        <f>'Inlichtingen &amp; berek. subsidie'!C75</f>
        <v>0</v>
      </c>
      <c r="B30" s="352"/>
      <c r="C30" s="352"/>
      <c r="D30" s="353"/>
      <c r="E30" s="359"/>
      <c r="F30" s="360"/>
      <c r="G30" s="360"/>
      <c r="H30" s="360"/>
      <c r="I30" s="360"/>
      <c r="J30" s="360"/>
      <c r="K30" s="360"/>
      <c r="L30" s="360"/>
      <c r="M30" s="360"/>
      <c r="N30" s="361"/>
      <c r="O30" s="58"/>
    </row>
    <row r="31" spans="1:15" ht="28.5" customHeight="1" x14ac:dyDescent="0.25">
      <c r="A31" s="351">
        <f>'Inlichtingen &amp; berek. subsidie'!C76</f>
        <v>0</v>
      </c>
      <c r="B31" s="352"/>
      <c r="C31" s="352"/>
      <c r="D31" s="353"/>
      <c r="E31" s="359"/>
      <c r="F31" s="360"/>
      <c r="G31" s="360"/>
      <c r="H31" s="360"/>
      <c r="I31" s="360"/>
      <c r="J31" s="360"/>
      <c r="K31" s="360"/>
      <c r="L31" s="360"/>
      <c r="M31" s="360"/>
      <c r="N31" s="361"/>
      <c r="O31" s="58"/>
    </row>
    <row r="32" spans="1:15" ht="28.5" customHeight="1" x14ac:dyDescent="0.25">
      <c r="A32" s="351">
        <f>'Inlichtingen &amp; berek. subsidie'!C77</f>
        <v>0</v>
      </c>
      <c r="B32" s="352"/>
      <c r="C32" s="352"/>
      <c r="D32" s="353"/>
      <c r="E32" s="359"/>
      <c r="F32" s="360"/>
      <c r="G32" s="360"/>
      <c r="H32" s="360"/>
      <c r="I32" s="360"/>
      <c r="J32" s="360"/>
      <c r="K32" s="360"/>
      <c r="L32" s="360"/>
      <c r="M32" s="360"/>
      <c r="N32" s="361"/>
      <c r="O32" s="58"/>
    </row>
    <row r="33" spans="1:15" ht="28.5" customHeight="1" x14ac:dyDescent="0.25">
      <c r="A33" s="351">
        <f>'Inlichtingen &amp; berek. subsidie'!C78</f>
        <v>0</v>
      </c>
      <c r="B33" s="352"/>
      <c r="C33" s="352"/>
      <c r="D33" s="353"/>
      <c r="E33" s="359"/>
      <c r="F33" s="360"/>
      <c r="G33" s="360"/>
      <c r="H33" s="360"/>
      <c r="I33" s="360"/>
      <c r="J33" s="360"/>
      <c r="K33" s="360"/>
      <c r="L33" s="360"/>
      <c r="M33" s="360"/>
      <c r="N33" s="361"/>
      <c r="O33" s="58"/>
    </row>
    <row r="34" spans="1:15" ht="28.5" customHeight="1" x14ac:dyDescent="0.25">
      <c r="A34" s="351">
        <f>'Inlichtingen &amp; berek. subsidie'!C79</f>
        <v>0</v>
      </c>
      <c r="B34" s="352"/>
      <c r="C34" s="352"/>
      <c r="D34" s="353"/>
      <c r="E34" s="359"/>
      <c r="F34" s="360"/>
      <c r="G34" s="360"/>
      <c r="H34" s="360"/>
      <c r="I34" s="360"/>
      <c r="J34" s="360"/>
      <c r="K34" s="360"/>
      <c r="L34" s="360"/>
      <c r="M34" s="360"/>
      <c r="N34" s="361"/>
      <c r="O34" s="58"/>
    </row>
    <row r="35" spans="1:15" ht="28.5" customHeight="1" x14ac:dyDescent="0.25">
      <c r="A35" s="351">
        <f>'Inlichtingen &amp; berek. subsidie'!C80</f>
        <v>0</v>
      </c>
      <c r="B35" s="352"/>
      <c r="C35" s="352"/>
      <c r="D35" s="353"/>
      <c r="E35" s="359"/>
      <c r="F35" s="360"/>
      <c r="G35" s="360"/>
      <c r="H35" s="360"/>
      <c r="I35" s="360"/>
      <c r="J35" s="360"/>
      <c r="K35" s="360"/>
      <c r="L35" s="360"/>
      <c r="M35" s="360"/>
      <c r="N35" s="361"/>
      <c r="O35" s="58"/>
    </row>
    <row r="36" spans="1:15" ht="28.5" customHeight="1" x14ac:dyDescent="0.25">
      <c r="A36" s="351">
        <f>'Inlichtingen &amp; berek. subsidie'!C81</f>
        <v>0</v>
      </c>
      <c r="B36" s="352"/>
      <c r="C36" s="352"/>
      <c r="D36" s="353"/>
      <c r="E36" s="359"/>
      <c r="F36" s="360"/>
      <c r="G36" s="360"/>
      <c r="H36" s="360"/>
      <c r="I36" s="360"/>
      <c r="J36" s="360"/>
      <c r="K36" s="360"/>
      <c r="L36" s="360"/>
      <c r="M36" s="360"/>
      <c r="N36" s="361"/>
      <c r="O36" s="58"/>
    </row>
    <row r="37" spans="1:15" ht="28.5" customHeight="1" x14ac:dyDescent="0.25">
      <c r="A37" s="351">
        <f>'Inlichtingen &amp; berek. subsidie'!C82</f>
        <v>0</v>
      </c>
      <c r="B37" s="352"/>
      <c r="C37" s="352"/>
      <c r="D37" s="353"/>
      <c r="E37" s="359"/>
      <c r="F37" s="360"/>
      <c r="G37" s="360"/>
      <c r="H37" s="360"/>
      <c r="I37" s="360"/>
      <c r="J37" s="360"/>
      <c r="K37" s="360"/>
      <c r="L37" s="360"/>
      <c r="M37" s="360"/>
      <c r="N37" s="361"/>
      <c r="O37" s="58"/>
    </row>
    <row r="38" spans="1:15" ht="28.5" customHeight="1" x14ac:dyDescent="0.25">
      <c r="A38" s="351">
        <f>'Inlichtingen &amp; berek. subsidie'!C83</f>
        <v>0</v>
      </c>
      <c r="B38" s="352"/>
      <c r="C38" s="352"/>
      <c r="D38" s="353"/>
      <c r="E38" s="359"/>
      <c r="F38" s="360"/>
      <c r="G38" s="360"/>
      <c r="H38" s="360"/>
      <c r="I38" s="360"/>
      <c r="J38" s="360"/>
      <c r="K38" s="360"/>
      <c r="L38" s="360"/>
      <c r="M38" s="360"/>
      <c r="N38" s="361"/>
      <c r="O38" s="58"/>
    </row>
  </sheetData>
  <sheetProtection algorithmName="SHA-512" hashValue="8SMH2Op7zrPZBEv4F4F/ja5QBydk9iKa4/bWzqk3CY5QlPDeFGKrVtDL3+hu6eryWaGh8xigEQzZN6Hzx5dTSQ==" saltValue="NACofPJ9MQFCJgLcowm2lg==" spinCount="100000" sheet="1" objects="1" scenarios="1"/>
  <mergeCells count="69">
    <mergeCell ref="A26:D26"/>
    <mergeCell ref="A25:D25"/>
    <mergeCell ref="A24:D24"/>
    <mergeCell ref="A23:D23"/>
    <mergeCell ref="A14:D14"/>
    <mergeCell ref="A20:D20"/>
    <mergeCell ref="A22:D22"/>
    <mergeCell ref="A19:D19"/>
    <mergeCell ref="A18:D18"/>
    <mergeCell ref="A17:D17"/>
    <mergeCell ref="A16:D16"/>
    <mergeCell ref="A15:D15"/>
    <mergeCell ref="A31:D31"/>
    <mergeCell ref="A30:D30"/>
    <mergeCell ref="A29:D29"/>
    <mergeCell ref="A28:D28"/>
    <mergeCell ref="A27:D27"/>
    <mergeCell ref="E34:N34"/>
    <mergeCell ref="E35:N35"/>
    <mergeCell ref="E36:N36"/>
    <mergeCell ref="A38:D38"/>
    <mergeCell ref="E37:N37"/>
    <mergeCell ref="E38:N38"/>
    <mergeCell ref="A37:D37"/>
    <mergeCell ref="A36:D36"/>
    <mergeCell ref="A35:D35"/>
    <mergeCell ref="A34:D34"/>
    <mergeCell ref="E33:N33"/>
    <mergeCell ref="E22:N22"/>
    <mergeCell ref="E23:N23"/>
    <mergeCell ref="E24:N24"/>
    <mergeCell ref="E25:N25"/>
    <mergeCell ref="E26:N26"/>
    <mergeCell ref="E27:N27"/>
    <mergeCell ref="E28:N28"/>
    <mergeCell ref="E29:N29"/>
    <mergeCell ref="E30:N30"/>
    <mergeCell ref="E31:N31"/>
    <mergeCell ref="E32:N32"/>
    <mergeCell ref="A33:D33"/>
    <mergeCell ref="A32:D32"/>
    <mergeCell ref="A2:M2"/>
    <mergeCell ref="A1:N1"/>
    <mergeCell ref="E21:N21"/>
    <mergeCell ref="E10:N10"/>
    <mergeCell ref="E11:N11"/>
    <mergeCell ref="E12:N12"/>
    <mergeCell ref="E13:N13"/>
    <mergeCell ref="E14:N14"/>
    <mergeCell ref="E15:N15"/>
    <mergeCell ref="E16:N16"/>
    <mergeCell ref="E17:N17"/>
    <mergeCell ref="E18:N18"/>
    <mergeCell ref="E19:N19"/>
    <mergeCell ref="E20:N20"/>
    <mergeCell ref="A10:D10"/>
    <mergeCell ref="A21:D21"/>
    <mergeCell ref="E9:N9"/>
    <mergeCell ref="A9:D9"/>
    <mergeCell ref="A8:D8"/>
    <mergeCell ref="A13:D13"/>
    <mergeCell ref="A12:D12"/>
    <mergeCell ref="A11:D11"/>
    <mergeCell ref="A7:D7"/>
    <mergeCell ref="E4:I4"/>
    <mergeCell ref="E6:N6"/>
    <mergeCell ref="E7:N7"/>
    <mergeCell ref="E8:N8"/>
    <mergeCell ref="N3:N4"/>
  </mergeCells>
  <dataValidations count="1">
    <dataValidation allowBlank="1" showInputMessage="1" showErrorMessage="1" prompt="Vermeld hier uw eventuele opmerkingen over het tabblad 'Inlichtingen &amp; berek. subsidie'." sqref="E7:N38" xr:uid="{E5D2E754-21CD-428B-BAE4-F2A9949EEAAD}"/>
  </dataValidations>
  <pageMargins left="0.31496062992125984" right="0.31496062992125984" top="0" bottom="0" header="0.31496062992125984" footer="0.31496062992125984"/>
  <pageSetup paperSize="9" scale="95" orientation="landscape" r:id="rId1"/>
  <headerFooter>
    <oddFooter>&amp;Rafgedrukt op &amp;D</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7"/>
  <sheetViews>
    <sheetView workbookViewId="0">
      <pane ySplit="2" topLeftCell="A3" activePane="bottomLeft" state="frozen"/>
      <selection pane="bottomLeft" activeCell="A3" sqref="A3"/>
    </sheetView>
  </sheetViews>
  <sheetFormatPr defaultRowHeight="13.2" x14ac:dyDescent="0.25"/>
  <cols>
    <col min="1" max="1" width="26.109375" style="78" bestFit="1" customWidth="1"/>
    <col min="4" max="4" width="24.5546875" bestFit="1" customWidth="1"/>
    <col min="5" max="5" width="6" bestFit="1" customWidth="1"/>
  </cols>
  <sheetData>
    <row r="1" spans="1:6" x14ac:dyDescent="0.25">
      <c r="C1" s="79">
        <v>182</v>
      </c>
      <c r="D1" s="32"/>
      <c r="E1" s="27"/>
      <c r="F1" s="36"/>
    </row>
    <row r="3" spans="1:6" s="35" customFormat="1" x14ac:dyDescent="0.25">
      <c r="A3" s="172">
        <v>45170</v>
      </c>
      <c r="B3" s="35">
        <v>1</v>
      </c>
      <c r="C3" s="35">
        <v>182</v>
      </c>
      <c r="D3" s="35" t="str">
        <f>TEXT(A3,"dddd")</f>
        <v>vrijdag</v>
      </c>
    </row>
    <row r="4" spans="1:6" s="35" customFormat="1" x14ac:dyDescent="0.25">
      <c r="A4" s="172">
        <v>45171</v>
      </c>
      <c r="B4" s="35">
        <v>1</v>
      </c>
      <c r="C4" s="35">
        <v>181</v>
      </c>
      <c r="D4" s="35" t="str">
        <f t="shared" ref="D4:D67" si="0">TEXT(A4,"dddd")</f>
        <v>zaterdag</v>
      </c>
    </row>
    <row r="5" spans="1:6" s="35" customFormat="1" x14ac:dyDescent="0.25">
      <c r="A5" s="172">
        <v>45172</v>
      </c>
      <c r="B5" s="35">
        <v>0</v>
      </c>
      <c r="C5" s="35">
        <v>181</v>
      </c>
      <c r="D5" s="35" t="str">
        <f t="shared" si="0"/>
        <v>zondag</v>
      </c>
    </row>
    <row r="6" spans="1:6" s="35" customFormat="1" x14ac:dyDescent="0.25">
      <c r="A6" s="172">
        <v>45173</v>
      </c>
      <c r="B6" s="35">
        <v>0</v>
      </c>
      <c r="C6" s="35">
        <v>181</v>
      </c>
      <c r="D6" s="35" t="str">
        <f t="shared" si="0"/>
        <v>maandag</v>
      </c>
    </row>
    <row r="7" spans="1:6" s="35" customFormat="1" x14ac:dyDescent="0.25">
      <c r="A7" s="172">
        <v>45174</v>
      </c>
      <c r="B7" s="35">
        <v>1</v>
      </c>
      <c r="C7" s="35">
        <v>180</v>
      </c>
      <c r="D7" s="35" t="str">
        <f t="shared" si="0"/>
        <v>dinsdag</v>
      </c>
    </row>
    <row r="8" spans="1:6" s="35" customFormat="1" x14ac:dyDescent="0.25">
      <c r="A8" s="172">
        <v>45175</v>
      </c>
      <c r="B8" s="35">
        <v>1</v>
      </c>
      <c r="C8" s="35">
        <v>179</v>
      </c>
      <c r="D8" s="35" t="str">
        <f t="shared" si="0"/>
        <v>woensdag</v>
      </c>
    </row>
    <row r="9" spans="1:6" s="35" customFormat="1" x14ac:dyDescent="0.25">
      <c r="A9" s="172">
        <v>45176</v>
      </c>
      <c r="B9" s="35">
        <v>1</v>
      </c>
      <c r="C9" s="35">
        <v>178</v>
      </c>
      <c r="D9" s="35" t="str">
        <f t="shared" si="0"/>
        <v>donderdag</v>
      </c>
    </row>
    <row r="10" spans="1:6" s="35" customFormat="1" x14ac:dyDescent="0.25">
      <c r="A10" s="172">
        <v>45177</v>
      </c>
      <c r="B10" s="35">
        <v>1</v>
      </c>
      <c r="C10" s="35">
        <v>177</v>
      </c>
      <c r="D10" s="35" t="str">
        <f t="shared" si="0"/>
        <v>vrijdag</v>
      </c>
    </row>
    <row r="11" spans="1:6" s="35" customFormat="1" x14ac:dyDescent="0.25">
      <c r="A11" s="172">
        <v>45178</v>
      </c>
      <c r="B11" s="35">
        <v>1</v>
      </c>
      <c r="C11" s="35">
        <v>176</v>
      </c>
      <c r="D11" s="35" t="str">
        <f t="shared" si="0"/>
        <v>zaterdag</v>
      </c>
    </row>
    <row r="12" spans="1:6" s="35" customFormat="1" x14ac:dyDescent="0.25">
      <c r="A12" s="172">
        <v>45179</v>
      </c>
      <c r="B12" s="35">
        <v>0</v>
      </c>
      <c r="C12" s="35">
        <v>176</v>
      </c>
      <c r="D12" s="35" t="str">
        <f t="shared" si="0"/>
        <v>zondag</v>
      </c>
    </row>
    <row r="13" spans="1:6" s="35" customFormat="1" x14ac:dyDescent="0.25">
      <c r="A13" s="172">
        <v>45180</v>
      </c>
      <c r="B13" s="35">
        <v>0</v>
      </c>
      <c r="C13" s="35">
        <v>176</v>
      </c>
      <c r="D13" s="35" t="str">
        <f t="shared" si="0"/>
        <v>maandag</v>
      </c>
    </row>
    <row r="14" spans="1:6" s="35" customFormat="1" x14ac:dyDescent="0.25">
      <c r="A14" s="172">
        <v>45181</v>
      </c>
      <c r="B14" s="35">
        <v>1</v>
      </c>
      <c r="C14" s="35">
        <v>175</v>
      </c>
      <c r="D14" s="35" t="str">
        <f t="shared" si="0"/>
        <v>dinsdag</v>
      </c>
    </row>
    <row r="15" spans="1:6" s="35" customFormat="1" x14ac:dyDescent="0.25">
      <c r="A15" s="172">
        <v>45182</v>
      </c>
      <c r="B15" s="35">
        <v>1</v>
      </c>
      <c r="C15" s="35">
        <v>174</v>
      </c>
      <c r="D15" s="35" t="str">
        <f t="shared" si="0"/>
        <v>woensdag</v>
      </c>
    </row>
    <row r="16" spans="1:6" s="35" customFormat="1" x14ac:dyDescent="0.25">
      <c r="A16" s="172">
        <v>45183</v>
      </c>
      <c r="B16" s="35">
        <v>1</v>
      </c>
      <c r="C16" s="35">
        <v>173</v>
      </c>
      <c r="D16" s="35" t="str">
        <f t="shared" si="0"/>
        <v>donderdag</v>
      </c>
    </row>
    <row r="17" spans="1:4" s="35" customFormat="1" x14ac:dyDescent="0.25">
      <c r="A17" s="172">
        <v>45184</v>
      </c>
      <c r="B17" s="35">
        <v>1</v>
      </c>
      <c r="C17" s="35">
        <v>172</v>
      </c>
      <c r="D17" s="35" t="str">
        <f t="shared" si="0"/>
        <v>vrijdag</v>
      </c>
    </row>
    <row r="18" spans="1:4" s="35" customFormat="1" x14ac:dyDescent="0.25">
      <c r="A18" s="172">
        <v>45185</v>
      </c>
      <c r="B18" s="35">
        <v>1</v>
      </c>
      <c r="C18" s="35">
        <v>171</v>
      </c>
      <c r="D18" s="35" t="str">
        <f t="shared" si="0"/>
        <v>zaterdag</v>
      </c>
    </row>
    <row r="19" spans="1:4" s="35" customFormat="1" x14ac:dyDescent="0.25">
      <c r="A19" s="172">
        <v>45186</v>
      </c>
      <c r="B19" s="35">
        <v>0</v>
      </c>
      <c r="C19" s="35">
        <v>171</v>
      </c>
      <c r="D19" s="35" t="str">
        <f t="shared" si="0"/>
        <v>zondag</v>
      </c>
    </row>
    <row r="20" spans="1:4" s="35" customFormat="1" x14ac:dyDescent="0.25">
      <c r="A20" s="172">
        <v>45187</v>
      </c>
      <c r="B20" s="35">
        <v>0</v>
      </c>
      <c r="C20" s="35">
        <v>171</v>
      </c>
      <c r="D20" s="35" t="str">
        <f t="shared" si="0"/>
        <v>maandag</v>
      </c>
    </row>
    <row r="21" spans="1:4" s="35" customFormat="1" x14ac:dyDescent="0.25">
      <c r="A21" s="172">
        <v>45188</v>
      </c>
      <c r="B21" s="35">
        <v>1</v>
      </c>
      <c r="C21" s="35">
        <v>170</v>
      </c>
      <c r="D21" s="35" t="str">
        <f t="shared" si="0"/>
        <v>dinsdag</v>
      </c>
    </row>
    <row r="22" spans="1:4" s="35" customFormat="1" x14ac:dyDescent="0.25">
      <c r="A22" s="172">
        <v>45189</v>
      </c>
      <c r="B22" s="35">
        <v>1</v>
      </c>
      <c r="C22" s="35">
        <v>169</v>
      </c>
      <c r="D22" s="35" t="str">
        <f t="shared" si="0"/>
        <v>woensdag</v>
      </c>
    </row>
    <row r="23" spans="1:4" s="35" customFormat="1" x14ac:dyDescent="0.25">
      <c r="A23" s="172">
        <v>45190</v>
      </c>
      <c r="B23" s="35">
        <v>1</v>
      </c>
      <c r="C23" s="35">
        <v>168</v>
      </c>
      <c r="D23" s="35" t="str">
        <f t="shared" si="0"/>
        <v>donderdag</v>
      </c>
    </row>
    <row r="24" spans="1:4" s="35" customFormat="1" x14ac:dyDescent="0.25">
      <c r="A24" s="172">
        <v>45191</v>
      </c>
      <c r="B24" s="35">
        <v>1</v>
      </c>
      <c r="C24" s="35">
        <v>167</v>
      </c>
      <c r="D24" s="35" t="str">
        <f t="shared" si="0"/>
        <v>vrijdag</v>
      </c>
    </row>
    <row r="25" spans="1:4" s="35" customFormat="1" x14ac:dyDescent="0.25">
      <c r="A25" s="172">
        <v>45192</v>
      </c>
      <c r="B25" s="35">
        <v>1</v>
      </c>
      <c r="C25" s="35">
        <v>166</v>
      </c>
      <c r="D25" s="35" t="str">
        <f t="shared" si="0"/>
        <v>zaterdag</v>
      </c>
    </row>
    <row r="26" spans="1:4" s="35" customFormat="1" x14ac:dyDescent="0.25">
      <c r="A26" s="172">
        <v>45193</v>
      </c>
      <c r="B26" s="35">
        <v>0</v>
      </c>
      <c r="C26" s="35">
        <v>166</v>
      </c>
      <c r="D26" s="35" t="str">
        <f t="shared" si="0"/>
        <v>zondag</v>
      </c>
    </row>
    <row r="27" spans="1:4" s="35" customFormat="1" x14ac:dyDescent="0.25">
      <c r="A27" s="172">
        <v>45194</v>
      </c>
      <c r="B27" s="35">
        <v>0</v>
      </c>
      <c r="C27" s="35">
        <v>166</v>
      </c>
      <c r="D27" s="35" t="str">
        <f t="shared" si="0"/>
        <v>maandag</v>
      </c>
    </row>
    <row r="28" spans="1:4" s="35" customFormat="1" x14ac:dyDescent="0.25">
      <c r="A28" s="172">
        <v>45195</v>
      </c>
      <c r="B28" s="35">
        <v>1</v>
      </c>
      <c r="C28" s="35">
        <v>165</v>
      </c>
      <c r="D28" s="35" t="str">
        <f t="shared" si="0"/>
        <v>dinsdag</v>
      </c>
    </row>
    <row r="29" spans="1:4" s="35" customFormat="1" x14ac:dyDescent="0.25">
      <c r="A29" s="172">
        <v>45196</v>
      </c>
      <c r="B29" s="35">
        <v>1</v>
      </c>
      <c r="C29" s="35">
        <v>164</v>
      </c>
      <c r="D29" s="35" t="str">
        <f t="shared" si="0"/>
        <v>woensdag</v>
      </c>
    </row>
    <row r="30" spans="1:4" s="35" customFormat="1" x14ac:dyDescent="0.25">
      <c r="A30" s="172">
        <v>45197</v>
      </c>
      <c r="B30" s="35">
        <v>1</v>
      </c>
      <c r="C30" s="35">
        <v>163</v>
      </c>
      <c r="D30" s="35" t="str">
        <f t="shared" si="0"/>
        <v>donderdag</v>
      </c>
    </row>
    <row r="31" spans="1:4" s="35" customFormat="1" x14ac:dyDescent="0.25">
      <c r="A31" s="172">
        <v>45198</v>
      </c>
      <c r="B31" s="35">
        <v>1</v>
      </c>
      <c r="C31" s="35">
        <v>162</v>
      </c>
      <c r="D31" s="35" t="str">
        <f t="shared" si="0"/>
        <v>vrijdag</v>
      </c>
    </row>
    <row r="32" spans="1:4" s="35" customFormat="1" x14ac:dyDescent="0.25">
      <c r="A32" s="172">
        <v>45199</v>
      </c>
      <c r="B32" s="35">
        <v>1</v>
      </c>
      <c r="C32" s="35">
        <v>161</v>
      </c>
      <c r="D32" s="35" t="str">
        <f t="shared" si="0"/>
        <v>zaterdag</v>
      </c>
    </row>
    <row r="33" spans="1:4" s="35" customFormat="1" x14ac:dyDescent="0.25">
      <c r="A33" s="172">
        <v>45200</v>
      </c>
      <c r="B33" s="35">
        <v>0</v>
      </c>
      <c r="C33" s="35">
        <v>161</v>
      </c>
      <c r="D33" s="35" t="str">
        <f t="shared" si="0"/>
        <v>zondag</v>
      </c>
    </row>
    <row r="34" spans="1:4" s="35" customFormat="1" x14ac:dyDescent="0.25">
      <c r="A34" s="172">
        <v>45201</v>
      </c>
      <c r="B34" s="35">
        <v>0</v>
      </c>
      <c r="C34" s="35">
        <v>161</v>
      </c>
      <c r="D34" s="35" t="str">
        <f t="shared" si="0"/>
        <v>maandag</v>
      </c>
    </row>
    <row r="35" spans="1:4" s="35" customFormat="1" x14ac:dyDescent="0.25">
      <c r="A35" s="172">
        <v>45202</v>
      </c>
      <c r="B35" s="35">
        <v>1</v>
      </c>
      <c r="C35" s="35">
        <v>160</v>
      </c>
      <c r="D35" s="35" t="str">
        <f t="shared" si="0"/>
        <v>dinsdag</v>
      </c>
    </row>
    <row r="36" spans="1:4" s="35" customFormat="1" x14ac:dyDescent="0.25">
      <c r="A36" s="172">
        <v>45203</v>
      </c>
      <c r="B36" s="35">
        <v>1</v>
      </c>
      <c r="C36" s="35">
        <v>159</v>
      </c>
      <c r="D36" s="35" t="str">
        <f t="shared" si="0"/>
        <v>woensdag</v>
      </c>
    </row>
    <row r="37" spans="1:4" s="35" customFormat="1" x14ac:dyDescent="0.25">
      <c r="A37" s="172">
        <v>45204</v>
      </c>
      <c r="B37" s="35">
        <v>1</v>
      </c>
      <c r="C37" s="35">
        <v>158</v>
      </c>
      <c r="D37" s="35" t="str">
        <f t="shared" si="0"/>
        <v>donderdag</v>
      </c>
    </row>
    <row r="38" spans="1:4" s="35" customFormat="1" x14ac:dyDescent="0.25">
      <c r="A38" s="172">
        <v>45205</v>
      </c>
      <c r="B38" s="35">
        <v>1</v>
      </c>
      <c r="C38" s="35">
        <v>157</v>
      </c>
      <c r="D38" s="35" t="str">
        <f t="shared" si="0"/>
        <v>vrijdag</v>
      </c>
    </row>
    <row r="39" spans="1:4" s="35" customFormat="1" x14ac:dyDescent="0.25">
      <c r="A39" s="172">
        <v>45206</v>
      </c>
      <c r="B39" s="35">
        <v>1</v>
      </c>
      <c r="C39" s="35">
        <v>156</v>
      </c>
      <c r="D39" s="35" t="str">
        <f t="shared" si="0"/>
        <v>zaterdag</v>
      </c>
    </row>
    <row r="40" spans="1:4" s="35" customFormat="1" x14ac:dyDescent="0.25">
      <c r="A40" s="172">
        <v>45207</v>
      </c>
      <c r="B40" s="35">
        <v>0</v>
      </c>
      <c r="C40" s="35">
        <v>156</v>
      </c>
      <c r="D40" s="35" t="str">
        <f t="shared" si="0"/>
        <v>zondag</v>
      </c>
    </row>
    <row r="41" spans="1:4" s="35" customFormat="1" x14ac:dyDescent="0.25">
      <c r="A41" s="172">
        <v>45208</v>
      </c>
      <c r="B41" s="35">
        <v>0</v>
      </c>
      <c r="C41" s="35">
        <v>156</v>
      </c>
      <c r="D41" s="35" t="str">
        <f t="shared" si="0"/>
        <v>maandag</v>
      </c>
    </row>
    <row r="42" spans="1:4" s="35" customFormat="1" x14ac:dyDescent="0.25">
      <c r="A42" s="172">
        <v>45209</v>
      </c>
      <c r="B42" s="35">
        <v>1</v>
      </c>
      <c r="C42" s="35">
        <v>155</v>
      </c>
      <c r="D42" s="35" t="str">
        <f t="shared" si="0"/>
        <v>dinsdag</v>
      </c>
    </row>
    <row r="43" spans="1:4" s="35" customFormat="1" x14ac:dyDescent="0.25">
      <c r="A43" s="172">
        <v>45210</v>
      </c>
      <c r="B43" s="35">
        <v>1</v>
      </c>
      <c r="C43" s="35">
        <v>154</v>
      </c>
      <c r="D43" s="35" t="str">
        <f t="shared" si="0"/>
        <v>woensdag</v>
      </c>
    </row>
    <row r="44" spans="1:4" s="35" customFormat="1" x14ac:dyDescent="0.25">
      <c r="A44" s="172">
        <v>45211</v>
      </c>
      <c r="B44" s="35">
        <v>1</v>
      </c>
      <c r="C44" s="35">
        <v>153</v>
      </c>
      <c r="D44" s="35" t="str">
        <f t="shared" si="0"/>
        <v>donderdag</v>
      </c>
    </row>
    <row r="45" spans="1:4" s="35" customFormat="1" x14ac:dyDescent="0.25">
      <c r="A45" s="172">
        <v>45212</v>
      </c>
      <c r="B45" s="35">
        <v>1</v>
      </c>
      <c r="C45" s="35">
        <v>152</v>
      </c>
      <c r="D45" s="35" t="str">
        <f t="shared" si="0"/>
        <v>vrijdag</v>
      </c>
    </row>
    <row r="46" spans="1:4" s="35" customFormat="1" x14ac:dyDescent="0.25">
      <c r="A46" s="172">
        <v>45213</v>
      </c>
      <c r="B46" s="35">
        <v>1</v>
      </c>
      <c r="C46" s="35">
        <v>151</v>
      </c>
      <c r="D46" s="35" t="str">
        <f t="shared" si="0"/>
        <v>zaterdag</v>
      </c>
    </row>
    <row r="47" spans="1:4" s="35" customFormat="1" x14ac:dyDescent="0.25">
      <c r="A47" s="172">
        <v>45214</v>
      </c>
      <c r="B47" s="35">
        <v>0</v>
      </c>
      <c r="C47" s="35">
        <v>151</v>
      </c>
      <c r="D47" s="35" t="str">
        <f t="shared" si="0"/>
        <v>zondag</v>
      </c>
    </row>
    <row r="48" spans="1:4" s="35" customFormat="1" x14ac:dyDescent="0.25">
      <c r="A48" s="172">
        <v>45215</v>
      </c>
      <c r="B48" s="35">
        <v>0</v>
      </c>
      <c r="C48" s="35">
        <v>151</v>
      </c>
      <c r="D48" s="35" t="str">
        <f t="shared" si="0"/>
        <v>maandag</v>
      </c>
    </row>
    <row r="49" spans="1:4" s="35" customFormat="1" x14ac:dyDescent="0.25">
      <c r="A49" s="172">
        <v>45216</v>
      </c>
      <c r="B49" s="35">
        <v>1</v>
      </c>
      <c r="C49" s="35">
        <v>150</v>
      </c>
      <c r="D49" s="35" t="str">
        <f t="shared" si="0"/>
        <v>dinsdag</v>
      </c>
    </row>
    <row r="50" spans="1:4" s="35" customFormat="1" x14ac:dyDescent="0.25">
      <c r="A50" s="172">
        <v>45217</v>
      </c>
      <c r="B50" s="35">
        <v>1</v>
      </c>
      <c r="C50" s="35">
        <v>149</v>
      </c>
      <c r="D50" s="35" t="str">
        <f t="shared" si="0"/>
        <v>woensdag</v>
      </c>
    </row>
    <row r="51" spans="1:4" s="35" customFormat="1" x14ac:dyDescent="0.25">
      <c r="A51" s="172">
        <v>45218</v>
      </c>
      <c r="B51" s="35">
        <v>1</v>
      </c>
      <c r="C51" s="35">
        <v>148</v>
      </c>
      <c r="D51" s="35" t="str">
        <f t="shared" si="0"/>
        <v>donderdag</v>
      </c>
    </row>
    <row r="52" spans="1:4" s="35" customFormat="1" x14ac:dyDescent="0.25">
      <c r="A52" s="172">
        <v>45219</v>
      </c>
      <c r="B52" s="35">
        <v>1</v>
      </c>
      <c r="C52" s="35">
        <v>147</v>
      </c>
      <c r="D52" s="35" t="str">
        <f t="shared" si="0"/>
        <v>vrijdag</v>
      </c>
    </row>
    <row r="53" spans="1:4" s="35" customFormat="1" x14ac:dyDescent="0.25">
      <c r="A53" s="172">
        <v>45220</v>
      </c>
      <c r="B53" s="35">
        <v>1</v>
      </c>
      <c r="C53" s="35">
        <v>146</v>
      </c>
      <c r="D53" s="35" t="str">
        <f t="shared" si="0"/>
        <v>zaterdag</v>
      </c>
    </row>
    <row r="54" spans="1:4" s="35" customFormat="1" x14ac:dyDescent="0.25">
      <c r="A54" s="172">
        <v>45221</v>
      </c>
      <c r="B54" s="35">
        <v>0</v>
      </c>
      <c r="C54" s="35">
        <v>146</v>
      </c>
      <c r="D54" s="35" t="str">
        <f t="shared" si="0"/>
        <v>zondag</v>
      </c>
    </row>
    <row r="55" spans="1:4" s="35" customFormat="1" x14ac:dyDescent="0.25">
      <c r="A55" s="172">
        <v>45222</v>
      </c>
      <c r="B55" s="35">
        <v>0</v>
      </c>
      <c r="C55" s="35">
        <v>146</v>
      </c>
      <c r="D55" s="35" t="str">
        <f t="shared" si="0"/>
        <v>maandag</v>
      </c>
    </row>
    <row r="56" spans="1:4" s="35" customFormat="1" x14ac:dyDescent="0.25">
      <c r="A56" s="172">
        <v>45223</v>
      </c>
      <c r="B56" s="35">
        <v>1</v>
      </c>
      <c r="C56" s="35">
        <v>145</v>
      </c>
      <c r="D56" s="35" t="str">
        <f t="shared" si="0"/>
        <v>dinsdag</v>
      </c>
    </row>
    <row r="57" spans="1:4" s="35" customFormat="1" x14ac:dyDescent="0.25">
      <c r="A57" s="172">
        <v>45224</v>
      </c>
      <c r="B57" s="35">
        <v>1</v>
      </c>
      <c r="C57" s="35">
        <v>144</v>
      </c>
      <c r="D57" s="35" t="str">
        <f t="shared" si="0"/>
        <v>woensdag</v>
      </c>
    </row>
    <row r="58" spans="1:4" s="35" customFormat="1" x14ac:dyDescent="0.25">
      <c r="A58" s="172">
        <v>45225</v>
      </c>
      <c r="B58" s="35">
        <v>1</v>
      </c>
      <c r="C58" s="35">
        <v>143</v>
      </c>
      <c r="D58" s="35" t="str">
        <f t="shared" si="0"/>
        <v>donderdag</v>
      </c>
    </row>
    <row r="59" spans="1:4" s="35" customFormat="1" x14ac:dyDescent="0.25">
      <c r="A59" s="172">
        <v>45226</v>
      </c>
      <c r="B59" s="35">
        <v>1</v>
      </c>
      <c r="C59" s="35">
        <v>142</v>
      </c>
      <c r="D59" s="35" t="str">
        <f t="shared" si="0"/>
        <v>vrijdag</v>
      </c>
    </row>
    <row r="60" spans="1:4" s="35" customFormat="1" x14ac:dyDescent="0.25">
      <c r="A60" s="172">
        <v>45227</v>
      </c>
      <c r="B60" s="35">
        <v>1</v>
      </c>
      <c r="C60" s="35">
        <v>141</v>
      </c>
      <c r="D60" s="35" t="str">
        <f t="shared" si="0"/>
        <v>zaterdag</v>
      </c>
    </row>
    <row r="61" spans="1:4" s="35" customFormat="1" x14ac:dyDescent="0.25">
      <c r="A61" s="172">
        <v>45228</v>
      </c>
      <c r="B61" s="35">
        <v>0</v>
      </c>
      <c r="C61" s="35">
        <v>141</v>
      </c>
      <c r="D61" s="35" t="str">
        <f t="shared" si="0"/>
        <v>zondag</v>
      </c>
    </row>
    <row r="62" spans="1:4" s="35" customFormat="1" x14ac:dyDescent="0.25">
      <c r="A62" s="172">
        <v>45229</v>
      </c>
      <c r="B62" s="35">
        <v>0</v>
      </c>
      <c r="C62" s="35">
        <v>141</v>
      </c>
      <c r="D62" s="35" t="str">
        <f t="shared" si="0"/>
        <v>maandag</v>
      </c>
    </row>
    <row r="63" spans="1:4" s="35" customFormat="1" x14ac:dyDescent="0.25">
      <c r="A63" s="172">
        <v>45230</v>
      </c>
      <c r="B63" s="35">
        <v>0</v>
      </c>
      <c r="C63" s="35">
        <v>141</v>
      </c>
      <c r="D63" s="35" t="str">
        <f t="shared" si="0"/>
        <v>dinsdag</v>
      </c>
    </row>
    <row r="64" spans="1:4" s="35" customFormat="1" x14ac:dyDescent="0.25">
      <c r="A64" s="172">
        <v>45231</v>
      </c>
      <c r="B64" s="35">
        <v>0</v>
      </c>
      <c r="C64" s="35">
        <v>141</v>
      </c>
      <c r="D64" s="35" t="str">
        <f t="shared" si="0"/>
        <v>woensdag</v>
      </c>
    </row>
    <row r="65" spans="1:4" s="35" customFormat="1" x14ac:dyDescent="0.25">
      <c r="A65" s="172">
        <v>45232</v>
      </c>
      <c r="B65" s="35">
        <v>0</v>
      </c>
      <c r="C65" s="35">
        <v>141</v>
      </c>
      <c r="D65" s="35" t="str">
        <f t="shared" si="0"/>
        <v>donderdag</v>
      </c>
    </row>
    <row r="66" spans="1:4" s="35" customFormat="1" x14ac:dyDescent="0.25">
      <c r="A66" s="172">
        <v>45233</v>
      </c>
      <c r="B66" s="35">
        <v>0</v>
      </c>
      <c r="C66" s="35">
        <v>141</v>
      </c>
      <c r="D66" s="35" t="str">
        <f t="shared" si="0"/>
        <v>vrijdag</v>
      </c>
    </row>
    <row r="67" spans="1:4" s="35" customFormat="1" x14ac:dyDescent="0.25">
      <c r="A67" s="172">
        <v>45234</v>
      </c>
      <c r="B67" s="35">
        <v>0</v>
      </c>
      <c r="C67" s="35">
        <v>141</v>
      </c>
      <c r="D67" s="35" t="str">
        <f t="shared" si="0"/>
        <v>zaterdag</v>
      </c>
    </row>
    <row r="68" spans="1:4" s="35" customFormat="1" x14ac:dyDescent="0.25">
      <c r="A68" s="172">
        <v>45235</v>
      </c>
      <c r="B68" s="35">
        <v>0</v>
      </c>
      <c r="C68" s="35">
        <v>141</v>
      </c>
      <c r="D68" s="35" t="str">
        <f t="shared" ref="D68:D131" si="1">TEXT(A68,"dddd")</f>
        <v>zondag</v>
      </c>
    </row>
    <row r="69" spans="1:4" s="35" customFormat="1" x14ac:dyDescent="0.25">
      <c r="A69" s="172">
        <v>45236</v>
      </c>
      <c r="B69" s="35">
        <v>0</v>
      </c>
      <c r="C69" s="35">
        <v>141</v>
      </c>
      <c r="D69" s="35" t="str">
        <f t="shared" si="1"/>
        <v>maandag</v>
      </c>
    </row>
    <row r="70" spans="1:4" s="35" customFormat="1" x14ac:dyDescent="0.25">
      <c r="A70" s="172">
        <v>45237</v>
      </c>
      <c r="B70" s="35">
        <v>1</v>
      </c>
      <c r="C70" s="35">
        <v>140</v>
      </c>
      <c r="D70" s="35" t="str">
        <f t="shared" si="1"/>
        <v>dinsdag</v>
      </c>
    </row>
    <row r="71" spans="1:4" s="35" customFormat="1" x14ac:dyDescent="0.25">
      <c r="A71" s="172">
        <v>45238</v>
      </c>
      <c r="B71" s="35">
        <v>1</v>
      </c>
      <c r="C71" s="35">
        <v>139</v>
      </c>
      <c r="D71" s="35" t="str">
        <f t="shared" si="1"/>
        <v>woensdag</v>
      </c>
    </row>
    <row r="72" spans="1:4" s="35" customFormat="1" x14ac:dyDescent="0.25">
      <c r="A72" s="172">
        <v>45239</v>
      </c>
      <c r="B72" s="35">
        <v>1</v>
      </c>
      <c r="C72" s="35">
        <v>138</v>
      </c>
      <c r="D72" s="35" t="str">
        <f t="shared" si="1"/>
        <v>donderdag</v>
      </c>
    </row>
    <row r="73" spans="1:4" s="35" customFormat="1" x14ac:dyDescent="0.25">
      <c r="A73" s="172">
        <v>45240</v>
      </c>
      <c r="B73" s="35">
        <v>1</v>
      </c>
      <c r="C73" s="35">
        <v>137</v>
      </c>
      <c r="D73" s="35" t="str">
        <f t="shared" si="1"/>
        <v>vrijdag</v>
      </c>
    </row>
    <row r="74" spans="1:4" s="35" customFormat="1" x14ac:dyDescent="0.25">
      <c r="A74" s="172">
        <v>45241</v>
      </c>
      <c r="B74" s="35">
        <v>0</v>
      </c>
      <c r="C74" s="35">
        <v>137</v>
      </c>
      <c r="D74" s="35" t="str">
        <f t="shared" si="1"/>
        <v>zaterdag</v>
      </c>
    </row>
    <row r="75" spans="1:4" s="35" customFormat="1" x14ac:dyDescent="0.25">
      <c r="A75" s="172">
        <v>45242</v>
      </c>
      <c r="B75" s="35">
        <v>0</v>
      </c>
      <c r="C75" s="35">
        <v>137</v>
      </c>
      <c r="D75" s="35" t="str">
        <f t="shared" si="1"/>
        <v>zondag</v>
      </c>
    </row>
    <row r="76" spans="1:4" s="35" customFormat="1" x14ac:dyDescent="0.25">
      <c r="A76" s="172">
        <v>45243</v>
      </c>
      <c r="B76" s="35">
        <v>0</v>
      </c>
      <c r="C76" s="35">
        <v>137</v>
      </c>
      <c r="D76" s="35" t="str">
        <f t="shared" si="1"/>
        <v>maandag</v>
      </c>
    </row>
    <row r="77" spans="1:4" s="35" customFormat="1" x14ac:dyDescent="0.25">
      <c r="A77" s="172">
        <v>45244</v>
      </c>
      <c r="B77" s="35">
        <v>1</v>
      </c>
      <c r="C77" s="35">
        <v>136</v>
      </c>
      <c r="D77" s="35" t="str">
        <f t="shared" si="1"/>
        <v>dinsdag</v>
      </c>
    </row>
    <row r="78" spans="1:4" s="35" customFormat="1" x14ac:dyDescent="0.25">
      <c r="A78" s="172">
        <v>45245</v>
      </c>
      <c r="B78" s="35">
        <v>1</v>
      </c>
      <c r="C78" s="35">
        <v>135</v>
      </c>
      <c r="D78" s="35" t="str">
        <f t="shared" si="1"/>
        <v>woensdag</v>
      </c>
    </row>
    <row r="79" spans="1:4" s="35" customFormat="1" x14ac:dyDescent="0.25">
      <c r="A79" s="172">
        <v>45246</v>
      </c>
      <c r="B79" s="35">
        <v>1</v>
      </c>
      <c r="C79" s="35">
        <v>134</v>
      </c>
      <c r="D79" s="35" t="str">
        <f t="shared" si="1"/>
        <v>donderdag</v>
      </c>
    </row>
    <row r="80" spans="1:4" s="35" customFormat="1" x14ac:dyDescent="0.25">
      <c r="A80" s="172">
        <v>45247</v>
      </c>
      <c r="B80" s="35">
        <v>1</v>
      </c>
      <c r="C80" s="35">
        <v>133</v>
      </c>
      <c r="D80" s="35" t="str">
        <f t="shared" si="1"/>
        <v>vrijdag</v>
      </c>
    </row>
    <row r="81" spans="1:4" s="35" customFormat="1" x14ac:dyDescent="0.25">
      <c r="A81" s="172">
        <v>45248</v>
      </c>
      <c r="B81" s="35">
        <v>1</v>
      </c>
      <c r="C81" s="35">
        <v>132</v>
      </c>
      <c r="D81" s="35" t="str">
        <f t="shared" si="1"/>
        <v>zaterdag</v>
      </c>
    </row>
    <row r="82" spans="1:4" s="35" customFormat="1" x14ac:dyDescent="0.25">
      <c r="A82" s="172">
        <v>45249</v>
      </c>
      <c r="B82" s="35">
        <v>0</v>
      </c>
      <c r="C82" s="35">
        <v>132</v>
      </c>
      <c r="D82" s="35" t="str">
        <f t="shared" si="1"/>
        <v>zondag</v>
      </c>
    </row>
    <row r="83" spans="1:4" s="35" customFormat="1" x14ac:dyDescent="0.25">
      <c r="A83" s="172">
        <v>45250</v>
      </c>
      <c r="B83" s="35">
        <v>0</v>
      </c>
      <c r="C83" s="35">
        <v>132</v>
      </c>
      <c r="D83" s="35" t="str">
        <f t="shared" si="1"/>
        <v>maandag</v>
      </c>
    </row>
    <row r="84" spans="1:4" s="35" customFormat="1" x14ac:dyDescent="0.25">
      <c r="A84" s="172">
        <v>45251</v>
      </c>
      <c r="B84" s="35">
        <v>1</v>
      </c>
      <c r="C84" s="35">
        <v>131</v>
      </c>
      <c r="D84" s="35" t="str">
        <f t="shared" si="1"/>
        <v>dinsdag</v>
      </c>
    </row>
    <row r="85" spans="1:4" s="35" customFormat="1" x14ac:dyDescent="0.25">
      <c r="A85" s="172">
        <v>45252</v>
      </c>
      <c r="B85" s="35">
        <v>1</v>
      </c>
      <c r="C85" s="35">
        <v>130</v>
      </c>
      <c r="D85" s="35" t="str">
        <f t="shared" si="1"/>
        <v>woensdag</v>
      </c>
    </row>
    <row r="86" spans="1:4" s="35" customFormat="1" x14ac:dyDescent="0.25">
      <c r="A86" s="172">
        <v>45253</v>
      </c>
      <c r="B86" s="35">
        <v>1</v>
      </c>
      <c r="C86" s="35">
        <v>129</v>
      </c>
      <c r="D86" s="35" t="str">
        <f t="shared" si="1"/>
        <v>donderdag</v>
      </c>
    </row>
    <row r="87" spans="1:4" s="35" customFormat="1" x14ac:dyDescent="0.25">
      <c r="A87" s="172">
        <v>45254</v>
      </c>
      <c r="B87" s="35">
        <v>1</v>
      </c>
      <c r="C87" s="35">
        <v>128</v>
      </c>
      <c r="D87" s="35" t="str">
        <f t="shared" si="1"/>
        <v>vrijdag</v>
      </c>
    </row>
    <row r="88" spans="1:4" s="35" customFormat="1" x14ac:dyDescent="0.25">
      <c r="A88" s="172">
        <v>45255</v>
      </c>
      <c r="B88" s="35">
        <v>1</v>
      </c>
      <c r="C88" s="35">
        <v>127</v>
      </c>
      <c r="D88" s="35" t="str">
        <f t="shared" si="1"/>
        <v>zaterdag</v>
      </c>
    </row>
    <row r="89" spans="1:4" s="35" customFormat="1" x14ac:dyDescent="0.25">
      <c r="A89" s="172">
        <v>45256</v>
      </c>
      <c r="B89" s="35">
        <v>0</v>
      </c>
      <c r="C89" s="35">
        <v>127</v>
      </c>
      <c r="D89" s="35" t="str">
        <f t="shared" si="1"/>
        <v>zondag</v>
      </c>
    </row>
    <row r="90" spans="1:4" s="35" customFormat="1" x14ac:dyDescent="0.25">
      <c r="A90" s="172">
        <v>45257</v>
      </c>
      <c r="B90" s="35">
        <v>0</v>
      </c>
      <c r="C90" s="35">
        <v>127</v>
      </c>
      <c r="D90" s="35" t="str">
        <f t="shared" si="1"/>
        <v>maandag</v>
      </c>
    </row>
    <row r="91" spans="1:4" s="35" customFormat="1" x14ac:dyDescent="0.25">
      <c r="A91" s="172">
        <v>45258</v>
      </c>
      <c r="B91" s="35">
        <v>1</v>
      </c>
      <c r="C91" s="35">
        <v>126</v>
      </c>
      <c r="D91" s="35" t="str">
        <f t="shared" si="1"/>
        <v>dinsdag</v>
      </c>
    </row>
    <row r="92" spans="1:4" s="35" customFormat="1" x14ac:dyDescent="0.25">
      <c r="A92" s="172">
        <v>45259</v>
      </c>
      <c r="B92" s="35">
        <v>1</v>
      </c>
      <c r="C92" s="35">
        <v>125</v>
      </c>
      <c r="D92" s="35" t="str">
        <f t="shared" si="1"/>
        <v>woensdag</v>
      </c>
    </row>
    <row r="93" spans="1:4" s="35" customFormat="1" x14ac:dyDescent="0.25">
      <c r="A93" s="172">
        <v>45260</v>
      </c>
      <c r="B93" s="35">
        <v>1</v>
      </c>
      <c r="C93" s="35">
        <v>124</v>
      </c>
      <c r="D93" s="35" t="str">
        <f t="shared" si="1"/>
        <v>donderdag</v>
      </c>
    </row>
    <row r="94" spans="1:4" s="35" customFormat="1" x14ac:dyDescent="0.25">
      <c r="A94" s="172">
        <v>45261</v>
      </c>
      <c r="B94" s="35">
        <v>1</v>
      </c>
      <c r="C94" s="35">
        <v>123</v>
      </c>
      <c r="D94" s="35" t="str">
        <f t="shared" si="1"/>
        <v>vrijdag</v>
      </c>
    </row>
    <row r="95" spans="1:4" s="35" customFormat="1" x14ac:dyDescent="0.25">
      <c r="A95" s="172">
        <v>45262</v>
      </c>
      <c r="B95" s="35">
        <v>1</v>
      </c>
      <c r="C95" s="35">
        <v>122</v>
      </c>
      <c r="D95" s="35" t="str">
        <f t="shared" si="1"/>
        <v>zaterdag</v>
      </c>
    </row>
    <row r="96" spans="1:4" s="35" customFormat="1" x14ac:dyDescent="0.25">
      <c r="A96" s="172">
        <v>45263</v>
      </c>
      <c r="B96" s="35">
        <v>0</v>
      </c>
      <c r="C96" s="35">
        <v>122</v>
      </c>
      <c r="D96" s="35" t="str">
        <f t="shared" si="1"/>
        <v>zondag</v>
      </c>
    </row>
    <row r="97" spans="1:4" s="35" customFormat="1" x14ac:dyDescent="0.25">
      <c r="A97" s="172">
        <v>45264</v>
      </c>
      <c r="B97" s="35">
        <v>0</v>
      </c>
      <c r="C97" s="35">
        <v>122</v>
      </c>
      <c r="D97" s="35" t="str">
        <f t="shared" si="1"/>
        <v>maandag</v>
      </c>
    </row>
    <row r="98" spans="1:4" s="35" customFormat="1" x14ac:dyDescent="0.25">
      <c r="A98" s="172">
        <v>45265</v>
      </c>
      <c r="B98" s="35">
        <v>1</v>
      </c>
      <c r="C98" s="35">
        <v>121</v>
      </c>
      <c r="D98" s="35" t="str">
        <f t="shared" si="1"/>
        <v>dinsdag</v>
      </c>
    </row>
    <row r="99" spans="1:4" s="35" customFormat="1" x14ac:dyDescent="0.25">
      <c r="A99" s="172">
        <v>45266</v>
      </c>
      <c r="B99" s="35">
        <v>1</v>
      </c>
      <c r="C99" s="35">
        <v>120</v>
      </c>
      <c r="D99" s="35" t="str">
        <f t="shared" si="1"/>
        <v>woensdag</v>
      </c>
    </row>
    <row r="100" spans="1:4" s="35" customFormat="1" x14ac:dyDescent="0.25">
      <c r="A100" s="172">
        <v>45267</v>
      </c>
      <c r="B100" s="35">
        <v>1</v>
      </c>
      <c r="C100" s="35">
        <v>119</v>
      </c>
      <c r="D100" s="35" t="str">
        <f t="shared" si="1"/>
        <v>donderdag</v>
      </c>
    </row>
    <row r="101" spans="1:4" s="35" customFormat="1" x14ac:dyDescent="0.25">
      <c r="A101" s="172">
        <v>45268</v>
      </c>
      <c r="B101" s="35">
        <v>1</v>
      </c>
      <c r="C101" s="35">
        <v>118</v>
      </c>
      <c r="D101" s="35" t="str">
        <f t="shared" si="1"/>
        <v>vrijdag</v>
      </c>
    </row>
    <row r="102" spans="1:4" s="35" customFormat="1" x14ac:dyDescent="0.25">
      <c r="A102" s="172">
        <v>45269</v>
      </c>
      <c r="B102" s="35">
        <v>1</v>
      </c>
      <c r="C102" s="35">
        <v>117</v>
      </c>
      <c r="D102" s="35" t="str">
        <f t="shared" si="1"/>
        <v>zaterdag</v>
      </c>
    </row>
    <row r="103" spans="1:4" s="35" customFormat="1" x14ac:dyDescent="0.25">
      <c r="A103" s="172">
        <v>45270</v>
      </c>
      <c r="B103" s="35">
        <v>0</v>
      </c>
      <c r="C103" s="35">
        <v>117</v>
      </c>
      <c r="D103" s="35" t="str">
        <f t="shared" si="1"/>
        <v>zondag</v>
      </c>
    </row>
    <row r="104" spans="1:4" s="35" customFormat="1" x14ac:dyDescent="0.25">
      <c r="A104" s="172">
        <v>45271</v>
      </c>
      <c r="B104" s="35">
        <v>0</v>
      </c>
      <c r="C104" s="35">
        <v>117</v>
      </c>
      <c r="D104" s="35" t="str">
        <f t="shared" si="1"/>
        <v>maandag</v>
      </c>
    </row>
    <row r="105" spans="1:4" s="35" customFormat="1" x14ac:dyDescent="0.25">
      <c r="A105" s="172">
        <v>45272</v>
      </c>
      <c r="B105" s="35">
        <v>1</v>
      </c>
      <c r="C105" s="35">
        <v>116</v>
      </c>
      <c r="D105" s="35" t="str">
        <f t="shared" si="1"/>
        <v>dinsdag</v>
      </c>
    </row>
    <row r="106" spans="1:4" s="35" customFormat="1" x14ac:dyDescent="0.25">
      <c r="A106" s="172">
        <v>45273</v>
      </c>
      <c r="B106" s="35">
        <v>1</v>
      </c>
      <c r="C106" s="35">
        <v>115</v>
      </c>
      <c r="D106" s="35" t="str">
        <f t="shared" si="1"/>
        <v>woensdag</v>
      </c>
    </row>
    <row r="107" spans="1:4" s="35" customFormat="1" x14ac:dyDescent="0.25">
      <c r="A107" s="172">
        <v>45274</v>
      </c>
      <c r="B107" s="35">
        <v>1</v>
      </c>
      <c r="C107" s="35">
        <v>114</v>
      </c>
      <c r="D107" s="35" t="str">
        <f t="shared" si="1"/>
        <v>donderdag</v>
      </c>
    </row>
    <row r="108" spans="1:4" s="35" customFormat="1" x14ac:dyDescent="0.25">
      <c r="A108" s="172">
        <v>45275</v>
      </c>
      <c r="B108" s="35">
        <v>1</v>
      </c>
      <c r="C108" s="35">
        <v>113</v>
      </c>
      <c r="D108" s="35" t="str">
        <f t="shared" si="1"/>
        <v>vrijdag</v>
      </c>
    </row>
    <row r="109" spans="1:4" s="35" customFormat="1" x14ac:dyDescent="0.25">
      <c r="A109" s="172">
        <v>45276</v>
      </c>
      <c r="B109" s="35">
        <v>1</v>
      </c>
      <c r="C109" s="35">
        <v>112</v>
      </c>
      <c r="D109" s="35" t="str">
        <f t="shared" si="1"/>
        <v>zaterdag</v>
      </c>
    </row>
    <row r="110" spans="1:4" s="35" customFormat="1" x14ac:dyDescent="0.25">
      <c r="A110" s="172">
        <v>45277</v>
      </c>
      <c r="B110" s="35">
        <v>0</v>
      </c>
      <c r="C110" s="35">
        <v>112</v>
      </c>
      <c r="D110" s="35" t="str">
        <f t="shared" si="1"/>
        <v>zondag</v>
      </c>
    </row>
    <row r="111" spans="1:4" s="35" customFormat="1" x14ac:dyDescent="0.25">
      <c r="A111" s="172">
        <v>45278</v>
      </c>
      <c r="B111" s="35">
        <v>0</v>
      </c>
      <c r="C111" s="35">
        <v>112</v>
      </c>
      <c r="D111" s="35" t="str">
        <f t="shared" si="1"/>
        <v>maandag</v>
      </c>
    </row>
    <row r="112" spans="1:4" s="35" customFormat="1" x14ac:dyDescent="0.25">
      <c r="A112" s="172">
        <v>45279</v>
      </c>
      <c r="B112" s="35">
        <v>1</v>
      </c>
      <c r="C112" s="35">
        <v>111</v>
      </c>
      <c r="D112" s="35" t="str">
        <f t="shared" si="1"/>
        <v>dinsdag</v>
      </c>
    </row>
    <row r="113" spans="1:4" s="35" customFormat="1" x14ac:dyDescent="0.25">
      <c r="A113" s="172">
        <v>45280</v>
      </c>
      <c r="B113" s="35">
        <v>1</v>
      </c>
      <c r="C113" s="35">
        <v>110</v>
      </c>
      <c r="D113" s="35" t="str">
        <f t="shared" si="1"/>
        <v>woensdag</v>
      </c>
    </row>
    <row r="114" spans="1:4" s="35" customFormat="1" x14ac:dyDescent="0.25">
      <c r="A114" s="172">
        <v>45281</v>
      </c>
      <c r="B114" s="35">
        <v>1</v>
      </c>
      <c r="C114" s="35">
        <v>109</v>
      </c>
      <c r="D114" s="35" t="str">
        <f t="shared" si="1"/>
        <v>donderdag</v>
      </c>
    </row>
    <row r="115" spans="1:4" s="35" customFormat="1" x14ac:dyDescent="0.25">
      <c r="A115" s="172">
        <v>45282</v>
      </c>
      <c r="B115" s="35">
        <v>1</v>
      </c>
      <c r="C115" s="35">
        <v>108</v>
      </c>
      <c r="D115" s="35" t="str">
        <f t="shared" si="1"/>
        <v>vrijdag</v>
      </c>
    </row>
    <row r="116" spans="1:4" s="35" customFormat="1" x14ac:dyDescent="0.25">
      <c r="A116" s="172">
        <v>45283</v>
      </c>
      <c r="B116" s="35">
        <v>1</v>
      </c>
      <c r="C116" s="35">
        <v>107</v>
      </c>
      <c r="D116" s="35" t="str">
        <f t="shared" si="1"/>
        <v>zaterdag</v>
      </c>
    </row>
    <row r="117" spans="1:4" s="35" customFormat="1" x14ac:dyDescent="0.25">
      <c r="A117" s="172">
        <v>45284</v>
      </c>
      <c r="B117" s="35">
        <v>0</v>
      </c>
      <c r="C117" s="35">
        <v>107</v>
      </c>
      <c r="D117" s="35" t="str">
        <f t="shared" si="1"/>
        <v>zondag</v>
      </c>
    </row>
    <row r="118" spans="1:4" s="35" customFormat="1" x14ac:dyDescent="0.25">
      <c r="A118" s="172">
        <v>45285</v>
      </c>
      <c r="B118" s="35">
        <v>0</v>
      </c>
      <c r="C118" s="35">
        <v>107</v>
      </c>
      <c r="D118" s="35" t="str">
        <f t="shared" si="1"/>
        <v>maandag</v>
      </c>
    </row>
    <row r="119" spans="1:4" s="35" customFormat="1" x14ac:dyDescent="0.25">
      <c r="A119" s="172">
        <v>45286</v>
      </c>
      <c r="B119" s="35">
        <v>0</v>
      </c>
      <c r="C119" s="35">
        <v>107</v>
      </c>
      <c r="D119" s="35" t="str">
        <f t="shared" si="1"/>
        <v>dinsdag</v>
      </c>
    </row>
    <row r="120" spans="1:4" s="35" customFormat="1" x14ac:dyDescent="0.25">
      <c r="A120" s="172">
        <v>45287</v>
      </c>
      <c r="B120" s="35">
        <v>0</v>
      </c>
      <c r="C120" s="35">
        <v>107</v>
      </c>
      <c r="D120" s="35" t="str">
        <f t="shared" si="1"/>
        <v>woensdag</v>
      </c>
    </row>
    <row r="121" spans="1:4" s="35" customFormat="1" x14ac:dyDescent="0.25">
      <c r="A121" s="172">
        <v>45288</v>
      </c>
      <c r="B121" s="35">
        <v>0</v>
      </c>
      <c r="C121" s="35">
        <v>107</v>
      </c>
      <c r="D121" s="35" t="str">
        <f t="shared" si="1"/>
        <v>donderdag</v>
      </c>
    </row>
    <row r="122" spans="1:4" s="35" customFormat="1" x14ac:dyDescent="0.25">
      <c r="A122" s="172">
        <v>45289</v>
      </c>
      <c r="B122" s="35">
        <v>0</v>
      </c>
      <c r="C122" s="35">
        <v>107</v>
      </c>
      <c r="D122" s="35" t="str">
        <f t="shared" si="1"/>
        <v>vrijdag</v>
      </c>
    </row>
    <row r="123" spans="1:4" s="35" customFormat="1" x14ac:dyDescent="0.25">
      <c r="A123" s="172">
        <v>45290</v>
      </c>
      <c r="B123" s="35">
        <v>0</v>
      </c>
      <c r="C123" s="35">
        <v>107</v>
      </c>
      <c r="D123" s="35" t="str">
        <f t="shared" si="1"/>
        <v>zaterdag</v>
      </c>
    </row>
    <row r="124" spans="1:4" s="35" customFormat="1" x14ac:dyDescent="0.25">
      <c r="A124" s="172">
        <v>45291</v>
      </c>
      <c r="B124" s="35">
        <v>0</v>
      </c>
      <c r="C124" s="35">
        <v>107</v>
      </c>
      <c r="D124" s="35" t="str">
        <f t="shared" si="1"/>
        <v>zondag</v>
      </c>
    </row>
    <row r="125" spans="1:4" s="35" customFormat="1" x14ac:dyDescent="0.25">
      <c r="A125" s="172">
        <v>45292</v>
      </c>
      <c r="B125" s="35">
        <v>0</v>
      </c>
      <c r="C125" s="35">
        <v>107</v>
      </c>
      <c r="D125" s="35" t="str">
        <f t="shared" si="1"/>
        <v>maandag</v>
      </c>
    </row>
    <row r="126" spans="1:4" s="35" customFormat="1" x14ac:dyDescent="0.25">
      <c r="A126" s="172">
        <v>45293</v>
      </c>
      <c r="B126" s="35">
        <v>0</v>
      </c>
      <c r="C126" s="35">
        <v>107</v>
      </c>
      <c r="D126" s="35" t="str">
        <f t="shared" si="1"/>
        <v>dinsdag</v>
      </c>
    </row>
    <row r="127" spans="1:4" s="35" customFormat="1" x14ac:dyDescent="0.25">
      <c r="A127" s="172">
        <v>45294</v>
      </c>
      <c r="B127" s="35">
        <v>0</v>
      </c>
      <c r="C127" s="35">
        <v>107</v>
      </c>
      <c r="D127" s="35" t="str">
        <f t="shared" si="1"/>
        <v>woensdag</v>
      </c>
    </row>
    <row r="128" spans="1:4" s="35" customFormat="1" x14ac:dyDescent="0.25">
      <c r="A128" s="172">
        <v>45295</v>
      </c>
      <c r="B128" s="35">
        <v>0</v>
      </c>
      <c r="C128" s="35">
        <v>107</v>
      </c>
      <c r="D128" s="35" t="str">
        <f t="shared" si="1"/>
        <v>donderdag</v>
      </c>
    </row>
    <row r="129" spans="1:4" s="35" customFormat="1" x14ac:dyDescent="0.25">
      <c r="A129" s="172">
        <v>45296</v>
      </c>
      <c r="B129" s="35">
        <v>0</v>
      </c>
      <c r="C129" s="35">
        <v>107</v>
      </c>
      <c r="D129" s="35" t="str">
        <f t="shared" si="1"/>
        <v>vrijdag</v>
      </c>
    </row>
    <row r="130" spans="1:4" s="35" customFormat="1" x14ac:dyDescent="0.25">
      <c r="A130" s="172">
        <v>45297</v>
      </c>
      <c r="B130" s="35">
        <v>0</v>
      </c>
      <c r="C130" s="35">
        <v>107</v>
      </c>
      <c r="D130" s="35" t="str">
        <f t="shared" si="1"/>
        <v>zaterdag</v>
      </c>
    </row>
    <row r="131" spans="1:4" s="35" customFormat="1" x14ac:dyDescent="0.25">
      <c r="A131" s="172">
        <v>45298</v>
      </c>
      <c r="B131" s="35">
        <v>0</v>
      </c>
      <c r="C131" s="35">
        <v>107</v>
      </c>
      <c r="D131" s="35" t="str">
        <f t="shared" si="1"/>
        <v>zondag</v>
      </c>
    </row>
    <row r="132" spans="1:4" s="35" customFormat="1" x14ac:dyDescent="0.25">
      <c r="A132" s="172">
        <v>45299</v>
      </c>
      <c r="B132" s="35">
        <v>0</v>
      </c>
      <c r="C132" s="35">
        <v>107</v>
      </c>
      <c r="D132" s="35" t="str">
        <f t="shared" ref="D132:D195" si="2">TEXT(A132,"dddd")</f>
        <v>maandag</v>
      </c>
    </row>
    <row r="133" spans="1:4" s="35" customFormat="1" x14ac:dyDescent="0.25">
      <c r="A133" s="172">
        <v>45300</v>
      </c>
      <c r="B133" s="35">
        <v>1</v>
      </c>
      <c r="C133" s="35">
        <v>106</v>
      </c>
      <c r="D133" s="35" t="str">
        <f t="shared" si="2"/>
        <v>dinsdag</v>
      </c>
    </row>
    <row r="134" spans="1:4" s="35" customFormat="1" x14ac:dyDescent="0.25">
      <c r="A134" s="172">
        <v>45301</v>
      </c>
      <c r="B134" s="35">
        <v>1</v>
      </c>
      <c r="C134" s="35">
        <v>105</v>
      </c>
      <c r="D134" s="35" t="str">
        <f t="shared" si="2"/>
        <v>woensdag</v>
      </c>
    </row>
    <row r="135" spans="1:4" s="35" customFormat="1" x14ac:dyDescent="0.25">
      <c r="A135" s="172">
        <v>45302</v>
      </c>
      <c r="B135" s="35">
        <v>1</v>
      </c>
      <c r="C135" s="35">
        <v>104</v>
      </c>
      <c r="D135" s="35" t="str">
        <f t="shared" si="2"/>
        <v>donderdag</v>
      </c>
    </row>
    <row r="136" spans="1:4" s="35" customFormat="1" x14ac:dyDescent="0.25">
      <c r="A136" s="172">
        <v>45303</v>
      </c>
      <c r="B136" s="35">
        <v>1</v>
      </c>
      <c r="C136" s="35">
        <v>103</v>
      </c>
      <c r="D136" s="35" t="str">
        <f t="shared" si="2"/>
        <v>vrijdag</v>
      </c>
    </row>
    <row r="137" spans="1:4" s="35" customFormat="1" x14ac:dyDescent="0.25">
      <c r="A137" s="172">
        <v>45304</v>
      </c>
      <c r="B137" s="35">
        <v>1</v>
      </c>
      <c r="C137" s="35">
        <v>102</v>
      </c>
      <c r="D137" s="35" t="str">
        <f t="shared" si="2"/>
        <v>zaterdag</v>
      </c>
    </row>
    <row r="138" spans="1:4" s="35" customFormat="1" x14ac:dyDescent="0.25">
      <c r="A138" s="172">
        <v>45305</v>
      </c>
      <c r="B138" s="35">
        <v>0</v>
      </c>
      <c r="C138" s="35">
        <v>102</v>
      </c>
      <c r="D138" s="35" t="str">
        <f t="shared" si="2"/>
        <v>zondag</v>
      </c>
    </row>
    <row r="139" spans="1:4" s="35" customFormat="1" x14ac:dyDescent="0.25">
      <c r="A139" s="172">
        <v>45306</v>
      </c>
      <c r="B139" s="35">
        <v>0</v>
      </c>
      <c r="C139" s="35">
        <v>102</v>
      </c>
      <c r="D139" s="35" t="str">
        <f t="shared" si="2"/>
        <v>maandag</v>
      </c>
    </row>
    <row r="140" spans="1:4" s="35" customFormat="1" x14ac:dyDescent="0.25">
      <c r="A140" s="172">
        <v>45307</v>
      </c>
      <c r="B140" s="35">
        <v>1</v>
      </c>
      <c r="C140" s="35">
        <v>101</v>
      </c>
      <c r="D140" s="35" t="str">
        <f t="shared" si="2"/>
        <v>dinsdag</v>
      </c>
    </row>
    <row r="141" spans="1:4" s="35" customFormat="1" x14ac:dyDescent="0.25">
      <c r="A141" s="172">
        <v>45308</v>
      </c>
      <c r="B141" s="35">
        <v>1</v>
      </c>
      <c r="C141" s="35">
        <v>100</v>
      </c>
      <c r="D141" s="35" t="str">
        <f t="shared" si="2"/>
        <v>woensdag</v>
      </c>
    </row>
    <row r="142" spans="1:4" s="35" customFormat="1" x14ac:dyDescent="0.25">
      <c r="A142" s="172">
        <v>45309</v>
      </c>
      <c r="B142" s="35">
        <v>1</v>
      </c>
      <c r="C142" s="35">
        <v>99</v>
      </c>
      <c r="D142" s="35" t="str">
        <f t="shared" si="2"/>
        <v>donderdag</v>
      </c>
    </row>
    <row r="143" spans="1:4" s="35" customFormat="1" x14ac:dyDescent="0.25">
      <c r="A143" s="172">
        <v>45310</v>
      </c>
      <c r="B143" s="35">
        <v>1</v>
      </c>
      <c r="C143" s="35">
        <v>98</v>
      </c>
      <c r="D143" s="35" t="str">
        <f t="shared" si="2"/>
        <v>vrijdag</v>
      </c>
    </row>
    <row r="144" spans="1:4" s="35" customFormat="1" x14ac:dyDescent="0.25">
      <c r="A144" s="172">
        <v>45311</v>
      </c>
      <c r="B144" s="35">
        <v>1</v>
      </c>
      <c r="C144" s="35">
        <v>97</v>
      </c>
      <c r="D144" s="35" t="str">
        <f t="shared" si="2"/>
        <v>zaterdag</v>
      </c>
    </row>
    <row r="145" spans="1:4" s="35" customFormat="1" x14ac:dyDescent="0.25">
      <c r="A145" s="172">
        <v>45312</v>
      </c>
      <c r="B145" s="35">
        <v>0</v>
      </c>
      <c r="C145" s="35">
        <v>97</v>
      </c>
      <c r="D145" s="35" t="str">
        <f t="shared" si="2"/>
        <v>zondag</v>
      </c>
    </row>
    <row r="146" spans="1:4" s="35" customFormat="1" x14ac:dyDescent="0.25">
      <c r="A146" s="172">
        <v>45313</v>
      </c>
      <c r="B146" s="35">
        <v>0</v>
      </c>
      <c r="C146" s="35">
        <v>97</v>
      </c>
      <c r="D146" s="35" t="str">
        <f t="shared" si="2"/>
        <v>maandag</v>
      </c>
    </row>
    <row r="147" spans="1:4" s="35" customFormat="1" x14ac:dyDescent="0.25">
      <c r="A147" s="172">
        <v>45314</v>
      </c>
      <c r="B147" s="35">
        <v>1</v>
      </c>
      <c r="C147" s="35">
        <v>96</v>
      </c>
      <c r="D147" s="35" t="str">
        <f t="shared" si="2"/>
        <v>dinsdag</v>
      </c>
    </row>
    <row r="148" spans="1:4" s="35" customFormat="1" x14ac:dyDescent="0.25">
      <c r="A148" s="172">
        <v>45315</v>
      </c>
      <c r="B148" s="35">
        <v>1</v>
      </c>
      <c r="C148" s="35">
        <v>95</v>
      </c>
      <c r="D148" s="35" t="str">
        <f t="shared" si="2"/>
        <v>woensdag</v>
      </c>
    </row>
    <row r="149" spans="1:4" s="35" customFormat="1" x14ac:dyDescent="0.25">
      <c r="A149" s="172">
        <v>45316</v>
      </c>
      <c r="B149" s="35">
        <v>1</v>
      </c>
      <c r="C149" s="35">
        <v>94</v>
      </c>
      <c r="D149" s="35" t="str">
        <f t="shared" si="2"/>
        <v>donderdag</v>
      </c>
    </row>
    <row r="150" spans="1:4" s="35" customFormat="1" x14ac:dyDescent="0.25">
      <c r="A150" s="172">
        <v>45317</v>
      </c>
      <c r="B150" s="35">
        <v>1</v>
      </c>
      <c r="C150" s="35">
        <v>93</v>
      </c>
      <c r="D150" s="35" t="str">
        <f t="shared" si="2"/>
        <v>vrijdag</v>
      </c>
    </row>
    <row r="151" spans="1:4" s="35" customFormat="1" x14ac:dyDescent="0.25">
      <c r="A151" s="172">
        <v>45318</v>
      </c>
      <c r="B151" s="35">
        <v>1</v>
      </c>
      <c r="C151" s="35">
        <v>92</v>
      </c>
      <c r="D151" s="35" t="str">
        <f t="shared" si="2"/>
        <v>zaterdag</v>
      </c>
    </row>
    <row r="152" spans="1:4" s="35" customFormat="1" x14ac:dyDescent="0.25">
      <c r="A152" s="172">
        <v>45319</v>
      </c>
      <c r="B152" s="35">
        <v>0</v>
      </c>
      <c r="C152" s="35">
        <v>92</v>
      </c>
      <c r="D152" s="35" t="str">
        <f t="shared" si="2"/>
        <v>zondag</v>
      </c>
    </row>
    <row r="153" spans="1:4" s="35" customFormat="1" x14ac:dyDescent="0.25">
      <c r="A153" s="172">
        <v>45320</v>
      </c>
      <c r="B153" s="35">
        <v>0</v>
      </c>
      <c r="C153" s="35">
        <v>92</v>
      </c>
      <c r="D153" s="35" t="str">
        <f t="shared" si="2"/>
        <v>maandag</v>
      </c>
    </row>
    <row r="154" spans="1:4" s="35" customFormat="1" x14ac:dyDescent="0.25">
      <c r="A154" s="172">
        <v>45321</v>
      </c>
      <c r="B154" s="35">
        <v>1</v>
      </c>
      <c r="C154" s="35">
        <v>91</v>
      </c>
      <c r="D154" s="35" t="str">
        <f t="shared" si="2"/>
        <v>dinsdag</v>
      </c>
    </row>
    <row r="155" spans="1:4" s="35" customFormat="1" x14ac:dyDescent="0.25">
      <c r="A155" s="172">
        <v>45322</v>
      </c>
      <c r="B155" s="35">
        <v>1</v>
      </c>
      <c r="C155" s="35">
        <v>90</v>
      </c>
      <c r="D155" s="35" t="str">
        <f t="shared" si="2"/>
        <v>woensdag</v>
      </c>
    </row>
    <row r="156" spans="1:4" s="35" customFormat="1" x14ac:dyDescent="0.25">
      <c r="A156" s="172">
        <v>45323</v>
      </c>
      <c r="B156" s="35">
        <v>1</v>
      </c>
      <c r="C156" s="35">
        <v>89</v>
      </c>
      <c r="D156" s="35" t="str">
        <f t="shared" si="2"/>
        <v>donderdag</v>
      </c>
    </row>
    <row r="157" spans="1:4" s="35" customFormat="1" x14ac:dyDescent="0.25">
      <c r="A157" s="172">
        <v>45324</v>
      </c>
      <c r="B157" s="35">
        <v>1</v>
      </c>
      <c r="C157" s="35">
        <v>88</v>
      </c>
      <c r="D157" s="35" t="str">
        <f t="shared" si="2"/>
        <v>vrijdag</v>
      </c>
    </row>
    <row r="158" spans="1:4" s="35" customFormat="1" x14ac:dyDescent="0.25">
      <c r="A158" s="172">
        <v>45325</v>
      </c>
      <c r="B158" s="35">
        <v>1</v>
      </c>
      <c r="C158" s="35">
        <v>87</v>
      </c>
      <c r="D158" s="35" t="str">
        <f t="shared" si="2"/>
        <v>zaterdag</v>
      </c>
    </row>
    <row r="159" spans="1:4" s="35" customFormat="1" x14ac:dyDescent="0.25">
      <c r="A159" s="172">
        <v>45326</v>
      </c>
      <c r="B159" s="35">
        <v>0</v>
      </c>
      <c r="C159" s="35">
        <v>87</v>
      </c>
      <c r="D159" s="35" t="str">
        <f t="shared" si="2"/>
        <v>zondag</v>
      </c>
    </row>
    <row r="160" spans="1:4" s="35" customFormat="1" x14ac:dyDescent="0.25">
      <c r="A160" s="172">
        <v>45327</v>
      </c>
      <c r="B160" s="35">
        <v>0</v>
      </c>
      <c r="C160" s="35">
        <v>87</v>
      </c>
      <c r="D160" s="35" t="str">
        <f t="shared" si="2"/>
        <v>maandag</v>
      </c>
    </row>
    <row r="161" spans="1:4" s="35" customFormat="1" x14ac:dyDescent="0.25">
      <c r="A161" s="172">
        <v>45328</v>
      </c>
      <c r="B161" s="35">
        <v>1</v>
      </c>
      <c r="C161" s="35">
        <v>86</v>
      </c>
      <c r="D161" s="35" t="str">
        <f t="shared" si="2"/>
        <v>dinsdag</v>
      </c>
    </row>
    <row r="162" spans="1:4" s="35" customFormat="1" x14ac:dyDescent="0.25">
      <c r="A162" s="172">
        <v>45329</v>
      </c>
      <c r="B162" s="35">
        <v>1</v>
      </c>
      <c r="C162" s="35">
        <v>85</v>
      </c>
      <c r="D162" s="35" t="str">
        <f t="shared" si="2"/>
        <v>woensdag</v>
      </c>
    </row>
    <row r="163" spans="1:4" s="35" customFormat="1" x14ac:dyDescent="0.25">
      <c r="A163" s="172">
        <v>45330</v>
      </c>
      <c r="B163" s="35">
        <v>1</v>
      </c>
      <c r="C163" s="35">
        <v>84</v>
      </c>
      <c r="D163" s="35" t="str">
        <f t="shared" si="2"/>
        <v>donderdag</v>
      </c>
    </row>
    <row r="164" spans="1:4" s="35" customFormat="1" x14ac:dyDescent="0.25">
      <c r="A164" s="172">
        <v>45331</v>
      </c>
      <c r="B164" s="35">
        <v>1</v>
      </c>
      <c r="C164" s="35">
        <v>83</v>
      </c>
      <c r="D164" s="35" t="str">
        <f t="shared" si="2"/>
        <v>vrijdag</v>
      </c>
    </row>
    <row r="165" spans="1:4" s="35" customFormat="1" x14ac:dyDescent="0.25">
      <c r="A165" s="172">
        <v>45332</v>
      </c>
      <c r="B165" s="35">
        <v>1</v>
      </c>
      <c r="C165" s="35">
        <v>82</v>
      </c>
      <c r="D165" s="35" t="str">
        <f t="shared" si="2"/>
        <v>zaterdag</v>
      </c>
    </row>
    <row r="166" spans="1:4" s="35" customFormat="1" x14ac:dyDescent="0.25">
      <c r="A166" s="172">
        <v>45333</v>
      </c>
      <c r="B166" s="35">
        <v>0</v>
      </c>
      <c r="C166" s="35">
        <v>82</v>
      </c>
      <c r="D166" s="35" t="str">
        <f t="shared" si="2"/>
        <v>zondag</v>
      </c>
    </row>
    <row r="167" spans="1:4" s="35" customFormat="1" x14ac:dyDescent="0.25">
      <c r="A167" s="172">
        <v>45334</v>
      </c>
      <c r="B167" s="35">
        <v>0</v>
      </c>
      <c r="C167" s="35">
        <v>82</v>
      </c>
      <c r="D167" s="35" t="str">
        <f t="shared" si="2"/>
        <v>maandag</v>
      </c>
    </row>
    <row r="168" spans="1:4" s="35" customFormat="1" x14ac:dyDescent="0.25">
      <c r="A168" s="172">
        <v>45335</v>
      </c>
      <c r="B168" s="35">
        <v>0</v>
      </c>
      <c r="C168" s="35">
        <v>82</v>
      </c>
      <c r="D168" s="35" t="str">
        <f t="shared" si="2"/>
        <v>dinsdag</v>
      </c>
    </row>
    <row r="169" spans="1:4" s="35" customFormat="1" x14ac:dyDescent="0.25">
      <c r="A169" s="172">
        <v>45336</v>
      </c>
      <c r="B169" s="35">
        <v>0</v>
      </c>
      <c r="C169" s="35">
        <v>82</v>
      </c>
      <c r="D169" s="35" t="str">
        <f t="shared" si="2"/>
        <v>woensdag</v>
      </c>
    </row>
    <row r="170" spans="1:4" s="35" customFormat="1" x14ac:dyDescent="0.25">
      <c r="A170" s="172">
        <v>45337</v>
      </c>
      <c r="B170" s="35">
        <v>0</v>
      </c>
      <c r="C170" s="35">
        <v>82</v>
      </c>
      <c r="D170" s="35" t="str">
        <f t="shared" si="2"/>
        <v>donderdag</v>
      </c>
    </row>
    <row r="171" spans="1:4" s="35" customFormat="1" x14ac:dyDescent="0.25">
      <c r="A171" s="172">
        <v>45338</v>
      </c>
      <c r="B171" s="35">
        <v>0</v>
      </c>
      <c r="C171" s="35">
        <v>82</v>
      </c>
      <c r="D171" s="35" t="str">
        <f t="shared" si="2"/>
        <v>vrijdag</v>
      </c>
    </row>
    <row r="172" spans="1:4" s="35" customFormat="1" x14ac:dyDescent="0.25">
      <c r="A172" s="172">
        <v>45339</v>
      </c>
      <c r="B172" s="35">
        <v>0</v>
      </c>
      <c r="C172" s="35">
        <v>82</v>
      </c>
      <c r="D172" s="35" t="str">
        <f t="shared" si="2"/>
        <v>zaterdag</v>
      </c>
    </row>
    <row r="173" spans="1:4" s="35" customFormat="1" x14ac:dyDescent="0.25">
      <c r="A173" s="172">
        <v>45340</v>
      </c>
      <c r="B173" s="35">
        <v>0</v>
      </c>
      <c r="C173" s="35">
        <v>82</v>
      </c>
      <c r="D173" s="35" t="str">
        <f t="shared" si="2"/>
        <v>zondag</v>
      </c>
    </row>
    <row r="174" spans="1:4" s="35" customFormat="1" x14ac:dyDescent="0.25">
      <c r="A174" s="172">
        <v>45341</v>
      </c>
      <c r="B174" s="35">
        <v>0</v>
      </c>
      <c r="C174" s="35">
        <v>82</v>
      </c>
      <c r="D174" s="35" t="str">
        <f t="shared" si="2"/>
        <v>maandag</v>
      </c>
    </row>
    <row r="175" spans="1:4" s="35" customFormat="1" x14ac:dyDescent="0.25">
      <c r="A175" s="172">
        <v>45342</v>
      </c>
      <c r="B175" s="35">
        <v>1</v>
      </c>
      <c r="C175" s="35">
        <v>81</v>
      </c>
      <c r="D175" s="35" t="str">
        <f t="shared" si="2"/>
        <v>dinsdag</v>
      </c>
    </row>
    <row r="176" spans="1:4" s="35" customFormat="1" x14ac:dyDescent="0.25">
      <c r="A176" s="172">
        <v>45343</v>
      </c>
      <c r="B176" s="35">
        <v>1</v>
      </c>
      <c r="C176" s="35">
        <v>80</v>
      </c>
      <c r="D176" s="35" t="str">
        <f t="shared" si="2"/>
        <v>woensdag</v>
      </c>
    </row>
    <row r="177" spans="1:4" s="35" customFormat="1" x14ac:dyDescent="0.25">
      <c r="A177" s="172">
        <v>45344</v>
      </c>
      <c r="B177" s="35">
        <v>1</v>
      </c>
      <c r="C177" s="35">
        <v>79</v>
      </c>
      <c r="D177" s="35" t="str">
        <f t="shared" si="2"/>
        <v>donderdag</v>
      </c>
    </row>
    <row r="178" spans="1:4" s="35" customFormat="1" x14ac:dyDescent="0.25">
      <c r="A178" s="172">
        <v>45345</v>
      </c>
      <c r="B178" s="35">
        <v>1</v>
      </c>
      <c r="C178" s="35">
        <v>78</v>
      </c>
      <c r="D178" s="35" t="str">
        <f t="shared" si="2"/>
        <v>vrijdag</v>
      </c>
    </row>
    <row r="179" spans="1:4" s="35" customFormat="1" x14ac:dyDescent="0.25">
      <c r="A179" s="172">
        <v>45346</v>
      </c>
      <c r="B179" s="35">
        <v>1</v>
      </c>
      <c r="C179" s="35">
        <v>77</v>
      </c>
      <c r="D179" s="35" t="str">
        <f t="shared" si="2"/>
        <v>zaterdag</v>
      </c>
    </row>
    <row r="180" spans="1:4" s="35" customFormat="1" x14ac:dyDescent="0.25">
      <c r="A180" s="172">
        <v>45347</v>
      </c>
      <c r="B180" s="35">
        <v>0</v>
      </c>
      <c r="C180" s="35">
        <v>77</v>
      </c>
      <c r="D180" s="35" t="str">
        <f t="shared" si="2"/>
        <v>zondag</v>
      </c>
    </row>
    <row r="181" spans="1:4" s="35" customFormat="1" x14ac:dyDescent="0.25">
      <c r="A181" s="172">
        <v>45348</v>
      </c>
      <c r="B181" s="35">
        <v>0</v>
      </c>
      <c r="C181" s="35">
        <v>77</v>
      </c>
      <c r="D181" s="35" t="str">
        <f t="shared" si="2"/>
        <v>maandag</v>
      </c>
    </row>
    <row r="182" spans="1:4" s="35" customFormat="1" x14ac:dyDescent="0.25">
      <c r="A182" s="172">
        <v>45349</v>
      </c>
      <c r="B182" s="35">
        <v>1</v>
      </c>
      <c r="C182" s="35">
        <v>76</v>
      </c>
      <c r="D182" s="35" t="str">
        <f t="shared" si="2"/>
        <v>dinsdag</v>
      </c>
    </row>
    <row r="183" spans="1:4" s="35" customFormat="1" x14ac:dyDescent="0.25">
      <c r="A183" s="172">
        <v>45350</v>
      </c>
      <c r="B183" s="35">
        <v>1</v>
      </c>
      <c r="C183" s="35">
        <v>75</v>
      </c>
      <c r="D183" s="35" t="str">
        <f t="shared" si="2"/>
        <v>woensdag</v>
      </c>
    </row>
    <row r="184" spans="1:4" s="35" customFormat="1" x14ac:dyDescent="0.25">
      <c r="A184" s="172">
        <v>45351</v>
      </c>
      <c r="B184" s="35">
        <v>1</v>
      </c>
      <c r="C184" s="35">
        <v>74</v>
      </c>
      <c r="D184" s="35" t="str">
        <f t="shared" si="2"/>
        <v>donderdag</v>
      </c>
    </row>
    <row r="185" spans="1:4" s="35" customFormat="1" x14ac:dyDescent="0.25">
      <c r="A185" s="172">
        <v>45352</v>
      </c>
      <c r="B185" s="35">
        <v>1</v>
      </c>
      <c r="C185" s="35">
        <v>73</v>
      </c>
      <c r="D185" s="35" t="str">
        <f t="shared" si="2"/>
        <v>vrijdag</v>
      </c>
    </row>
    <row r="186" spans="1:4" s="35" customFormat="1" x14ac:dyDescent="0.25">
      <c r="A186" s="172">
        <v>45353</v>
      </c>
      <c r="B186" s="35">
        <v>1</v>
      </c>
      <c r="C186" s="35">
        <v>72</v>
      </c>
      <c r="D186" s="35" t="str">
        <f t="shared" si="2"/>
        <v>zaterdag</v>
      </c>
    </row>
    <row r="187" spans="1:4" s="35" customFormat="1" x14ac:dyDescent="0.25">
      <c r="A187" s="172">
        <v>45354</v>
      </c>
      <c r="B187" s="35">
        <v>0</v>
      </c>
      <c r="C187" s="35">
        <v>72</v>
      </c>
      <c r="D187" s="35" t="str">
        <f t="shared" si="2"/>
        <v>zondag</v>
      </c>
    </row>
    <row r="188" spans="1:4" s="35" customFormat="1" x14ac:dyDescent="0.25">
      <c r="A188" s="172">
        <v>45355</v>
      </c>
      <c r="B188" s="35">
        <v>0</v>
      </c>
      <c r="C188" s="35">
        <v>72</v>
      </c>
      <c r="D188" s="35" t="str">
        <f t="shared" si="2"/>
        <v>maandag</v>
      </c>
    </row>
    <row r="189" spans="1:4" s="35" customFormat="1" x14ac:dyDescent="0.25">
      <c r="A189" s="172">
        <v>45356</v>
      </c>
      <c r="B189" s="35">
        <v>1</v>
      </c>
      <c r="C189" s="35">
        <v>71</v>
      </c>
      <c r="D189" s="35" t="str">
        <f t="shared" si="2"/>
        <v>dinsdag</v>
      </c>
    </row>
    <row r="190" spans="1:4" s="35" customFormat="1" x14ac:dyDescent="0.25">
      <c r="A190" s="172">
        <v>45357</v>
      </c>
      <c r="B190" s="35">
        <v>1</v>
      </c>
      <c r="C190" s="35">
        <v>70</v>
      </c>
      <c r="D190" s="35" t="str">
        <f t="shared" si="2"/>
        <v>woensdag</v>
      </c>
    </row>
    <row r="191" spans="1:4" s="35" customFormat="1" x14ac:dyDescent="0.25">
      <c r="A191" s="172">
        <v>45358</v>
      </c>
      <c r="B191" s="35">
        <v>1</v>
      </c>
      <c r="C191" s="35">
        <v>69</v>
      </c>
      <c r="D191" s="35" t="str">
        <f t="shared" si="2"/>
        <v>donderdag</v>
      </c>
    </row>
    <row r="192" spans="1:4" s="35" customFormat="1" x14ac:dyDescent="0.25">
      <c r="A192" s="172">
        <v>45359</v>
      </c>
      <c r="B192" s="35">
        <v>1</v>
      </c>
      <c r="C192" s="35">
        <v>68</v>
      </c>
      <c r="D192" s="35" t="str">
        <f t="shared" si="2"/>
        <v>vrijdag</v>
      </c>
    </row>
    <row r="193" spans="1:4" s="35" customFormat="1" x14ac:dyDescent="0.25">
      <c r="A193" s="172">
        <v>45360</v>
      </c>
      <c r="B193" s="35">
        <v>1</v>
      </c>
      <c r="C193" s="35">
        <v>67</v>
      </c>
      <c r="D193" s="35" t="str">
        <f t="shared" si="2"/>
        <v>zaterdag</v>
      </c>
    </row>
    <row r="194" spans="1:4" s="35" customFormat="1" x14ac:dyDescent="0.25">
      <c r="A194" s="172">
        <v>45361</v>
      </c>
      <c r="B194" s="35">
        <v>0</v>
      </c>
      <c r="C194" s="35">
        <v>67</v>
      </c>
      <c r="D194" s="35" t="str">
        <f t="shared" si="2"/>
        <v>zondag</v>
      </c>
    </row>
    <row r="195" spans="1:4" s="35" customFormat="1" x14ac:dyDescent="0.25">
      <c r="A195" s="172">
        <v>45362</v>
      </c>
      <c r="B195" s="35">
        <v>0</v>
      </c>
      <c r="C195" s="35">
        <v>67</v>
      </c>
      <c r="D195" s="35" t="str">
        <f t="shared" si="2"/>
        <v>maandag</v>
      </c>
    </row>
    <row r="196" spans="1:4" s="35" customFormat="1" x14ac:dyDescent="0.25">
      <c r="A196" s="172">
        <v>45363</v>
      </c>
      <c r="B196" s="35">
        <v>1</v>
      </c>
      <c r="C196" s="35">
        <v>66</v>
      </c>
      <c r="D196" s="35" t="str">
        <f t="shared" ref="D196:D259" si="3">TEXT(A196,"dddd")</f>
        <v>dinsdag</v>
      </c>
    </row>
    <row r="197" spans="1:4" s="35" customFormat="1" x14ac:dyDescent="0.25">
      <c r="A197" s="172">
        <v>45364</v>
      </c>
      <c r="B197" s="35">
        <v>1</v>
      </c>
      <c r="C197" s="35">
        <v>65</v>
      </c>
      <c r="D197" s="35" t="str">
        <f t="shared" si="3"/>
        <v>woensdag</v>
      </c>
    </row>
    <row r="198" spans="1:4" s="35" customFormat="1" x14ac:dyDescent="0.25">
      <c r="A198" s="172">
        <v>45365</v>
      </c>
      <c r="B198" s="35">
        <v>1</v>
      </c>
      <c r="C198" s="35">
        <v>64</v>
      </c>
      <c r="D198" s="35" t="str">
        <f t="shared" si="3"/>
        <v>donderdag</v>
      </c>
    </row>
    <row r="199" spans="1:4" s="35" customFormat="1" x14ac:dyDescent="0.25">
      <c r="A199" s="172">
        <v>45366</v>
      </c>
      <c r="B199" s="35">
        <v>1</v>
      </c>
      <c r="C199" s="35">
        <v>63</v>
      </c>
      <c r="D199" s="35" t="str">
        <f t="shared" si="3"/>
        <v>vrijdag</v>
      </c>
    </row>
    <row r="200" spans="1:4" s="35" customFormat="1" x14ac:dyDescent="0.25">
      <c r="A200" s="172">
        <v>45367</v>
      </c>
      <c r="B200" s="35">
        <v>1</v>
      </c>
      <c r="C200" s="35">
        <v>62</v>
      </c>
      <c r="D200" s="35" t="str">
        <f t="shared" si="3"/>
        <v>zaterdag</v>
      </c>
    </row>
    <row r="201" spans="1:4" s="35" customFormat="1" x14ac:dyDescent="0.25">
      <c r="A201" s="172">
        <v>45368</v>
      </c>
      <c r="B201" s="35">
        <v>0</v>
      </c>
      <c r="C201" s="35">
        <v>62</v>
      </c>
      <c r="D201" s="35" t="str">
        <f t="shared" si="3"/>
        <v>zondag</v>
      </c>
    </row>
    <row r="202" spans="1:4" s="35" customFormat="1" x14ac:dyDescent="0.25">
      <c r="A202" s="172">
        <v>45369</v>
      </c>
      <c r="B202" s="35">
        <v>0</v>
      </c>
      <c r="C202" s="35">
        <v>62</v>
      </c>
      <c r="D202" s="35" t="str">
        <f t="shared" si="3"/>
        <v>maandag</v>
      </c>
    </row>
    <row r="203" spans="1:4" s="35" customFormat="1" x14ac:dyDescent="0.25">
      <c r="A203" s="172">
        <v>45370</v>
      </c>
      <c r="B203" s="35">
        <v>1</v>
      </c>
      <c r="C203" s="35">
        <v>61</v>
      </c>
      <c r="D203" s="35" t="str">
        <f t="shared" si="3"/>
        <v>dinsdag</v>
      </c>
    </row>
    <row r="204" spans="1:4" s="35" customFormat="1" x14ac:dyDescent="0.25">
      <c r="A204" s="172">
        <v>45371</v>
      </c>
      <c r="B204" s="35">
        <v>1</v>
      </c>
      <c r="C204" s="35">
        <v>60</v>
      </c>
      <c r="D204" s="35" t="str">
        <f t="shared" si="3"/>
        <v>woensdag</v>
      </c>
    </row>
    <row r="205" spans="1:4" s="35" customFormat="1" x14ac:dyDescent="0.25">
      <c r="A205" s="172">
        <v>45372</v>
      </c>
      <c r="B205" s="35">
        <v>1</v>
      </c>
      <c r="C205" s="35">
        <v>59</v>
      </c>
      <c r="D205" s="35" t="str">
        <f t="shared" si="3"/>
        <v>donderdag</v>
      </c>
    </row>
    <row r="206" spans="1:4" s="35" customFormat="1" x14ac:dyDescent="0.25">
      <c r="A206" s="172">
        <v>45373</v>
      </c>
      <c r="B206" s="35">
        <v>1</v>
      </c>
      <c r="C206" s="35">
        <v>58</v>
      </c>
      <c r="D206" s="35" t="str">
        <f t="shared" si="3"/>
        <v>vrijdag</v>
      </c>
    </row>
    <row r="207" spans="1:4" s="35" customFormat="1" x14ac:dyDescent="0.25">
      <c r="A207" s="172">
        <v>45374</v>
      </c>
      <c r="B207" s="35">
        <v>1</v>
      </c>
      <c r="C207" s="35">
        <v>57</v>
      </c>
      <c r="D207" s="35" t="str">
        <f t="shared" si="3"/>
        <v>zaterdag</v>
      </c>
    </row>
    <row r="208" spans="1:4" s="35" customFormat="1" x14ac:dyDescent="0.25">
      <c r="A208" s="172">
        <v>45375</v>
      </c>
      <c r="B208" s="35">
        <v>0</v>
      </c>
      <c r="C208" s="35">
        <v>57</v>
      </c>
      <c r="D208" s="35" t="str">
        <f t="shared" si="3"/>
        <v>zondag</v>
      </c>
    </row>
    <row r="209" spans="1:4" s="35" customFormat="1" x14ac:dyDescent="0.25">
      <c r="A209" s="172">
        <v>45376</v>
      </c>
      <c r="B209" s="35">
        <v>0</v>
      </c>
      <c r="C209" s="35">
        <v>57</v>
      </c>
      <c r="D209" s="35" t="str">
        <f t="shared" si="3"/>
        <v>maandag</v>
      </c>
    </row>
    <row r="210" spans="1:4" s="35" customFormat="1" x14ac:dyDescent="0.25">
      <c r="A210" s="172">
        <v>45377</v>
      </c>
      <c r="B210" s="35">
        <v>1</v>
      </c>
      <c r="C210" s="35">
        <v>56</v>
      </c>
      <c r="D210" s="35" t="str">
        <f t="shared" si="3"/>
        <v>dinsdag</v>
      </c>
    </row>
    <row r="211" spans="1:4" s="35" customFormat="1" x14ac:dyDescent="0.25">
      <c r="A211" s="172">
        <v>45378</v>
      </c>
      <c r="B211" s="35">
        <v>1</v>
      </c>
      <c r="C211" s="35">
        <v>55</v>
      </c>
      <c r="D211" s="35" t="str">
        <f t="shared" si="3"/>
        <v>woensdag</v>
      </c>
    </row>
    <row r="212" spans="1:4" s="35" customFormat="1" x14ac:dyDescent="0.25">
      <c r="A212" s="172">
        <v>45379</v>
      </c>
      <c r="B212" s="35">
        <v>1</v>
      </c>
      <c r="C212" s="35">
        <v>54</v>
      </c>
      <c r="D212" s="35" t="str">
        <f t="shared" si="3"/>
        <v>donderdag</v>
      </c>
    </row>
    <row r="213" spans="1:4" s="35" customFormat="1" x14ac:dyDescent="0.25">
      <c r="A213" s="172">
        <v>45380</v>
      </c>
      <c r="B213" s="35">
        <v>1</v>
      </c>
      <c r="C213" s="35">
        <v>53</v>
      </c>
      <c r="D213" s="35" t="str">
        <f t="shared" si="3"/>
        <v>vrijdag</v>
      </c>
    </row>
    <row r="214" spans="1:4" s="35" customFormat="1" x14ac:dyDescent="0.25">
      <c r="A214" s="172">
        <v>45381</v>
      </c>
      <c r="B214" s="35">
        <v>1</v>
      </c>
      <c r="C214" s="35">
        <v>52</v>
      </c>
      <c r="D214" s="35" t="str">
        <f t="shared" si="3"/>
        <v>zaterdag</v>
      </c>
    </row>
    <row r="215" spans="1:4" s="35" customFormat="1" x14ac:dyDescent="0.25">
      <c r="A215" s="172">
        <v>45382</v>
      </c>
      <c r="B215" s="35">
        <v>0</v>
      </c>
      <c r="C215" s="35">
        <v>52</v>
      </c>
      <c r="D215" s="35" t="str">
        <f t="shared" si="3"/>
        <v>zondag</v>
      </c>
    </row>
    <row r="216" spans="1:4" s="35" customFormat="1" x14ac:dyDescent="0.25">
      <c r="A216" s="172">
        <v>45383</v>
      </c>
      <c r="B216" s="35">
        <v>0</v>
      </c>
      <c r="C216" s="35">
        <v>52</v>
      </c>
      <c r="D216" s="35" t="str">
        <f t="shared" si="3"/>
        <v>maandag</v>
      </c>
    </row>
    <row r="217" spans="1:4" s="35" customFormat="1" x14ac:dyDescent="0.25">
      <c r="A217" s="172">
        <v>45384</v>
      </c>
      <c r="B217" s="35">
        <v>0</v>
      </c>
      <c r="C217" s="35">
        <v>52</v>
      </c>
      <c r="D217" s="35" t="str">
        <f t="shared" si="3"/>
        <v>dinsdag</v>
      </c>
    </row>
    <row r="218" spans="1:4" s="35" customFormat="1" x14ac:dyDescent="0.25">
      <c r="A218" s="172">
        <v>45385</v>
      </c>
      <c r="B218" s="35">
        <v>0</v>
      </c>
      <c r="C218" s="35">
        <v>52</v>
      </c>
      <c r="D218" s="35" t="str">
        <f t="shared" si="3"/>
        <v>woensdag</v>
      </c>
    </row>
    <row r="219" spans="1:4" s="35" customFormat="1" x14ac:dyDescent="0.25">
      <c r="A219" s="172">
        <v>45386</v>
      </c>
      <c r="B219" s="35">
        <v>0</v>
      </c>
      <c r="C219" s="35">
        <v>52</v>
      </c>
      <c r="D219" s="35" t="str">
        <f t="shared" si="3"/>
        <v>donderdag</v>
      </c>
    </row>
    <row r="220" spans="1:4" s="35" customFormat="1" x14ac:dyDescent="0.25">
      <c r="A220" s="172">
        <v>45387</v>
      </c>
      <c r="B220" s="35">
        <v>0</v>
      </c>
      <c r="C220" s="35">
        <v>52</v>
      </c>
      <c r="D220" s="35" t="str">
        <f t="shared" si="3"/>
        <v>vrijdag</v>
      </c>
    </row>
    <row r="221" spans="1:4" s="35" customFormat="1" x14ac:dyDescent="0.25">
      <c r="A221" s="172">
        <v>45388</v>
      </c>
      <c r="B221" s="35">
        <v>0</v>
      </c>
      <c r="C221" s="35">
        <v>52</v>
      </c>
      <c r="D221" s="35" t="str">
        <f t="shared" si="3"/>
        <v>zaterdag</v>
      </c>
    </row>
    <row r="222" spans="1:4" s="35" customFormat="1" x14ac:dyDescent="0.25">
      <c r="A222" s="172">
        <v>45389</v>
      </c>
      <c r="B222" s="35">
        <v>0</v>
      </c>
      <c r="C222" s="35">
        <v>52</v>
      </c>
      <c r="D222" s="35" t="str">
        <f t="shared" si="3"/>
        <v>zondag</v>
      </c>
    </row>
    <row r="223" spans="1:4" s="35" customFormat="1" x14ac:dyDescent="0.25">
      <c r="A223" s="172">
        <v>45390</v>
      </c>
      <c r="B223" s="35">
        <v>0</v>
      </c>
      <c r="C223" s="35">
        <v>52</v>
      </c>
      <c r="D223" s="35" t="str">
        <f t="shared" si="3"/>
        <v>maandag</v>
      </c>
    </row>
    <row r="224" spans="1:4" s="35" customFormat="1" x14ac:dyDescent="0.25">
      <c r="A224" s="172">
        <v>45391</v>
      </c>
      <c r="B224" s="35">
        <v>0</v>
      </c>
      <c r="C224" s="35">
        <v>52</v>
      </c>
      <c r="D224" s="35" t="str">
        <f t="shared" si="3"/>
        <v>dinsdag</v>
      </c>
    </row>
    <row r="225" spans="1:4" s="35" customFormat="1" x14ac:dyDescent="0.25">
      <c r="A225" s="172">
        <v>45392</v>
      </c>
      <c r="B225" s="35">
        <v>0</v>
      </c>
      <c r="C225" s="35">
        <v>52</v>
      </c>
      <c r="D225" s="35" t="str">
        <f t="shared" si="3"/>
        <v>woensdag</v>
      </c>
    </row>
    <row r="226" spans="1:4" s="35" customFormat="1" x14ac:dyDescent="0.25">
      <c r="A226" s="172">
        <v>45393</v>
      </c>
      <c r="B226" s="35">
        <v>0</v>
      </c>
      <c r="C226" s="35">
        <v>52</v>
      </c>
      <c r="D226" s="35" t="str">
        <f t="shared" si="3"/>
        <v>donderdag</v>
      </c>
    </row>
    <row r="227" spans="1:4" s="35" customFormat="1" x14ac:dyDescent="0.25">
      <c r="A227" s="172">
        <v>45394</v>
      </c>
      <c r="B227" s="35">
        <v>0</v>
      </c>
      <c r="C227" s="35">
        <v>52</v>
      </c>
      <c r="D227" s="35" t="str">
        <f t="shared" si="3"/>
        <v>vrijdag</v>
      </c>
    </row>
    <row r="228" spans="1:4" s="35" customFormat="1" x14ac:dyDescent="0.25">
      <c r="A228" s="172">
        <v>45395</v>
      </c>
      <c r="B228" s="35">
        <v>0</v>
      </c>
      <c r="C228" s="35">
        <v>52</v>
      </c>
      <c r="D228" s="35" t="str">
        <f t="shared" si="3"/>
        <v>zaterdag</v>
      </c>
    </row>
    <row r="229" spans="1:4" s="35" customFormat="1" x14ac:dyDescent="0.25">
      <c r="A229" s="172">
        <v>45396</v>
      </c>
      <c r="B229" s="35">
        <v>0</v>
      </c>
      <c r="C229" s="35">
        <v>52</v>
      </c>
      <c r="D229" s="35" t="str">
        <f t="shared" si="3"/>
        <v>zondag</v>
      </c>
    </row>
    <row r="230" spans="1:4" s="35" customFormat="1" x14ac:dyDescent="0.25">
      <c r="A230" s="172">
        <v>45397</v>
      </c>
      <c r="B230" s="35">
        <v>0</v>
      </c>
      <c r="C230" s="35">
        <v>52</v>
      </c>
      <c r="D230" s="35" t="str">
        <f t="shared" si="3"/>
        <v>maandag</v>
      </c>
    </row>
    <row r="231" spans="1:4" s="35" customFormat="1" x14ac:dyDescent="0.25">
      <c r="A231" s="172">
        <v>45398</v>
      </c>
      <c r="B231" s="35">
        <v>1</v>
      </c>
      <c r="C231" s="35">
        <v>51</v>
      </c>
      <c r="D231" s="35" t="str">
        <f t="shared" si="3"/>
        <v>dinsdag</v>
      </c>
    </row>
    <row r="232" spans="1:4" s="35" customFormat="1" x14ac:dyDescent="0.25">
      <c r="A232" s="172">
        <v>45399</v>
      </c>
      <c r="B232" s="35">
        <v>1</v>
      </c>
      <c r="C232" s="35">
        <v>50</v>
      </c>
      <c r="D232" s="35" t="str">
        <f t="shared" si="3"/>
        <v>woensdag</v>
      </c>
    </row>
    <row r="233" spans="1:4" s="35" customFormat="1" x14ac:dyDescent="0.25">
      <c r="A233" s="172">
        <v>45400</v>
      </c>
      <c r="B233" s="35">
        <v>1</v>
      </c>
      <c r="C233" s="35">
        <v>49</v>
      </c>
      <c r="D233" s="35" t="str">
        <f t="shared" si="3"/>
        <v>donderdag</v>
      </c>
    </row>
    <row r="234" spans="1:4" s="35" customFormat="1" x14ac:dyDescent="0.25">
      <c r="A234" s="172">
        <v>45401</v>
      </c>
      <c r="B234" s="35">
        <v>1</v>
      </c>
      <c r="C234" s="35">
        <v>48</v>
      </c>
      <c r="D234" s="35" t="str">
        <f t="shared" si="3"/>
        <v>vrijdag</v>
      </c>
    </row>
    <row r="235" spans="1:4" s="35" customFormat="1" x14ac:dyDescent="0.25">
      <c r="A235" s="172">
        <v>45402</v>
      </c>
      <c r="B235" s="35">
        <v>1</v>
      </c>
      <c r="C235" s="35">
        <v>47</v>
      </c>
      <c r="D235" s="35" t="str">
        <f t="shared" si="3"/>
        <v>zaterdag</v>
      </c>
    </row>
    <row r="236" spans="1:4" s="35" customFormat="1" x14ac:dyDescent="0.25">
      <c r="A236" s="172">
        <v>45403</v>
      </c>
      <c r="B236" s="35">
        <v>0</v>
      </c>
      <c r="C236" s="35">
        <v>47</v>
      </c>
      <c r="D236" s="35" t="str">
        <f t="shared" si="3"/>
        <v>zondag</v>
      </c>
    </row>
    <row r="237" spans="1:4" s="35" customFormat="1" x14ac:dyDescent="0.25">
      <c r="A237" s="172">
        <v>45404</v>
      </c>
      <c r="B237" s="35">
        <v>0</v>
      </c>
      <c r="C237" s="35">
        <v>47</v>
      </c>
      <c r="D237" s="35" t="str">
        <f t="shared" si="3"/>
        <v>maandag</v>
      </c>
    </row>
    <row r="238" spans="1:4" s="35" customFormat="1" x14ac:dyDescent="0.25">
      <c r="A238" s="172">
        <v>45405</v>
      </c>
      <c r="B238" s="35">
        <v>1</v>
      </c>
      <c r="C238" s="35">
        <v>46</v>
      </c>
      <c r="D238" s="35" t="str">
        <f t="shared" si="3"/>
        <v>dinsdag</v>
      </c>
    </row>
    <row r="239" spans="1:4" s="35" customFormat="1" x14ac:dyDescent="0.25">
      <c r="A239" s="172">
        <v>45406</v>
      </c>
      <c r="B239" s="35">
        <v>1</v>
      </c>
      <c r="C239" s="35">
        <v>45</v>
      </c>
      <c r="D239" s="35" t="str">
        <f t="shared" si="3"/>
        <v>woensdag</v>
      </c>
    </row>
    <row r="240" spans="1:4" s="35" customFormat="1" x14ac:dyDescent="0.25">
      <c r="A240" s="172">
        <v>45407</v>
      </c>
      <c r="B240" s="35">
        <v>1</v>
      </c>
      <c r="C240" s="35">
        <v>44</v>
      </c>
      <c r="D240" s="35" t="str">
        <f t="shared" si="3"/>
        <v>donderdag</v>
      </c>
    </row>
    <row r="241" spans="1:4" s="35" customFormat="1" x14ac:dyDescent="0.25">
      <c r="A241" s="172">
        <v>45408</v>
      </c>
      <c r="B241" s="35">
        <v>1</v>
      </c>
      <c r="C241" s="35">
        <v>43</v>
      </c>
      <c r="D241" s="35" t="str">
        <f t="shared" si="3"/>
        <v>vrijdag</v>
      </c>
    </row>
    <row r="242" spans="1:4" s="35" customFormat="1" x14ac:dyDescent="0.25">
      <c r="A242" s="172">
        <v>45409</v>
      </c>
      <c r="B242" s="35">
        <v>1</v>
      </c>
      <c r="C242" s="35">
        <v>42</v>
      </c>
      <c r="D242" s="35" t="str">
        <f t="shared" si="3"/>
        <v>zaterdag</v>
      </c>
    </row>
    <row r="243" spans="1:4" s="35" customFormat="1" x14ac:dyDescent="0.25">
      <c r="A243" s="172">
        <v>45410</v>
      </c>
      <c r="B243" s="35">
        <v>0</v>
      </c>
      <c r="C243" s="35">
        <v>42</v>
      </c>
      <c r="D243" s="35" t="str">
        <f t="shared" si="3"/>
        <v>zondag</v>
      </c>
    </row>
    <row r="244" spans="1:4" s="35" customFormat="1" x14ac:dyDescent="0.25">
      <c r="A244" s="172">
        <v>45411</v>
      </c>
      <c r="B244" s="35">
        <v>0</v>
      </c>
      <c r="C244" s="35">
        <v>42</v>
      </c>
      <c r="D244" s="35" t="str">
        <f t="shared" si="3"/>
        <v>maandag</v>
      </c>
    </row>
    <row r="245" spans="1:4" s="35" customFormat="1" x14ac:dyDescent="0.25">
      <c r="A245" s="172">
        <v>45412</v>
      </c>
      <c r="B245" s="35">
        <v>1</v>
      </c>
      <c r="C245" s="35">
        <v>41</v>
      </c>
      <c r="D245" s="35" t="str">
        <f t="shared" si="3"/>
        <v>dinsdag</v>
      </c>
    </row>
    <row r="246" spans="1:4" s="35" customFormat="1" x14ac:dyDescent="0.25">
      <c r="A246" s="172">
        <v>45413</v>
      </c>
      <c r="B246" s="35">
        <v>0</v>
      </c>
      <c r="C246" s="35">
        <v>41</v>
      </c>
      <c r="D246" s="35" t="str">
        <f t="shared" si="3"/>
        <v>woensdag</v>
      </c>
    </row>
    <row r="247" spans="1:4" s="35" customFormat="1" x14ac:dyDescent="0.25">
      <c r="A247" s="172">
        <v>45414</v>
      </c>
      <c r="B247" s="35">
        <v>1</v>
      </c>
      <c r="C247" s="35">
        <v>40</v>
      </c>
      <c r="D247" s="35" t="str">
        <f t="shared" si="3"/>
        <v>donderdag</v>
      </c>
    </row>
    <row r="248" spans="1:4" s="35" customFormat="1" x14ac:dyDescent="0.25">
      <c r="A248" s="172">
        <v>45415</v>
      </c>
      <c r="B248" s="35">
        <v>1</v>
      </c>
      <c r="C248" s="35">
        <v>39</v>
      </c>
      <c r="D248" s="35" t="str">
        <f t="shared" si="3"/>
        <v>vrijdag</v>
      </c>
    </row>
    <row r="249" spans="1:4" s="35" customFormat="1" x14ac:dyDescent="0.25">
      <c r="A249" s="172">
        <v>45416</v>
      </c>
      <c r="B249" s="35">
        <v>1</v>
      </c>
      <c r="C249" s="35">
        <v>38</v>
      </c>
      <c r="D249" s="35" t="str">
        <f t="shared" si="3"/>
        <v>zaterdag</v>
      </c>
    </row>
    <row r="250" spans="1:4" s="35" customFormat="1" x14ac:dyDescent="0.25">
      <c r="A250" s="172">
        <v>45417</v>
      </c>
      <c r="B250" s="35">
        <v>0</v>
      </c>
      <c r="C250" s="35">
        <v>38</v>
      </c>
      <c r="D250" s="35" t="str">
        <f t="shared" si="3"/>
        <v>zondag</v>
      </c>
    </row>
    <row r="251" spans="1:4" s="35" customFormat="1" x14ac:dyDescent="0.25">
      <c r="A251" s="172">
        <v>45418</v>
      </c>
      <c r="B251" s="35">
        <v>0</v>
      </c>
      <c r="C251" s="35">
        <v>38</v>
      </c>
      <c r="D251" s="35" t="str">
        <f t="shared" si="3"/>
        <v>maandag</v>
      </c>
    </row>
    <row r="252" spans="1:4" s="35" customFormat="1" x14ac:dyDescent="0.25">
      <c r="A252" s="172">
        <v>45419</v>
      </c>
      <c r="B252" s="35">
        <v>1</v>
      </c>
      <c r="C252" s="35">
        <v>37</v>
      </c>
      <c r="D252" s="35" t="str">
        <f t="shared" si="3"/>
        <v>dinsdag</v>
      </c>
    </row>
    <row r="253" spans="1:4" s="35" customFormat="1" x14ac:dyDescent="0.25">
      <c r="A253" s="172">
        <v>45420</v>
      </c>
      <c r="B253" s="35">
        <v>1</v>
      </c>
      <c r="C253" s="35">
        <v>36</v>
      </c>
      <c r="D253" s="35" t="str">
        <f t="shared" si="3"/>
        <v>woensdag</v>
      </c>
    </row>
    <row r="254" spans="1:4" s="35" customFormat="1" x14ac:dyDescent="0.25">
      <c r="A254" s="172">
        <v>45421</v>
      </c>
      <c r="B254" s="35">
        <v>0</v>
      </c>
      <c r="C254" s="35">
        <v>36</v>
      </c>
      <c r="D254" s="35" t="str">
        <f t="shared" si="3"/>
        <v>donderdag</v>
      </c>
    </row>
    <row r="255" spans="1:4" s="35" customFormat="1" x14ac:dyDescent="0.25">
      <c r="A255" s="172">
        <v>45422</v>
      </c>
      <c r="B255" s="35">
        <v>0</v>
      </c>
      <c r="C255" s="35">
        <v>36</v>
      </c>
      <c r="D255" s="35" t="str">
        <f t="shared" si="3"/>
        <v>vrijdag</v>
      </c>
    </row>
    <row r="256" spans="1:4" s="35" customFormat="1" x14ac:dyDescent="0.25">
      <c r="A256" s="172">
        <v>45423</v>
      </c>
      <c r="B256" s="35">
        <v>1</v>
      </c>
      <c r="C256" s="35">
        <v>35</v>
      </c>
      <c r="D256" s="35" t="str">
        <f t="shared" si="3"/>
        <v>zaterdag</v>
      </c>
    </row>
    <row r="257" spans="1:4" s="35" customFormat="1" x14ac:dyDescent="0.25">
      <c r="A257" s="172">
        <v>45424</v>
      </c>
      <c r="B257" s="35">
        <v>0</v>
      </c>
      <c r="C257" s="35">
        <v>35</v>
      </c>
      <c r="D257" s="35" t="str">
        <f t="shared" si="3"/>
        <v>zondag</v>
      </c>
    </row>
    <row r="258" spans="1:4" s="35" customFormat="1" x14ac:dyDescent="0.25">
      <c r="A258" s="172">
        <v>45425</v>
      </c>
      <c r="B258" s="35">
        <v>0</v>
      </c>
      <c r="C258" s="35">
        <v>35</v>
      </c>
      <c r="D258" s="35" t="str">
        <f t="shared" si="3"/>
        <v>maandag</v>
      </c>
    </row>
    <row r="259" spans="1:4" s="35" customFormat="1" x14ac:dyDescent="0.25">
      <c r="A259" s="172">
        <v>45426</v>
      </c>
      <c r="B259" s="35">
        <v>1</v>
      </c>
      <c r="C259" s="35">
        <v>34</v>
      </c>
      <c r="D259" s="35" t="str">
        <f t="shared" si="3"/>
        <v>dinsdag</v>
      </c>
    </row>
    <row r="260" spans="1:4" s="35" customFormat="1" x14ac:dyDescent="0.25">
      <c r="A260" s="172">
        <v>45427</v>
      </c>
      <c r="B260" s="35">
        <v>1</v>
      </c>
      <c r="C260" s="35">
        <v>33</v>
      </c>
      <c r="D260" s="35" t="str">
        <f t="shared" ref="D260:D307" si="4">TEXT(A260,"dddd")</f>
        <v>woensdag</v>
      </c>
    </row>
    <row r="261" spans="1:4" s="35" customFormat="1" x14ac:dyDescent="0.25">
      <c r="A261" s="172">
        <v>45428</v>
      </c>
      <c r="B261" s="35">
        <v>1</v>
      </c>
      <c r="C261" s="35">
        <v>32</v>
      </c>
      <c r="D261" s="35" t="str">
        <f t="shared" si="4"/>
        <v>donderdag</v>
      </c>
    </row>
    <row r="262" spans="1:4" s="35" customFormat="1" x14ac:dyDescent="0.25">
      <c r="A262" s="172">
        <v>45429</v>
      </c>
      <c r="B262" s="35">
        <v>1</v>
      </c>
      <c r="C262" s="35">
        <v>31</v>
      </c>
      <c r="D262" s="35" t="str">
        <f t="shared" si="4"/>
        <v>vrijdag</v>
      </c>
    </row>
    <row r="263" spans="1:4" s="35" customFormat="1" x14ac:dyDescent="0.25">
      <c r="A263" s="172">
        <v>45430</v>
      </c>
      <c r="B263" s="35">
        <v>1</v>
      </c>
      <c r="C263" s="35">
        <v>30</v>
      </c>
      <c r="D263" s="35" t="str">
        <f t="shared" si="4"/>
        <v>zaterdag</v>
      </c>
    </row>
    <row r="264" spans="1:4" s="35" customFormat="1" x14ac:dyDescent="0.25">
      <c r="A264" s="172">
        <v>45431</v>
      </c>
      <c r="B264" s="35">
        <v>0</v>
      </c>
      <c r="C264" s="35">
        <v>30</v>
      </c>
      <c r="D264" s="35" t="str">
        <f t="shared" si="4"/>
        <v>zondag</v>
      </c>
    </row>
    <row r="265" spans="1:4" s="35" customFormat="1" x14ac:dyDescent="0.25">
      <c r="A265" s="172">
        <v>45432</v>
      </c>
      <c r="B265" s="35">
        <v>0</v>
      </c>
      <c r="C265" s="35">
        <v>30</v>
      </c>
      <c r="D265" s="35" t="str">
        <f t="shared" si="4"/>
        <v>maandag</v>
      </c>
    </row>
    <row r="266" spans="1:4" s="35" customFormat="1" x14ac:dyDescent="0.25">
      <c r="A266" s="172">
        <v>45433</v>
      </c>
      <c r="B266" s="35">
        <v>1</v>
      </c>
      <c r="C266" s="35">
        <v>29</v>
      </c>
      <c r="D266" s="35" t="str">
        <f t="shared" si="4"/>
        <v>dinsdag</v>
      </c>
    </row>
    <row r="267" spans="1:4" s="35" customFormat="1" x14ac:dyDescent="0.25">
      <c r="A267" s="172">
        <v>45434</v>
      </c>
      <c r="B267" s="35">
        <v>1</v>
      </c>
      <c r="C267" s="35">
        <v>28</v>
      </c>
      <c r="D267" s="35" t="str">
        <f t="shared" si="4"/>
        <v>woensdag</v>
      </c>
    </row>
    <row r="268" spans="1:4" s="35" customFormat="1" x14ac:dyDescent="0.25">
      <c r="A268" s="172">
        <v>45435</v>
      </c>
      <c r="B268" s="35">
        <v>1</v>
      </c>
      <c r="C268" s="35">
        <v>27</v>
      </c>
      <c r="D268" s="35" t="str">
        <f t="shared" si="4"/>
        <v>donderdag</v>
      </c>
    </row>
    <row r="269" spans="1:4" s="35" customFormat="1" x14ac:dyDescent="0.25">
      <c r="A269" s="172">
        <v>45436</v>
      </c>
      <c r="B269" s="35">
        <v>1</v>
      </c>
      <c r="C269" s="35">
        <v>26</v>
      </c>
      <c r="D269" s="35" t="str">
        <f t="shared" si="4"/>
        <v>vrijdag</v>
      </c>
    </row>
    <row r="270" spans="1:4" s="35" customFormat="1" x14ac:dyDescent="0.25">
      <c r="A270" s="172">
        <v>45437</v>
      </c>
      <c r="B270" s="35">
        <v>1</v>
      </c>
      <c r="C270" s="35">
        <v>25</v>
      </c>
      <c r="D270" s="35" t="str">
        <f t="shared" si="4"/>
        <v>zaterdag</v>
      </c>
    </row>
    <row r="271" spans="1:4" s="35" customFormat="1" x14ac:dyDescent="0.25">
      <c r="A271" s="172">
        <v>45438</v>
      </c>
      <c r="B271" s="35">
        <v>0</v>
      </c>
      <c r="C271" s="35">
        <v>25</v>
      </c>
      <c r="D271" s="35" t="str">
        <f t="shared" si="4"/>
        <v>zondag</v>
      </c>
    </row>
    <row r="272" spans="1:4" s="35" customFormat="1" x14ac:dyDescent="0.25">
      <c r="A272" s="172">
        <v>45439</v>
      </c>
      <c r="B272" s="35">
        <v>0</v>
      </c>
      <c r="C272" s="35">
        <v>25</v>
      </c>
      <c r="D272" s="35" t="str">
        <f t="shared" si="4"/>
        <v>maandag</v>
      </c>
    </row>
    <row r="273" spans="1:4" s="35" customFormat="1" x14ac:dyDescent="0.25">
      <c r="A273" s="172">
        <v>45440</v>
      </c>
      <c r="B273" s="35">
        <v>1</v>
      </c>
      <c r="C273" s="35">
        <v>24</v>
      </c>
      <c r="D273" s="35" t="str">
        <f t="shared" si="4"/>
        <v>dinsdag</v>
      </c>
    </row>
    <row r="274" spans="1:4" s="35" customFormat="1" x14ac:dyDescent="0.25">
      <c r="A274" s="172">
        <v>45441</v>
      </c>
      <c r="B274" s="35">
        <v>1</v>
      </c>
      <c r="C274" s="35">
        <v>23</v>
      </c>
      <c r="D274" s="35" t="str">
        <f t="shared" si="4"/>
        <v>woensdag</v>
      </c>
    </row>
    <row r="275" spans="1:4" s="35" customFormat="1" x14ac:dyDescent="0.25">
      <c r="A275" s="172">
        <v>45442</v>
      </c>
      <c r="B275" s="35">
        <v>1</v>
      </c>
      <c r="C275" s="35">
        <v>22</v>
      </c>
      <c r="D275" s="35" t="str">
        <f t="shared" si="4"/>
        <v>donderdag</v>
      </c>
    </row>
    <row r="276" spans="1:4" s="35" customFormat="1" x14ac:dyDescent="0.25">
      <c r="A276" s="172">
        <v>45443</v>
      </c>
      <c r="B276" s="35">
        <v>1</v>
      </c>
      <c r="C276" s="35">
        <v>21</v>
      </c>
      <c r="D276" s="35" t="str">
        <f t="shared" si="4"/>
        <v>vrijdag</v>
      </c>
    </row>
    <row r="277" spans="1:4" s="35" customFormat="1" x14ac:dyDescent="0.25">
      <c r="A277" s="172">
        <v>45444</v>
      </c>
      <c r="B277" s="35">
        <v>1</v>
      </c>
      <c r="C277" s="35">
        <v>20</v>
      </c>
      <c r="D277" s="35" t="str">
        <f t="shared" si="4"/>
        <v>zaterdag</v>
      </c>
    </row>
    <row r="278" spans="1:4" s="35" customFormat="1" x14ac:dyDescent="0.25">
      <c r="A278" s="172">
        <v>45445</v>
      </c>
      <c r="B278" s="35">
        <v>0</v>
      </c>
      <c r="C278" s="35">
        <v>20</v>
      </c>
      <c r="D278" s="35" t="str">
        <f t="shared" si="4"/>
        <v>zondag</v>
      </c>
    </row>
    <row r="279" spans="1:4" s="35" customFormat="1" x14ac:dyDescent="0.25">
      <c r="A279" s="172">
        <v>45446</v>
      </c>
      <c r="B279" s="35">
        <v>0</v>
      </c>
      <c r="C279" s="35">
        <v>20</v>
      </c>
      <c r="D279" s="35" t="str">
        <f t="shared" si="4"/>
        <v>maandag</v>
      </c>
    </row>
    <row r="280" spans="1:4" s="35" customFormat="1" x14ac:dyDescent="0.25">
      <c r="A280" s="172">
        <v>45447</v>
      </c>
      <c r="B280" s="35">
        <v>1</v>
      </c>
      <c r="C280" s="35">
        <v>19</v>
      </c>
      <c r="D280" s="35" t="str">
        <f t="shared" si="4"/>
        <v>dinsdag</v>
      </c>
    </row>
    <row r="281" spans="1:4" s="35" customFormat="1" x14ac:dyDescent="0.25">
      <c r="A281" s="172">
        <v>45448</v>
      </c>
      <c r="B281" s="35">
        <v>1</v>
      </c>
      <c r="C281" s="35">
        <v>18</v>
      </c>
      <c r="D281" s="35" t="str">
        <f t="shared" si="4"/>
        <v>woensdag</v>
      </c>
    </row>
    <row r="282" spans="1:4" s="35" customFormat="1" x14ac:dyDescent="0.25">
      <c r="A282" s="172">
        <v>45449</v>
      </c>
      <c r="B282" s="35">
        <v>1</v>
      </c>
      <c r="C282" s="35">
        <v>17</v>
      </c>
      <c r="D282" s="35" t="str">
        <f t="shared" si="4"/>
        <v>donderdag</v>
      </c>
    </row>
    <row r="283" spans="1:4" s="35" customFormat="1" x14ac:dyDescent="0.25">
      <c r="A283" s="172">
        <v>45450</v>
      </c>
      <c r="B283" s="35">
        <v>1</v>
      </c>
      <c r="C283" s="35">
        <v>16</v>
      </c>
      <c r="D283" s="35" t="str">
        <f t="shared" si="4"/>
        <v>vrijdag</v>
      </c>
    </row>
    <row r="284" spans="1:4" s="35" customFormat="1" x14ac:dyDescent="0.25">
      <c r="A284" s="172">
        <v>45451</v>
      </c>
      <c r="B284" s="35">
        <v>1</v>
      </c>
      <c r="C284" s="35">
        <v>15</v>
      </c>
      <c r="D284" s="35" t="str">
        <f t="shared" si="4"/>
        <v>zaterdag</v>
      </c>
    </row>
    <row r="285" spans="1:4" s="35" customFormat="1" x14ac:dyDescent="0.25">
      <c r="A285" s="172">
        <v>45452</v>
      </c>
      <c r="B285" s="35">
        <v>0</v>
      </c>
      <c r="C285" s="35">
        <v>15</v>
      </c>
      <c r="D285" s="35" t="str">
        <f t="shared" si="4"/>
        <v>zondag</v>
      </c>
    </row>
    <row r="286" spans="1:4" s="35" customFormat="1" x14ac:dyDescent="0.25">
      <c r="A286" s="172">
        <v>45453</v>
      </c>
      <c r="B286" s="35">
        <v>0</v>
      </c>
      <c r="C286" s="35">
        <v>15</v>
      </c>
      <c r="D286" s="35" t="str">
        <f t="shared" si="4"/>
        <v>maandag</v>
      </c>
    </row>
    <row r="287" spans="1:4" s="35" customFormat="1" x14ac:dyDescent="0.25">
      <c r="A287" s="172">
        <v>45454</v>
      </c>
      <c r="B287" s="35">
        <v>1</v>
      </c>
      <c r="C287" s="35">
        <v>14</v>
      </c>
      <c r="D287" s="35" t="str">
        <f t="shared" si="4"/>
        <v>dinsdag</v>
      </c>
    </row>
    <row r="288" spans="1:4" s="35" customFormat="1" x14ac:dyDescent="0.25">
      <c r="A288" s="172">
        <v>45455</v>
      </c>
      <c r="B288" s="35">
        <v>1</v>
      </c>
      <c r="C288" s="35">
        <v>13</v>
      </c>
      <c r="D288" s="35" t="str">
        <f t="shared" si="4"/>
        <v>woensdag</v>
      </c>
    </row>
    <row r="289" spans="1:4" s="35" customFormat="1" x14ac:dyDescent="0.25">
      <c r="A289" s="172">
        <v>45456</v>
      </c>
      <c r="B289" s="35">
        <v>1</v>
      </c>
      <c r="C289" s="35">
        <v>12</v>
      </c>
      <c r="D289" s="35" t="str">
        <f t="shared" si="4"/>
        <v>donderdag</v>
      </c>
    </row>
    <row r="290" spans="1:4" s="35" customFormat="1" x14ac:dyDescent="0.25">
      <c r="A290" s="172">
        <v>45457</v>
      </c>
      <c r="B290" s="35">
        <v>1</v>
      </c>
      <c r="C290" s="35">
        <v>11</v>
      </c>
      <c r="D290" s="35" t="str">
        <f t="shared" si="4"/>
        <v>vrijdag</v>
      </c>
    </row>
    <row r="291" spans="1:4" s="35" customFormat="1" x14ac:dyDescent="0.25">
      <c r="A291" s="172">
        <v>45458</v>
      </c>
      <c r="B291" s="35">
        <v>1</v>
      </c>
      <c r="C291" s="35">
        <v>10</v>
      </c>
      <c r="D291" s="35" t="str">
        <f t="shared" si="4"/>
        <v>zaterdag</v>
      </c>
    </row>
    <row r="292" spans="1:4" s="35" customFormat="1" x14ac:dyDescent="0.25">
      <c r="A292" s="172">
        <v>45459</v>
      </c>
      <c r="B292" s="35">
        <v>0</v>
      </c>
      <c r="C292" s="35">
        <v>10</v>
      </c>
      <c r="D292" s="35" t="str">
        <f t="shared" si="4"/>
        <v>zondag</v>
      </c>
    </row>
    <row r="293" spans="1:4" s="35" customFormat="1" x14ac:dyDescent="0.25">
      <c r="A293" s="172">
        <v>45460</v>
      </c>
      <c r="B293" s="35">
        <v>0</v>
      </c>
      <c r="C293" s="35">
        <v>10</v>
      </c>
      <c r="D293" s="35" t="str">
        <f t="shared" si="4"/>
        <v>maandag</v>
      </c>
    </row>
    <row r="294" spans="1:4" s="35" customFormat="1" x14ac:dyDescent="0.25">
      <c r="A294" s="172">
        <v>45461</v>
      </c>
      <c r="B294" s="35">
        <v>1</v>
      </c>
      <c r="C294" s="35">
        <v>9</v>
      </c>
      <c r="D294" s="35" t="str">
        <f t="shared" si="4"/>
        <v>dinsdag</v>
      </c>
    </row>
    <row r="295" spans="1:4" s="35" customFormat="1" x14ac:dyDescent="0.25">
      <c r="A295" s="172">
        <v>45462</v>
      </c>
      <c r="B295" s="35">
        <v>1</v>
      </c>
      <c r="C295" s="35">
        <v>8</v>
      </c>
      <c r="D295" s="35" t="str">
        <f t="shared" si="4"/>
        <v>woensdag</v>
      </c>
    </row>
    <row r="296" spans="1:4" s="35" customFormat="1" x14ac:dyDescent="0.25">
      <c r="A296" s="172">
        <v>45463</v>
      </c>
      <c r="B296" s="35">
        <v>1</v>
      </c>
      <c r="C296" s="35">
        <v>7</v>
      </c>
      <c r="D296" s="35" t="str">
        <f t="shared" si="4"/>
        <v>donderdag</v>
      </c>
    </row>
    <row r="297" spans="1:4" s="35" customFormat="1" x14ac:dyDescent="0.25">
      <c r="A297" s="172">
        <v>45464</v>
      </c>
      <c r="B297" s="35">
        <v>1</v>
      </c>
      <c r="C297" s="35">
        <v>6</v>
      </c>
      <c r="D297" s="35" t="str">
        <f t="shared" si="4"/>
        <v>vrijdag</v>
      </c>
    </row>
    <row r="298" spans="1:4" s="35" customFormat="1" x14ac:dyDescent="0.25">
      <c r="A298" s="172">
        <v>45465</v>
      </c>
      <c r="B298" s="35">
        <v>1</v>
      </c>
      <c r="C298" s="35">
        <v>5</v>
      </c>
      <c r="D298" s="35" t="str">
        <f t="shared" si="4"/>
        <v>zaterdag</v>
      </c>
    </row>
    <row r="299" spans="1:4" s="35" customFormat="1" x14ac:dyDescent="0.25">
      <c r="A299" s="172">
        <v>45466</v>
      </c>
      <c r="B299" s="35">
        <v>0</v>
      </c>
      <c r="C299" s="35">
        <v>5</v>
      </c>
      <c r="D299" s="35" t="str">
        <f t="shared" si="4"/>
        <v>zondag</v>
      </c>
    </row>
    <row r="300" spans="1:4" s="35" customFormat="1" x14ac:dyDescent="0.25">
      <c r="A300" s="172">
        <v>45467</v>
      </c>
      <c r="B300" s="35">
        <v>0</v>
      </c>
      <c r="C300" s="35">
        <v>5</v>
      </c>
      <c r="D300" s="35" t="str">
        <f t="shared" si="4"/>
        <v>maandag</v>
      </c>
    </row>
    <row r="301" spans="1:4" s="35" customFormat="1" x14ac:dyDescent="0.25">
      <c r="A301" s="172">
        <v>45468</v>
      </c>
      <c r="B301" s="35">
        <v>1</v>
      </c>
      <c r="C301" s="35">
        <v>4</v>
      </c>
      <c r="D301" s="35" t="str">
        <f t="shared" si="4"/>
        <v>dinsdag</v>
      </c>
    </row>
    <row r="302" spans="1:4" s="35" customFormat="1" x14ac:dyDescent="0.25">
      <c r="A302" s="172">
        <v>45469</v>
      </c>
      <c r="B302" s="35">
        <v>1</v>
      </c>
      <c r="C302" s="35">
        <v>3</v>
      </c>
      <c r="D302" s="35" t="str">
        <f t="shared" si="4"/>
        <v>woensdag</v>
      </c>
    </row>
    <row r="303" spans="1:4" s="35" customFormat="1" x14ac:dyDescent="0.25">
      <c r="A303" s="172">
        <v>45470</v>
      </c>
      <c r="B303" s="35">
        <v>1</v>
      </c>
      <c r="C303" s="35">
        <v>2</v>
      </c>
      <c r="D303" s="35" t="str">
        <f t="shared" si="4"/>
        <v>donderdag</v>
      </c>
    </row>
    <row r="304" spans="1:4" s="35" customFormat="1" x14ac:dyDescent="0.25">
      <c r="A304" s="172">
        <v>45471</v>
      </c>
      <c r="B304" s="35">
        <v>1</v>
      </c>
      <c r="C304" s="35">
        <v>1</v>
      </c>
      <c r="D304" s="35" t="str">
        <f t="shared" si="4"/>
        <v>vrijdag</v>
      </c>
    </row>
    <row r="305" spans="1:4" s="35" customFormat="1" ht="14.4" x14ac:dyDescent="0.3">
      <c r="A305" s="172">
        <v>45472</v>
      </c>
      <c r="B305" s="35">
        <v>1</v>
      </c>
      <c r="C305" s="173">
        <v>0</v>
      </c>
      <c r="D305" s="35" t="str">
        <f t="shared" si="4"/>
        <v>zaterdag</v>
      </c>
    </row>
    <row r="306" spans="1:4" s="35" customFormat="1" ht="14.4" x14ac:dyDescent="0.3">
      <c r="A306" s="172">
        <v>45473</v>
      </c>
      <c r="B306" s="35">
        <v>0</v>
      </c>
      <c r="C306" s="174">
        <v>0</v>
      </c>
      <c r="D306" s="35" t="str">
        <f t="shared" si="4"/>
        <v>zondag</v>
      </c>
    </row>
    <row r="307" spans="1:4" x14ac:dyDescent="0.25">
      <c r="A307" s="172">
        <v>45474</v>
      </c>
      <c r="B307" s="35">
        <v>0</v>
      </c>
      <c r="C307" s="35">
        <v>0</v>
      </c>
      <c r="D307" s="35" t="str">
        <f t="shared" si="4"/>
        <v>maandag</v>
      </c>
    </row>
  </sheetData>
  <sheetProtection algorithmName="SHA-512" hashValue="3tDiCVeM1f69qo4YVh9TWbQfFmnG+NY7ami5yYsvYLzm3WWQ5dgzoidEll3ui8jLl6ZBR3A7G5M9kWOy+QN8Ww==" saltValue="nZ8Q/8Itq6csLtep686nsw==" spinCount="100000" sheet="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9"/>
  <sheetViews>
    <sheetView workbookViewId="0">
      <pane ySplit="2" topLeftCell="A279" activePane="bottomLeft" state="frozen"/>
      <selection activeCell="E9" sqref="E9:N9"/>
      <selection pane="bottomLeft" activeCell="D288" sqref="D288"/>
    </sheetView>
  </sheetViews>
  <sheetFormatPr defaultRowHeight="13.2" x14ac:dyDescent="0.25"/>
  <cols>
    <col min="1" max="1" width="16.6640625" bestFit="1" customWidth="1"/>
    <col min="2" max="2" width="9.6640625" customWidth="1"/>
    <col min="3" max="3" width="4" customWidth="1"/>
    <col min="5" max="5" width="8.88671875" style="31" customWidth="1"/>
    <col min="6" max="6" width="16.6640625" bestFit="1" customWidth="1"/>
    <col min="7" max="7" width="16.6640625" style="31" bestFit="1" customWidth="1"/>
  </cols>
  <sheetData>
    <row r="1" spans="1:7" x14ac:dyDescent="0.25">
      <c r="D1">
        <v>217</v>
      </c>
      <c r="F1">
        <v>201.4</v>
      </c>
    </row>
    <row r="2" spans="1:7" x14ac:dyDescent="0.25">
      <c r="D2" s="365" t="s">
        <v>558</v>
      </c>
      <c r="E2" s="365"/>
      <c r="F2" s="365" t="s">
        <v>559</v>
      </c>
      <c r="G2" s="365"/>
    </row>
    <row r="3" spans="1:7" x14ac:dyDescent="0.25">
      <c r="A3" s="167">
        <v>45170</v>
      </c>
      <c r="B3" t="str">
        <f t="shared" ref="B3:B66" si="0">TEXT(A3,"dddd")</f>
        <v>vrijdag</v>
      </c>
      <c r="C3">
        <f t="shared" ref="C3:C34" si="1">IF(OR(B3="vrijdag", B3="zaterdag",B3="dinsdag",B3="woensdag",B3="donderdag"),1,0)</f>
        <v>1</v>
      </c>
      <c r="D3">
        <v>217</v>
      </c>
      <c r="E3">
        <f t="shared" ref="E3:E66" si="2">ROUND(D3/5*2,2)</f>
        <v>86.8</v>
      </c>
      <c r="F3">
        <f t="shared" ref="F3:F66" si="3">ROUND(D3/$D$1*$F$1,2)</f>
        <v>201.4</v>
      </c>
      <c r="G3">
        <f t="shared" ref="G3:G66" si="4">ROUND(F3/5*2,2)</f>
        <v>80.56</v>
      </c>
    </row>
    <row r="4" spans="1:7" x14ac:dyDescent="0.25">
      <c r="A4" s="168">
        <v>45171</v>
      </c>
      <c r="B4" s="169" t="str">
        <f t="shared" si="0"/>
        <v>zaterdag</v>
      </c>
      <c r="C4" s="169">
        <f t="shared" si="1"/>
        <v>1</v>
      </c>
      <c r="D4" s="169">
        <f>D3-C4</f>
        <v>216</v>
      </c>
      <c r="E4" s="169">
        <f t="shared" si="2"/>
        <v>86.4</v>
      </c>
      <c r="F4" s="169">
        <f t="shared" si="3"/>
        <v>200.47</v>
      </c>
      <c r="G4" s="169">
        <f t="shared" si="4"/>
        <v>80.19</v>
      </c>
    </row>
    <row r="5" spans="1:7" x14ac:dyDescent="0.25">
      <c r="A5" s="168">
        <v>45172</v>
      </c>
      <c r="B5" s="169" t="str">
        <f t="shared" si="0"/>
        <v>zondag</v>
      </c>
      <c r="C5" s="169">
        <f t="shared" si="1"/>
        <v>0</v>
      </c>
      <c r="D5" s="169">
        <f t="shared" ref="D5:D68" si="5">D4-C5</f>
        <v>216</v>
      </c>
      <c r="E5" s="169">
        <f t="shared" si="2"/>
        <v>86.4</v>
      </c>
      <c r="F5" s="169">
        <f t="shared" si="3"/>
        <v>200.47</v>
      </c>
      <c r="G5" s="169">
        <f t="shared" si="4"/>
        <v>80.19</v>
      </c>
    </row>
    <row r="6" spans="1:7" x14ac:dyDescent="0.25">
      <c r="A6" s="167">
        <v>45173</v>
      </c>
      <c r="B6" t="str">
        <f t="shared" si="0"/>
        <v>maandag</v>
      </c>
      <c r="C6">
        <f t="shared" si="1"/>
        <v>0</v>
      </c>
      <c r="D6">
        <f t="shared" si="5"/>
        <v>216</v>
      </c>
      <c r="E6">
        <f t="shared" si="2"/>
        <v>86.4</v>
      </c>
      <c r="F6">
        <f t="shared" si="3"/>
        <v>200.47</v>
      </c>
      <c r="G6">
        <f t="shared" si="4"/>
        <v>80.19</v>
      </c>
    </row>
    <row r="7" spans="1:7" x14ac:dyDescent="0.25">
      <c r="A7" s="167">
        <v>45174</v>
      </c>
      <c r="B7" t="str">
        <f t="shared" si="0"/>
        <v>dinsdag</v>
      </c>
      <c r="C7">
        <f t="shared" si="1"/>
        <v>1</v>
      </c>
      <c r="D7">
        <f t="shared" si="5"/>
        <v>215</v>
      </c>
      <c r="E7">
        <f t="shared" si="2"/>
        <v>86</v>
      </c>
      <c r="F7">
        <f t="shared" si="3"/>
        <v>199.54</v>
      </c>
      <c r="G7">
        <f t="shared" si="4"/>
        <v>79.819999999999993</v>
      </c>
    </row>
    <row r="8" spans="1:7" x14ac:dyDescent="0.25">
      <c r="A8" s="167">
        <v>45175</v>
      </c>
      <c r="B8" t="str">
        <f t="shared" si="0"/>
        <v>woensdag</v>
      </c>
      <c r="C8">
        <f t="shared" si="1"/>
        <v>1</v>
      </c>
      <c r="D8">
        <f t="shared" si="5"/>
        <v>214</v>
      </c>
      <c r="E8">
        <f t="shared" si="2"/>
        <v>85.6</v>
      </c>
      <c r="F8">
        <f t="shared" si="3"/>
        <v>198.62</v>
      </c>
      <c r="G8">
        <f t="shared" si="4"/>
        <v>79.45</v>
      </c>
    </row>
    <row r="9" spans="1:7" x14ac:dyDescent="0.25">
      <c r="A9" s="167">
        <v>45176</v>
      </c>
      <c r="B9" t="str">
        <f t="shared" si="0"/>
        <v>donderdag</v>
      </c>
      <c r="C9">
        <f t="shared" si="1"/>
        <v>1</v>
      </c>
      <c r="D9">
        <f t="shared" si="5"/>
        <v>213</v>
      </c>
      <c r="E9">
        <f t="shared" si="2"/>
        <v>85.2</v>
      </c>
      <c r="F9">
        <f t="shared" si="3"/>
        <v>197.69</v>
      </c>
      <c r="G9">
        <f t="shared" si="4"/>
        <v>79.08</v>
      </c>
    </row>
    <row r="10" spans="1:7" x14ac:dyDescent="0.25">
      <c r="A10" s="167">
        <v>45177</v>
      </c>
      <c r="B10" t="str">
        <f t="shared" si="0"/>
        <v>vrijdag</v>
      </c>
      <c r="C10">
        <f t="shared" si="1"/>
        <v>1</v>
      </c>
      <c r="D10">
        <f t="shared" si="5"/>
        <v>212</v>
      </c>
      <c r="E10">
        <f t="shared" si="2"/>
        <v>84.8</v>
      </c>
      <c r="F10">
        <f t="shared" si="3"/>
        <v>196.76</v>
      </c>
      <c r="G10">
        <f t="shared" si="4"/>
        <v>78.7</v>
      </c>
    </row>
    <row r="11" spans="1:7" x14ac:dyDescent="0.25">
      <c r="A11" s="168">
        <v>45178</v>
      </c>
      <c r="B11" s="169" t="str">
        <f t="shared" si="0"/>
        <v>zaterdag</v>
      </c>
      <c r="C11" s="169">
        <f t="shared" si="1"/>
        <v>1</v>
      </c>
      <c r="D11" s="169">
        <f t="shared" si="5"/>
        <v>211</v>
      </c>
      <c r="E11" s="169">
        <f t="shared" si="2"/>
        <v>84.4</v>
      </c>
      <c r="F11" s="169">
        <f t="shared" si="3"/>
        <v>195.83</v>
      </c>
      <c r="G11" s="169">
        <f t="shared" si="4"/>
        <v>78.33</v>
      </c>
    </row>
    <row r="12" spans="1:7" x14ac:dyDescent="0.25">
      <c r="A12" s="168">
        <v>45179</v>
      </c>
      <c r="B12" s="169" t="str">
        <f t="shared" si="0"/>
        <v>zondag</v>
      </c>
      <c r="C12" s="169">
        <f t="shared" si="1"/>
        <v>0</v>
      </c>
      <c r="D12" s="169">
        <f t="shared" si="5"/>
        <v>211</v>
      </c>
      <c r="E12" s="169">
        <f t="shared" si="2"/>
        <v>84.4</v>
      </c>
      <c r="F12" s="169">
        <f t="shared" si="3"/>
        <v>195.83</v>
      </c>
      <c r="G12" s="169">
        <f t="shared" si="4"/>
        <v>78.33</v>
      </c>
    </row>
    <row r="13" spans="1:7" x14ac:dyDescent="0.25">
      <c r="A13" s="167">
        <v>45180</v>
      </c>
      <c r="B13" t="str">
        <f t="shared" si="0"/>
        <v>maandag</v>
      </c>
      <c r="C13">
        <f t="shared" si="1"/>
        <v>0</v>
      </c>
      <c r="D13">
        <f t="shared" si="5"/>
        <v>211</v>
      </c>
      <c r="E13">
        <f t="shared" si="2"/>
        <v>84.4</v>
      </c>
      <c r="F13">
        <f t="shared" si="3"/>
        <v>195.83</v>
      </c>
      <c r="G13">
        <f t="shared" si="4"/>
        <v>78.33</v>
      </c>
    </row>
    <row r="14" spans="1:7" x14ac:dyDescent="0.25">
      <c r="A14" s="167">
        <v>45181</v>
      </c>
      <c r="B14" t="str">
        <f t="shared" si="0"/>
        <v>dinsdag</v>
      </c>
      <c r="C14">
        <f t="shared" si="1"/>
        <v>1</v>
      </c>
      <c r="D14">
        <f t="shared" si="5"/>
        <v>210</v>
      </c>
      <c r="E14">
        <f t="shared" si="2"/>
        <v>84</v>
      </c>
      <c r="F14">
        <f t="shared" si="3"/>
        <v>194.9</v>
      </c>
      <c r="G14">
        <f t="shared" si="4"/>
        <v>77.959999999999994</v>
      </c>
    </row>
    <row r="15" spans="1:7" x14ac:dyDescent="0.25">
      <c r="A15" s="167">
        <v>45182</v>
      </c>
      <c r="B15" t="str">
        <f t="shared" si="0"/>
        <v>woensdag</v>
      </c>
      <c r="C15">
        <f t="shared" si="1"/>
        <v>1</v>
      </c>
      <c r="D15">
        <f t="shared" si="5"/>
        <v>209</v>
      </c>
      <c r="E15">
        <f t="shared" si="2"/>
        <v>83.6</v>
      </c>
      <c r="F15">
        <f t="shared" si="3"/>
        <v>193.98</v>
      </c>
      <c r="G15">
        <f t="shared" si="4"/>
        <v>77.59</v>
      </c>
    </row>
    <row r="16" spans="1:7" x14ac:dyDescent="0.25">
      <c r="A16" s="167">
        <v>45183</v>
      </c>
      <c r="B16" t="str">
        <f t="shared" si="0"/>
        <v>donderdag</v>
      </c>
      <c r="C16">
        <f t="shared" si="1"/>
        <v>1</v>
      </c>
      <c r="D16">
        <f t="shared" si="5"/>
        <v>208</v>
      </c>
      <c r="E16">
        <f t="shared" si="2"/>
        <v>83.2</v>
      </c>
      <c r="F16">
        <f t="shared" si="3"/>
        <v>193.05</v>
      </c>
      <c r="G16">
        <f t="shared" si="4"/>
        <v>77.22</v>
      </c>
    </row>
    <row r="17" spans="1:7" x14ac:dyDescent="0.25">
      <c r="A17" s="167">
        <v>45184</v>
      </c>
      <c r="B17" t="str">
        <f t="shared" si="0"/>
        <v>vrijdag</v>
      </c>
      <c r="C17">
        <f t="shared" si="1"/>
        <v>1</v>
      </c>
      <c r="D17">
        <f t="shared" si="5"/>
        <v>207</v>
      </c>
      <c r="E17">
        <f t="shared" si="2"/>
        <v>82.8</v>
      </c>
      <c r="F17">
        <f t="shared" si="3"/>
        <v>192.12</v>
      </c>
      <c r="G17">
        <f t="shared" si="4"/>
        <v>76.849999999999994</v>
      </c>
    </row>
    <row r="18" spans="1:7" x14ac:dyDescent="0.25">
      <c r="A18" s="168">
        <v>45185</v>
      </c>
      <c r="B18" s="169" t="str">
        <f t="shared" si="0"/>
        <v>zaterdag</v>
      </c>
      <c r="C18" s="169">
        <f t="shared" si="1"/>
        <v>1</v>
      </c>
      <c r="D18" s="169">
        <f t="shared" si="5"/>
        <v>206</v>
      </c>
      <c r="E18" s="169">
        <f t="shared" si="2"/>
        <v>82.4</v>
      </c>
      <c r="F18" s="169">
        <f t="shared" si="3"/>
        <v>191.19</v>
      </c>
      <c r="G18" s="169">
        <f t="shared" si="4"/>
        <v>76.48</v>
      </c>
    </row>
    <row r="19" spans="1:7" x14ac:dyDescent="0.25">
      <c r="A19" s="168">
        <v>45186</v>
      </c>
      <c r="B19" s="169" t="str">
        <f t="shared" si="0"/>
        <v>zondag</v>
      </c>
      <c r="C19" s="169">
        <f t="shared" si="1"/>
        <v>0</v>
      </c>
      <c r="D19" s="169">
        <f t="shared" si="5"/>
        <v>206</v>
      </c>
      <c r="E19" s="169">
        <f t="shared" si="2"/>
        <v>82.4</v>
      </c>
      <c r="F19" s="169">
        <f t="shared" si="3"/>
        <v>191.19</v>
      </c>
      <c r="G19" s="169">
        <f t="shared" si="4"/>
        <v>76.48</v>
      </c>
    </row>
    <row r="20" spans="1:7" x14ac:dyDescent="0.25">
      <c r="A20" s="167">
        <v>45187</v>
      </c>
      <c r="B20" t="str">
        <f t="shared" si="0"/>
        <v>maandag</v>
      </c>
      <c r="C20">
        <f t="shared" si="1"/>
        <v>0</v>
      </c>
      <c r="D20">
        <f t="shared" si="5"/>
        <v>206</v>
      </c>
      <c r="E20">
        <f t="shared" si="2"/>
        <v>82.4</v>
      </c>
      <c r="F20">
        <f t="shared" si="3"/>
        <v>191.19</v>
      </c>
      <c r="G20">
        <f t="shared" si="4"/>
        <v>76.48</v>
      </c>
    </row>
    <row r="21" spans="1:7" x14ac:dyDescent="0.25">
      <c r="A21" s="167">
        <v>45188</v>
      </c>
      <c r="B21" t="str">
        <f t="shared" si="0"/>
        <v>dinsdag</v>
      </c>
      <c r="C21">
        <f t="shared" si="1"/>
        <v>1</v>
      </c>
      <c r="D21">
        <f t="shared" si="5"/>
        <v>205</v>
      </c>
      <c r="E21">
        <f t="shared" si="2"/>
        <v>82</v>
      </c>
      <c r="F21">
        <f t="shared" si="3"/>
        <v>190.26</v>
      </c>
      <c r="G21">
        <f t="shared" si="4"/>
        <v>76.099999999999994</v>
      </c>
    </row>
    <row r="22" spans="1:7" x14ac:dyDescent="0.25">
      <c r="A22" s="167">
        <v>45189</v>
      </c>
      <c r="B22" t="str">
        <f t="shared" si="0"/>
        <v>woensdag</v>
      </c>
      <c r="C22">
        <f t="shared" si="1"/>
        <v>1</v>
      </c>
      <c r="D22">
        <f t="shared" si="5"/>
        <v>204</v>
      </c>
      <c r="E22">
        <f t="shared" si="2"/>
        <v>81.599999999999994</v>
      </c>
      <c r="F22">
        <f t="shared" si="3"/>
        <v>189.33</v>
      </c>
      <c r="G22">
        <f t="shared" si="4"/>
        <v>75.73</v>
      </c>
    </row>
    <row r="23" spans="1:7" x14ac:dyDescent="0.25">
      <c r="A23" s="167">
        <v>45190</v>
      </c>
      <c r="B23" t="str">
        <f t="shared" si="0"/>
        <v>donderdag</v>
      </c>
      <c r="C23">
        <f t="shared" si="1"/>
        <v>1</v>
      </c>
      <c r="D23">
        <f t="shared" si="5"/>
        <v>203</v>
      </c>
      <c r="E23">
        <f t="shared" si="2"/>
        <v>81.2</v>
      </c>
      <c r="F23">
        <f t="shared" si="3"/>
        <v>188.41</v>
      </c>
      <c r="G23">
        <f t="shared" si="4"/>
        <v>75.36</v>
      </c>
    </row>
    <row r="24" spans="1:7" x14ac:dyDescent="0.25">
      <c r="A24" s="167">
        <v>45191</v>
      </c>
      <c r="B24" t="str">
        <f t="shared" si="0"/>
        <v>vrijdag</v>
      </c>
      <c r="C24">
        <f t="shared" si="1"/>
        <v>1</v>
      </c>
      <c r="D24">
        <f t="shared" si="5"/>
        <v>202</v>
      </c>
      <c r="E24">
        <f t="shared" si="2"/>
        <v>80.8</v>
      </c>
      <c r="F24">
        <f t="shared" si="3"/>
        <v>187.48</v>
      </c>
      <c r="G24">
        <f t="shared" si="4"/>
        <v>74.989999999999995</v>
      </c>
    </row>
    <row r="25" spans="1:7" x14ac:dyDescent="0.25">
      <c r="A25" s="168">
        <v>45192</v>
      </c>
      <c r="B25" s="169" t="str">
        <f t="shared" si="0"/>
        <v>zaterdag</v>
      </c>
      <c r="C25" s="169">
        <f t="shared" si="1"/>
        <v>1</v>
      </c>
      <c r="D25" s="169">
        <f t="shared" si="5"/>
        <v>201</v>
      </c>
      <c r="E25" s="169">
        <f t="shared" si="2"/>
        <v>80.400000000000006</v>
      </c>
      <c r="F25" s="169">
        <f t="shared" si="3"/>
        <v>186.55</v>
      </c>
      <c r="G25" s="169">
        <f t="shared" si="4"/>
        <v>74.62</v>
      </c>
    </row>
    <row r="26" spans="1:7" x14ac:dyDescent="0.25">
      <c r="A26" s="168">
        <v>45193</v>
      </c>
      <c r="B26" s="169" t="str">
        <f t="shared" si="0"/>
        <v>zondag</v>
      </c>
      <c r="C26" s="169">
        <f t="shared" si="1"/>
        <v>0</v>
      </c>
      <c r="D26" s="169">
        <f t="shared" si="5"/>
        <v>201</v>
      </c>
      <c r="E26" s="169">
        <f t="shared" si="2"/>
        <v>80.400000000000006</v>
      </c>
      <c r="F26" s="169">
        <f t="shared" si="3"/>
        <v>186.55</v>
      </c>
      <c r="G26" s="169">
        <f t="shared" si="4"/>
        <v>74.62</v>
      </c>
    </row>
    <row r="27" spans="1:7" x14ac:dyDescent="0.25">
      <c r="A27" s="167">
        <v>45194</v>
      </c>
      <c r="B27" t="str">
        <f t="shared" si="0"/>
        <v>maandag</v>
      </c>
      <c r="C27">
        <f t="shared" si="1"/>
        <v>0</v>
      </c>
      <c r="D27">
        <f>D26-C27</f>
        <v>201</v>
      </c>
      <c r="E27">
        <f t="shared" si="2"/>
        <v>80.400000000000006</v>
      </c>
      <c r="F27">
        <f t="shared" si="3"/>
        <v>186.55</v>
      </c>
      <c r="G27">
        <f t="shared" si="4"/>
        <v>74.62</v>
      </c>
    </row>
    <row r="28" spans="1:7" x14ac:dyDescent="0.25">
      <c r="A28" s="167">
        <v>45195</v>
      </c>
      <c r="B28" t="str">
        <f t="shared" si="0"/>
        <v>dinsdag</v>
      </c>
      <c r="C28">
        <f t="shared" si="1"/>
        <v>1</v>
      </c>
      <c r="D28">
        <f t="shared" si="5"/>
        <v>200</v>
      </c>
      <c r="E28">
        <f t="shared" si="2"/>
        <v>80</v>
      </c>
      <c r="F28">
        <f t="shared" si="3"/>
        <v>185.62</v>
      </c>
      <c r="G28">
        <f t="shared" si="4"/>
        <v>74.25</v>
      </c>
    </row>
    <row r="29" spans="1:7" x14ac:dyDescent="0.25">
      <c r="A29" s="167">
        <v>45196</v>
      </c>
      <c r="B29" t="str">
        <f t="shared" si="0"/>
        <v>woensdag</v>
      </c>
      <c r="C29">
        <f t="shared" si="1"/>
        <v>1</v>
      </c>
      <c r="D29">
        <f t="shared" si="5"/>
        <v>199</v>
      </c>
      <c r="E29">
        <f t="shared" si="2"/>
        <v>79.599999999999994</v>
      </c>
      <c r="F29">
        <f t="shared" si="3"/>
        <v>184.69</v>
      </c>
      <c r="G29">
        <f t="shared" si="4"/>
        <v>73.88</v>
      </c>
    </row>
    <row r="30" spans="1:7" x14ac:dyDescent="0.25">
      <c r="A30" s="167">
        <v>45197</v>
      </c>
      <c r="B30" t="str">
        <f t="shared" si="0"/>
        <v>donderdag</v>
      </c>
      <c r="C30">
        <f t="shared" si="1"/>
        <v>1</v>
      </c>
      <c r="D30">
        <f t="shared" si="5"/>
        <v>198</v>
      </c>
      <c r="E30">
        <f t="shared" si="2"/>
        <v>79.2</v>
      </c>
      <c r="F30">
        <f t="shared" si="3"/>
        <v>183.77</v>
      </c>
      <c r="G30">
        <f t="shared" si="4"/>
        <v>73.510000000000005</v>
      </c>
    </row>
    <row r="31" spans="1:7" x14ac:dyDescent="0.25">
      <c r="A31" s="167">
        <v>45198</v>
      </c>
      <c r="B31" t="str">
        <f t="shared" si="0"/>
        <v>vrijdag</v>
      </c>
      <c r="C31">
        <f t="shared" si="1"/>
        <v>1</v>
      </c>
      <c r="D31">
        <f t="shared" si="5"/>
        <v>197</v>
      </c>
      <c r="E31">
        <f t="shared" si="2"/>
        <v>78.8</v>
      </c>
      <c r="F31">
        <f t="shared" si="3"/>
        <v>182.84</v>
      </c>
      <c r="G31">
        <f t="shared" si="4"/>
        <v>73.14</v>
      </c>
    </row>
    <row r="32" spans="1:7" x14ac:dyDescent="0.25">
      <c r="A32" s="168">
        <v>45199</v>
      </c>
      <c r="B32" s="169" t="str">
        <f t="shared" si="0"/>
        <v>zaterdag</v>
      </c>
      <c r="C32" s="169">
        <f t="shared" si="1"/>
        <v>1</v>
      </c>
      <c r="D32" s="169">
        <f t="shared" si="5"/>
        <v>196</v>
      </c>
      <c r="E32" s="169">
        <f t="shared" si="2"/>
        <v>78.400000000000006</v>
      </c>
      <c r="F32" s="169">
        <f t="shared" si="3"/>
        <v>181.91</v>
      </c>
      <c r="G32" s="169">
        <f t="shared" si="4"/>
        <v>72.760000000000005</v>
      </c>
    </row>
    <row r="33" spans="1:7" x14ac:dyDescent="0.25">
      <c r="A33" s="168">
        <v>45200</v>
      </c>
      <c r="B33" s="169" t="str">
        <f t="shared" si="0"/>
        <v>zondag</v>
      </c>
      <c r="C33" s="169">
        <f t="shared" si="1"/>
        <v>0</v>
      </c>
      <c r="D33" s="169">
        <f t="shared" si="5"/>
        <v>196</v>
      </c>
      <c r="E33" s="169">
        <f t="shared" si="2"/>
        <v>78.400000000000006</v>
      </c>
      <c r="F33" s="169">
        <f t="shared" si="3"/>
        <v>181.91</v>
      </c>
      <c r="G33" s="169">
        <f t="shared" si="4"/>
        <v>72.760000000000005</v>
      </c>
    </row>
    <row r="34" spans="1:7" x14ac:dyDescent="0.25">
      <c r="A34" s="167">
        <v>45201</v>
      </c>
      <c r="B34" t="str">
        <f t="shared" si="0"/>
        <v>maandag</v>
      </c>
      <c r="C34">
        <f t="shared" si="1"/>
        <v>0</v>
      </c>
      <c r="D34">
        <f t="shared" si="5"/>
        <v>196</v>
      </c>
      <c r="E34">
        <f t="shared" si="2"/>
        <v>78.400000000000006</v>
      </c>
      <c r="F34">
        <f t="shared" si="3"/>
        <v>181.91</v>
      </c>
      <c r="G34">
        <f t="shared" si="4"/>
        <v>72.760000000000005</v>
      </c>
    </row>
    <row r="35" spans="1:7" x14ac:dyDescent="0.25">
      <c r="A35" s="167">
        <v>45202</v>
      </c>
      <c r="B35" t="str">
        <f t="shared" si="0"/>
        <v>dinsdag</v>
      </c>
      <c r="C35">
        <f t="shared" ref="C35:C63" si="6">IF(OR(B35="vrijdag", B35="zaterdag",B35="dinsdag",B35="woensdag",B35="donderdag"),1,0)</f>
        <v>1</v>
      </c>
      <c r="D35">
        <f t="shared" si="5"/>
        <v>195</v>
      </c>
      <c r="E35">
        <f t="shared" si="2"/>
        <v>78</v>
      </c>
      <c r="F35">
        <f t="shared" si="3"/>
        <v>180.98</v>
      </c>
      <c r="G35">
        <f t="shared" si="4"/>
        <v>72.39</v>
      </c>
    </row>
    <row r="36" spans="1:7" x14ac:dyDescent="0.25">
      <c r="A36" s="167">
        <v>45203</v>
      </c>
      <c r="B36" t="str">
        <f t="shared" si="0"/>
        <v>woensdag</v>
      </c>
      <c r="C36">
        <f t="shared" si="6"/>
        <v>1</v>
      </c>
      <c r="D36">
        <f t="shared" si="5"/>
        <v>194</v>
      </c>
      <c r="E36">
        <f t="shared" si="2"/>
        <v>77.599999999999994</v>
      </c>
      <c r="F36">
        <f t="shared" si="3"/>
        <v>180.05</v>
      </c>
      <c r="G36">
        <f t="shared" si="4"/>
        <v>72.02</v>
      </c>
    </row>
    <row r="37" spans="1:7" x14ac:dyDescent="0.25">
      <c r="A37" s="167">
        <v>45204</v>
      </c>
      <c r="B37" t="str">
        <f t="shared" si="0"/>
        <v>donderdag</v>
      </c>
      <c r="C37">
        <f t="shared" si="6"/>
        <v>1</v>
      </c>
      <c r="D37">
        <f t="shared" si="5"/>
        <v>193</v>
      </c>
      <c r="E37">
        <f t="shared" si="2"/>
        <v>77.2</v>
      </c>
      <c r="F37">
        <f t="shared" si="3"/>
        <v>179.13</v>
      </c>
      <c r="G37">
        <f t="shared" si="4"/>
        <v>71.650000000000006</v>
      </c>
    </row>
    <row r="38" spans="1:7" x14ac:dyDescent="0.25">
      <c r="A38" s="167">
        <v>45205</v>
      </c>
      <c r="B38" t="str">
        <f t="shared" si="0"/>
        <v>vrijdag</v>
      </c>
      <c r="C38">
        <f t="shared" si="6"/>
        <v>1</v>
      </c>
      <c r="D38">
        <f t="shared" si="5"/>
        <v>192</v>
      </c>
      <c r="E38">
        <f t="shared" si="2"/>
        <v>76.8</v>
      </c>
      <c r="F38">
        <f t="shared" si="3"/>
        <v>178.2</v>
      </c>
      <c r="G38">
        <f t="shared" si="4"/>
        <v>71.28</v>
      </c>
    </row>
    <row r="39" spans="1:7" x14ac:dyDescent="0.25">
      <c r="A39" s="168">
        <v>45206</v>
      </c>
      <c r="B39" s="169" t="str">
        <f t="shared" si="0"/>
        <v>zaterdag</v>
      </c>
      <c r="C39" s="169">
        <f t="shared" si="6"/>
        <v>1</v>
      </c>
      <c r="D39" s="169">
        <f t="shared" si="5"/>
        <v>191</v>
      </c>
      <c r="E39" s="169">
        <f t="shared" si="2"/>
        <v>76.400000000000006</v>
      </c>
      <c r="F39" s="169">
        <f t="shared" si="3"/>
        <v>177.27</v>
      </c>
      <c r="G39" s="169">
        <f t="shared" si="4"/>
        <v>70.91</v>
      </c>
    </row>
    <row r="40" spans="1:7" x14ac:dyDescent="0.25">
      <c r="A40" s="168">
        <v>45207</v>
      </c>
      <c r="B40" s="169" t="str">
        <f t="shared" si="0"/>
        <v>zondag</v>
      </c>
      <c r="C40" s="169">
        <f t="shared" si="6"/>
        <v>0</v>
      </c>
      <c r="D40" s="169">
        <f t="shared" si="5"/>
        <v>191</v>
      </c>
      <c r="E40" s="169">
        <f t="shared" si="2"/>
        <v>76.400000000000006</v>
      </c>
      <c r="F40" s="169">
        <f t="shared" si="3"/>
        <v>177.27</v>
      </c>
      <c r="G40" s="169">
        <f t="shared" si="4"/>
        <v>70.91</v>
      </c>
    </row>
    <row r="41" spans="1:7" x14ac:dyDescent="0.25">
      <c r="A41" s="167">
        <v>45208</v>
      </c>
      <c r="B41" t="str">
        <f t="shared" si="0"/>
        <v>maandag</v>
      </c>
      <c r="C41">
        <f t="shared" si="6"/>
        <v>0</v>
      </c>
      <c r="D41">
        <f t="shared" si="5"/>
        <v>191</v>
      </c>
      <c r="E41">
        <f t="shared" si="2"/>
        <v>76.400000000000006</v>
      </c>
      <c r="F41">
        <f t="shared" si="3"/>
        <v>177.27</v>
      </c>
      <c r="G41">
        <f t="shared" si="4"/>
        <v>70.91</v>
      </c>
    </row>
    <row r="42" spans="1:7" x14ac:dyDescent="0.25">
      <c r="A42" s="167">
        <v>45209</v>
      </c>
      <c r="B42" t="str">
        <f t="shared" si="0"/>
        <v>dinsdag</v>
      </c>
      <c r="C42">
        <f t="shared" si="6"/>
        <v>1</v>
      </c>
      <c r="D42">
        <f t="shared" si="5"/>
        <v>190</v>
      </c>
      <c r="E42">
        <f t="shared" si="2"/>
        <v>76</v>
      </c>
      <c r="F42">
        <f t="shared" si="3"/>
        <v>176.34</v>
      </c>
      <c r="G42">
        <f t="shared" si="4"/>
        <v>70.540000000000006</v>
      </c>
    </row>
    <row r="43" spans="1:7" x14ac:dyDescent="0.25">
      <c r="A43" s="167">
        <v>45210</v>
      </c>
      <c r="B43" t="str">
        <f t="shared" si="0"/>
        <v>woensdag</v>
      </c>
      <c r="C43">
        <f t="shared" si="6"/>
        <v>1</v>
      </c>
      <c r="D43">
        <f t="shared" si="5"/>
        <v>189</v>
      </c>
      <c r="E43">
        <f t="shared" si="2"/>
        <v>75.599999999999994</v>
      </c>
      <c r="F43">
        <f t="shared" si="3"/>
        <v>175.41</v>
      </c>
      <c r="G43">
        <f t="shared" si="4"/>
        <v>70.16</v>
      </c>
    </row>
    <row r="44" spans="1:7" x14ac:dyDescent="0.25">
      <c r="A44" s="167">
        <v>45211</v>
      </c>
      <c r="B44" t="str">
        <f t="shared" si="0"/>
        <v>donderdag</v>
      </c>
      <c r="C44">
        <f t="shared" si="6"/>
        <v>1</v>
      </c>
      <c r="D44">
        <f t="shared" si="5"/>
        <v>188</v>
      </c>
      <c r="E44">
        <f t="shared" si="2"/>
        <v>75.2</v>
      </c>
      <c r="F44">
        <f t="shared" si="3"/>
        <v>174.48</v>
      </c>
      <c r="G44">
        <f t="shared" si="4"/>
        <v>69.790000000000006</v>
      </c>
    </row>
    <row r="45" spans="1:7" x14ac:dyDescent="0.25">
      <c r="A45" s="167">
        <v>45212</v>
      </c>
      <c r="B45" t="str">
        <f t="shared" si="0"/>
        <v>vrijdag</v>
      </c>
      <c r="C45">
        <f t="shared" si="6"/>
        <v>1</v>
      </c>
      <c r="D45">
        <f t="shared" si="5"/>
        <v>187</v>
      </c>
      <c r="E45">
        <f t="shared" si="2"/>
        <v>74.8</v>
      </c>
      <c r="F45">
        <f t="shared" si="3"/>
        <v>173.56</v>
      </c>
      <c r="G45">
        <f t="shared" si="4"/>
        <v>69.42</v>
      </c>
    </row>
    <row r="46" spans="1:7" x14ac:dyDescent="0.25">
      <c r="A46" s="168">
        <v>45213</v>
      </c>
      <c r="B46" s="169" t="str">
        <f t="shared" si="0"/>
        <v>zaterdag</v>
      </c>
      <c r="C46" s="169">
        <f t="shared" si="6"/>
        <v>1</v>
      </c>
      <c r="D46" s="169">
        <f t="shared" si="5"/>
        <v>186</v>
      </c>
      <c r="E46" s="169">
        <f t="shared" si="2"/>
        <v>74.400000000000006</v>
      </c>
      <c r="F46" s="169">
        <f t="shared" si="3"/>
        <v>172.63</v>
      </c>
      <c r="G46" s="169">
        <f t="shared" si="4"/>
        <v>69.05</v>
      </c>
    </row>
    <row r="47" spans="1:7" x14ac:dyDescent="0.25">
      <c r="A47" s="168">
        <v>45214</v>
      </c>
      <c r="B47" s="169" t="str">
        <f t="shared" si="0"/>
        <v>zondag</v>
      </c>
      <c r="C47" s="169">
        <f t="shared" si="6"/>
        <v>0</v>
      </c>
      <c r="D47" s="169">
        <f t="shared" si="5"/>
        <v>186</v>
      </c>
      <c r="E47" s="169">
        <f t="shared" si="2"/>
        <v>74.400000000000006</v>
      </c>
      <c r="F47" s="169">
        <f t="shared" si="3"/>
        <v>172.63</v>
      </c>
      <c r="G47" s="169">
        <f t="shared" si="4"/>
        <v>69.05</v>
      </c>
    </row>
    <row r="48" spans="1:7" x14ac:dyDescent="0.25">
      <c r="A48" s="167">
        <v>45215</v>
      </c>
      <c r="B48" t="str">
        <f t="shared" si="0"/>
        <v>maandag</v>
      </c>
      <c r="C48">
        <f t="shared" si="6"/>
        <v>0</v>
      </c>
      <c r="D48">
        <f t="shared" si="5"/>
        <v>186</v>
      </c>
      <c r="E48">
        <f t="shared" si="2"/>
        <v>74.400000000000006</v>
      </c>
      <c r="F48">
        <f t="shared" si="3"/>
        <v>172.63</v>
      </c>
      <c r="G48">
        <f t="shared" si="4"/>
        <v>69.05</v>
      </c>
    </row>
    <row r="49" spans="1:7" x14ac:dyDescent="0.25">
      <c r="A49" s="167">
        <v>45216</v>
      </c>
      <c r="B49" t="str">
        <f t="shared" si="0"/>
        <v>dinsdag</v>
      </c>
      <c r="C49">
        <f t="shared" si="6"/>
        <v>1</v>
      </c>
      <c r="D49">
        <f t="shared" si="5"/>
        <v>185</v>
      </c>
      <c r="E49">
        <f t="shared" si="2"/>
        <v>74</v>
      </c>
      <c r="F49">
        <f t="shared" si="3"/>
        <v>171.7</v>
      </c>
      <c r="G49">
        <f t="shared" si="4"/>
        <v>68.680000000000007</v>
      </c>
    </row>
    <row r="50" spans="1:7" x14ac:dyDescent="0.25">
      <c r="A50" s="167">
        <v>45217</v>
      </c>
      <c r="B50" t="str">
        <f t="shared" si="0"/>
        <v>woensdag</v>
      </c>
      <c r="C50">
        <f t="shared" si="6"/>
        <v>1</v>
      </c>
      <c r="D50">
        <f t="shared" si="5"/>
        <v>184</v>
      </c>
      <c r="E50">
        <f t="shared" si="2"/>
        <v>73.599999999999994</v>
      </c>
      <c r="F50">
        <f t="shared" si="3"/>
        <v>170.77</v>
      </c>
      <c r="G50">
        <f t="shared" si="4"/>
        <v>68.31</v>
      </c>
    </row>
    <row r="51" spans="1:7" x14ac:dyDescent="0.25">
      <c r="A51" s="167">
        <v>45218</v>
      </c>
      <c r="B51" t="str">
        <f t="shared" si="0"/>
        <v>donderdag</v>
      </c>
      <c r="C51">
        <f t="shared" si="6"/>
        <v>1</v>
      </c>
      <c r="D51">
        <f t="shared" si="5"/>
        <v>183</v>
      </c>
      <c r="E51">
        <f t="shared" si="2"/>
        <v>73.2</v>
      </c>
      <c r="F51">
        <f t="shared" si="3"/>
        <v>169.84</v>
      </c>
      <c r="G51">
        <f t="shared" si="4"/>
        <v>67.94</v>
      </c>
    </row>
    <row r="52" spans="1:7" x14ac:dyDescent="0.25">
      <c r="A52" s="167">
        <v>45219</v>
      </c>
      <c r="B52" t="str">
        <f t="shared" si="0"/>
        <v>vrijdag</v>
      </c>
      <c r="C52">
        <f t="shared" si="6"/>
        <v>1</v>
      </c>
      <c r="D52">
        <f t="shared" si="5"/>
        <v>182</v>
      </c>
      <c r="E52">
        <f t="shared" si="2"/>
        <v>72.8</v>
      </c>
      <c r="F52">
        <f t="shared" si="3"/>
        <v>168.92</v>
      </c>
      <c r="G52">
        <f t="shared" si="4"/>
        <v>67.569999999999993</v>
      </c>
    </row>
    <row r="53" spans="1:7" x14ac:dyDescent="0.25">
      <c r="A53" s="168">
        <v>45220</v>
      </c>
      <c r="B53" s="169" t="str">
        <f t="shared" si="0"/>
        <v>zaterdag</v>
      </c>
      <c r="C53" s="169">
        <f t="shared" si="6"/>
        <v>1</v>
      </c>
      <c r="D53" s="169">
        <f t="shared" si="5"/>
        <v>181</v>
      </c>
      <c r="E53" s="169">
        <f t="shared" si="2"/>
        <v>72.400000000000006</v>
      </c>
      <c r="F53" s="169">
        <f t="shared" si="3"/>
        <v>167.99</v>
      </c>
      <c r="G53" s="169">
        <f t="shared" si="4"/>
        <v>67.2</v>
      </c>
    </row>
    <row r="54" spans="1:7" x14ac:dyDescent="0.25">
      <c r="A54" s="168">
        <v>45221</v>
      </c>
      <c r="B54" s="169" t="str">
        <f t="shared" si="0"/>
        <v>zondag</v>
      </c>
      <c r="C54" s="169">
        <f t="shared" si="6"/>
        <v>0</v>
      </c>
      <c r="D54" s="169">
        <f t="shared" si="5"/>
        <v>181</v>
      </c>
      <c r="E54" s="169">
        <f t="shared" si="2"/>
        <v>72.400000000000006</v>
      </c>
      <c r="F54" s="169">
        <f t="shared" si="3"/>
        <v>167.99</v>
      </c>
      <c r="G54" s="169">
        <f t="shared" si="4"/>
        <v>67.2</v>
      </c>
    </row>
    <row r="55" spans="1:7" x14ac:dyDescent="0.25">
      <c r="A55" s="167">
        <v>45222</v>
      </c>
      <c r="B55" t="str">
        <f t="shared" si="0"/>
        <v>maandag</v>
      </c>
      <c r="C55">
        <f t="shared" si="6"/>
        <v>0</v>
      </c>
      <c r="D55">
        <f t="shared" si="5"/>
        <v>181</v>
      </c>
      <c r="E55">
        <f t="shared" si="2"/>
        <v>72.400000000000006</v>
      </c>
      <c r="F55">
        <f t="shared" si="3"/>
        <v>167.99</v>
      </c>
      <c r="G55">
        <f t="shared" si="4"/>
        <v>67.2</v>
      </c>
    </row>
    <row r="56" spans="1:7" x14ac:dyDescent="0.25">
      <c r="A56" s="167">
        <v>45223</v>
      </c>
      <c r="B56" t="str">
        <f t="shared" si="0"/>
        <v>dinsdag</v>
      </c>
      <c r="C56">
        <f t="shared" si="6"/>
        <v>1</v>
      </c>
      <c r="D56">
        <f t="shared" si="5"/>
        <v>180</v>
      </c>
      <c r="E56">
        <f t="shared" si="2"/>
        <v>72</v>
      </c>
      <c r="F56">
        <f t="shared" si="3"/>
        <v>167.06</v>
      </c>
      <c r="G56">
        <f t="shared" si="4"/>
        <v>66.819999999999993</v>
      </c>
    </row>
    <row r="57" spans="1:7" x14ac:dyDescent="0.25">
      <c r="A57" s="167">
        <v>45224</v>
      </c>
      <c r="B57" t="str">
        <f t="shared" si="0"/>
        <v>woensdag</v>
      </c>
      <c r="C57">
        <f t="shared" si="6"/>
        <v>1</v>
      </c>
      <c r="D57">
        <f t="shared" si="5"/>
        <v>179</v>
      </c>
      <c r="E57">
        <f t="shared" si="2"/>
        <v>71.599999999999994</v>
      </c>
      <c r="F57">
        <f t="shared" si="3"/>
        <v>166.13</v>
      </c>
      <c r="G57">
        <f t="shared" si="4"/>
        <v>66.45</v>
      </c>
    </row>
    <row r="58" spans="1:7" x14ac:dyDescent="0.25">
      <c r="A58" s="167">
        <v>45225</v>
      </c>
      <c r="B58" t="str">
        <f t="shared" si="0"/>
        <v>donderdag</v>
      </c>
      <c r="C58">
        <f t="shared" si="6"/>
        <v>1</v>
      </c>
      <c r="D58">
        <f t="shared" si="5"/>
        <v>178</v>
      </c>
      <c r="E58">
        <f t="shared" si="2"/>
        <v>71.2</v>
      </c>
      <c r="F58">
        <f t="shared" si="3"/>
        <v>165.2</v>
      </c>
      <c r="G58">
        <f t="shared" si="4"/>
        <v>66.08</v>
      </c>
    </row>
    <row r="59" spans="1:7" x14ac:dyDescent="0.25">
      <c r="A59" s="167">
        <v>45226</v>
      </c>
      <c r="B59" t="str">
        <f t="shared" si="0"/>
        <v>vrijdag</v>
      </c>
      <c r="C59">
        <f t="shared" si="6"/>
        <v>1</v>
      </c>
      <c r="D59">
        <f t="shared" si="5"/>
        <v>177</v>
      </c>
      <c r="E59">
        <f t="shared" si="2"/>
        <v>70.8</v>
      </c>
      <c r="F59">
        <f t="shared" si="3"/>
        <v>164.28</v>
      </c>
      <c r="G59">
        <f t="shared" si="4"/>
        <v>65.709999999999994</v>
      </c>
    </row>
    <row r="60" spans="1:7" x14ac:dyDescent="0.25">
      <c r="A60" s="168">
        <v>45227</v>
      </c>
      <c r="B60" s="169" t="str">
        <f t="shared" si="0"/>
        <v>zaterdag</v>
      </c>
      <c r="C60" s="169">
        <f t="shared" si="6"/>
        <v>1</v>
      </c>
      <c r="D60" s="169">
        <f t="shared" si="5"/>
        <v>176</v>
      </c>
      <c r="E60" s="169">
        <f t="shared" si="2"/>
        <v>70.400000000000006</v>
      </c>
      <c r="F60" s="169">
        <f t="shared" si="3"/>
        <v>163.35</v>
      </c>
      <c r="G60" s="169">
        <f t="shared" si="4"/>
        <v>65.34</v>
      </c>
    </row>
    <row r="61" spans="1:7" x14ac:dyDescent="0.25">
      <c r="A61" s="168">
        <v>45228</v>
      </c>
      <c r="B61" s="169" t="str">
        <f t="shared" si="0"/>
        <v>zondag</v>
      </c>
      <c r="C61" s="169">
        <f t="shared" si="6"/>
        <v>0</v>
      </c>
      <c r="D61" s="169">
        <f t="shared" si="5"/>
        <v>176</v>
      </c>
      <c r="E61" s="169">
        <f t="shared" si="2"/>
        <v>70.400000000000006</v>
      </c>
      <c r="F61" s="169">
        <f t="shared" si="3"/>
        <v>163.35</v>
      </c>
      <c r="G61" s="169">
        <f t="shared" si="4"/>
        <v>65.34</v>
      </c>
    </row>
    <row r="62" spans="1:7" x14ac:dyDescent="0.25">
      <c r="A62" s="167">
        <v>45229</v>
      </c>
      <c r="B62" t="str">
        <f t="shared" si="0"/>
        <v>maandag</v>
      </c>
      <c r="C62">
        <f t="shared" si="6"/>
        <v>0</v>
      </c>
      <c r="D62">
        <f t="shared" si="5"/>
        <v>176</v>
      </c>
      <c r="E62">
        <f t="shared" si="2"/>
        <v>70.400000000000006</v>
      </c>
      <c r="F62">
        <f t="shared" si="3"/>
        <v>163.35</v>
      </c>
      <c r="G62">
        <f t="shared" si="4"/>
        <v>65.34</v>
      </c>
    </row>
    <row r="63" spans="1:7" x14ac:dyDescent="0.25">
      <c r="A63" s="167">
        <v>45230</v>
      </c>
      <c r="B63" t="str">
        <f t="shared" si="0"/>
        <v>dinsdag</v>
      </c>
      <c r="C63">
        <f t="shared" si="6"/>
        <v>1</v>
      </c>
      <c r="D63">
        <f t="shared" si="5"/>
        <v>175</v>
      </c>
      <c r="E63">
        <f t="shared" si="2"/>
        <v>70</v>
      </c>
      <c r="F63">
        <f t="shared" si="3"/>
        <v>162.41999999999999</v>
      </c>
      <c r="G63">
        <f t="shared" si="4"/>
        <v>64.97</v>
      </c>
    </row>
    <row r="64" spans="1:7" x14ac:dyDescent="0.25">
      <c r="A64" s="167">
        <v>45231</v>
      </c>
      <c r="B64" t="str">
        <f t="shared" si="0"/>
        <v>woensdag</v>
      </c>
      <c r="C64">
        <v>1</v>
      </c>
      <c r="D64">
        <f t="shared" si="5"/>
        <v>174</v>
      </c>
      <c r="E64">
        <f t="shared" si="2"/>
        <v>69.599999999999994</v>
      </c>
      <c r="F64">
        <f t="shared" si="3"/>
        <v>161.49</v>
      </c>
      <c r="G64">
        <f t="shared" si="4"/>
        <v>64.599999999999994</v>
      </c>
    </row>
    <row r="65" spans="1:7" x14ac:dyDescent="0.25">
      <c r="A65" s="167">
        <v>45232</v>
      </c>
      <c r="B65" t="str">
        <f t="shared" si="0"/>
        <v>donderdag</v>
      </c>
      <c r="C65">
        <f t="shared" ref="C65:C128" si="7">IF(OR(B65="vrijdag", B65="zaterdag",B65="dinsdag",B65="woensdag",B65="donderdag"),1,0)</f>
        <v>1</v>
      </c>
      <c r="D65">
        <f t="shared" si="5"/>
        <v>173</v>
      </c>
      <c r="E65">
        <f t="shared" si="2"/>
        <v>69.2</v>
      </c>
      <c r="F65">
        <f t="shared" si="3"/>
        <v>160.56</v>
      </c>
      <c r="G65">
        <f t="shared" si="4"/>
        <v>64.22</v>
      </c>
    </row>
    <row r="66" spans="1:7" x14ac:dyDescent="0.25">
      <c r="A66" s="167">
        <v>45233</v>
      </c>
      <c r="B66" t="str">
        <f t="shared" si="0"/>
        <v>vrijdag</v>
      </c>
      <c r="C66">
        <f t="shared" si="7"/>
        <v>1</v>
      </c>
      <c r="D66">
        <f t="shared" si="5"/>
        <v>172</v>
      </c>
      <c r="E66">
        <f t="shared" si="2"/>
        <v>68.8</v>
      </c>
      <c r="F66">
        <f t="shared" si="3"/>
        <v>159.63999999999999</v>
      </c>
      <c r="G66">
        <f t="shared" si="4"/>
        <v>63.86</v>
      </c>
    </row>
    <row r="67" spans="1:7" x14ac:dyDescent="0.25">
      <c r="A67" s="168">
        <v>45234</v>
      </c>
      <c r="B67" s="169" t="str">
        <f t="shared" ref="B67:B130" si="8">TEXT(A67,"dddd")</f>
        <v>zaterdag</v>
      </c>
      <c r="C67" s="169">
        <f t="shared" si="7"/>
        <v>1</v>
      </c>
      <c r="D67" s="169">
        <f t="shared" si="5"/>
        <v>171</v>
      </c>
      <c r="E67" s="169">
        <f t="shared" ref="E67:E130" si="9">ROUND(D67/5*2,2)</f>
        <v>68.400000000000006</v>
      </c>
      <c r="F67" s="169">
        <f t="shared" ref="F67:F130" si="10">ROUND(D67/$D$1*$F$1,2)</f>
        <v>158.71</v>
      </c>
      <c r="G67" s="169">
        <f t="shared" ref="G67:G130" si="11">ROUND(F67/5*2,2)</f>
        <v>63.48</v>
      </c>
    </row>
    <row r="68" spans="1:7" x14ac:dyDescent="0.25">
      <c r="A68" s="168">
        <v>45235</v>
      </c>
      <c r="B68" s="169" t="str">
        <f t="shared" si="8"/>
        <v>zondag</v>
      </c>
      <c r="C68" s="169">
        <f t="shared" si="7"/>
        <v>0</v>
      </c>
      <c r="D68" s="169">
        <f t="shared" si="5"/>
        <v>171</v>
      </c>
      <c r="E68" s="169">
        <f t="shared" si="9"/>
        <v>68.400000000000006</v>
      </c>
      <c r="F68" s="169">
        <f t="shared" si="10"/>
        <v>158.71</v>
      </c>
      <c r="G68" s="169">
        <f t="shared" si="11"/>
        <v>63.48</v>
      </c>
    </row>
    <row r="69" spans="1:7" x14ac:dyDescent="0.25">
      <c r="A69" s="167">
        <v>45236</v>
      </c>
      <c r="B69" t="str">
        <f t="shared" si="8"/>
        <v>maandag</v>
      </c>
      <c r="C69">
        <f t="shared" si="7"/>
        <v>0</v>
      </c>
      <c r="D69">
        <f t="shared" ref="D69:D132" si="12">D68-C69</f>
        <v>171</v>
      </c>
      <c r="E69">
        <f t="shared" si="9"/>
        <v>68.400000000000006</v>
      </c>
      <c r="F69">
        <f t="shared" si="10"/>
        <v>158.71</v>
      </c>
      <c r="G69">
        <f t="shared" si="11"/>
        <v>63.48</v>
      </c>
    </row>
    <row r="70" spans="1:7" x14ac:dyDescent="0.25">
      <c r="A70" s="167">
        <v>45237</v>
      </c>
      <c r="B70" t="str">
        <f t="shared" si="8"/>
        <v>dinsdag</v>
      </c>
      <c r="C70">
        <f t="shared" si="7"/>
        <v>1</v>
      </c>
      <c r="D70">
        <f t="shared" si="12"/>
        <v>170</v>
      </c>
      <c r="E70">
        <f t="shared" si="9"/>
        <v>68</v>
      </c>
      <c r="F70">
        <f t="shared" si="10"/>
        <v>157.78</v>
      </c>
      <c r="G70">
        <f t="shared" si="11"/>
        <v>63.11</v>
      </c>
    </row>
    <row r="71" spans="1:7" x14ac:dyDescent="0.25">
      <c r="A71" s="167">
        <v>45238</v>
      </c>
      <c r="B71" t="str">
        <f t="shared" si="8"/>
        <v>woensdag</v>
      </c>
      <c r="C71">
        <f t="shared" si="7"/>
        <v>1</v>
      </c>
      <c r="D71">
        <f t="shared" si="12"/>
        <v>169</v>
      </c>
      <c r="E71">
        <f t="shared" si="9"/>
        <v>67.599999999999994</v>
      </c>
      <c r="F71">
        <f t="shared" si="10"/>
        <v>156.85</v>
      </c>
      <c r="G71">
        <f t="shared" si="11"/>
        <v>62.74</v>
      </c>
    </row>
    <row r="72" spans="1:7" x14ac:dyDescent="0.25">
      <c r="A72" s="167">
        <v>45239</v>
      </c>
      <c r="B72" t="str">
        <f t="shared" si="8"/>
        <v>donderdag</v>
      </c>
      <c r="C72">
        <f t="shared" si="7"/>
        <v>1</v>
      </c>
      <c r="D72">
        <f t="shared" si="12"/>
        <v>168</v>
      </c>
      <c r="E72">
        <f t="shared" si="9"/>
        <v>67.2</v>
      </c>
      <c r="F72">
        <f t="shared" si="10"/>
        <v>155.91999999999999</v>
      </c>
      <c r="G72">
        <f t="shared" si="11"/>
        <v>62.37</v>
      </c>
    </row>
    <row r="73" spans="1:7" x14ac:dyDescent="0.25">
      <c r="A73" s="167">
        <v>45240</v>
      </c>
      <c r="B73" t="str">
        <f t="shared" si="8"/>
        <v>vrijdag</v>
      </c>
      <c r="C73">
        <f t="shared" si="7"/>
        <v>1</v>
      </c>
      <c r="D73">
        <f t="shared" si="12"/>
        <v>167</v>
      </c>
      <c r="E73">
        <f t="shared" si="9"/>
        <v>66.8</v>
      </c>
      <c r="F73">
        <f t="shared" si="10"/>
        <v>154.99</v>
      </c>
      <c r="G73">
        <f t="shared" si="11"/>
        <v>62</v>
      </c>
    </row>
    <row r="74" spans="1:7" x14ac:dyDescent="0.25">
      <c r="A74" s="168">
        <v>45241</v>
      </c>
      <c r="B74" s="169" t="str">
        <f t="shared" si="8"/>
        <v>zaterdag</v>
      </c>
      <c r="C74" s="169">
        <f t="shared" si="7"/>
        <v>1</v>
      </c>
      <c r="D74" s="169">
        <f t="shared" si="12"/>
        <v>166</v>
      </c>
      <c r="E74" s="169">
        <f t="shared" si="9"/>
        <v>66.400000000000006</v>
      </c>
      <c r="F74" s="169">
        <f t="shared" si="10"/>
        <v>154.07</v>
      </c>
      <c r="G74" s="169">
        <f t="shared" si="11"/>
        <v>61.63</v>
      </c>
    </row>
    <row r="75" spans="1:7" x14ac:dyDescent="0.25">
      <c r="A75" s="168">
        <v>45242</v>
      </c>
      <c r="B75" s="169" t="str">
        <f t="shared" si="8"/>
        <v>zondag</v>
      </c>
      <c r="C75" s="169">
        <f t="shared" si="7"/>
        <v>0</v>
      </c>
      <c r="D75" s="169">
        <f t="shared" si="12"/>
        <v>166</v>
      </c>
      <c r="E75" s="169">
        <f t="shared" si="9"/>
        <v>66.400000000000006</v>
      </c>
      <c r="F75" s="169">
        <f t="shared" si="10"/>
        <v>154.07</v>
      </c>
      <c r="G75" s="169">
        <f t="shared" si="11"/>
        <v>61.63</v>
      </c>
    </row>
    <row r="76" spans="1:7" x14ac:dyDescent="0.25">
      <c r="A76" s="167">
        <v>45243</v>
      </c>
      <c r="B76" t="str">
        <f t="shared" si="8"/>
        <v>maandag</v>
      </c>
      <c r="C76">
        <f t="shared" si="7"/>
        <v>0</v>
      </c>
      <c r="D76">
        <f t="shared" si="12"/>
        <v>166</v>
      </c>
      <c r="E76">
        <f t="shared" si="9"/>
        <v>66.400000000000006</v>
      </c>
      <c r="F76">
        <f t="shared" si="10"/>
        <v>154.07</v>
      </c>
      <c r="G76">
        <f t="shared" si="11"/>
        <v>61.63</v>
      </c>
    </row>
    <row r="77" spans="1:7" x14ac:dyDescent="0.25">
      <c r="A77" s="167">
        <v>45244</v>
      </c>
      <c r="B77" t="str">
        <f t="shared" si="8"/>
        <v>dinsdag</v>
      </c>
      <c r="C77">
        <f t="shared" si="7"/>
        <v>1</v>
      </c>
      <c r="D77">
        <f t="shared" si="12"/>
        <v>165</v>
      </c>
      <c r="E77">
        <f t="shared" si="9"/>
        <v>66</v>
      </c>
      <c r="F77">
        <f t="shared" si="10"/>
        <v>153.13999999999999</v>
      </c>
      <c r="G77">
        <f t="shared" si="11"/>
        <v>61.26</v>
      </c>
    </row>
    <row r="78" spans="1:7" x14ac:dyDescent="0.25">
      <c r="A78" s="167">
        <v>45245</v>
      </c>
      <c r="B78" t="str">
        <f t="shared" si="8"/>
        <v>woensdag</v>
      </c>
      <c r="C78">
        <f t="shared" si="7"/>
        <v>1</v>
      </c>
      <c r="D78">
        <f t="shared" si="12"/>
        <v>164</v>
      </c>
      <c r="E78">
        <f t="shared" si="9"/>
        <v>65.599999999999994</v>
      </c>
      <c r="F78">
        <f t="shared" si="10"/>
        <v>152.21</v>
      </c>
      <c r="G78">
        <f t="shared" si="11"/>
        <v>60.88</v>
      </c>
    </row>
    <row r="79" spans="1:7" x14ac:dyDescent="0.25">
      <c r="A79" s="167">
        <v>45246</v>
      </c>
      <c r="B79" t="str">
        <f t="shared" si="8"/>
        <v>donderdag</v>
      </c>
      <c r="C79">
        <f t="shared" si="7"/>
        <v>1</v>
      </c>
      <c r="D79">
        <f t="shared" si="12"/>
        <v>163</v>
      </c>
      <c r="E79">
        <f t="shared" si="9"/>
        <v>65.2</v>
      </c>
      <c r="F79">
        <f t="shared" si="10"/>
        <v>151.28</v>
      </c>
      <c r="G79">
        <f t="shared" si="11"/>
        <v>60.51</v>
      </c>
    </row>
    <row r="80" spans="1:7" x14ac:dyDescent="0.25">
      <c r="A80" s="167">
        <v>45247</v>
      </c>
      <c r="B80" t="str">
        <f t="shared" si="8"/>
        <v>vrijdag</v>
      </c>
      <c r="C80">
        <f t="shared" si="7"/>
        <v>1</v>
      </c>
      <c r="D80">
        <f t="shared" si="12"/>
        <v>162</v>
      </c>
      <c r="E80">
        <f t="shared" si="9"/>
        <v>64.8</v>
      </c>
      <c r="F80">
        <f t="shared" si="10"/>
        <v>150.35</v>
      </c>
      <c r="G80">
        <f t="shared" si="11"/>
        <v>60.14</v>
      </c>
    </row>
    <row r="81" spans="1:7" x14ac:dyDescent="0.25">
      <c r="A81" s="168">
        <v>45248</v>
      </c>
      <c r="B81" s="169" t="str">
        <f t="shared" si="8"/>
        <v>zaterdag</v>
      </c>
      <c r="C81" s="169">
        <f t="shared" si="7"/>
        <v>1</v>
      </c>
      <c r="D81" s="169">
        <f t="shared" si="12"/>
        <v>161</v>
      </c>
      <c r="E81" s="169">
        <f t="shared" si="9"/>
        <v>64.400000000000006</v>
      </c>
      <c r="F81" s="169">
        <f t="shared" si="10"/>
        <v>149.43</v>
      </c>
      <c r="G81" s="169">
        <f t="shared" si="11"/>
        <v>59.77</v>
      </c>
    </row>
    <row r="82" spans="1:7" x14ac:dyDescent="0.25">
      <c r="A82" s="168">
        <v>45249</v>
      </c>
      <c r="B82" s="169" t="str">
        <f t="shared" si="8"/>
        <v>zondag</v>
      </c>
      <c r="C82" s="169">
        <f t="shared" si="7"/>
        <v>0</v>
      </c>
      <c r="D82" s="169">
        <f t="shared" si="12"/>
        <v>161</v>
      </c>
      <c r="E82" s="169">
        <f t="shared" si="9"/>
        <v>64.400000000000006</v>
      </c>
      <c r="F82" s="169">
        <f t="shared" si="10"/>
        <v>149.43</v>
      </c>
      <c r="G82" s="169">
        <f t="shared" si="11"/>
        <v>59.77</v>
      </c>
    </row>
    <row r="83" spans="1:7" x14ac:dyDescent="0.25">
      <c r="A83" s="167">
        <v>45250</v>
      </c>
      <c r="B83" t="str">
        <f t="shared" si="8"/>
        <v>maandag</v>
      </c>
      <c r="C83">
        <f t="shared" si="7"/>
        <v>0</v>
      </c>
      <c r="D83">
        <f t="shared" si="12"/>
        <v>161</v>
      </c>
      <c r="E83">
        <f t="shared" si="9"/>
        <v>64.400000000000006</v>
      </c>
      <c r="F83">
        <f t="shared" si="10"/>
        <v>149.43</v>
      </c>
      <c r="G83">
        <f t="shared" si="11"/>
        <v>59.77</v>
      </c>
    </row>
    <row r="84" spans="1:7" x14ac:dyDescent="0.25">
      <c r="A84" s="167">
        <v>45251</v>
      </c>
      <c r="B84" t="str">
        <f t="shared" si="8"/>
        <v>dinsdag</v>
      </c>
      <c r="C84">
        <f t="shared" si="7"/>
        <v>1</v>
      </c>
      <c r="D84">
        <f t="shared" si="12"/>
        <v>160</v>
      </c>
      <c r="E84">
        <f t="shared" si="9"/>
        <v>64</v>
      </c>
      <c r="F84">
        <f t="shared" si="10"/>
        <v>148.5</v>
      </c>
      <c r="G84">
        <f t="shared" si="11"/>
        <v>59.4</v>
      </c>
    </row>
    <row r="85" spans="1:7" x14ac:dyDescent="0.25">
      <c r="A85" s="167">
        <v>45252</v>
      </c>
      <c r="B85" t="str">
        <f t="shared" si="8"/>
        <v>woensdag</v>
      </c>
      <c r="C85">
        <f t="shared" si="7"/>
        <v>1</v>
      </c>
      <c r="D85">
        <f t="shared" si="12"/>
        <v>159</v>
      </c>
      <c r="E85">
        <f t="shared" si="9"/>
        <v>63.6</v>
      </c>
      <c r="F85">
        <f t="shared" si="10"/>
        <v>147.57</v>
      </c>
      <c r="G85">
        <f t="shared" si="11"/>
        <v>59.03</v>
      </c>
    </row>
    <row r="86" spans="1:7" x14ac:dyDescent="0.25">
      <c r="A86" s="167">
        <v>45253</v>
      </c>
      <c r="B86" t="str">
        <f t="shared" si="8"/>
        <v>donderdag</v>
      </c>
      <c r="C86">
        <f t="shared" si="7"/>
        <v>1</v>
      </c>
      <c r="D86">
        <f t="shared" si="12"/>
        <v>158</v>
      </c>
      <c r="E86">
        <f t="shared" si="9"/>
        <v>63.2</v>
      </c>
      <c r="F86">
        <f t="shared" si="10"/>
        <v>146.63999999999999</v>
      </c>
      <c r="G86">
        <f t="shared" si="11"/>
        <v>58.66</v>
      </c>
    </row>
    <row r="87" spans="1:7" x14ac:dyDescent="0.25">
      <c r="A87" s="167">
        <v>45254</v>
      </c>
      <c r="B87" t="str">
        <f t="shared" si="8"/>
        <v>vrijdag</v>
      </c>
      <c r="C87">
        <f t="shared" si="7"/>
        <v>1</v>
      </c>
      <c r="D87">
        <f t="shared" si="12"/>
        <v>157</v>
      </c>
      <c r="E87">
        <f t="shared" si="9"/>
        <v>62.8</v>
      </c>
      <c r="F87">
        <f t="shared" si="10"/>
        <v>145.71</v>
      </c>
      <c r="G87">
        <f t="shared" si="11"/>
        <v>58.28</v>
      </c>
    </row>
    <row r="88" spans="1:7" x14ac:dyDescent="0.25">
      <c r="A88" s="168">
        <v>45255</v>
      </c>
      <c r="B88" s="169" t="str">
        <f t="shared" si="8"/>
        <v>zaterdag</v>
      </c>
      <c r="C88" s="169">
        <f t="shared" si="7"/>
        <v>1</v>
      </c>
      <c r="D88" s="169">
        <f t="shared" si="12"/>
        <v>156</v>
      </c>
      <c r="E88" s="169">
        <f t="shared" si="9"/>
        <v>62.4</v>
      </c>
      <c r="F88" s="169">
        <f t="shared" si="10"/>
        <v>144.79</v>
      </c>
      <c r="G88" s="169">
        <f t="shared" si="11"/>
        <v>57.92</v>
      </c>
    </row>
    <row r="89" spans="1:7" x14ac:dyDescent="0.25">
      <c r="A89" s="168">
        <v>45256</v>
      </c>
      <c r="B89" s="169" t="str">
        <f t="shared" si="8"/>
        <v>zondag</v>
      </c>
      <c r="C89" s="169">
        <f t="shared" si="7"/>
        <v>0</v>
      </c>
      <c r="D89" s="169">
        <f t="shared" si="12"/>
        <v>156</v>
      </c>
      <c r="E89" s="169">
        <f t="shared" si="9"/>
        <v>62.4</v>
      </c>
      <c r="F89" s="169">
        <f t="shared" si="10"/>
        <v>144.79</v>
      </c>
      <c r="G89" s="169">
        <f t="shared" si="11"/>
        <v>57.92</v>
      </c>
    </row>
    <row r="90" spans="1:7" x14ac:dyDescent="0.25">
      <c r="A90" s="167">
        <v>45257</v>
      </c>
      <c r="B90" t="str">
        <f t="shared" si="8"/>
        <v>maandag</v>
      </c>
      <c r="C90">
        <f t="shared" si="7"/>
        <v>0</v>
      </c>
      <c r="D90">
        <f t="shared" si="12"/>
        <v>156</v>
      </c>
      <c r="E90">
        <f t="shared" si="9"/>
        <v>62.4</v>
      </c>
      <c r="F90">
        <f t="shared" si="10"/>
        <v>144.79</v>
      </c>
      <c r="G90">
        <f t="shared" si="11"/>
        <v>57.92</v>
      </c>
    </row>
    <row r="91" spans="1:7" x14ac:dyDescent="0.25">
      <c r="A91" s="167">
        <v>45258</v>
      </c>
      <c r="B91" t="str">
        <f t="shared" si="8"/>
        <v>dinsdag</v>
      </c>
      <c r="C91">
        <f t="shared" si="7"/>
        <v>1</v>
      </c>
      <c r="D91">
        <f t="shared" si="12"/>
        <v>155</v>
      </c>
      <c r="E91">
        <f t="shared" si="9"/>
        <v>62</v>
      </c>
      <c r="F91">
        <f t="shared" si="10"/>
        <v>143.86000000000001</v>
      </c>
      <c r="G91">
        <f t="shared" si="11"/>
        <v>57.54</v>
      </c>
    </row>
    <row r="92" spans="1:7" x14ac:dyDescent="0.25">
      <c r="A92" s="167">
        <v>45259</v>
      </c>
      <c r="B92" t="str">
        <f t="shared" si="8"/>
        <v>woensdag</v>
      </c>
      <c r="C92">
        <f t="shared" si="7"/>
        <v>1</v>
      </c>
      <c r="D92">
        <f t="shared" si="12"/>
        <v>154</v>
      </c>
      <c r="E92">
        <f t="shared" si="9"/>
        <v>61.6</v>
      </c>
      <c r="F92">
        <f t="shared" si="10"/>
        <v>142.93</v>
      </c>
      <c r="G92">
        <f t="shared" si="11"/>
        <v>57.17</v>
      </c>
    </row>
    <row r="93" spans="1:7" x14ac:dyDescent="0.25">
      <c r="A93" s="167">
        <v>45260</v>
      </c>
      <c r="B93" t="str">
        <f t="shared" si="8"/>
        <v>donderdag</v>
      </c>
      <c r="C93">
        <f t="shared" si="7"/>
        <v>1</v>
      </c>
      <c r="D93">
        <f t="shared" si="12"/>
        <v>153</v>
      </c>
      <c r="E93">
        <f t="shared" si="9"/>
        <v>61.2</v>
      </c>
      <c r="F93">
        <f t="shared" si="10"/>
        <v>142</v>
      </c>
      <c r="G93">
        <f t="shared" si="11"/>
        <v>56.8</v>
      </c>
    </row>
    <row r="94" spans="1:7" x14ac:dyDescent="0.25">
      <c r="A94" s="167">
        <v>45261</v>
      </c>
      <c r="B94" t="str">
        <f t="shared" si="8"/>
        <v>vrijdag</v>
      </c>
      <c r="C94">
        <f t="shared" si="7"/>
        <v>1</v>
      </c>
      <c r="D94">
        <f t="shared" si="12"/>
        <v>152</v>
      </c>
      <c r="E94">
        <f t="shared" si="9"/>
        <v>60.8</v>
      </c>
      <c r="F94">
        <f t="shared" si="10"/>
        <v>141.07</v>
      </c>
      <c r="G94">
        <f t="shared" si="11"/>
        <v>56.43</v>
      </c>
    </row>
    <row r="95" spans="1:7" x14ac:dyDescent="0.25">
      <c r="A95" s="168">
        <v>45262</v>
      </c>
      <c r="B95" s="169" t="str">
        <f t="shared" si="8"/>
        <v>zaterdag</v>
      </c>
      <c r="C95" s="169">
        <f t="shared" si="7"/>
        <v>1</v>
      </c>
      <c r="D95" s="169">
        <f t="shared" si="12"/>
        <v>151</v>
      </c>
      <c r="E95" s="169">
        <f t="shared" si="9"/>
        <v>60.4</v>
      </c>
      <c r="F95" s="169">
        <f t="shared" si="10"/>
        <v>140.13999999999999</v>
      </c>
      <c r="G95" s="169">
        <f t="shared" si="11"/>
        <v>56.06</v>
      </c>
    </row>
    <row r="96" spans="1:7" x14ac:dyDescent="0.25">
      <c r="A96" s="168">
        <v>45263</v>
      </c>
      <c r="B96" s="169" t="str">
        <f t="shared" si="8"/>
        <v>zondag</v>
      </c>
      <c r="C96" s="169">
        <f t="shared" si="7"/>
        <v>0</v>
      </c>
      <c r="D96" s="169">
        <f t="shared" si="12"/>
        <v>151</v>
      </c>
      <c r="E96" s="169">
        <f t="shared" si="9"/>
        <v>60.4</v>
      </c>
      <c r="F96" s="169">
        <f t="shared" si="10"/>
        <v>140.13999999999999</v>
      </c>
      <c r="G96" s="169">
        <f t="shared" si="11"/>
        <v>56.06</v>
      </c>
    </row>
    <row r="97" spans="1:7" x14ac:dyDescent="0.25">
      <c r="A97" s="167">
        <v>45264</v>
      </c>
      <c r="B97" t="str">
        <f t="shared" si="8"/>
        <v>maandag</v>
      </c>
      <c r="C97">
        <f t="shared" si="7"/>
        <v>0</v>
      </c>
      <c r="D97">
        <f t="shared" si="12"/>
        <v>151</v>
      </c>
      <c r="E97">
        <f t="shared" si="9"/>
        <v>60.4</v>
      </c>
      <c r="F97">
        <f t="shared" si="10"/>
        <v>140.13999999999999</v>
      </c>
      <c r="G97">
        <f t="shared" si="11"/>
        <v>56.06</v>
      </c>
    </row>
    <row r="98" spans="1:7" x14ac:dyDescent="0.25">
      <c r="A98" s="167">
        <v>45265</v>
      </c>
      <c r="B98" t="str">
        <f t="shared" si="8"/>
        <v>dinsdag</v>
      </c>
      <c r="C98">
        <f t="shared" si="7"/>
        <v>1</v>
      </c>
      <c r="D98">
        <f t="shared" si="12"/>
        <v>150</v>
      </c>
      <c r="E98">
        <f t="shared" si="9"/>
        <v>60</v>
      </c>
      <c r="F98">
        <f t="shared" si="10"/>
        <v>139.22</v>
      </c>
      <c r="G98">
        <f t="shared" si="11"/>
        <v>55.69</v>
      </c>
    </row>
    <row r="99" spans="1:7" x14ac:dyDescent="0.25">
      <c r="A99" s="167">
        <v>45266</v>
      </c>
      <c r="B99" t="str">
        <f t="shared" si="8"/>
        <v>woensdag</v>
      </c>
      <c r="C99">
        <f t="shared" si="7"/>
        <v>1</v>
      </c>
      <c r="D99">
        <f t="shared" si="12"/>
        <v>149</v>
      </c>
      <c r="E99">
        <f t="shared" si="9"/>
        <v>59.6</v>
      </c>
      <c r="F99">
        <f t="shared" si="10"/>
        <v>138.29</v>
      </c>
      <c r="G99">
        <f t="shared" si="11"/>
        <v>55.32</v>
      </c>
    </row>
    <row r="100" spans="1:7" x14ac:dyDescent="0.25">
      <c r="A100" s="167">
        <v>45267</v>
      </c>
      <c r="B100" t="str">
        <f t="shared" si="8"/>
        <v>donderdag</v>
      </c>
      <c r="C100">
        <f t="shared" si="7"/>
        <v>1</v>
      </c>
      <c r="D100">
        <f t="shared" si="12"/>
        <v>148</v>
      </c>
      <c r="E100">
        <f t="shared" si="9"/>
        <v>59.2</v>
      </c>
      <c r="F100">
        <f t="shared" si="10"/>
        <v>137.36000000000001</v>
      </c>
      <c r="G100">
        <f t="shared" si="11"/>
        <v>54.94</v>
      </c>
    </row>
    <row r="101" spans="1:7" x14ac:dyDescent="0.25">
      <c r="A101" s="167">
        <v>45268</v>
      </c>
      <c r="B101" t="str">
        <f t="shared" si="8"/>
        <v>vrijdag</v>
      </c>
      <c r="C101">
        <f t="shared" si="7"/>
        <v>1</v>
      </c>
      <c r="D101">
        <f t="shared" si="12"/>
        <v>147</v>
      </c>
      <c r="E101">
        <f t="shared" si="9"/>
        <v>58.8</v>
      </c>
      <c r="F101">
        <f t="shared" si="10"/>
        <v>136.43</v>
      </c>
      <c r="G101">
        <f t="shared" si="11"/>
        <v>54.57</v>
      </c>
    </row>
    <row r="102" spans="1:7" x14ac:dyDescent="0.25">
      <c r="A102" s="168">
        <v>45269</v>
      </c>
      <c r="B102" s="169" t="str">
        <f t="shared" si="8"/>
        <v>zaterdag</v>
      </c>
      <c r="C102" s="169">
        <f t="shared" si="7"/>
        <v>1</v>
      </c>
      <c r="D102" s="169">
        <f t="shared" si="12"/>
        <v>146</v>
      </c>
      <c r="E102" s="169">
        <f t="shared" si="9"/>
        <v>58.4</v>
      </c>
      <c r="F102" s="169">
        <f t="shared" si="10"/>
        <v>135.5</v>
      </c>
      <c r="G102" s="169">
        <f t="shared" si="11"/>
        <v>54.2</v>
      </c>
    </row>
    <row r="103" spans="1:7" x14ac:dyDescent="0.25">
      <c r="A103" s="168">
        <v>45270</v>
      </c>
      <c r="B103" s="169" t="str">
        <f t="shared" si="8"/>
        <v>zondag</v>
      </c>
      <c r="C103" s="169">
        <f t="shared" si="7"/>
        <v>0</v>
      </c>
      <c r="D103" s="169">
        <f t="shared" si="12"/>
        <v>146</v>
      </c>
      <c r="E103" s="169">
        <f t="shared" si="9"/>
        <v>58.4</v>
      </c>
      <c r="F103" s="169">
        <f t="shared" si="10"/>
        <v>135.5</v>
      </c>
      <c r="G103" s="169">
        <f t="shared" si="11"/>
        <v>54.2</v>
      </c>
    </row>
    <row r="104" spans="1:7" x14ac:dyDescent="0.25">
      <c r="A104" s="167">
        <v>45271</v>
      </c>
      <c r="B104" t="str">
        <f t="shared" si="8"/>
        <v>maandag</v>
      </c>
      <c r="C104">
        <f t="shared" si="7"/>
        <v>0</v>
      </c>
      <c r="D104">
        <f t="shared" si="12"/>
        <v>146</v>
      </c>
      <c r="E104">
        <f t="shared" si="9"/>
        <v>58.4</v>
      </c>
      <c r="F104">
        <f t="shared" si="10"/>
        <v>135.5</v>
      </c>
      <c r="G104">
        <f t="shared" si="11"/>
        <v>54.2</v>
      </c>
    </row>
    <row r="105" spans="1:7" x14ac:dyDescent="0.25">
      <c r="A105" s="167">
        <v>45272</v>
      </c>
      <c r="B105" t="str">
        <f t="shared" si="8"/>
        <v>dinsdag</v>
      </c>
      <c r="C105">
        <f t="shared" si="7"/>
        <v>1</v>
      </c>
      <c r="D105">
        <f t="shared" si="12"/>
        <v>145</v>
      </c>
      <c r="E105">
        <f t="shared" si="9"/>
        <v>58</v>
      </c>
      <c r="F105">
        <f t="shared" si="10"/>
        <v>134.58000000000001</v>
      </c>
      <c r="G105">
        <f t="shared" si="11"/>
        <v>53.83</v>
      </c>
    </row>
    <row r="106" spans="1:7" x14ac:dyDescent="0.25">
      <c r="A106" s="167">
        <v>45273</v>
      </c>
      <c r="B106" t="str">
        <f t="shared" si="8"/>
        <v>woensdag</v>
      </c>
      <c r="C106">
        <f t="shared" si="7"/>
        <v>1</v>
      </c>
      <c r="D106">
        <f t="shared" si="12"/>
        <v>144</v>
      </c>
      <c r="E106">
        <f t="shared" si="9"/>
        <v>57.6</v>
      </c>
      <c r="F106">
        <f t="shared" si="10"/>
        <v>133.65</v>
      </c>
      <c r="G106">
        <f t="shared" si="11"/>
        <v>53.46</v>
      </c>
    </row>
    <row r="107" spans="1:7" x14ac:dyDescent="0.25">
      <c r="A107" s="167">
        <v>45274</v>
      </c>
      <c r="B107" t="str">
        <f t="shared" si="8"/>
        <v>donderdag</v>
      </c>
      <c r="C107">
        <f t="shared" si="7"/>
        <v>1</v>
      </c>
      <c r="D107">
        <f t="shared" si="12"/>
        <v>143</v>
      </c>
      <c r="E107">
        <f t="shared" si="9"/>
        <v>57.2</v>
      </c>
      <c r="F107">
        <f t="shared" si="10"/>
        <v>132.72</v>
      </c>
      <c r="G107">
        <f t="shared" si="11"/>
        <v>53.09</v>
      </c>
    </row>
    <row r="108" spans="1:7" x14ac:dyDescent="0.25">
      <c r="A108" s="167">
        <v>45275</v>
      </c>
      <c r="B108" t="str">
        <f t="shared" si="8"/>
        <v>vrijdag</v>
      </c>
      <c r="C108">
        <f t="shared" si="7"/>
        <v>1</v>
      </c>
      <c r="D108">
        <f t="shared" si="12"/>
        <v>142</v>
      </c>
      <c r="E108">
        <f t="shared" si="9"/>
        <v>56.8</v>
      </c>
      <c r="F108">
        <f t="shared" si="10"/>
        <v>131.79</v>
      </c>
      <c r="G108">
        <f t="shared" si="11"/>
        <v>52.72</v>
      </c>
    </row>
    <row r="109" spans="1:7" x14ac:dyDescent="0.25">
      <c r="A109" s="168">
        <v>45276</v>
      </c>
      <c r="B109" s="169" t="str">
        <f t="shared" si="8"/>
        <v>zaterdag</v>
      </c>
      <c r="C109" s="169">
        <f t="shared" si="7"/>
        <v>1</v>
      </c>
      <c r="D109" s="169">
        <f t="shared" si="12"/>
        <v>141</v>
      </c>
      <c r="E109" s="169">
        <f t="shared" si="9"/>
        <v>56.4</v>
      </c>
      <c r="F109" s="169">
        <f t="shared" si="10"/>
        <v>130.86000000000001</v>
      </c>
      <c r="G109" s="169">
        <f t="shared" si="11"/>
        <v>52.34</v>
      </c>
    </row>
    <row r="110" spans="1:7" x14ac:dyDescent="0.25">
      <c r="A110" s="168">
        <v>45277</v>
      </c>
      <c r="B110" s="169" t="str">
        <f t="shared" si="8"/>
        <v>zondag</v>
      </c>
      <c r="C110" s="169">
        <f t="shared" si="7"/>
        <v>0</v>
      </c>
      <c r="D110" s="169">
        <f t="shared" si="12"/>
        <v>141</v>
      </c>
      <c r="E110" s="169">
        <f t="shared" si="9"/>
        <v>56.4</v>
      </c>
      <c r="F110" s="169">
        <f t="shared" si="10"/>
        <v>130.86000000000001</v>
      </c>
      <c r="G110" s="169">
        <f t="shared" si="11"/>
        <v>52.34</v>
      </c>
    </row>
    <row r="111" spans="1:7" x14ac:dyDescent="0.25">
      <c r="A111" s="167">
        <v>45278</v>
      </c>
      <c r="B111" t="str">
        <f t="shared" si="8"/>
        <v>maandag</v>
      </c>
      <c r="C111">
        <f t="shared" si="7"/>
        <v>0</v>
      </c>
      <c r="D111">
        <f t="shared" si="12"/>
        <v>141</v>
      </c>
      <c r="E111">
        <f t="shared" si="9"/>
        <v>56.4</v>
      </c>
      <c r="F111">
        <f t="shared" si="10"/>
        <v>130.86000000000001</v>
      </c>
      <c r="G111">
        <f t="shared" si="11"/>
        <v>52.34</v>
      </c>
    </row>
    <row r="112" spans="1:7" x14ac:dyDescent="0.25">
      <c r="A112" s="167">
        <v>45279</v>
      </c>
      <c r="B112" t="str">
        <f t="shared" si="8"/>
        <v>dinsdag</v>
      </c>
      <c r="C112">
        <f t="shared" si="7"/>
        <v>1</v>
      </c>
      <c r="D112">
        <f t="shared" si="12"/>
        <v>140</v>
      </c>
      <c r="E112">
        <f t="shared" si="9"/>
        <v>56</v>
      </c>
      <c r="F112">
        <f t="shared" si="10"/>
        <v>129.94</v>
      </c>
      <c r="G112">
        <f t="shared" si="11"/>
        <v>51.98</v>
      </c>
    </row>
    <row r="113" spans="1:7" x14ac:dyDescent="0.25">
      <c r="A113" s="167">
        <v>45280</v>
      </c>
      <c r="B113" t="str">
        <f t="shared" si="8"/>
        <v>woensdag</v>
      </c>
      <c r="C113">
        <f t="shared" si="7"/>
        <v>1</v>
      </c>
      <c r="D113">
        <f t="shared" si="12"/>
        <v>139</v>
      </c>
      <c r="E113">
        <f t="shared" si="9"/>
        <v>55.6</v>
      </c>
      <c r="F113">
        <f t="shared" si="10"/>
        <v>129.01</v>
      </c>
      <c r="G113">
        <f t="shared" si="11"/>
        <v>51.6</v>
      </c>
    </row>
    <row r="114" spans="1:7" x14ac:dyDescent="0.25">
      <c r="A114" s="167">
        <v>45281</v>
      </c>
      <c r="B114" t="str">
        <f t="shared" si="8"/>
        <v>donderdag</v>
      </c>
      <c r="C114">
        <f t="shared" si="7"/>
        <v>1</v>
      </c>
      <c r="D114">
        <f t="shared" si="12"/>
        <v>138</v>
      </c>
      <c r="E114">
        <f t="shared" si="9"/>
        <v>55.2</v>
      </c>
      <c r="F114">
        <f t="shared" si="10"/>
        <v>128.08000000000001</v>
      </c>
      <c r="G114">
        <f t="shared" si="11"/>
        <v>51.23</v>
      </c>
    </row>
    <row r="115" spans="1:7" x14ac:dyDescent="0.25">
      <c r="A115" s="167">
        <v>45282</v>
      </c>
      <c r="B115" t="str">
        <f t="shared" si="8"/>
        <v>vrijdag</v>
      </c>
      <c r="C115">
        <f t="shared" si="7"/>
        <v>1</v>
      </c>
      <c r="D115">
        <f t="shared" si="12"/>
        <v>137</v>
      </c>
      <c r="E115">
        <f t="shared" si="9"/>
        <v>54.8</v>
      </c>
      <c r="F115">
        <f t="shared" si="10"/>
        <v>127.15</v>
      </c>
      <c r="G115">
        <f t="shared" si="11"/>
        <v>50.86</v>
      </c>
    </row>
    <row r="116" spans="1:7" x14ac:dyDescent="0.25">
      <c r="A116" s="168">
        <v>45283</v>
      </c>
      <c r="B116" s="169" t="str">
        <f t="shared" si="8"/>
        <v>zaterdag</v>
      </c>
      <c r="C116" s="169">
        <f t="shared" si="7"/>
        <v>1</v>
      </c>
      <c r="D116" s="169">
        <f t="shared" si="12"/>
        <v>136</v>
      </c>
      <c r="E116" s="169">
        <f t="shared" si="9"/>
        <v>54.4</v>
      </c>
      <c r="F116" s="169">
        <f t="shared" si="10"/>
        <v>126.22</v>
      </c>
      <c r="G116" s="169">
        <f t="shared" si="11"/>
        <v>50.49</v>
      </c>
    </row>
    <row r="117" spans="1:7" x14ac:dyDescent="0.25">
      <c r="A117" s="168">
        <v>45284</v>
      </c>
      <c r="B117" s="169" t="str">
        <f t="shared" si="8"/>
        <v>zondag</v>
      </c>
      <c r="C117" s="169">
        <f t="shared" si="7"/>
        <v>0</v>
      </c>
      <c r="D117" s="169">
        <f t="shared" si="12"/>
        <v>136</v>
      </c>
      <c r="E117" s="169">
        <f t="shared" si="9"/>
        <v>54.4</v>
      </c>
      <c r="F117" s="169">
        <f t="shared" si="10"/>
        <v>126.22</v>
      </c>
      <c r="G117" s="169">
        <f t="shared" si="11"/>
        <v>50.49</v>
      </c>
    </row>
    <row r="118" spans="1:7" x14ac:dyDescent="0.25">
      <c r="A118" s="167">
        <v>45285</v>
      </c>
      <c r="B118" t="str">
        <f t="shared" si="8"/>
        <v>maandag</v>
      </c>
      <c r="C118">
        <f t="shared" si="7"/>
        <v>0</v>
      </c>
      <c r="D118">
        <f t="shared" si="12"/>
        <v>136</v>
      </c>
      <c r="E118">
        <f t="shared" si="9"/>
        <v>54.4</v>
      </c>
      <c r="F118">
        <f t="shared" si="10"/>
        <v>126.22</v>
      </c>
      <c r="G118">
        <f t="shared" si="11"/>
        <v>50.49</v>
      </c>
    </row>
    <row r="119" spans="1:7" x14ac:dyDescent="0.25">
      <c r="A119" s="167">
        <v>45286</v>
      </c>
      <c r="B119" t="str">
        <f t="shared" si="8"/>
        <v>dinsdag</v>
      </c>
      <c r="C119">
        <f t="shared" si="7"/>
        <v>1</v>
      </c>
      <c r="D119">
        <f t="shared" si="12"/>
        <v>135</v>
      </c>
      <c r="E119">
        <f t="shared" si="9"/>
        <v>54</v>
      </c>
      <c r="F119">
        <f t="shared" si="10"/>
        <v>125.29</v>
      </c>
      <c r="G119">
        <f t="shared" si="11"/>
        <v>50.12</v>
      </c>
    </row>
    <row r="120" spans="1:7" x14ac:dyDescent="0.25">
      <c r="A120" s="167">
        <v>45287</v>
      </c>
      <c r="B120" t="str">
        <f t="shared" si="8"/>
        <v>woensdag</v>
      </c>
      <c r="C120">
        <f t="shared" si="7"/>
        <v>1</v>
      </c>
      <c r="D120">
        <f t="shared" si="12"/>
        <v>134</v>
      </c>
      <c r="E120">
        <f t="shared" si="9"/>
        <v>53.6</v>
      </c>
      <c r="F120">
        <f t="shared" si="10"/>
        <v>124.37</v>
      </c>
      <c r="G120">
        <f t="shared" si="11"/>
        <v>49.75</v>
      </c>
    </row>
    <row r="121" spans="1:7" x14ac:dyDescent="0.25">
      <c r="A121" s="167">
        <v>45288</v>
      </c>
      <c r="B121" t="str">
        <f t="shared" si="8"/>
        <v>donderdag</v>
      </c>
      <c r="C121">
        <f t="shared" si="7"/>
        <v>1</v>
      </c>
      <c r="D121">
        <f t="shared" si="12"/>
        <v>133</v>
      </c>
      <c r="E121">
        <f t="shared" si="9"/>
        <v>53.2</v>
      </c>
      <c r="F121">
        <f t="shared" si="10"/>
        <v>123.44</v>
      </c>
      <c r="G121">
        <f t="shared" si="11"/>
        <v>49.38</v>
      </c>
    </row>
    <row r="122" spans="1:7" x14ac:dyDescent="0.25">
      <c r="A122" s="167">
        <v>45289</v>
      </c>
      <c r="B122" t="str">
        <f t="shared" si="8"/>
        <v>vrijdag</v>
      </c>
      <c r="C122">
        <f t="shared" si="7"/>
        <v>1</v>
      </c>
      <c r="D122">
        <f t="shared" si="12"/>
        <v>132</v>
      </c>
      <c r="E122">
        <f t="shared" si="9"/>
        <v>52.8</v>
      </c>
      <c r="F122">
        <f t="shared" si="10"/>
        <v>122.51</v>
      </c>
      <c r="G122">
        <f t="shared" si="11"/>
        <v>49</v>
      </c>
    </row>
    <row r="123" spans="1:7" x14ac:dyDescent="0.25">
      <c r="A123" s="168">
        <v>45290</v>
      </c>
      <c r="B123" s="169" t="str">
        <f t="shared" si="8"/>
        <v>zaterdag</v>
      </c>
      <c r="C123" s="169">
        <f t="shared" si="7"/>
        <v>1</v>
      </c>
      <c r="D123" s="169">
        <f t="shared" si="12"/>
        <v>131</v>
      </c>
      <c r="E123" s="169">
        <f t="shared" si="9"/>
        <v>52.4</v>
      </c>
      <c r="F123" s="169">
        <f t="shared" si="10"/>
        <v>121.58</v>
      </c>
      <c r="G123" s="169">
        <f t="shared" si="11"/>
        <v>48.63</v>
      </c>
    </row>
    <row r="124" spans="1:7" x14ac:dyDescent="0.25">
      <c r="A124" s="168">
        <v>45291</v>
      </c>
      <c r="B124" s="169" t="str">
        <f t="shared" si="8"/>
        <v>zondag</v>
      </c>
      <c r="C124" s="169">
        <f t="shared" si="7"/>
        <v>0</v>
      </c>
      <c r="D124" s="169">
        <f t="shared" si="12"/>
        <v>131</v>
      </c>
      <c r="E124" s="169">
        <f t="shared" si="9"/>
        <v>52.4</v>
      </c>
      <c r="F124" s="169">
        <f t="shared" si="10"/>
        <v>121.58</v>
      </c>
      <c r="G124" s="169">
        <f t="shared" si="11"/>
        <v>48.63</v>
      </c>
    </row>
    <row r="125" spans="1:7" x14ac:dyDescent="0.25">
      <c r="A125" s="167">
        <v>45292</v>
      </c>
      <c r="B125" t="str">
        <f t="shared" si="8"/>
        <v>maandag</v>
      </c>
      <c r="C125">
        <f t="shared" si="7"/>
        <v>0</v>
      </c>
      <c r="D125">
        <f t="shared" si="12"/>
        <v>131</v>
      </c>
      <c r="E125">
        <f t="shared" si="9"/>
        <v>52.4</v>
      </c>
      <c r="F125">
        <f t="shared" si="10"/>
        <v>121.58</v>
      </c>
      <c r="G125">
        <f t="shared" si="11"/>
        <v>48.63</v>
      </c>
    </row>
    <row r="126" spans="1:7" x14ac:dyDescent="0.25">
      <c r="A126" s="167">
        <v>45293</v>
      </c>
      <c r="B126" t="str">
        <f t="shared" si="8"/>
        <v>dinsdag</v>
      </c>
      <c r="C126">
        <f t="shared" si="7"/>
        <v>1</v>
      </c>
      <c r="D126">
        <f t="shared" si="12"/>
        <v>130</v>
      </c>
      <c r="E126">
        <f t="shared" si="9"/>
        <v>52</v>
      </c>
      <c r="F126">
        <f t="shared" si="10"/>
        <v>120.65</v>
      </c>
      <c r="G126">
        <f t="shared" si="11"/>
        <v>48.26</v>
      </c>
    </row>
    <row r="127" spans="1:7" x14ac:dyDescent="0.25">
      <c r="A127" s="167">
        <v>45294</v>
      </c>
      <c r="B127" t="str">
        <f t="shared" si="8"/>
        <v>woensdag</v>
      </c>
      <c r="C127">
        <f t="shared" si="7"/>
        <v>1</v>
      </c>
      <c r="D127">
        <f t="shared" si="12"/>
        <v>129</v>
      </c>
      <c r="E127">
        <f t="shared" si="9"/>
        <v>51.6</v>
      </c>
      <c r="F127">
        <f t="shared" si="10"/>
        <v>119.73</v>
      </c>
      <c r="G127">
        <f t="shared" si="11"/>
        <v>47.89</v>
      </c>
    </row>
    <row r="128" spans="1:7" x14ac:dyDescent="0.25">
      <c r="A128" s="167">
        <v>45295</v>
      </c>
      <c r="B128" t="str">
        <f t="shared" si="8"/>
        <v>donderdag</v>
      </c>
      <c r="C128">
        <f t="shared" si="7"/>
        <v>1</v>
      </c>
      <c r="D128">
        <f t="shared" si="12"/>
        <v>128</v>
      </c>
      <c r="E128">
        <f t="shared" si="9"/>
        <v>51.2</v>
      </c>
      <c r="F128">
        <f t="shared" si="10"/>
        <v>118.8</v>
      </c>
      <c r="G128">
        <f t="shared" si="11"/>
        <v>47.52</v>
      </c>
    </row>
    <row r="129" spans="1:7" x14ac:dyDescent="0.25">
      <c r="A129" s="167">
        <v>45296</v>
      </c>
      <c r="B129" t="str">
        <f t="shared" si="8"/>
        <v>vrijdag</v>
      </c>
      <c r="C129">
        <f t="shared" ref="C129:C192" si="13">IF(OR(B129="vrijdag", B129="zaterdag",B129="dinsdag",B129="woensdag",B129="donderdag"),1,0)</f>
        <v>1</v>
      </c>
      <c r="D129">
        <f t="shared" si="12"/>
        <v>127</v>
      </c>
      <c r="E129">
        <f t="shared" si="9"/>
        <v>50.8</v>
      </c>
      <c r="F129">
        <f t="shared" si="10"/>
        <v>117.87</v>
      </c>
      <c r="G129">
        <f t="shared" si="11"/>
        <v>47.15</v>
      </c>
    </row>
    <row r="130" spans="1:7" x14ac:dyDescent="0.25">
      <c r="A130" s="168">
        <v>45297</v>
      </c>
      <c r="B130" s="169" t="str">
        <f t="shared" si="8"/>
        <v>zaterdag</v>
      </c>
      <c r="C130" s="169">
        <f t="shared" si="13"/>
        <v>1</v>
      </c>
      <c r="D130" s="169">
        <f t="shared" si="12"/>
        <v>126</v>
      </c>
      <c r="E130" s="169">
        <f t="shared" si="9"/>
        <v>50.4</v>
      </c>
      <c r="F130" s="169">
        <f t="shared" si="10"/>
        <v>116.94</v>
      </c>
      <c r="G130" s="169">
        <f t="shared" si="11"/>
        <v>46.78</v>
      </c>
    </row>
    <row r="131" spans="1:7" x14ac:dyDescent="0.25">
      <c r="A131" s="168">
        <v>45298</v>
      </c>
      <c r="B131" s="169" t="str">
        <f t="shared" ref="B131:B194" si="14">TEXT(A131,"dddd")</f>
        <v>zondag</v>
      </c>
      <c r="C131" s="169">
        <f t="shared" si="13"/>
        <v>0</v>
      </c>
      <c r="D131" s="169">
        <f t="shared" si="12"/>
        <v>126</v>
      </c>
      <c r="E131" s="169">
        <f t="shared" ref="E131:E194" si="15">ROUND(D131/5*2,2)</f>
        <v>50.4</v>
      </c>
      <c r="F131" s="169">
        <f t="shared" ref="F131:F194" si="16">ROUND(D131/$D$1*$F$1,2)</f>
        <v>116.94</v>
      </c>
      <c r="G131" s="169">
        <f t="shared" ref="G131:G194" si="17">ROUND(F131/5*2,2)</f>
        <v>46.78</v>
      </c>
    </row>
    <row r="132" spans="1:7" x14ac:dyDescent="0.25">
      <c r="A132" s="167">
        <v>45299</v>
      </c>
      <c r="B132" t="str">
        <f t="shared" si="14"/>
        <v>maandag</v>
      </c>
      <c r="C132">
        <f t="shared" si="13"/>
        <v>0</v>
      </c>
      <c r="D132">
        <f t="shared" si="12"/>
        <v>126</v>
      </c>
      <c r="E132">
        <f t="shared" si="15"/>
        <v>50.4</v>
      </c>
      <c r="F132">
        <f t="shared" si="16"/>
        <v>116.94</v>
      </c>
      <c r="G132">
        <f t="shared" si="17"/>
        <v>46.78</v>
      </c>
    </row>
    <row r="133" spans="1:7" x14ac:dyDescent="0.25">
      <c r="A133" s="167">
        <v>45300</v>
      </c>
      <c r="B133" t="str">
        <f t="shared" si="14"/>
        <v>dinsdag</v>
      </c>
      <c r="C133">
        <f t="shared" si="13"/>
        <v>1</v>
      </c>
      <c r="D133">
        <f t="shared" ref="D133:D196" si="18">D132-C133</f>
        <v>125</v>
      </c>
      <c r="E133">
        <f t="shared" si="15"/>
        <v>50</v>
      </c>
      <c r="F133">
        <f t="shared" si="16"/>
        <v>116.01</v>
      </c>
      <c r="G133">
        <f t="shared" si="17"/>
        <v>46.4</v>
      </c>
    </row>
    <row r="134" spans="1:7" x14ac:dyDescent="0.25">
      <c r="A134" s="167">
        <v>45301</v>
      </c>
      <c r="B134" t="str">
        <f t="shared" si="14"/>
        <v>woensdag</v>
      </c>
      <c r="C134">
        <f t="shared" si="13"/>
        <v>1</v>
      </c>
      <c r="D134">
        <f t="shared" si="18"/>
        <v>124</v>
      </c>
      <c r="E134">
        <f t="shared" si="15"/>
        <v>49.6</v>
      </c>
      <c r="F134">
        <f t="shared" si="16"/>
        <v>115.09</v>
      </c>
      <c r="G134">
        <f t="shared" si="17"/>
        <v>46.04</v>
      </c>
    </row>
    <row r="135" spans="1:7" x14ac:dyDescent="0.25">
      <c r="A135" s="167">
        <v>45302</v>
      </c>
      <c r="B135" t="str">
        <f t="shared" si="14"/>
        <v>donderdag</v>
      </c>
      <c r="C135">
        <f t="shared" si="13"/>
        <v>1</v>
      </c>
      <c r="D135">
        <f t="shared" si="18"/>
        <v>123</v>
      </c>
      <c r="E135">
        <f t="shared" si="15"/>
        <v>49.2</v>
      </c>
      <c r="F135">
        <f t="shared" si="16"/>
        <v>114.16</v>
      </c>
      <c r="G135">
        <f t="shared" si="17"/>
        <v>45.66</v>
      </c>
    </row>
    <row r="136" spans="1:7" x14ac:dyDescent="0.25">
      <c r="A136" s="167">
        <v>45303</v>
      </c>
      <c r="B136" t="str">
        <f t="shared" si="14"/>
        <v>vrijdag</v>
      </c>
      <c r="C136">
        <f t="shared" si="13"/>
        <v>1</v>
      </c>
      <c r="D136">
        <f t="shared" si="18"/>
        <v>122</v>
      </c>
      <c r="E136">
        <f t="shared" si="15"/>
        <v>48.8</v>
      </c>
      <c r="F136">
        <f t="shared" si="16"/>
        <v>113.23</v>
      </c>
      <c r="G136">
        <f t="shared" si="17"/>
        <v>45.29</v>
      </c>
    </row>
    <row r="137" spans="1:7" x14ac:dyDescent="0.25">
      <c r="A137" s="168">
        <v>45304</v>
      </c>
      <c r="B137" s="169" t="str">
        <f t="shared" si="14"/>
        <v>zaterdag</v>
      </c>
      <c r="C137" s="169">
        <f t="shared" si="13"/>
        <v>1</v>
      </c>
      <c r="D137" s="169">
        <f t="shared" si="18"/>
        <v>121</v>
      </c>
      <c r="E137" s="169">
        <f t="shared" si="15"/>
        <v>48.4</v>
      </c>
      <c r="F137" s="169">
        <f t="shared" si="16"/>
        <v>112.3</v>
      </c>
      <c r="G137" s="169">
        <f t="shared" si="17"/>
        <v>44.92</v>
      </c>
    </row>
    <row r="138" spans="1:7" x14ac:dyDescent="0.25">
      <c r="A138" s="168">
        <v>45305</v>
      </c>
      <c r="B138" s="169" t="str">
        <f t="shared" si="14"/>
        <v>zondag</v>
      </c>
      <c r="C138" s="169">
        <f t="shared" si="13"/>
        <v>0</v>
      </c>
      <c r="D138" s="169">
        <f t="shared" si="18"/>
        <v>121</v>
      </c>
      <c r="E138" s="169">
        <f t="shared" si="15"/>
        <v>48.4</v>
      </c>
      <c r="F138" s="169">
        <f t="shared" si="16"/>
        <v>112.3</v>
      </c>
      <c r="G138" s="169">
        <f t="shared" si="17"/>
        <v>44.92</v>
      </c>
    </row>
    <row r="139" spans="1:7" x14ac:dyDescent="0.25">
      <c r="A139" s="167">
        <v>45306</v>
      </c>
      <c r="B139" t="str">
        <f t="shared" si="14"/>
        <v>maandag</v>
      </c>
      <c r="C139">
        <f t="shared" si="13"/>
        <v>0</v>
      </c>
      <c r="D139">
        <f t="shared" si="18"/>
        <v>121</v>
      </c>
      <c r="E139">
        <f t="shared" si="15"/>
        <v>48.4</v>
      </c>
      <c r="F139">
        <f t="shared" si="16"/>
        <v>112.3</v>
      </c>
      <c r="G139">
        <f t="shared" si="17"/>
        <v>44.92</v>
      </c>
    </row>
    <row r="140" spans="1:7" x14ac:dyDescent="0.25">
      <c r="A140" s="167">
        <v>45307</v>
      </c>
      <c r="B140" t="str">
        <f t="shared" si="14"/>
        <v>dinsdag</v>
      </c>
      <c r="C140">
        <f t="shared" si="13"/>
        <v>1</v>
      </c>
      <c r="D140">
        <f t="shared" si="18"/>
        <v>120</v>
      </c>
      <c r="E140">
        <f t="shared" si="15"/>
        <v>48</v>
      </c>
      <c r="F140">
        <f t="shared" si="16"/>
        <v>111.37</v>
      </c>
      <c r="G140">
        <f t="shared" si="17"/>
        <v>44.55</v>
      </c>
    </row>
    <row r="141" spans="1:7" x14ac:dyDescent="0.25">
      <c r="A141" s="167">
        <v>45308</v>
      </c>
      <c r="B141" t="str">
        <f t="shared" si="14"/>
        <v>woensdag</v>
      </c>
      <c r="C141">
        <f t="shared" si="13"/>
        <v>1</v>
      </c>
      <c r="D141">
        <f t="shared" si="18"/>
        <v>119</v>
      </c>
      <c r="E141">
        <f t="shared" si="15"/>
        <v>47.6</v>
      </c>
      <c r="F141">
        <f t="shared" si="16"/>
        <v>110.45</v>
      </c>
      <c r="G141">
        <f t="shared" si="17"/>
        <v>44.18</v>
      </c>
    </row>
    <row r="142" spans="1:7" x14ac:dyDescent="0.25">
      <c r="A142" s="167">
        <v>45309</v>
      </c>
      <c r="B142" t="str">
        <f t="shared" si="14"/>
        <v>donderdag</v>
      </c>
      <c r="C142">
        <f t="shared" si="13"/>
        <v>1</v>
      </c>
      <c r="D142">
        <f t="shared" si="18"/>
        <v>118</v>
      </c>
      <c r="E142">
        <f t="shared" si="15"/>
        <v>47.2</v>
      </c>
      <c r="F142">
        <f t="shared" si="16"/>
        <v>109.52</v>
      </c>
      <c r="G142">
        <f t="shared" si="17"/>
        <v>43.81</v>
      </c>
    </row>
    <row r="143" spans="1:7" x14ac:dyDescent="0.25">
      <c r="A143" s="167">
        <v>45310</v>
      </c>
      <c r="B143" t="str">
        <f t="shared" si="14"/>
        <v>vrijdag</v>
      </c>
      <c r="C143">
        <f t="shared" si="13"/>
        <v>1</v>
      </c>
      <c r="D143">
        <f t="shared" si="18"/>
        <v>117</v>
      </c>
      <c r="E143">
        <f t="shared" si="15"/>
        <v>46.8</v>
      </c>
      <c r="F143">
        <f t="shared" si="16"/>
        <v>108.59</v>
      </c>
      <c r="G143">
        <f t="shared" si="17"/>
        <v>43.44</v>
      </c>
    </row>
    <row r="144" spans="1:7" x14ac:dyDescent="0.25">
      <c r="A144" s="168">
        <v>45311</v>
      </c>
      <c r="B144" s="169" t="str">
        <f t="shared" si="14"/>
        <v>zaterdag</v>
      </c>
      <c r="C144" s="169">
        <f t="shared" si="13"/>
        <v>1</v>
      </c>
      <c r="D144" s="169">
        <f t="shared" si="18"/>
        <v>116</v>
      </c>
      <c r="E144" s="169">
        <f t="shared" si="15"/>
        <v>46.4</v>
      </c>
      <c r="F144" s="169">
        <f t="shared" si="16"/>
        <v>107.66</v>
      </c>
      <c r="G144" s="169">
        <f t="shared" si="17"/>
        <v>43.06</v>
      </c>
    </row>
    <row r="145" spans="1:7" x14ac:dyDescent="0.25">
      <c r="A145" s="168">
        <v>45312</v>
      </c>
      <c r="B145" s="169" t="str">
        <f t="shared" si="14"/>
        <v>zondag</v>
      </c>
      <c r="C145" s="169">
        <f t="shared" si="13"/>
        <v>0</v>
      </c>
      <c r="D145" s="169">
        <f t="shared" si="18"/>
        <v>116</v>
      </c>
      <c r="E145" s="169">
        <f t="shared" si="15"/>
        <v>46.4</v>
      </c>
      <c r="F145" s="169">
        <f t="shared" si="16"/>
        <v>107.66</v>
      </c>
      <c r="G145" s="169">
        <f t="shared" si="17"/>
        <v>43.06</v>
      </c>
    </row>
    <row r="146" spans="1:7" x14ac:dyDescent="0.25">
      <c r="A146" s="167">
        <v>45313</v>
      </c>
      <c r="B146" t="str">
        <f t="shared" si="14"/>
        <v>maandag</v>
      </c>
      <c r="C146">
        <f t="shared" si="13"/>
        <v>0</v>
      </c>
      <c r="D146">
        <f t="shared" si="18"/>
        <v>116</v>
      </c>
      <c r="E146">
        <f t="shared" si="15"/>
        <v>46.4</v>
      </c>
      <c r="F146">
        <f t="shared" si="16"/>
        <v>107.66</v>
      </c>
      <c r="G146">
        <f t="shared" si="17"/>
        <v>43.06</v>
      </c>
    </row>
    <row r="147" spans="1:7" x14ac:dyDescent="0.25">
      <c r="A147" s="167">
        <v>45314</v>
      </c>
      <c r="B147" t="str">
        <f t="shared" si="14"/>
        <v>dinsdag</v>
      </c>
      <c r="C147">
        <f t="shared" si="13"/>
        <v>1</v>
      </c>
      <c r="D147">
        <f t="shared" si="18"/>
        <v>115</v>
      </c>
      <c r="E147">
        <f t="shared" si="15"/>
        <v>46</v>
      </c>
      <c r="F147">
        <f t="shared" si="16"/>
        <v>106.73</v>
      </c>
      <c r="G147">
        <f t="shared" si="17"/>
        <v>42.69</v>
      </c>
    </row>
    <row r="148" spans="1:7" x14ac:dyDescent="0.25">
      <c r="A148" s="167">
        <v>45315</v>
      </c>
      <c r="B148" t="str">
        <f t="shared" si="14"/>
        <v>woensdag</v>
      </c>
      <c r="C148">
        <f t="shared" si="13"/>
        <v>1</v>
      </c>
      <c r="D148">
        <f t="shared" si="18"/>
        <v>114</v>
      </c>
      <c r="E148">
        <f t="shared" si="15"/>
        <v>45.6</v>
      </c>
      <c r="F148">
        <f t="shared" si="16"/>
        <v>105.8</v>
      </c>
      <c r="G148">
        <f t="shared" si="17"/>
        <v>42.32</v>
      </c>
    </row>
    <row r="149" spans="1:7" x14ac:dyDescent="0.25">
      <c r="A149" s="167">
        <v>45316</v>
      </c>
      <c r="B149" t="str">
        <f t="shared" si="14"/>
        <v>donderdag</v>
      </c>
      <c r="C149">
        <f t="shared" si="13"/>
        <v>1</v>
      </c>
      <c r="D149">
        <f t="shared" si="18"/>
        <v>113</v>
      </c>
      <c r="E149">
        <f t="shared" si="15"/>
        <v>45.2</v>
      </c>
      <c r="F149">
        <f t="shared" si="16"/>
        <v>104.88</v>
      </c>
      <c r="G149">
        <f t="shared" si="17"/>
        <v>41.95</v>
      </c>
    </row>
    <row r="150" spans="1:7" x14ac:dyDescent="0.25">
      <c r="A150" s="167">
        <v>45317</v>
      </c>
      <c r="B150" t="str">
        <f t="shared" si="14"/>
        <v>vrijdag</v>
      </c>
      <c r="C150">
        <f t="shared" si="13"/>
        <v>1</v>
      </c>
      <c r="D150">
        <f t="shared" si="18"/>
        <v>112</v>
      </c>
      <c r="E150">
        <f t="shared" si="15"/>
        <v>44.8</v>
      </c>
      <c r="F150">
        <f t="shared" si="16"/>
        <v>103.95</v>
      </c>
      <c r="G150">
        <f t="shared" si="17"/>
        <v>41.58</v>
      </c>
    </row>
    <row r="151" spans="1:7" x14ac:dyDescent="0.25">
      <c r="A151" s="168">
        <v>45318</v>
      </c>
      <c r="B151" s="169" t="str">
        <f t="shared" si="14"/>
        <v>zaterdag</v>
      </c>
      <c r="C151" s="169">
        <f t="shared" si="13"/>
        <v>1</v>
      </c>
      <c r="D151" s="169">
        <f t="shared" si="18"/>
        <v>111</v>
      </c>
      <c r="E151" s="169">
        <f t="shared" si="15"/>
        <v>44.4</v>
      </c>
      <c r="F151" s="169">
        <f t="shared" si="16"/>
        <v>103.02</v>
      </c>
      <c r="G151" s="169">
        <f t="shared" si="17"/>
        <v>41.21</v>
      </c>
    </row>
    <row r="152" spans="1:7" x14ac:dyDescent="0.25">
      <c r="A152" s="168">
        <v>45319</v>
      </c>
      <c r="B152" s="169" t="str">
        <f t="shared" si="14"/>
        <v>zondag</v>
      </c>
      <c r="C152" s="169">
        <f t="shared" si="13"/>
        <v>0</v>
      </c>
      <c r="D152" s="169">
        <f t="shared" si="18"/>
        <v>111</v>
      </c>
      <c r="E152" s="169">
        <f t="shared" si="15"/>
        <v>44.4</v>
      </c>
      <c r="F152" s="169">
        <f t="shared" si="16"/>
        <v>103.02</v>
      </c>
      <c r="G152" s="169">
        <f t="shared" si="17"/>
        <v>41.21</v>
      </c>
    </row>
    <row r="153" spans="1:7" x14ac:dyDescent="0.25">
      <c r="A153" s="167">
        <v>45320</v>
      </c>
      <c r="B153" t="str">
        <f t="shared" si="14"/>
        <v>maandag</v>
      </c>
      <c r="C153">
        <f t="shared" si="13"/>
        <v>0</v>
      </c>
      <c r="D153">
        <f t="shared" si="18"/>
        <v>111</v>
      </c>
      <c r="E153">
        <f t="shared" si="15"/>
        <v>44.4</v>
      </c>
      <c r="F153">
        <f t="shared" si="16"/>
        <v>103.02</v>
      </c>
      <c r="G153">
        <f t="shared" si="17"/>
        <v>41.21</v>
      </c>
    </row>
    <row r="154" spans="1:7" x14ac:dyDescent="0.25">
      <c r="A154" s="167">
        <v>45321</v>
      </c>
      <c r="B154" t="str">
        <f t="shared" si="14"/>
        <v>dinsdag</v>
      </c>
      <c r="C154">
        <f t="shared" si="13"/>
        <v>1</v>
      </c>
      <c r="D154">
        <f t="shared" si="18"/>
        <v>110</v>
      </c>
      <c r="E154">
        <f t="shared" si="15"/>
        <v>44</v>
      </c>
      <c r="F154">
        <f t="shared" si="16"/>
        <v>102.09</v>
      </c>
      <c r="G154">
        <f t="shared" si="17"/>
        <v>40.840000000000003</v>
      </c>
    </row>
    <row r="155" spans="1:7" x14ac:dyDescent="0.25">
      <c r="A155" s="167">
        <v>45322</v>
      </c>
      <c r="B155" t="str">
        <f t="shared" si="14"/>
        <v>woensdag</v>
      </c>
      <c r="C155">
        <f t="shared" si="13"/>
        <v>1</v>
      </c>
      <c r="D155">
        <f t="shared" si="18"/>
        <v>109</v>
      </c>
      <c r="E155">
        <f t="shared" si="15"/>
        <v>43.6</v>
      </c>
      <c r="F155">
        <f t="shared" si="16"/>
        <v>101.16</v>
      </c>
      <c r="G155">
        <f t="shared" si="17"/>
        <v>40.46</v>
      </c>
    </row>
    <row r="156" spans="1:7" x14ac:dyDescent="0.25">
      <c r="A156" s="167">
        <v>45323</v>
      </c>
      <c r="B156" t="str">
        <f t="shared" si="14"/>
        <v>donderdag</v>
      </c>
      <c r="C156">
        <f t="shared" si="13"/>
        <v>1</v>
      </c>
      <c r="D156">
        <f t="shared" si="18"/>
        <v>108</v>
      </c>
      <c r="E156">
        <f t="shared" si="15"/>
        <v>43.2</v>
      </c>
      <c r="F156">
        <f t="shared" si="16"/>
        <v>100.24</v>
      </c>
      <c r="G156">
        <f t="shared" si="17"/>
        <v>40.1</v>
      </c>
    </row>
    <row r="157" spans="1:7" x14ac:dyDescent="0.25">
      <c r="A157" s="167">
        <v>45324</v>
      </c>
      <c r="B157" t="str">
        <f t="shared" si="14"/>
        <v>vrijdag</v>
      </c>
      <c r="C157">
        <f t="shared" si="13"/>
        <v>1</v>
      </c>
      <c r="D157">
        <f t="shared" si="18"/>
        <v>107</v>
      </c>
      <c r="E157">
        <f t="shared" si="15"/>
        <v>42.8</v>
      </c>
      <c r="F157">
        <f t="shared" si="16"/>
        <v>99.31</v>
      </c>
      <c r="G157">
        <f t="shared" si="17"/>
        <v>39.72</v>
      </c>
    </row>
    <row r="158" spans="1:7" x14ac:dyDescent="0.25">
      <c r="A158" s="168">
        <v>45325</v>
      </c>
      <c r="B158" s="169" t="str">
        <f t="shared" si="14"/>
        <v>zaterdag</v>
      </c>
      <c r="C158" s="169">
        <f t="shared" si="13"/>
        <v>1</v>
      </c>
      <c r="D158" s="169">
        <f t="shared" si="18"/>
        <v>106</v>
      </c>
      <c r="E158" s="169">
        <f t="shared" si="15"/>
        <v>42.4</v>
      </c>
      <c r="F158" s="169">
        <f t="shared" si="16"/>
        <v>98.38</v>
      </c>
      <c r="G158" s="169">
        <f t="shared" si="17"/>
        <v>39.35</v>
      </c>
    </row>
    <row r="159" spans="1:7" x14ac:dyDescent="0.25">
      <c r="A159" s="168">
        <v>45326</v>
      </c>
      <c r="B159" s="169" t="str">
        <f t="shared" si="14"/>
        <v>zondag</v>
      </c>
      <c r="C159" s="169">
        <f t="shared" si="13"/>
        <v>0</v>
      </c>
      <c r="D159" s="169">
        <f t="shared" si="18"/>
        <v>106</v>
      </c>
      <c r="E159" s="169">
        <f t="shared" si="15"/>
        <v>42.4</v>
      </c>
      <c r="F159" s="169">
        <f t="shared" si="16"/>
        <v>98.38</v>
      </c>
      <c r="G159" s="169">
        <f t="shared" si="17"/>
        <v>39.35</v>
      </c>
    </row>
    <row r="160" spans="1:7" x14ac:dyDescent="0.25">
      <c r="A160" s="167">
        <v>45327</v>
      </c>
      <c r="B160" t="str">
        <f t="shared" si="14"/>
        <v>maandag</v>
      </c>
      <c r="C160">
        <f t="shared" si="13"/>
        <v>0</v>
      </c>
      <c r="D160">
        <f t="shared" si="18"/>
        <v>106</v>
      </c>
      <c r="E160">
        <f t="shared" si="15"/>
        <v>42.4</v>
      </c>
      <c r="F160">
        <f t="shared" si="16"/>
        <v>98.38</v>
      </c>
      <c r="G160">
        <f t="shared" si="17"/>
        <v>39.35</v>
      </c>
    </row>
    <row r="161" spans="1:7" x14ac:dyDescent="0.25">
      <c r="A161" s="167">
        <v>45328</v>
      </c>
      <c r="B161" t="str">
        <f t="shared" si="14"/>
        <v>dinsdag</v>
      </c>
      <c r="C161">
        <f t="shared" si="13"/>
        <v>1</v>
      </c>
      <c r="D161">
        <f t="shared" si="18"/>
        <v>105</v>
      </c>
      <c r="E161">
        <f t="shared" si="15"/>
        <v>42</v>
      </c>
      <c r="F161">
        <f t="shared" si="16"/>
        <v>97.45</v>
      </c>
      <c r="G161">
        <f t="shared" si="17"/>
        <v>38.979999999999997</v>
      </c>
    </row>
    <row r="162" spans="1:7" x14ac:dyDescent="0.25">
      <c r="A162" s="167">
        <v>45329</v>
      </c>
      <c r="B162" t="str">
        <f t="shared" si="14"/>
        <v>woensdag</v>
      </c>
      <c r="C162">
        <f t="shared" si="13"/>
        <v>1</v>
      </c>
      <c r="D162">
        <f t="shared" si="18"/>
        <v>104</v>
      </c>
      <c r="E162">
        <f t="shared" si="15"/>
        <v>41.6</v>
      </c>
      <c r="F162">
        <f t="shared" si="16"/>
        <v>96.52</v>
      </c>
      <c r="G162">
        <f t="shared" si="17"/>
        <v>38.61</v>
      </c>
    </row>
    <row r="163" spans="1:7" x14ac:dyDescent="0.25">
      <c r="A163" s="167">
        <v>45330</v>
      </c>
      <c r="B163" t="str">
        <f t="shared" si="14"/>
        <v>donderdag</v>
      </c>
      <c r="C163">
        <f t="shared" si="13"/>
        <v>1</v>
      </c>
      <c r="D163">
        <f t="shared" si="18"/>
        <v>103</v>
      </c>
      <c r="E163">
        <f t="shared" si="15"/>
        <v>41.2</v>
      </c>
      <c r="F163">
        <f t="shared" si="16"/>
        <v>95.6</v>
      </c>
      <c r="G163">
        <f t="shared" si="17"/>
        <v>38.24</v>
      </c>
    </row>
    <row r="164" spans="1:7" x14ac:dyDescent="0.25">
      <c r="A164" s="167">
        <v>45331</v>
      </c>
      <c r="B164" t="str">
        <f t="shared" si="14"/>
        <v>vrijdag</v>
      </c>
      <c r="C164">
        <f t="shared" si="13"/>
        <v>1</v>
      </c>
      <c r="D164">
        <f t="shared" si="18"/>
        <v>102</v>
      </c>
      <c r="E164">
        <f t="shared" si="15"/>
        <v>40.799999999999997</v>
      </c>
      <c r="F164">
        <f t="shared" si="16"/>
        <v>94.67</v>
      </c>
      <c r="G164">
        <f t="shared" si="17"/>
        <v>37.869999999999997</v>
      </c>
    </row>
    <row r="165" spans="1:7" x14ac:dyDescent="0.25">
      <c r="A165" s="168">
        <v>45332</v>
      </c>
      <c r="B165" s="169" t="str">
        <f t="shared" si="14"/>
        <v>zaterdag</v>
      </c>
      <c r="C165" s="169">
        <f t="shared" si="13"/>
        <v>1</v>
      </c>
      <c r="D165" s="169">
        <f t="shared" si="18"/>
        <v>101</v>
      </c>
      <c r="E165" s="169">
        <f t="shared" si="15"/>
        <v>40.4</v>
      </c>
      <c r="F165" s="169">
        <f t="shared" si="16"/>
        <v>93.74</v>
      </c>
      <c r="G165" s="169">
        <f t="shared" si="17"/>
        <v>37.5</v>
      </c>
    </row>
    <row r="166" spans="1:7" x14ac:dyDescent="0.25">
      <c r="A166" s="168">
        <v>45333</v>
      </c>
      <c r="B166" s="169" t="str">
        <f t="shared" si="14"/>
        <v>zondag</v>
      </c>
      <c r="C166" s="169">
        <f t="shared" si="13"/>
        <v>0</v>
      </c>
      <c r="D166" s="169">
        <f t="shared" si="18"/>
        <v>101</v>
      </c>
      <c r="E166" s="169">
        <f t="shared" si="15"/>
        <v>40.4</v>
      </c>
      <c r="F166" s="169">
        <f t="shared" si="16"/>
        <v>93.74</v>
      </c>
      <c r="G166" s="169">
        <f t="shared" si="17"/>
        <v>37.5</v>
      </c>
    </row>
    <row r="167" spans="1:7" x14ac:dyDescent="0.25">
      <c r="A167" s="167">
        <v>45334</v>
      </c>
      <c r="B167" t="str">
        <f t="shared" si="14"/>
        <v>maandag</v>
      </c>
      <c r="C167">
        <f t="shared" si="13"/>
        <v>0</v>
      </c>
      <c r="D167">
        <f t="shared" si="18"/>
        <v>101</v>
      </c>
      <c r="E167">
        <f t="shared" si="15"/>
        <v>40.4</v>
      </c>
      <c r="F167">
        <f t="shared" si="16"/>
        <v>93.74</v>
      </c>
      <c r="G167">
        <f t="shared" si="17"/>
        <v>37.5</v>
      </c>
    </row>
    <row r="168" spans="1:7" x14ac:dyDescent="0.25">
      <c r="A168" s="167">
        <v>45335</v>
      </c>
      <c r="B168" t="str">
        <f t="shared" si="14"/>
        <v>dinsdag</v>
      </c>
      <c r="C168">
        <f t="shared" si="13"/>
        <v>1</v>
      </c>
      <c r="D168">
        <f t="shared" si="18"/>
        <v>100</v>
      </c>
      <c r="E168">
        <f t="shared" si="15"/>
        <v>40</v>
      </c>
      <c r="F168">
        <f t="shared" si="16"/>
        <v>92.81</v>
      </c>
      <c r="G168">
        <f t="shared" si="17"/>
        <v>37.119999999999997</v>
      </c>
    </row>
    <row r="169" spans="1:7" x14ac:dyDescent="0.25">
      <c r="A169" s="167">
        <v>45336</v>
      </c>
      <c r="B169" t="str">
        <f t="shared" si="14"/>
        <v>woensdag</v>
      </c>
      <c r="C169">
        <f t="shared" si="13"/>
        <v>1</v>
      </c>
      <c r="D169">
        <f t="shared" si="18"/>
        <v>99</v>
      </c>
      <c r="E169">
        <f t="shared" si="15"/>
        <v>39.6</v>
      </c>
      <c r="F169">
        <f t="shared" si="16"/>
        <v>91.88</v>
      </c>
      <c r="G169">
        <f t="shared" si="17"/>
        <v>36.75</v>
      </c>
    </row>
    <row r="170" spans="1:7" x14ac:dyDescent="0.25">
      <c r="A170" s="167">
        <v>45337</v>
      </c>
      <c r="B170" t="str">
        <f t="shared" si="14"/>
        <v>donderdag</v>
      </c>
      <c r="C170">
        <f t="shared" si="13"/>
        <v>1</v>
      </c>
      <c r="D170">
        <f t="shared" si="18"/>
        <v>98</v>
      </c>
      <c r="E170">
        <f t="shared" si="15"/>
        <v>39.200000000000003</v>
      </c>
      <c r="F170">
        <f t="shared" si="16"/>
        <v>90.95</v>
      </c>
      <c r="G170">
        <f t="shared" si="17"/>
        <v>36.380000000000003</v>
      </c>
    </row>
    <row r="171" spans="1:7" x14ac:dyDescent="0.25">
      <c r="A171" s="167">
        <v>45338</v>
      </c>
      <c r="B171" t="str">
        <f t="shared" si="14"/>
        <v>vrijdag</v>
      </c>
      <c r="C171">
        <f t="shared" si="13"/>
        <v>1</v>
      </c>
      <c r="D171">
        <f t="shared" si="18"/>
        <v>97</v>
      </c>
      <c r="E171">
        <f t="shared" si="15"/>
        <v>38.799999999999997</v>
      </c>
      <c r="F171">
        <f t="shared" si="16"/>
        <v>90.03</v>
      </c>
      <c r="G171">
        <f t="shared" si="17"/>
        <v>36.01</v>
      </c>
    </row>
    <row r="172" spans="1:7" x14ac:dyDescent="0.25">
      <c r="A172" s="168">
        <v>45339</v>
      </c>
      <c r="B172" s="169" t="str">
        <f t="shared" si="14"/>
        <v>zaterdag</v>
      </c>
      <c r="C172" s="169">
        <f t="shared" si="13"/>
        <v>1</v>
      </c>
      <c r="D172" s="169">
        <f t="shared" si="18"/>
        <v>96</v>
      </c>
      <c r="E172" s="169">
        <f t="shared" si="15"/>
        <v>38.4</v>
      </c>
      <c r="F172" s="169">
        <f t="shared" si="16"/>
        <v>89.1</v>
      </c>
      <c r="G172" s="169">
        <f t="shared" si="17"/>
        <v>35.64</v>
      </c>
    </row>
    <row r="173" spans="1:7" x14ac:dyDescent="0.25">
      <c r="A173" s="168">
        <v>45340</v>
      </c>
      <c r="B173" s="169" t="str">
        <f t="shared" si="14"/>
        <v>zondag</v>
      </c>
      <c r="C173" s="169">
        <f t="shared" si="13"/>
        <v>0</v>
      </c>
      <c r="D173" s="169">
        <f t="shared" si="18"/>
        <v>96</v>
      </c>
      <c r="E173" s="169">
        <f t="shared" si="15"/>
        <v>38.4</v>
      </c>
      <c r="F173" s="169">
        <f t="shared" si="16"/>
        <v>89.1</v>
      </c>
      <c r="G173" s="169">
        <f t="shared" si="17"/>
        <v>35.64</v>
      </c>
    </row>
    <row r="174" spans="1:7" x14ac:dyDescent="0.25">
      <c r="A174" s="167">
        <v>45341</v>
      </c>
      <c r="B174" t="str">
        <f t="shared" si="14"/>
        <v>maandag</v>
      </c>
      <c r="C174">
        <f t="shared" si="13"/>
        <v>0</v>
      </c>
      <c r="D174">
        <f t="shared" si="18"/>
        <v>96</v>
      </c>
      <c r="E174">
        <f t="shared" si="15"/>
        <v>38.4</v>
      </c>
      <c r="F174">
        <f t="shared" si="16"/>
        <v>89.1</v>
      </c>
      <c r="G174">
        <f t="shared" si="17"/>
        <v>35.64</v>
      </c>
    </row>
    <row r="175" spans="1:7" x14ac:dyDescent="0.25">
      <c r="A175" s="167">
        <v>45342</v>
      </c>
      <c r="B175" t="str">
        <f t="shared" si="14"/>
        <v>dinsdag</v>
      </c>
      <c r="C175">
        <f t="shared" si="13"/>
        <v>1</v>
      </c>
      <c r="D175">
        <f t="shared" si="18"/>
        <v>95</v>
      </c>
      <c r="E175">
        <f t="shared" si="15"/>
        <v>38</v>
      </c>
      <c r="F175">
        <f t="shared" si="16"/>
        <v>88.17</v>
      </c>
      <c r="G175">
        <f t="shared" si="17"/>
        <v>35.270000000000003</v>
      </c>
    </row>
    <row r="176" spans="1:7" x14ac:dyDescent="0.25">
      <c r="A176" s="167">
        <v>45343</v>
      </c>
      <c r="B176" t="str">
        <f t="shared" si="14"/>
        <v>woensdag</v>
      </c>
      <c r="C176">
        <f t="shared" si="13"/>
        <v>1</v>
      </c>
      <c r="D176">
        <f t="shared" si="18"/>
        <v>94</v>
      </c>
      <c r="E176">
        <f t="shared" si="15"/>
        <v>37.6</v>
      </c>
      <c r="F176">
        <f t="shared" si="16"/>
        <v>87.24</v>
      </c>
      <c r="G176">
        <f t="shared" si="17"/>
        <v>34.9</v>
      </c>
    </row>
    <row r="177" spans="1:7" x14ac:dyDescent="0.25">
      <c r="A177" s="167">
        <v>45344</v>
      </c>
      <c r="B177" t="str">
        <f t="shared" si="14"/>
        <v>donderdag</v>
      </c>
      <c r="C177">
        <f t="shared" si="13"/>
        <v>1</v>
      </c>
      <c r="D177">
        <f t="shared" si="18"/>
        <v>93</v>
      </c>
      <c r="E177">
        <f t="shared" si="15"/>
        <v>37.200000000000003</v>
      </c>
      <c r="F177">
        <f t="shared" si="16"/>
        <v>86.31</v>
      </c>
      <c r="G177">
        <f t="shared" si="17"/>
        <v>34.520000000000003</v>
      </c>
    </row>
    <row r="178" spans="1:7" x14ac:dyDescent="0.25">
      <c r="A178" s="167">
        <v>45345</v>
      </c>
      <c r="B178" t="str">
        <f t="shared" si="14"/>
        <v>vrijdag</v>
      </c>
      <c r="C178">
        <f t="shared" si="13"/>
        <v>1</v>
      </c>
      <c r="D178">
        <f t="shared" si="18"/>
        <v>92</v>
      </c>
      <c r="E178">
        <f t="shared" si="15"/>
        <v>36.799999999999997</v>
      </c>
      <c r="F178">
        <f t="shared" si="16"/>
        <v>85.39</v>
      </c>
      <c r="G178">
        <f t="shared" si="17"/>
        <v>34.159999999999997</v>
      </c>
    </row>
    <row r="179" spans="1:7" x14ac:dyDescent="0.25">
      <c r="A179" s="168">
        <v>45346</v>
      </c>
      <c r="B179" s="169" t="str">
        <f t="shared" si="14"/>
        <v>zaterdag</v>
      </c>
      <c r="C179" s="169">
        <f t="shared" si="13"/>
        <v>1</v>
      </c>
      <c r="D179" s="169">
        <f t="shared" si="18"/>
        <v>91</v>
      </c>
      <c r="E179" s="169">
        <f t="shared" si="15"/>
        <v>36.4</v>
      </c>
      <c r="F179" s="169">
        <f t="shared" si="16"/>
        <v>84.46</v>
      </c>
      <c r="G179" s="169">
        <f t="shared" si="17"/>
        <v>33.78</v>
      </c>
    </row>
    <row r="180" spans="1:7" x14ac:dyDescent="0.25">
      <c r="A180" s="168">
        <v>45347</v>
      </c>
      <c r="B180" s="169" t="str">
        <f t="shared" si="14"/>
        <v>zondag</v>
      </c>
      <c r="C180" s="169">
        <f t="shared" si="13"/>
        <v>0</v>
      </c>
      <c r="D180" s="169">
        <f t="shared" si="18"/>
        <v>91</v>
      </c>
      <c r="E180" s="169">
        <f t="shared" si="15"/>
        <v>36.4</v>
      </c>
      <c r="F180" s="169">
        <f t="shared" si="16"/>
        <v>84.46</v>
      </c>
      <c r="G180" s="169">
        <f t="shared" si="17"/>
        <v>33.78</v>
      </c>
    </row>
    <row r="181" spans="1:7" x14ac:dyDescent="0.25">
      <c r="A181" s="167">
        <v>45348</v>
      </c>
      <c r="B181" t="str">
        <f t="shared" si="14"/>
        <v>maandag</v>
      </c>
      <c r="C181">
        <f t="shared" si="13"/>
        <v>0</v>
      </c>
      <c r="D181">
        <f t="shared" si="18"/>
        <v>91</v>
      </c>
      <c r="E181">
        <f t="shared" si="15"/>
        <v>36.4</v>
      </c>
      <c r="F181">
        <f t="shared" si="16"/>
        <v>84.46</v>
      </c>
      <c r="G181">
        <f t="shared" si="17"/>
        <v>33.78</v>
      </c>
    </row>
    <row r="182" spans="1:7" x14ac:dyDescent="0.25">
      <c r="A182" s="167">
        <v>45349</v>
      </c>
      <c r="B182" t="str">
        <f t="shared" si="14"/>
        <v>dinsdag</v>
      </c>
      <c r="C182">
        <f t="shared" si="13"/>
        <v>1</v>
      </c>
      <c r="D182">
        <f t="shared" si="18"/>
        <v>90</v>
      </c>
      <c r="E182">
        <f t="shared" si="15"/>
        <v>36</v>
      </c>
      <c r="F182">
        <f t="shared" si="16"/>
        <v>83.53</v>
      </c>
      <c r="G182">
        <f t="shared" si="17"/>
        <v>33.409999999999997</v>
      </c>
    </row>
    <row r="183" spans="1:7" x14ac:dyDescent="0.25">
      <c r="A183" s="167">
        <v>45350</v>
      </c>
      <c r="B183" t="str">
        <f t="shared" si="14"/>
        <v>woensdag</v>
      </c>
      <c r="C183">
        <f t="shared" si="13"/>
        <v>1</v>
      </c>
      <c r="D183">
        <f t="shared" si="18"/>
        <v>89</v>
      </c>
      <c r="E183">
        <f t="shared" si="15"/>
        <v>35.6</v>
      </c>
      <c r="F183">
        <f t="shared" si="16"/>
        <v>82.6</v>
      </c>
      <c r="G183">
        <f t="shared" si="17"/>
        <v>33.04</v>
      </c>
    </row>
    <row r="184" spans="1:7" x14ac:dyDescent="0.25">
      <c r="A184" s="167">
        <v>45351</v>
      </c>
      <c r="B184" t="str">
        <f t="shared" si="14"/>
        <v>donderdag</v>
      </c>
      <c r="C184">
        <f t="shared" si="13"/>
        <v>1</v>
      </c>
      <c r="D184">
        <f t="shared" si="18"/>
        <v>88</v>
      </c>
      <c r="E184">
        <f t="shared" si="15"/>
        <v>35.200000000000003</v>
      </c>
      <c r="F184">
        <f t="shared" si="16"/>
        <v>81.67</v>
      </c>
      <c r="G184">
        <f t="shared" si="17"/>
        <v>32.67</v>
      </c>
    </row>
    <row r="185" spans="1:7" x14ac:dyDescent="0.25">
      <c r="A185" s="167">
        <v>45352</v>
      </c>
      <c r="B185" t="str">
        <f t="shared" si="14"/>
        <v>vrijdag</v>
      </c>
      <c r="C185">
        <f t="shared" si="13"/>
        <v>1</v>
      </c>
      <c r="D185">
        <f t="shared" si="18"/>
        <v>87</v>
      </c>
      <c r="E185">
        <f t="shared" si="15"/>
        <v>34.799999999999997</v>
      </c>
      <c r="F185">
        <f t="shared" si="16"/>
        <v>80.75</v>
      </c>
      <c r="G185">
        <f t="shared" si="17"/>
        <v>32.299999999999997</v>
      </c>
    </row>
    <row r="186" spans="1:7" x14ac:dyDescent="0.25">
      <c r="A186" s="168">
        <v>45353</v>
      </c>
      <c r="B186" s="169" t="str">
        <f t="shared" si="14"/>
        <v>zaterdag</v>
      </c>
      <c r="C186" s="169">
        <f t="shared" si="13"/>
        <v>1</v>
      </c>
      <c r="D186" s="169">
        <f t="shared" si="18"/>
        <v>86</v>
      </c>
      <c r="E186" s="169">
        <f t="shared" si="15"/>
        <v>34.4</v>
      </c>
      <c r="F186" s="169">
        <f t="shared" si="16"/>
        <v>79.819999999999993</v>
      </c>
      <c r="G186" s="169">
        <f t="shared" si="17"/>
        <v>31.93</v>
      </c>
    </row>
    <row r="187" spans="1:7" x14ac:dyDescent="0.25">
      <c r="A187" s="168">
        <v>45354</v>
      </c>
      <c r="B187" s="169" t="str">
        <f t="shared" si="14"/>
        <v>zondag</v>
      </c>
      <c r="C187" s="169">
        <f t="shared" si="13"/>
        <v>0</v>
      </c>
      <c r="D187" s="169">
        <f t="shared" si="18"/>
        <v>86</v>
      </c>
      <c r="E187" s="169">
        <f t="shared" si="15"/>
        <v>34.4</v>
      </c>
      <c r="F187" s="169">
        <f t="shared" si="16"/>
        <v>79.819999999999993</v>
      </c>
      <c r="G187" s="169">
        <f t="shared" si="17"/>
        <v>31.93</v>
      </c>
    </row>
    <row r="188" spans="1:7" x14ac:dyDescent="0.25">
      <c r="A188" s="167">
        <v>45355</v>
      </c>
      <c r="B188" t="str">
        <f t="shared" si="14"/>
        <v>maandag</v>
      </c>
      <c r="C188">
        <f t="shared" si="13"/>
        <v>0</v>
      </c>
      <c r="D188">
        <f t="shared" si="18"/>
        <v>86</v>
      </c>
      <c r="E188">
        <f t="shared" si="15"/>
        <v>34.4</v>
      </c>
      <c r="F188">
        <f t="shared" si="16"/>
        <v>79.819999999999993</v>
      </c>
      <c r="G188">
        <f t="shared" si="17"/>
        <v>31.93</v>
      </c>
    </row>
    <row r="189" spans="1:7" x14ac:dyDescent="0.25">
      <c r="A189" s="167">
        <v>45356</v>
      </c>
      <c r="B189" t="str">
        <f t="shared" si="14"/>
        <v>dinsdag</v>
      </c>
      <c r="C189">
        <f t="shared" si="13"/>
        <v>1</v>
      </c>
      <c r="D189">
        <f t="shared" si="18"/>
        <v>85</v>
      </c>
      <c r="E189">
        <f t="shared" si="15"/>
        <v>34</v>
      </c>
      <c r="F189">
        <f t="shared" si="16"/>
        <v>78.89</v>
      </c>
      <c r="G189">
        <f t="shared" si="17"/>
        <v>31.56</v>
      </c>
    </row>
    <row r="190" spans="1:7" x14ac:dyDescent="0.25">
      <c r="A190" s="167">
        <v>45357</v>
      </c>
      <c r="B190" t="str">
        <f t="shared" si="14"/>
        <v>woensdag</v>
      </c>
      <c r="C190">
        <f t="shared" si="13"/>
        <v>1</v>
      </c>
      <c r="D190">
        <f t="shared" si="18"/>
        <v>84</v>
      </c>
      <c r="E190">
        <f t="shared" si="15"/>
        <v>33.6</v>
      </c>
      <c r="F190">
        <f t="shared" si="16"/>
        <v>77.959999999999994</v>
      </c>
      <c r="G190">
        <f t="shared" si="17"/>
        <v>31.18</v>
      </c>
    </row>
    <row r="191" spans="1:7" x14ac:dyDescent="0.25">
      <c r="A191" s="167">
        <v>45358</v>
      </c>
      <c r="B191" t="str">
        <f t="shared" si="14"/>
        <v>donderdag</v>
      </c>
      <c r="C191">
        <f t="shared" si="13"/>
        <v>1</v>
      </c>
      <c r="D191">
        <f t="shared" si="18"/>
        <v>83</v>
      </c>
      <c r="E191">
        <f t="shared" si="15"/>
        <v>33.200000000000003</v>
      </c>
      <c r="F191">
        <f t="shared" si="16"/>
        <v>77.03</v>
      </c>
      <c r="G191">
        <f t="shared" si="17"/>
        <v>30.81</v>
      </c>
    </row>
    <row r="192" spans="1:7" x14ac:dyDescent="0.25">
      <c r="A192" s="167">
        <v>45359</v>
      </c>
      <c r="B192" t="str">
        <f t="shared" si="14"/>
        <v>vrijdag</v>
      </c>
      <c r="C192">
        <f t="shared" si="13"/>
        <v>1</v>
      </c>
      <c r="D192">
        <f t="shared" si="18"/>
        <v>82</v>
      </c>
      <c r="E192">
        <f t="shared" si="15"/>
        <v>32.799999999999997</v>
      </c>
      <c r="F192">
        <f t="shared" si="16"/>
        <v>76.11</v>
      </c>
      <c r="G192">
        <f t="shared" si="17"/>
        <v>30.44</v>
      </c>
    </row>
    <row r="193" spans="1:7" x14ac:dyDescent="0.25">
      <c r="A193" s="168">
        <v>45360</v>
      </c>
      <c r="B193" s="169" t="str">
        <f t="shared" si="14"/>
        <v>zaterdag</v>
      </c>
      <c r="C193" s="169">
        <f t="shared" ref="C193:C256" si="19">IF(OR(B193="vrijdag", B193="zaterdag",B193="dinsdag",B193="woensdag",B193="donderdag"),1,0)</f>
        <v>1</v>
      </c>
      <c r="D193" s="169">
        <f t="shared" si="18"/>
        <v>81</v>
      </c>
      <c r="E193" s="169">
        <f t="shared" si="15"/>
        <v>32.4</v>
      </c>
      <c r="F193" s="169">
        <f t="shared" si="16"/>
        <v>75.180000000000007</v>
      </c>
      <c r="G193" s="169">
        <f t="shared" si="17"/>
        <v>30.07</v>
      </c>
    </row>
    <row r="194" spans="1:7" x14ac:dyDescent="0.25">
      <c r="A194" s="168">
        <v>45361</v>
      </c>
      <c r="B194" s="169" t="str">
        <f t="shared" si="14"/>
        <v>zondag</v>
      </c>
      <c r="C194" s="169">
        <f t="shared" si="19"/>
        <v>0</v>
      </c>
      <c r="D194" s="169">
        <f t="shared" si="18"/>
        <v>81</v>
      </c>
      <c r="E194" s="169">
        <f t="shared" si="15"/>
        <v>32.4</v>
      </c>
      <c r="F194" s="169">
        <f t="shared" si="16"/>
        <v>75.180000000000007</v>
      </c>
      <c r="G194" s="169">
        <f t="shared" si="17"/>
        <v>30.07</v>
      </c>
    </row>
    <row r="195" spans="1:7" x14ac:dyDescent="0.25">
      <c r="A195" s="167">
        <v>45362</v>
      </c>
      <c r="B195" t="str">
        <f t="shared" ref="B195:B258" si="20">TEXT(A195,"dddd")</f>
        <v>maandag</v>
      </c>
      <c r="C195">
        <f t="shared" si="19"/>
        <v>0</v>
      </c>
      <c r="D195">
        <f t="shared" si="18"/>
        <v>81</v>
      </c>
      <c r="E195">
        <f t="shared" ref="E195:E258" si="21">ROUND(D195/5*2,2)</f>
        <v>32.4</v>
      </c>
      <c r="F195">
        <f t="shared" ref="F195:F258" si="22">ROUND(D195/$D$1*$F$1,2)</f>
        <v>75.180000000000007</v>
      </c>
      <c r="G195">
        <f t="shared" ref="G195:G258" si="23">ROUND(F195/5*2,2)</f>
        <v>30.07</v>
      </c>
    </row>
    <row r="196" spans="1:7" x14ac:dyDescent="0.25">
      <c r="A196" s="167">
        <v>45363</v>
      </c>
      <c r="B196" t="str">
        <f t="shared" si="20"/>
        <v>dinsdag</v>
      </c>
      <c r="C196">
        <f t="shared" si="19"/>
        <v>1</v>
      </c>
      <c r="D196">
        <f t="shared" si="18"/>
        <v>80</v>
      </c>
      <c r="E196">
        <f t="shared" si="21"/>
        <v>32</v>
      </c>
      <c r="F196">
        <f t="shared" si="22"/>
        <v>74.25</v>
      </c>
      <c r="G196">
        <f t="shared" si="23"/>
        <v>29.7</v>
      </c>
    </row>
    <row r="197" spans="1:7" x14ac:dyDescent="0.25">
      <c r="A197" s="167">
        <v>45364</v>
      </c>
      <c r="B197" t="str">
        <f t="shared" si="20"/>
        <v>woensdag</v>
      </c>
      <c r="C197">
        <f t="shared" si="19"/>
        <v>1</v>
      </c>
      <c r="D197">
        <f t="shared" ref="D197:D260" si="24">D196-C197</f>
        <v>79</v>
      </c>
      <c r="E197">
        <f t="shared" si="21"/>
        <v>31.6</v>
      </c>
      <c r="F197">
        <f t="shared" si="22"/>
        <v>73.319999999999993</v>
      </c>
      <c r="G197">
        <f t="shared" si="23"/>
        <v>29.33</v>
      </c>
    </row>
    <row r="198" spans="1:7" x14ac:dyDescent="0.25">
      <c r="A198" s="167">
        <v>45365</v>
      </c>
      <c r="B198" t="str">
        <f t="shared" si="20"/>
        <v>donderdag</v>
      </c>
      <c r="C198">
        <f t="shared" si="19"/>
        <v>1</v>
      </c>
      <c r="D198">
        <f t="shared" si="24"/>
        <v>78</v>
      </c>
      <c r="E198">
        <f t="shared" si="21"/>
        <v>31.2</v>
      </c>
      <c r="F198">
        <f t="shared" si="22"/>
        <v>72.39</v>
      </c>
      <c r="G198">
        <f t="shared" si="23"/>
        <v>28.96</v>
      </c>
    </row>
    <row r="199" spans="1:7" x14ac:dyDescent="0.25">
      <c r="A199" s="167">
        <v>45366</v>
      </c>
      <c r="B199" t="str">
        <f t="shared" si="20"/>
        <v>vrijdag</v>
      </c>
      <c r="C199">
        <f t="shared" si="19"/>
        <v>1</v>
      </c>
      <c r="D199">
        <f t="shared" si="24"/>
        <v>77</v>
      </c>
      <c r="E199">
        <f t="shared" si="21"/>
        <v>30.8</v>
      </c>
      <c r="F199">
        <f t="shared" si="22"/>
        <v>71.459999999999994</v>
      </c>
      <c r="G199">
        <f t="shared" si="23"/>
        <v>28.58</v>
      </c>
    </row>
    <row r="200" spans="1:7" x14ac:dyDescent="0.25">
      <c r="A200" s="168">
        <v>45367</v>
      </c>
      <c r="B200" s="169" t="str">
        <f t="shared" si="20"/>
        <v>zaterdag</v>
      </c>
      <c r="C200" s="169">
        <f t="shared" si="19"/>
        <v>1</v>
      </c>
      <c r="D200" s="169">
        <f t="shared" si="24"/>
        <v>76</v>
      </c>
      <c r="E200" s="169">
        <f t="shared" si="21"/>
        <v>30.4</v>
      </c>
      <c r="F200" s="169">
        <f t="shared" si="22"/>
        <v>70.540000000000006</v>
      </c>
      <c r="G200" s="169">
        <f t="shared" si="23"/>
        <v>28.22</v>
      </c>
    </row>
    <row r="201" spans="1:7" x14ac:dyDescent="0.25">
      <c r="A201" s="168">
        <v>45368</v>
      </c>
      <c r="B201" s="169" t="str">
        <f t="shared" si="20"/>
        <v>zondag</v>
      </c>
      <c r="C201" s="169">
        <f t="shared" si="19"/>
        <v>0</v>
      </c>
      <c r="D201" s="169">
        <f t="shared" si="24"/>
        <v>76</v>
      </c>
      <c r="E201" s="169">
        <f t="shared" si="21"/>
        <v>30.4</v>
      </c>
      <c r="F201" s="169">
        <f t="shared" si="22"/>
        <v>70.540000000000006</v>
      </c>
      <c r="G201" s="169">
        <f t="shared" si="23"/>
        <v>28.22</v>
      </c>
    </row>
    <row r="202" spans="1:7" x14ac:dyDescent="0.25">
      <c r="A202" s="167">
        <v>45369</v>
      </c>
      <c r="B202" t="str">
        <f t="shared" si="20"/>
        <v>maandag</v>
      </c>
      <c r="C202">
        <f t="shared" si="19"/>
        <v>0</v>
      </c>
      <c r="D202">
        <f t="shared" si="24"/>
        <v>76</v>
      </c>
      <c r="E202">
        <f t="shared" si="21"/>
        <v>30.4</v>
      </c>
      <c r="F202">
        <f t="shared" si="22"/>
        <v>70.540000000000006</v>
      </c>
      <c r="G202">
        <f t="shared" si="23"/>
        <v>28.22</v>
      </c>
    </row>
    <row r="203" spans="1:7" x14ac:dyDescent="0.25">
      <c r="A203" s="167">
        <v>45370</v>
      </c>
      <c r="B203" t="str">
        <f t="shared" si="20"/>
        <v>dinsdag</v>
      </c>
      <c r="C203">
        <f t="shared" si="19"/>
        <v>1</v>
      </c>
      <c r="D203">
        <f t="shared" si="24"/>
        <v>75</v>
      </c>
      <c r="E203">
        <f t="shared" si="21"/>
        <v>30</v>
      </c>
      <c r="F203">
        <f t="shared" si="22"/>
        <v>69.61</v>
      </c>
      <c r="G203">
        <f t="shared" si="23"/>
        <v>27.84</v>
      </c>
    </row>
    <row r="204" spans="1:7" x14ac:dyDescent="0.25">
      <c r="A204" s="167">
        <v>45371</v>
      </c>
      <c r="B204" t="str">
        <f t="shared" si="20"/>
        <v>woensdag</v>
      </c>
      <c r="C204">
        <f t="shared" si="19"/>
        <v>1</v>
      </c>
      <c r="D204">
        <f t="shared" si="24"/>
        <v>74</v>
      </c>
      <c r="E204">
        <f t="shared" si="21"/>
        <v>29.6</v>
      </c>
      <c r="F204">
        <f t="shared" si="22"/>
        <v>68.680000000000007</v>
      </c>
      <c r="G204">
        <f t="shared" si="23"/>
        <v>27.47</v>
      </c>
    </row>
    <row r="205" spans="1:7" x14ac:dyDescent="0.25">
      <c r="A205" s="167">
        <v>45372</v>
      </c>
      <c r="B205" t="str">
        <f t="shared" si="20"/>
        <v>donderdag</v>
      </c>
      <c r="C205">
        <f t="shared" si="19"/>
        <v>1</v>
      </c>
      <c r="D205">
        <f t="shared" si="24"/>
        <v>73</v>
      </c>
      <c r="E205">
        <f t="shared" si="21"/>
        <v>29.2</v>
      </c>
      <c r="F205">
        <f t="shared" si="22"/>
        <v>67.75</v>
      </c>
      <c r="G205">
        <f t="shared" si="23"/>
        <v>27.1</v>
      </c>
    </row>
    <row r="206" spans="1:7" x14ac:dyDescent="0.25">
      <c r="A206" s="167">
        <v>45373</v>
      </c>
      <c r="B206" t="str">
        <f t="shared" si="20"/>
        <v>vrijdag</v>
      </c>
      <c r="C206">
        <f t="shared" si="19"/>
        <v>1</v>
      </c>
      <c r="D206">
        <f t="shared" si="24"/>
        <v>72</v>
      </c>
      <c r="E206">
        <f t="shared" si="21"/>
        <v>28.8</v>
      </c>
      <c r="F206">
        <f t="shared" si="22"/>
        <v>66.819999999999993</v>
      </c>
      <c r="G206">
        <f t="shared" si="23"/>
        <v>26.73</v>
      </c>
    </row>
    <row r="207" spans="1:7" x14ac:dyDescent="0.25">
      <c r="A207" s="168">
        <v>45374</v>
      </c>
      <c r="B207" s="169" t="str">
        <f t="shared" si="20"/>
        <v>zaterdag</v>
      </c>
      <c r="C207" s="169">
        <f t="shared" si="19"/>
        <v>1</v>
      </c>
      <c r="D207" s="169">
        <f t="shared" si="24"/>
        <v>71</v>
      </c>
      <c r="E207" s="169">
        <f t="shared" si="21"/>
        <v>28.4</v>
      </c>
      <c r="F207" s="169">
        <f t="shared" si="22"/>
        <v>65.900000000000006</v>
      </c>
      <c r="G207" s="169">
        <f t="shared" si="23"/>
        <v>26.36</v>
      </c>
    </row>
    <row r="208" spans="1:7" x14ac:dyDescent="0.25">
      <c r="A208" s="168">
        <v>45375</v>
      </c>
      <c r="B208" s="169" t="str">
        <f t="shared" si="20"/>
        <v>zondag</v>
      </c>
      <c r="C208" s="169">
        <f t="shared" si="19"/>
        <v>0</v>
      </c>
      <c r="D208" s="169">
        <f t="shared" si="24"/>
        <v>71</v>
      </c>
      <c r="E208" s="169">
        <f t="shared" si="21"/>
        <v>28.4</v>
      </c>
      <c r="F208" s="169">
        <f t="shared" si="22"/>
        <v>65.900000000000006</v>
      </c>
      <c r="G208" s="169">
        <f t="shared" si="23"/>
        <v>26.36</v>
      </c>
    </row>
    <row r="209" spans="1:7" x14ac:dyDescent="0.25">
      <c r="A209" s="167">
        <v>45376</v>
      </c>
      <c r="B209" t="str">
        <f t="shared" si="20"/>
        <v>maandag</v>
      </c>
      <c r="C209">
        <f t="shared" si="19"/>
        <v>0</v>
      </c>
      <c r="D209">
        <f t="shared" si="24"/>
        <v>71</v>
      </c>
      <c r="E209">
        <f t="shared" si="21"/>
        <v>28.4</v>
      </c>
      <c r="F209">
        <f t="shared" si="22"/>
        <v>65.900000000000006</v>
      </c>
      <c r="G209">
        <f t="shared" si="23"/>
        <v>26.36</v>
      </c>
    </row>
    <row r="210" spans="1:7" x14ac:dyDescent="0.25">
      <c r="A210" s="167">
        <v>45377</v>
      </c>
      <c r="B210" t="str">
        <f t="shared" si="20"/>
        <v>dinsdag</v>
      </c>
      <c r="C210">
        <f t="shared" si="19"/>
        <v>1</v>
      </c>
      <c r="D210">
        <f t="shared" si="24"/>
        <v>70</v>
      </c>
      <c r="E210">
        <f t="shared" si="21"/>
        <v>28</v>
      </c>
      <c r="F210">
        <f t="shared" si="22"/>
        <v>64.97</v>
      </c>
      <c r="G210">
        <f t="shared" si="23"/>
        <v>25.99</v>
      </c>
    </row>
    <row r="211" spans="1:7" x14ac:dyDescent="0.25">
      <c r="A211" s="167">
        <v>45378</v>
      </c>
      <c r="B211" t="str">
        <f t="shared" si="20"/>
        <v>woensdag</v>
      </c>
      <c r="C211">
        <f t="shared" si="19"/>
        <v>1</v>
      </c>
      <c r="D211">
        <f t="shared" si="24"/>
        <v>69</v>
      </c>
      <c r="E211">
        <f t="shared" si="21"/>
        <v>27.6</v>
      </c>
      <c r="F211">
        <f t="shared" si="22"/>
        <v>64.040000000000006</v>
      </c>
      <c r="G211">
        <f t="shared" si="23"/>
        <v>25.62</v>
      </c>
    </row>
    <row r="212" spans="1:7" x14ac:dyDescent="0.25">
      <c r="A212" s="167">
        <v>45379</v>
      </c>
      <c r="B212" t="str">
        <f t="shared" si="20"/>
        <v>donderdag</v>
      </c>
      <c r="C212">
        <f t="shared" si="19"/>
        <v>1</v>
      </c>
      <c r="D212">
        <f t="shared" si="24"/>
        <v>68</v>
      </c>
      <c r="E212">
        <f t="shared" si="21"/>
        <v>27.2</v>
      </c>
      <c r="F212">
        <f t="shared" si="22"/>
        <v>63.11</v>
      </c>
      <c r="G212">
        <f t="shared" si="23"/>
        <v>25.24</v>
      </c>
    </row>
    <row r="213" spans="1:7" x14ac:dyDescent="0.25">
      <c r="A213" s="167">
        <v>45380</v>
      </c>
      <c r="B213" t="str">
        <f t="shared" si="20"/>
        <v>vrijdag</v>
      </c>
      <c r="C213">
        <f t="shared" si="19"/>
        <v>1</v>
      </c>
      <c r="D213">
        <f t="shared" si="24"/>
        <v>67</v>
      </c>
      <c r="E213">
        <f t="shared" si="21"/>
        <v>26.8</v>
      </c>
      <c r="F213">
        <f t="shared" si="22"/>
        <v>62.18</v>
      </c>
      <c r="G213">
        <f t="shared" si="23"/>
        <v>24.87</v>
      </c>
    </row>
    <row r="214" spans="1:7" x14ac:dyDescent="0.25">
      <c r="A214" s="168">
        <v>45381</v>
      </c>
      <c r="B214" s="169" t="str">
        <f t="shared" si="20"/>
        <v>zaterdag</v>
      </c>
      <c r="C214" s="169">
        <f t="shared" si="19"/>
        <v>1</v>
      </c>
      <c r="D214" s="169">
        <f t="shared" si="24"/>
        <v>66</v>
      </c>
      <c r="E214" s="169">
        <f t="shared" si="21"/>
        <v>26.4</v>
      </c>
      <c r="F214" s="169">
        <f t="shared" si="22"/>
        <v>61.26</v>
      </c>
      <c r="G214" s="169">
        <f t="shared" si="23"/>
        <v>24.5</v>
      </c>
    </row>
    <row r="215" spans="1:7" x14ac:dyDescent="0.25">
      <c r="A215" s="168">
        <v>45382</v>
      </c>
      <c r="B215" s="169" t="str">
        <f t="shared" si="20"/>
        <v>zondag</v>
      </c>
      <c r="C215" s="169">
        <f t="shared" si="19"/>
        <v>0</v>
      </c>
      <c r="D215" s="169">
        <f t="shared" si="24"/>
        <v>66</v>
      </c>
      <c r="E215" s="169">
        <f t="shared" si="21"/>
        <v>26.4</v>
      </c>
      <c r="F215" s="169">
        <f t="shared" si="22"/>
        <v>61.26</v>
      </c>
      <c r="G215" s="169">
        <f t="shared" si="23"/>
        <v>24.5</v>
      </c>
    </row>
    <row r="216" spans="1:7" x14ac:dyDescent="0.25">
      <c r="A216" s="167">
        <v>45383</v>
      </c>
      <c r="B216" t="str">
        <f t="shared" si="20"/>
        <v>maandag</v>
      </c>
      <c r="C216">
        <f t="shared" si="19"/>
        <v>0</v>
      </c>
      <c r="D216">
        <f t="shared" si="24"/>
        <v>66</v>
      </c>
      <c r="E216">
        <f t="shared" si="21"/>
        <v>26.4</v>
      </c>
      <c r="F216">
        <f t="shared" si="22"/>
        <v>61.26</v>
      </c>
      <c r="G216">
        <f t="shared" si="23"/>
        <v>24.5</v>
      </c>
    </row>
    <row r="217" spans="1:7" x14ac:dyDescent="0.25">
      <c r="A217" s="167">
        <v>45384</v>
      </c>
      <c r="B217" t="str">
        <f t="shared" si="20"/>
        <v>dinsdag</v>
      </c>
      <c r="C217">
        <f t="shared" si="19"/>
        <v>1</v>
      </c>
      <c r="D217">
        <f t="shared" si="24"/>
        <v>65</v>
      </c>
      <c r="E217">
        <f t="shared" si="21"/>
        <v>26</v>
      </c>
      <c r="F217">
        <f t="shared" si="22"/>
        <v>60.33</v>
      </c>
      <c r="G217">
        <f t="shared" si="23"/>
        <v>24.13</v>
      </c>
    </row>
    <row r="218" spans="1:7" x14ac:dyDescent="0.25">
      <c r="A218" s="167">
        <v>45385</v>
      </c>
      <c r="B218" t="str">
        <f t="shared" si="20"/>
        <v>woensdag</v>
      </c>
      <c r="C218">
        <f t="shared" si="19"/>
        <v>1</v>
      </c>
      <c r="D218">
        <f t="shared" si="24"/>
        <v>64</v>
      </c>
      <c r="E218">
        <f t="shared" si="21"/>
        <v>25.6</v>
      </c>
      <c r="F218">
        <f t="shared" si="22"/>
        <v>59.4</v>
      </c>
      <c r="G218">
        <f t="shared" si="23"/>
        <v>23.76</v>
      </c>
    </row>
    <row r="219" spans="1:7" x14ac:dyDescent="0.25">
      <c r="A219" s="167">
        <v>45386</v>
      </c>
      <c r="B219" t="str">
        <f t="shared" si="20"/>
        <v>donderdag</v>
      </c>
      <c r="C219">
        <f t="shared" si="19"/>
        <v>1</v>
      </c>
      <c r="D219">
        <f t="shared" si="24"/>
        <v>63</v>
      </c>
      <c r="E219">
        <f t="shared" si="21"/>
        <v>25.2</v>
      </c>
      <c r="F219">
        <f t="shared" si="22"/>
        <v>58.47</v>
      </c>
      <c r="G219">
        <f t="shared" si="23"/>
        <v>23.39</v>
      </c>
    </row>
    <row r="220" spans="1:7" x14ac:dyDescent="0.25">
      <c r="A220" s="167">
        <v>45387</v>
      </c>
      <c r="B220" t="str">
        <f t="shared" si="20"/>
        <v>vrijdag</v>
      </c>
      <c r="C220">
        <f t="shared" si="19"/>
        <v>1</v>
      </c>
      <c r="D220">
        <f t="shared" si="24"/>
        <v>62</v>
      </c>
      <c r="E220">
        <f t="shared" si="21"/>
        <v>24.8</v>
      </c>
      <c r="F220">
        <f t="shared" si="22"/>
        <v>57.54</v>
      </c>
      <c r="G220">
        <f t="shared" si="23"/>
        <v>23.02</v>
      </c>
    </row>
    <row r="221" spans="1:7" x14ac:dyDescent="0.25">
      <c r="A221" s="168">
        <v>45388</v>
      </c>
      <c r="B221" s="169" t="str">
        <f t="shared" si="20"/>
        <v>zaterdag</v>
      </c>
      <c r="C221" s="169">
        <f t="shared" si="19"/>
        <v>1</v>
      </c>
      <c r="D221" s="169">
        <f t="shared" si="24"/>
        <v>61</v>
      </c>
      <c r="E221" s="169">
        <f t="shared" si="21"/>
        <v>24.4</v>
      </c>
      <c r="F221" s="169">
        <f t="shared" si="22"/>
        <v>56.61</v>
      </c>
      <c r="G221" s="169">
        <f t="shared" si="23"/>
        <v>22.64</v>
      </c>
    </row>
    <row r="222" spans="1:7" x14ac:dyDescent="0.25">
      <c r="A222" s="168">
        <v>45389</v>
      </c>
      <c r="B222" s="169" t="str">
        <f t="shared" si="20"/>
        <v>zondag</v>
      </c>
      <c r="C222" s="169">
        <f t="shared" si="19"/>
        <v>0</v>
      </c>
      <c r="D222" s="169">
        <f t="shared" si="24"/>
        <v>61</v>
      </c>
      <c r="E222" s="169">
        <f t="shared" si="21"/>
        <v>24.4</v>
      </c>
      <c r="F222" s="169">
        <f t="shared" si="22"/>
        <v>56.61</v>
      </c>
      <c r="G222" s="169">
        <f t="shared" si="23"/>
        <v>22.64</v>
      </c>
    </row>
    <row r="223" spans="1:7" x14ac:dyDescent="0.25">
      <c r="A223" s="167">
        <v>45390</v>
      </c>
      <c r="B223" t="str">
        <f t="shared" si="20"/>
        <v>maandag</v>
      </c>
      <c r="C223">
        <f t="shared" si="19"/>
        <v>0</v>
      </c>
      <c r="D223">
        <f t="shared" si="24"/>
        <v>61</v>
      </c>
      <c r="E223">
        <f t="shared" si="21"/>
        <v>24.4</v>
      </c>
      <c r="F223">
        <f t="shared" si="22"/>
        <v>56.61</v>
      </c>
      <c r="G223">
        <f t="shared" si="23"/>
        <v>22.64</v>
      </c>
    </row>
    <row r="224" spans="1:7" x14ac:dyDescent="0.25">
      <c r="A224" s="167">
        <v>45391</v>
      </c>
      <c r="B224" t="str">
        <f t="shared" si="20"/>
        <v>dinsdag</v>
      </c>
      <c r="C224">
        <f t="shared" si="19"/>
        <v>1</v>
      </c>
      <c r="D224">
        <f t="shared" si="24"/>
        <v>60</v>
      </c>
      <c r="E224">
        <f t="shared" si="21"/>
        <v>24</v>
      </c>
      <c r="F224">
        <f t="shared" si="22"/>
        <v>55.69</v>
      </c>
      <c r="G224">
        <f t="shared" si="23"/>
        <v>22.28</v>
      </c>
    </row>
    <row r="225" spans="1:7" x14ac:dyDescent="0.25">
      <c r="A225" s="167">
        <v>45392</v>
      </c>
      <c r="B225" t="str">
        <f t="shared" si="20"/>
        <v>woensdag</v>
      </c>
      <c r="C225">
        <f t="shared" si="19"/>
        <v>1</v>
      </c>
      <c r="D225">
        <f t="shared" si="24"/>
        <v>59</v>
      </c>
      <c r="E225">
        <f t="shared" si="21"/>
        <v>23.6</v>
      </c>
      <c r="F225">
        <f t="shared" si="22"/>
        <v>54.76</v>
      </c>
      <c r="G225">
        <f t="shared" si="23"/>
        <v>21.9</v>
      </c>
    </row>
    <row r="226" spans="1:7" x14ac:dyDescent="0.25">
      <c r="A226" s="167">
        <v>45393</v>
      </c>
      <c r="B226" t="str">
        <f t="shared" si="20"/>
        <v>donderdag</v>
      </c>
      <c r="C226">
        <f t="shared" si="19"/>
        <v>1</v>
      </c>
      <c r="D226">
        <f t="shared" si="24"/>
        <v>58</v>
      </c>
      <c r="E226">
        <f t="shared" si="21"/>
        <v>23.2</v>
      </c>
      <c r="F226">
        <f t="shared" si="22"/>
        <v>53.83</v>
      </c>
      <c r="G226">
        <f t="shared" si="23"/>
        <v>21.53</v>
      </c>
    </row>
    <row r="227" spans="1:7" x14ac:dyDescent="0.25">
      <c r="A227" s="167">
        <v>45394</v>
      </c>
      <c r="B227" t="str">
        <f t="shared" si="20"/>
        <v>vrijdag</v>
      </c>
      <c r="C227">
        <f t="shared" si="19"/>
        <v>1</v>
      </c>
      <c r="D227">
        <f t="shared" si="24"/>
        <v>57</v>
      </c>
      <c r="E227">
        <f t="shared" si="21"/>
        <v>22.8</v>
      </c>
      <c r="F227">
        <f t="shared" si="22"/>
        <v>52.9</v>
      </c>
      <c r="G227">
        <f t="shared" si="23"/>
        <v>21.16</v>
      </c>
    </row>
    <row r="228" spans="1:7" x14ac:dyDescent="0.25">
      <c r="A228" s="168">
        <v>45395</v>
      </c>
      <c r="B228" s="169" t="str">
        <f t="shared" si="20"/>
        <v>zaterdag</v>
      </c>
      <c r="C228" s="169">
        <f t="shared" si="19"/>
        <v>1</v>
      </c>
      <c r="D228" s="169">
        <f t="shared" si="24"/>
        <v>56</v>
      </c>
      <c r="E228" s="169">
        <f t="shared" si="21"/>
        <v>22.4</v>
      </c>
      <c r="F228" s="169">
        <f t="shared" si="22"/>
        <v>51.97</v>
      </c>
      <c r="G228" s="169">
        <f t="shared" si="23"/>
        <v>20.79</v>
      </c>
    </row>
    <row r="229" spans="1:7" x14ac:dyDescent="0.25">
      <c r="A229" s="168">
        <v>45396</v>
      </c>
      <c r="B229" s="169" t="str">
        <f t="shared" si="20"/>
        <v>zondag</v>
      </c>
      <c r="C229" s="169">
        <f t="shared" si="19"/>
        <v>0</v>
      </c>
      <c r="D229" s="169">
        <f t="shared" si="24"/>
        <v>56</v>
      </c>
      <c r="E229" s="169">
        <f t="shared" si="21"/>
        <v>22.4</v>
      </c>
      <c r="F229" s="169">
        <f t="shared" si="22"/>
        <v>51.97</v>
      </c>
      <c r="G229" s="169">
        <f t="shared" si="23"/>
        <v>20.79</v>
      </c>
    </row>
    <row r="230" spans="1:7" x14ac:dyDescent="0.25">
      <c r="A230" s="167">
        <v>45397</v>
      </c>
      <c r="B230" t="str">
        <f t="shared" si="20"/>
        <v>maandag</v>
      </c>
      <c r="C230">
        <f t="shared" si="19"/>
        <v>0</v>
      </c>
      <c r="D230">
        <f t="shared" si="24"/>
        <v>56</v>
      </c>
      <c r="E230">
        <f t="shared" si="21"/>
        <v>22.4</v>
      </c>
      <c r="F230">
        <f t="shared" si="22"/>
        <v>51.97</v>
      </c>
      <c r="G230">
        <f t="shared" si="23"/>
        <v>20.79</v>
      </c>
    </row>
    <row r="231" spans="1:7" x14ac:dyDescent="0.25">
      <c r="A231" s="167">
        <v>45398</v>
      </c>
      <c r="B231" t="str">
        <f t="shared" si="20"/>
        <v>dinsdag</v>
      </c>
      <c r="C231">
        <f t="shared" si="19"/>
        <v>1</v>
      </c>
      <c r="D231">
        <f t="shared" si="24"/>
        <v>55</v>
      </c>
      <c r="E231">
        <f t="shared" si="21"/>
        <v>22</v>
      </c>
      <c r="F231">
        <f t="shared" si="22"/>
        <v>51.05</v>
      </c>
      <c r="G231">
        <f t="shared" si="23"/>
        <v>20.420000000000002</v>
      </c>
    </row>
    <row r="232" spans="1:7" x14ac:dyDescent="0.25">
      <c r="A232" s="167">
        <v>45399</v>
      </c>
      <c r="B232" t="str">
        <f t="shared" si="20"/>
        <v>woensdag</v>
      </c>
      <c r="C232">
        <f t="shared" si="19"/>
        <v>1</v>
      </c>
      <c r="D232">
        <f t="shared" si="24"/>
        <v>54</v>
      </c>
      <c r="E232">
        <f t="shared" si="21"/>
        <v>21.6</v>
      </c>
      <c r="F232">
        <f t="shared" si="22"/>
        <v>50.12</v>
      </c>
      <c r="G232">
        <f t="shared" si="23"/>
        <v>20.05</v>
      </c>
    </row>
    <row r="233" spans="1:7" x14ac:dyDescent="0.25">
      <c r="A233" s="167">
        <v>45400</v>
      </c>
      <c r="B233" t="str">
        <f t="shared" si="20"/>
        <v>donderdag</v>
      </c>
      <c r="C233">
        <f t="shared" si="19"/>
        <v>1</v>
      </c>
      <c r="D233">
        <f t="shared" si="24"/>
        <v>53</v>
      </c>
      <c r="E233">
        <f t="shared" si="21"/>
        <v>21.2</v>
      </c>
      <c r="F233">
        <f t="shared" si="22"/>
        <v>49.19</v>
      </c>
      <c r="G233">
        <f t="shared" si="23"/>
        <v>19.68</v>
      </c>
    </row>
    <row r="234" spans="1:7" x14ac:dyDescent="0.25">
      <c r="A234" s="167">
        <v>45401</v>
      </c>
      <c r="B234" t="str">
        <f t="shared" si="20"/>
        <v>vrijdag</v>
      </c>
      <c r="C234">
        <f t="shared" si="19"/>
        <v>1</v>
      </c>
      <c r="D234">
        <f t="shared" si="24"/>
        <v>52</v>
      </c>
      <c r="E234">
        <f t="shared" si="21"/>
        <v>20.8</v>
      </c>
      <c r="F234">
        <f t="shared" si="22"/>
        <v>48.26</v>
      </c>
      <c r="G234">
        <f t="shared" si="23"/>
        <v>19.3</v>
      </c>
    </row>
    <row r="235" spans="1:7" x14ac:dyDescent="0.25">
      <c r="A235" s="168">
        <v>45402</v>
      </c>
      <c r="B235" s="169" t="str">
        <f t="shared" si="20"/>
        <v>zaterdag</v>
      </c>
      <c r="C235" s="169">
        <f t="shared" si="19"/>
        <v>1</v>
      </c>
      <c r="D235" s="169">
        <f t="shared" si="24"/>
        <v>51</v>
      </c>
      <c r="E235" s="169">
        <f t="shared" si="21"/>
        <v>20.399999999999999</v>
      </c>
      <c r="F235" s="169">
        <f t="shared" si="22"/>
        <v>47.33</v>
      </c>
      <c r="G235" s="169">
        <f t="shared" si="23"/>
        <v>18.93</v>
      </c>
    </row>
    <row r="236" spans="1:7" x14ac:dyDescent="0.25">
      <c r="A236" s="168">
        <v>45403</v>
      </c>
      <c r="B236" s="169" t="str">
        <f t="shared" si="20"/>
        <v>zondag</v>
      </c>
      <c r="C236" s="169">
        <f t="shared" si="19"/>
        <v>0</v>
      </c>
      <c r="D236" s="169">
        <f t="shared" si="24"/>
        <v>51</v>
      </c>
      <c r="E236" s="169">
        <f t="shared" si="21"/>
        <v>20.399999999999999</v>
      </c>
      <c r="F236" s="169">
        <f t="shared" si="22"/>
        <v>47.33</v>
      </c>
      <c r="G236" s="169">
        <f t="shared" si="23"/>
        <v>18.93</v>
      </c>
    </row>
    <row r="237" spans="1:7" x14ac:dyDescent="0.25">
      <c r="A237" s="167">
        <v>45404</v>
      </c>
      <c r="B237" t="str">
        <f t="shared" si="20"/>
        <v>maandag</v>
      </c>
      <c r="C237">
        <f t="shared" si="19"/>
        <v>0</v>
      </c>
      <c r="D237">
        <f t="shared" si="24"/>
        <v>51</v>
      </c>
      <c r="E237">
        <f t="shared" si="21"/>
        <v>20.399999999999999</v>
      </c>
      <c r="F237">
        <f t="shared" si="22"/>
        <v>47.33</v>
      </c>
      <c r="G237">
        <f t="shared" si="23"/>
        <v>18.93</v>
      </c>
    </row>
    <row r="238" spans="1:7" x14ac:dyDescent="0.25">
      <c r="A238" s="167">
        <v>45405</v>
      </c>
      <c r="B238" t="str">
        <f t="shared" si="20"/>
        <v>dinsdag</v>
      </c>
      <c r="C238">
        <f t="shared" si="19"/>
        <v>1</v>
      </c>
      <c r="D238">
        <f t="shared" si="24"/>
        <v>50</v>
      </c>
      <c r="E238">
        <f t="shared" si="21"/>
        <v>20</v>
      </c>
      <c r="F238">
        <f t="shared" si="22"/>
        <v>46.41</v>
      </c>
      <c r="G238">
        <f t="shared" si="23"/>
        <v>18.559999999999999</v>
      </c>
    </row>
    <row r="239" spans="1:7" x14ac:dyDescent="0.25">
      <c r="A239" s="167">
        <v>45406</v>
      </c>
      <c r="B239" t="str">
        <f t="shared" si="20"/>
        <v>woensdag</v>
      </c>
      <c r="C239">
        <f t="shared" si="19"/>
        <v>1</v>
      </c>
      <c r="D239">
        <f t="shared" si="24"/>
        <v>49</v>
      </c>
      <c r="E239">
        <f t="shared" si="21"/>
        <v>19.600000000000001</v>
      </c>
      <c r="F239">
        <f t="shared" si="22"/>
        <v>45.48</v>
      </c>
      <c r="G239">
        <f t="shared" si="23"/>
        <v>18.190000000000001</v>
      </c>
    </row>
    <row r="240" spans="1:7" x14ac:dyDescent="0.25">
      <c r="A240" s="167">
        <v>45407</v>
      </c>
      <c r="B240" t="str">
        <f t="shared" si="20"/>
        <v>donderdag</v>
      </c>
      <c r="C240">
        <f t="shared" si="19"/>
        <v>1</v>
      </c>
      <c r="D240">
        <f t="shared" si="24"/>
        <v>48</v>
      </c>
      <c r="E240">
        <f t="shared" si="21"/>
        <v>19.2</v>
      </c>
      <c r="F240">
        <f t="shared" si="22"/>
        <v>44.55</v>
      </c>
      <c r="G240">
        <f t="shared" si="23"/>
        <v>17.82</v>
      </c>
    </row>
    <row r="241" spans="1:7" x14ac:dyDescent="0.25">
      <c r="A241" s="167">
        <v>45408</v>
      </c>
      <c r="B241" t="str">
        <f t="shared" si="20"/>
        <v>vrijdag</v>
      </c>
      <c r="C241">
        <f t="shared" si="19"/>
        <v>1</v>
      </c>
      <c r="D241">
        <f t="shared" si="24"/>
        <v>47</v>
      </c>
      <c r="E241">
        <f t="shared" si="21"/>
        <v>18.8</v>
      </c>
      <c r="F241">
        <f t="shared" si="22"/>
        <v>43.62</v>
      </c>
      <c r="G241">
        <f t="shared" si="23"/>
        <v>17.45</v>
      </c>
    </row>
    <row r="242" spans="1:7" x14ac:dyDescent="0.25">
      <c r="A242" s="168">
        <v>45409</v>
      </c>
      <c r="B242" s="169" t="str">
        <f t="shared" si="20"/>
        <v>zaterdag</v>
      </c>
      <c r="C242" s="169">
        <f t="shared" si="19"/>
        <v>1</v>
      </c>
      <c r="D242" s="169">
        <f t="shared" si="24"/>
        <v>46</v>
      </c>
      <c r="E242" s="169">
        <f t="shared" si="21"/>
        <v>18.399999999999999</v>
      </c>
      <c r="F242" s="169">
        <f t="shared" si="22"/>
        <v>42.69</v>
      </c>
      <c r="G242" s="169">
        <f t="shared" si="23"/>
        <v>17.079999999999998</v>
      </c>
    </row>
    <row r="243" spans="1:7" x14ac:dyDescent="0.25">
      <c r="A243" s="168">
        <v>45410</v>
      </c>
      <c r="B243" s="169" t="str">
        <f t="shared" si="20"/>
        <v>zondag</v>
      </c>
      <c r="C243" s="169">
        <f t="shared" si="19"/>
        <v>0</v>
      </c>
      <c r="D243" s="169">
        <f t="shared" si="24"/>
        <v>46</v>
      </c>
      <c r="E243" s="169">
        <f t="shared" si="21"/>
        <v>18.399999999999999</v>
      </c>
      <c r="F243" s="169">
        <f t="shared" si="22"/>
        <v>42.69</v>
      </c>
      <c r="G243" s="169">
        <f t="shared" si="23"/>
        <v>17.079999999999998</v>
      </c>
    </row>
    <row r="244" spans="1:7" x14ac:dyDescent="0.25">
      <c r="A244" s="167">
        <v>45411</v>
      </c>
      <c r="B244" t="str">
        <f t="shared" si="20"/>
        <v>maandag</v>
      </c>
      <c r="C244">
        <f t="shared" si="19"/>
        <v>0</v>
      </c>
      <c r="D244">
        <f t="shared" si="24"/>
        <v>46</v>
      </c>
      <c r="E244">
        <f t="shared" si="21"/>
        <v>18.399999999999999</v>
      </c>
      <c r="F244">
        <f t="shared" si="22"/>
        <v>42.69</v>
      </c>
      <c r="G244">
        <f t="shared" si="23"/>
        <v>17.079999999999998</v>
      </c>
    </row>
    <row r="245" spans="1:7" x14ac:dyDescent="0.25">
      <c r="A245" s="167">
        <v>45412</v>
      </c>
      <c r="B245" t="str">
        <f t="shared" si="20"/>
        <v>dinsdag</v>
      </c>
      <c r="C245">
        <f t="shared" si="19"/>
        <v>1</v>
      </c>
      <c r="D245">
        <f t="shared" si="24"/>
        <v>45</v>
      </c>
      <c r="E245">
        <f t="shared" si="21"/>
        <v>18</v>
      </c>
      <c r="F245">
        <f t="shared" si="22"/>
        <v>41.76</v>
      </c>
      <c r="G245">
        <f t="shared" si="23"/>
        <v>16.7</v>
      </c>
    </row>
    <row r="246" spans="1:7" x14ac:dyDescent="0.25">
      <c r="A246" s="167">
        <v>45413</v>
      </c>
      <c r="B246" t="str">
        <f t="shared" si="20"/>
        <v>woensdag</v>
      </c>
      <c r="C246">
        <f t="shared" si="19"/>
        <v>1</v>
      </c>
      <c r="D246">
        <f t="shared" si="24"/>
        <v>44</v>
      </c>
      <c r="E246">
        <f t="shared" si="21"/>
        <v>17.600000000000001</v>
      </c>
      <c r="F246">
        <f t="shared" si="22"/>
        <v>40.840000000000003</v>
      </c>
      <c r="G246">
        <f t="shared" si="23"/>
        <v>16.34</v>
      </c>
    </row>
    <row r="247" spans="1:7" x14ac:dyDescent="0.25">
      <c r="A247" s="167">
        <v>45414</v>
      </c>
      <c r="B247" t="str">
        <f t="shared" si="20"/>
        <v>donderdag</v>
      </c>
      <c r="C247">
        <f t="shared" si="19"/>
        <v>1</v>
      </c>
      <c r="D247">
        <f t="shared" si="24"/>
        <v>43</v>
      </c>
      <c r="E247">
        <f t="shared" si="21"/>
        <v>17.2</v>
      </c>
      <c r="F247">
        <f t="shared" si="22"/>
        <v>39.909999999999997</v>
      </c>
      <c r="G247">
        <f t="shared" si="23"/>
        <v>15.96</v>
      </c>
    </row>
    <row r="248" spans="1:7" x14ac:dyDescent="0.25">
      <c r="A248" s="167">
        <v>45415</v>
      </c>
      <c r="B248" t="str">
        <f t="shared" si="20"/>
        <v>vrijdag</v>
      </c>
      <c r="C248">
        <f t="shared" si="19"/>
        <v>1</v>
      </c>
      <c r="D248">
        <f t="shared" si="24"/>
        <v>42</v>
      </c>
      <c r="E248">
        <f t="shared" si="21"/>
        <v>16.8</v>
      </c>
      <c r="F248">
        <f t="shared" si="22"/>
        <v>38.979999999999997</v>
      </c>
      <c r="G248">
        <f t="shared" si="23"/>
        <v>15.59</v>
      </c>
    </row>
    <row r="249" spans="1:7" x14ac:dyDescent="0.25">
      <c r="A249" s="168">
        <v>45416</v>
      </c>
      <c r="B249" s="169" t="str">
        <f t="shared" si="20"/>
        <v>zaterdag</v>
      </c>
      <c r="C249" s="169">
        <f t="shared" si="19"/>
        <v>1</v>
      </c>
      <c r="D249" s="169">
        <f t="shared" si="24"/>
        <v>41</v>
      </c>
      <c r="E249" s="169">
        <f t="shared" si="21"/>
        <v>16.399999999999999</v>
      </c>
      <c r="F249" s="169">
        <f t="shared" si="22"/>
        <v>38.049999999999997</v>
      </c>
      <c r="G249" s="169">
        <f t="shared" si="23"/>
        <v>15.22</v>
      </c>
    </row>
    <row r="250" spans="1:7" x14ac:dyDescent="0.25">
      <c r="A250" s="168">
        <v>45417</v>
      </c>
      <c r="B250" s="169" t="str">
        <f t="shared" si="20"/>
        <v>zondag</v>
      </c>
      <c r="C250" s="169">
        <f t="shared" si="19"/>
        <v>0</v>
      </c>
      <c r="D250" s="169">
        <f t="shared" si="24"/>
        <v>41</v>
      </c>
      <c r="E250" s="169">
        <f t="shared" si="21"/>
        <v>16.399999999999999</v>
      </c>
      <c r="F250" s="169">
        <f t="shared" si="22"/>
        <v>38.049999999999997</v>
      </c>
      <c r="G250" s="169">
        <f t="shared" si="23"/>
        <v>15.22</v>
      </c>
    </row>
    <row r="251" spans="1:7" x14ac:dyDescent="0.25">
      <c r="A251" s="167">
        <v>45418</v>
      </c>
      <c r="B251" t="str">
        <f t="shared" si="20"/>
        <v>maandag</v>
      </c>
      <c r="C251">
        <f t="shared" si="19"/>
        <v>0</v>
      </c>
      <c r="D251">
        <f t="shared" si="24"/>
        <v>41</v>
      </c>
      <c r="E251">
        <f t="shared" si="21"/>
        <v>16.399999999999999</v>
      </c>
      <c r="F251">
        <f t="shared" si="22"/>
        <v>38.049999999999997</v>
      </c>
      <c r="G251">
        <f t="shared" si="23"/>
        <v>15.22</v>
      </c>
    </row>
    <row r="252" spans="1:7" x14ac:dyDescent="0.25">
      <c r="A252" s="167">
        <v>45419</v>
      </c>
      <c r="B252" t="str">
        <f t="shared" si="20"/>
        <v>dinsdag</v>
      </c>
      <c r="C252">
        <f t="shared" si="19"/>
        <v>1</v>
      </c>
      <c r="D252">
        <f t="shared" si="24"/>
        <v>40</v>
      </c>
      <c r="E252">
        <f t="shared" si="21"/>
        <v>16</v>
      </c>
      <c r="F252">
        <f t="shared" si="22"/>
        <v>37.119999999999997</v>
      </c>
      <c r="G252">
        <f t="shared" si="23"/>
        <v>14.85</v>
      </c>
    </row>
    <row r="253" spans="1:7" x14ac:dyDescent="0.25">
      <c r="A253" s="167">
        <v>45420</v>
      </c>
      <c r="B253" t="str">
        <f t="shared" si="20"/>
        <v>woensdag</v>
      </c>
      <c r="C253">
        <f t="shared" si="19"/>
        <v>1</v>
      </c>
      <c r="D253">
        <f t="shared" si="24"/>
        <v>39</v>
      </c>
      <c r="E253">
        <f t="shared" si="21"/>
        <v>15.6</v>
      </c>
      <c r="F253">
        <f t="shared" si="22"/>
        <v>36.200000000000003</v>
      </c>
      <c r="G253">
        <f t="shared" si="23"/>
        <v>14.48</v>
      </c>
    </row>
    <row r="254" spans="1:7" x14ac:dyDescent="0.25">
      <c r="A254" s="167">
        <v>45421</v>
      </c>
      <c r="B254" t="str">
        <f t="shared" si="20"/>
        <v>donderdag</v>
      </c>
      <c r="C254">
        <f t="shared" si="19"/>
        <v>1</v>
      </c>
      <c r="D254">
        <f t="shared" si="24"/>
        <v>38</v>
      </c>
      <c r="E254">
        <f t="shared" si="21"/>
        <v>15.2</v>
      </c>
      <c r="F254">
        <f t="shared" si="22"/>
        <v>35.270000000000003</v>
      </c>
      <c r="G254">
        <f t="shared" si="23"/>
        <v>14.11</v>
      </c>
    </row>
    <row r="255" spans="1:7" x14ac:dyDescent="0.25">
      <c r="A255" s="167">
        <v>45422</v>
      </c>
      <c r="B255" t="str">
        <f t="shared" si="20"/>
        <v>vrijdag</v>
      </c>
      <c r="C255">
        <f t="shared" si="19"/>
        <v>1</v>
      </c>
      <c r="D255">
        <f t="shared" si="24"/>
        <v>37</v>
      </c>
      <c r="E255">
        <f t="shared" si="21"/>
        <v>14.8</v>
      </c>
      <c r="F255">
        <f t="shared" si="22"/>
        <v>34.340000000000003</v>
      </c>
      <c r="G255">
        <f t="shared" si="23"/>
        <v>13.74</v>
      </c>
    </row>
    <row r="256" spans="1:7" x14ac:dyDescent="0.25">
      <c r="A256" s="168">
        <v>45423</v>
      </c>
      <c r="B256" s="169" t="str">
        <f t="shared" si="20"/>
        <v>zaterdag</v>
      </c>
      <c r="C256" s="169">
        <f t="shared" si="19"/>
        <v>1</v>
      </c>
      <c r="D256" s="169">
        <f t="shared" si="24"/>
        <v>36</v>
      </c>
      <c r="E256" s="169">
        <f t="shared" si="21"/>
        <v>14.4</v>
      </c>
      <c r="F256" s="169">
        <f t="shared" si="22"/>
        <v>33.409999999999997</v>
      </c>
      <c r="G256" s="169">
        <f t="shared" si="23"/>
        <v>13.36</v>
      </c>
    </row>
    <row r="257" spans="1:7" x14ac:dyDescent="0.25">
      <c r="A257" s="168">
        <v>45424</v>
      </c>
      <c r="B257" s="169" t="str">
        <f t="shared" si="20"/>
        <v>zondag</v>
      </c>
      <c r="C257" s="169">
        <f t="shared" ref="C257:C307" si="25">IF(OR(B257="vrijdag", B257="zaterdag",B257="dinsdag",B257="woensdag",B257="donderdag"),1,0)</f>
        <v>0</v>
      </c>
      <c r="D257" s="169">
        <f t="shared" si="24"/>
        <v>36</v>
      </c>
      <c r="E257" s="169">
        <f t="shared" si="21"/>
        <v>14.4</v>
      </c>
      <c r="F257" s="169">
        <f t="shared" si="22"/>
        <v>33.409999999999997</v>
      </c>
      <c r="G257" s="169">
        <f t="shared" si="23"/>
        <v>13.36</v>
      </c>
    </row>
    <row r="258" spans="1:7" x14ac:dyDescent="0.25">
      <c r="A258" s="167">
        <v>45425</v>
      </c>
      <c r="B258" t="str">
        <f t="shared" si="20"/>
        <v>maandag</v>
      </c>
      <c r="C258">
        <f t="shared" si="25"/>
        <v>0</v>
      </c>
      <c r="D258">
        <f t="shared" si="24"/>
        <v>36</v>
      </c>
      <c r="E258">
        <f t="shared" si="21"/>
        <v>14.4</v>
      </c>
      <c r="F258">
        <f t="shared" si="22"/>
        <v>33.409999999999997</v>
      </c>
      <c r="G258">
        <f t="shared" si="23"/>
        <v>13.36</v>
      </c>
    </row>
    <row r="259" spans="1:7" x14ac:dyDescent="0.25">
      <c r="A259" s="167">
        <v>45426</v>
      </c>
      <c r="B259" t="str">
        <f t="shared" ref="B259:B307" si="26">TEXT(A259,"dddd")</f>
        <v>dinsdag</v>
      </c>
      <c r="C259">
        <f t="shared" si="25"/>
        <v>1</v>
      </c>
      <c r="D259">
        <f t="shared" si="24"/>
        <v>35</v>
      </c>
      <c r="E259">
        <f t="shared" ref="E259:E306" si="27">ROUND(D259/5*2,2)</f>
        <v>14</v>
      </c>
      <c r="F259">
        <f t="shared" ref="F259:F306" si="28">ROUND(D259/$D$1*$F$1,2)</f>
        <v>32.479999999999997</v>
      </c>
      <c r="G259">
        <f t="shared" ref="G259:G306" si="29">ROUND(F259/5*2,2)</f>
        <v>12.99</v>
      </c>
    </row>
    <row r="260" spans="1:7" x14ac:dyDescent="0.25">
      <c r="A260" s="167">
        <v>45427</v>
      </c>
      <c r="B260" t="str">
        <f t="shared" si="26"/>
        <v>woensdag</v>
      </c>
      <c r="C260">
        <f t="shared" si="25"/>
        <v>1</v>
      </c>
      <c r="D260">
        <f t="shared" si="24"/>
        <v>34</v>
      </c>
      <c r="E260">
        <f t="shared" si="27"/>
        <v>13.6</v>
      </c>
      <c r="F260">
        <f t="shared" si="28"/>
        <v>31.56</v>
      </c>
      <c r="G260">
        <f t="shared" si="29"/>
        <v>12.62</v>
      </c>
    </row>
    <row r="261" spans="1:7" x14ac:dyDescent="0.25">
      <c r="A261" s="167">
        <v>45428</v>
      </c>
      <c r="B261" t="str">
        <f t="shared" si="26"/>
        <v>donderdag</v>
      </c>
      <c r="C261">
        <f t="shared" si="25"/>
        <v>1</v>
      </c>
      <c r="D261">
        <f t="shared" ref="D261:D307" si="30">D260-C261</f>
        <v>33</v>
      </c>
      <c r="E261">
        <f t="shared" si="27"/>
        <v>13.2</v>
      </c>
      <c r="F261">
        <f t="shared" si="28"/>
        <v>30.63</v>
      </c>
      <c r="G261">
        <f t="shared" si="29"/>
        <v>12.25</v>
      </c>
    </row>
    <row r="262" spans="1:7" x14ac:dyDescent="0.25">
      <c r="A262" s="167">
        <v>45429</v>
      </c>
      <c r="B262" t="str">
        <f t="shared" si="26"/>
        <v>vrijdag</v>
      </c>
      <c r="C262">
        <f t="shared" si="25"/>
        <v>1</v>
      </c>
      <c r="D262">
        <f t="shared" si="30"/>
        <v>32</v>
      </c>
      <c r="E262">
        <f t="shared" si="27"/>
        <v>12.8</v>
      </c>
      <c r="F262">
        <f t="shared" si="28"/>
        <v>29.7</v>
      </c>
      <c r="G262">
        <f t="shared" si="29"/>
        <v>11.88</v>
      </c>
    </row>
    <row r="263" spans="1:7" x14ac:dyDescent="0.25">
      <c r="A263" s="168">
        <v>45430</v>
      </c>
      <c r="B263" s="169" t="str">
        <f t="shared" si="26"/>
        <v>zaterdag</v>
      </c>
      <c r="C263" s="169">
        <f t="shared" si="25"/>
        <v>1</v>
      </c>
      <c r="D263" s="169">
        <f t="shared" si="30"/>
        <v>31</v>
      </c>
      <c r="E263" s="169">
        <f t="shared" si="27"/>
        <v>12.4</v>
      </c>
      <c r="F263" s="169">
        <f t="shared" si="28"/>
        <v>28.77</v>
      </c>
      <c r="G263" s="169">
        <f t="shared" si="29"/>
        <v>11.51</v>
      </c>
    </row>
    <row r="264" spans="1:7" x14ac:dyDescent="0.25">
      <c r="A264" s="168">
        <v>45431</v>
      </c>
      <c r="B264" s="169" t="str">
        <f t="shared" si="26"/>
        <v>zondag</v>
      </c>
      <c r="C264" s="169">
        <f t="shared" si="25"/>
        <v>0</v>
      </c>
      <c r="D264" s="169">
        <f t="shared" si="30"/>
        <v>31</v>
      </c>
      <c r="E264" s="169">
        <f t="shared" si="27"/>
        <v>12.4</v>
      </c>
      <c r="F264" s="169">
        <f t="shared" si="28"/>
        <v>28.77</v>
      </c>
      <c r="G264" s="169">
        <f t="shared" si="29"/>
        <v>11.51</v>
      </c>
    </row>
    <row r="265" spans="1:7" x14ac:dyDescent="0.25">
      <c r="A265" s="167">
        <v>45432</v>
      </c>
      <c r="B265" t="str">
        <f t="shared" si="26"/>
        <v>maandag</v>
      </c>
      <c r="C265">
        <f t="shared" si="25"/>
        <v>0</v>
      </c>
      <c r="D265">
        <f t="shared" si="30"/>
        <v>31</v>
      </c>
      <c r="E265">
        <f t="shared" si="27"/>
        <v>12.4</v>
      </c>
      <c r="F265">
        <f t="shared" si="28"/>
        <v>28.77</v>
      </c>
      <c r="G265">
        <f t="shared" si="29"/>
        <v>11.51</v>
      </c>
    </row>
    <row r="266" spans="1:7" x14ac:dyDescent="0.25">
      <c r="A266" s="167">
        <v>45433</v>
      </c>
      <c r="B266" t="str">
        <f t="shared" si="26"/>
        <v>dinsdag</v>
      </c>
      <c r="C266">
        <f t="shared" si="25"/>
        <v>1</v>
      </c>
      <c r="D266">
        <f t="shared" si="30"/>
        <v>30</v>
      </c>
      <c r="E266">
        <f t="shared" si="27"/>
        <v>12</v>
      </c>
      <c r="F266">
        <f t="shared" si="28"/>
        <v>27.84</v>
      </c>
      <c r="G266">
        <f t="shared" si="29"/>
        <v>11.14</v>
      </c>
    </row>
    <row r="267" spans="1:7" x14ac:dyDescent="0.25">
      <c r="A267" s="167">
        <v>45434</v>
      </c>
      <c r="B267" t="str">
        <f t="shared" si="26"/>
        <v>woensdag</v>
      </c>
      <c r="C267">
        <f t="shared" si="25"/>
        <v>1</v>
      </c>
      <c r="D267">
        <f t="shared" si="30"/>
        <v>29</v>
      </c>
      <c r="E267">
        <f t="shared" si="27"/>
        <v>11.6</v>
      </c>
      <c r="F267">
        <f t="shared" si="28"/>
        <v>26.92</v>
      </c>
      <c r="G267">
        <f t="shared" si="29"/>
        <v>10.77</v>
      </c>
    </row>
    <row r="268" spans="1:7" x14ac:dyDescent="0.25">
      <c r="A268" s="167">
        <v>45435</v>
      </c>
      <c r="B268" t="str">
        <f t="shared" si="26"/>
        <v>donderdag</v>
      </c>
      <c r="C268">
        <f t="shared" si="25"/>
        <v>1</v>
      </c>
      <c r="D268">
        <f t="shared" si="30"/>
        <v>28</v>
      </c>
      <c r="E268">
        <f t="shared" si="27"/>
        <v>11.2</v>
      </c>
      <c r="F268">
        <f t="shared" si="28"/>
        <v>25.99</v>
      </c>
      <c r="G268">
        <f t="shared" si="29"/>
        <v>10.4</v>
      </c>
    </row>
    <row r="269" spans="1:7" x14ac:dyDescent="0.25">
      <c r="A269" s="167">
        <v>45436</v>
      </c>
      <c r="B269" t="str">
        <f t="shared" si="26"/>
        <v>vrijdag</v>
      </c>
      <c r="C269">
        <f t="shared" si="25"/>
        <v>1</v>
      </c>
      <c r="D269">
        <f t="shared" si="30"/>
        <v>27</v>
      </c>
      <c r="E269">
        <f t="shared" si="27"/>
        <v>10.8</v>
      </c>
      <c r="F269">
        <f t="shared" si="28"/>
        <v>25.06</v>
      </c>
      <c r="G269">
        <f t="shared" si="29"/>
        <v>10.02</v>
      </c>
    </row>
    <row r="270" spans="1:7" x14ac:dyDescent="0.25">
      <c r="A270" s="168">
        <v>45437</v>
      </c>
      <c r="B270" s="169" t="str">
        <f t="shared" si="26"/>
        <v>zaterdag</v>
      </c>
      <c r="C270" s="169">
        <f t="shared" si="25"/>
        <v>1</v>
      </c>
      <c r="D270" s="169">
        <f t="shared" si="30"/>
        <v>26</v>
      </c>
      <c r="E270" s="169">
        <f t="shared" si="27"/>
        <v>10.4</v>
      </c>
      <c r="F270" s="169">
        <f t="shared" si="28"/>
        <v>24.13</v>
      </c>
      <c r="G270" s="169">
        <f t="shared" si="29"/>
        <v>9.65</v>
      </c>
    </row>
    <row r="271" spans="1:7" x14ac:dyDescent="0.25">
      <c r="A271" s="168">
        <v>45438</v>
      </c>
      <c r="B271" s="169" t="str">
        <f t="shared" si="26"/>
        <v>zondag</v>
      </c>
      <c r="C271" s="169">
        <f t="shared" si="25"/>
        <v>0</v>
      </c>
      <c r="D271" s="169">
        <f t="shared" si="30"/>
        <v>26</v>
      </c>
      <c r="E271" s="169">
        <f t="shared" si="27"/>
        <v>10.4</v>
      </c>
      <c r="F271" s="169">
        <f t="shared" si="28"/>
        <v>24.13</v>
      </c>
      <c r="G271" s="169">
        <f t="shared" si="29"/>
        <v>9.65</v>
      </c>
    </row>
    <row r="272" spans="1:7" x14ac:dyDescent="0.25">
      <c r="A272" s="167">
        <v>45439</v>
      </c>
      <c r="B272" t="str">
        <f t="shared" si="26"/>
        <v>maandag</v>
      </c>
      <c r="C272">
        <f t="shared" si="25"/>
        <v>0</v>
      </c>
      <c r="D272">
        <f t="shared" si="30"/>
        <v>26</v>
      </c>
      <c r="E272">
        <f t="shared" si="27"/>
        <v>10.4</v>
      </c>
      <c r="F272">
        <f t="shared" si="28"/>
        <v>24.13</v>
      </c>
      <c r="G272">
        <f t="shared" si="29"/>
        <v>9.65</v>
      </c>
    </row>
    <row r="273" spans="1:7" x14ac:dyDescent="0.25">
      <c r="A273" s="167">
        <v>45440</v>
      </c>
      <c r="B273" t="str">
        <f t="shared" si="26"/>
        <v>dinsdag</v>
      </c>
      <c r="C273">
        <f t="shared" si="25"/>
        <v>1</v>
      </c>
      <c r="D273">
        <f t="shared" si="30"/>
        <v>25</v>
      </c>
      <c r="E273">
        <f t="shared" si="27"/>
        <v>10</v>
      </c>
      <c r="F273">
        <f t="shared" si="28"/>
        <v>23.2</v>
      </c>
      <c r="G273">
        <f t="shared" si="29"/>
        <v>9.2799999999999994</v>
      </c>
    </row>
    <row r="274" spans="1:7" x14ac:dyDescent="0.25">
      <c r="A274" s="167">
        <v>45441</v>
      </c>
      <c r="B274" t="str">
        <f t="shared" si="26"/>
        <v>woensdag</v>
      </c>
      <c r="C274">
        <f t="shared" si="25"/>
        <v>1</v>
      </c>
      <c r="D274">
        <f t="shared" si="30"/>
        <v>24</v>
      </c>
      <c r="E274">
        <f t="shared" si="27"/>
        <v>9.6</v>
      </c>
      <c r="F274">
        <f t="shared" si="28"/>
        <v>22.27</v>
      </c>
      <c r="G274">
        <f t="shared" si="29"/>
        <v>8.91</v>
      </c>
    </row>
    <row r="275" spans="1:7" x14ac:dyDescent="0.25">
      <c r="A275" s="167">
        <v>45442</v>
      </c>
      <c r="B275" t="str">
        <f t="shared" si="26"/>
        <v>donderdag</v>
      </c>
      <c r="C275">
        <f t="shared" si="25"/>
        <v>1</v>
      </c>
      <c r="D275">
        <f t="shared" si="30"/>
        <v>23</v>
      </c>
      <c r="E275">
        <f t="shared" si="27"/>
        <v>9.1999999999999993</v>
      </c>
      <c r="F275">
        <f t="shared" si="28"/>
        <v>21.35</v>
      </c>
      <c r="G275">
        <f t="shared" si="29"/>
        <v>8.5399999999999991</v>
      </c>
    </row>
    <row r="276" spans="1:7" x14ac:dyDescent="0.25">
      <c r="A276" s="167">
        <v>45443</v>
      </c>
      <c r="B276" t="str">
        <f t="shared" si="26"/>
        <v>vrijdag</v>
      </c>
      <c r="C276">
        <f t="shared" si="25"/>
        <v>1</v>
      </c>
      <c r="D276">
        <f t="shared" si="30"/>
        <v>22</v>
      </c>
      <c r="E276">
        <f t="shared" si="27"/>
        <v>8.8000000000000007</v>
      </c>
      <c r="F276">
        <f t="shared" si="28"/>
        <v>20.420000000000002</v>
      </c>
      <c r="G276">
        <f t="shared" si="29"/>
        <v>8.17</v>
      </c>
    </row>
    <row r="277" spans="1:7" x14ac:dyDescent="0.25">
      <c r="A277" s="168">
        <v>45444</v>
      </c>
      <c r="B277" s="169" t="str">
        <f t="shared" si="26"/>
        <v>zaterdag</v>
      </c>
      <c r="C277" s="169">
        <f t="shared" si="25"/>
        <v>1</v>
      </c>
      <c r="D277" s="169">
        <f t="shared" si="30"/>
        <v>21</v>
      </c>
      <c r="E277" s="169">
        <f t="shared" si="27"/>
        <v>8.4</v>
      </c>
      <c r="F277" s="169">
        <f t="shared" si="28"/>
        <v>19.489999999999998</v>
      </c>
      <c r="G277" s="169">
        <f t="shared" si="29"/>
        <v>7.8</v>
      </c>
    </row>
    <row r="278" spans="1:7" x14ac:dyDescent="0.25">
      <c r="A278" s="168">
        <v>45445</v>
      </c>
      <c r="B278" s="169" t="str">
        <f t="shared" si="26"/>
        <v>zondag</v>
      </c>
      <c r="C278" s="169">
        <f t="shared" si="25"/>
        <v>0</v>
      </c>
      <c r="D278" s="169">
        <f t="shared" si="30"/>
        <v>21</v>
      </c>
      <c r="E278" s="169">
        <f t="shared" si="27"/>
        <v>8.4</v>
      </c>
      <c r="F278" s="169">
        <f t="shared" si="28"/>
        <v>19.489999999999998</v>
      </c>
      <c r="G278" s="169">
        <f t="shared" si="29"/>
        <v>7.8</v>
      </c>
    </row>
    <row r="279" spans="1:7" x14ac:dyDescent="0.25">
      <c r="A279" s="167">
        <v>45446</v>
      </c>
      <c r="B279" t="str">
        <f t="shared" si="26"/>
        <v>maandag</v>
      </c>
      <c r="C279">
        <f t="shared" si="25"/>
        <v>0</v>
      </c>
      <c r="D279">
        <f t="shared" si="30"/>
        <v>21</v>
      </c>
      <c r="E279">
        <f t="shared" si="27"/>
        <v>8.4</v>
      </c>
      <c r="F279">
        <f t="shared" si="28"/>
        <v>19.489999999999998</v>
      </c>
      <c r="G279">
        <f t="shared" si="29"/>
        <v>7.8</v>
      </c>
    </row>
    <row r="280" spans="1:7" x14ac:dyDescent="0.25">
      <c r="A280" s="167">
        <v>45447</v>
      </c>
      <c r="B280" t="str">
        <f t="shared" si="26"/>
        <v>dinsdag</v>
      </c>
      <c r="C280">
        <f t="shared" si="25"/>
        <v>1</v>
      </c>
      <c r="D280">
        <f t="shared" si="30"/>
        <v>20</v>
      </c>
      <c r="E280">
        <f t="shared" si="27"/>
        <v>8</v>
      </c>
      <c r="F280">
        <f t="shared" si="28"/>
        <v>18.559999999999999</v>
      </c>
      <c r="G280">
        <f t="shared" si="29"/>
        <v>7.42</v>
      </c>
    </row>
    <row r="281" spans="1:7" x14ac:dyDescent="0.25">
      <c r="A281" s="167">
        <v>45448</v>
      </c>
      <c r="B281" t="str">
        <f t="shared" si="26"/>
        <v>woensdag</v>
      </c>
      <c r="C281">
        <f t="shared" si="25"/>
        <v>1</v>
      </c>
      <c r="D281">
        <f t="shared" si="30"/>
        <v>19</v>
      </c>
      <c r="E281">
        <f t="shared" si="27"/>
        <v>7.6</v>
      </c>
      <c r="F281">
        <f t="shared" si="28"/>
        <v>17.63</v>
      </c>
      <c r="G281">
        <f t="shared" si="29"/>
        <v>7.05</v>
      </c>
    </row>
    <row r="282" spans="1:7" x14ac:dyDescent="0.25">
      <c r="A282" s="167">
        <v>45449</v>
      </c>
      <c r="B282" t="str">
        <f t="shared" si="26"/>
        <v>donderdag</v>
      </c>
      <c r="C282">
        <f t="shared" si="25"/>
        <v>1</v>
      </c>
      <c r="D282">
        <f t="shared" si="30"/>
        <v>18</v>
      </c>
      <c r="E282">
        <f t="shared" si="27"/>
        <v>7.2</v>
      </c>
      <c r="F282">
        <f t="shared" si="28"/>
        <v>16.71</v>
      </c>
      <c r="G282">
        <f t="shared" si="29"/>
        <v>6.68</v>
      </c>
    </row>
    <row r="283" spans="1:7" x14ac:dyDescent="0.25">
      <c r="A283" s="167">
        <v>45450</v>
      </c>
      <c r="B283" t="str">
        <f t="shared" si="26"/>
        <v>vrijdag</v>
      </c>
      <c r="C283">
        <f t="shared" si="25"/>
        <v>1</v>
      </c>
      <c r="D283">
        <f t="shared" si="30"/>
        <v>17</v>
      </c>
      <c r="E283">
        <f t="shared" si="27"/>
        <v>6.8</v>
      </c>
      <c r="F283">
        <f t="shared" si="28"/>
        <v>15.78</v>
      </c>
      <c r="G283">
        <f t="shared" si="29"/>
        <v>6.31</v>
      </c>
    </row>
    <row r="284" spans="1:7" x14ac:dyDescent="0.25">
      <c r="A284" s="168">
        <v>45451</v>
      </c>
      <c r="B284" s="169" t="str">
        <f t="shared" si="26"/>
        <v>zaterdag</v>
      </c>
      <c r="C284" s="169">
        <f t="shared" si="25"/>
        <v>1</v>
      </c>
      <c r="D284" s="169">
        <f t="shared" si="30"/>
        <v>16</v>
      </c>
      <c r="E284" s="169">
        <f t="shared" si="27"/>
        <v>6.4</v>
      </c>
      <c r="F284" s="169">
        <f t="shared" si="28"/>
        <v>14.85</v>
      </c>
      <c r="G284" s="169">
        <f t="shared" si="29"/>
        <v>5.94</v>
      </c>
    </row>
    <row r="285" spans="1:7" x14ac:dyDescent="0.25">
      <c r="A285" s="168">
        <v>45452</v>
      </c>
      <c r="B285" s="169" t="str">
        <f t="shared" si="26"/>
        <v>zondag</v>
      </c>
      <c r="C285" s="169">
        <f t="shared" si="25"/>
        <v>0</v>
      </c>
      <c r="D285" s="169">
        <f t="shared" si="30"/>
        <v>16</v>
      </c>
      <c r="E285" s="169">
        <f t="shared" si="27"/>
        <v>6.4</v>
      </c>
      <c r="F285" s="169">
        <f t="shared" si="28"/>
        <v>14.85</v>
      </c>
      <c r="G285" s="169">
        <f t="shared" si="29"/>
        <v>5.94</v>
      </c>
    </row>
    <row r="286" spans="1:7" x14ac:dyDescent="0.25">
      <c r="A286" s="167">
        <v>45453</v>
      </c>
      <c r="B286" t="str">
        <f t="shared" si="26"/>
        <v>maandag</v>
      </c>
      <c r="C286">
        <f t="shared" si="25"/>
        <v>0</v>
      </c>
      <c r="D286">
        <f t="shared" si="30"/>
        <v>16</v>
      </c>
      <c r="E286">
        <f t="shared" si="27"/>
        <v>6.4</v>
      </c>
      <c r="F286">
        <f t="shared" si="28"/>
        <v>14.85</v>
      </c>
      <c r="G286">
        <f t="shared" si="29"/>
        <v>5.94</v>
      </c>
    </row>
    <row r="287" spans="1:7" x14ac:dyDescent="0.25">
      <c r="A287" s="167">
        <v>45454</v>
      </c>
      <c r="B287" t="str">
        <f t="shared" si="26"/>
        <v>dinsdag</v>
      </c>
      <c r="C287">
        <f t="shared" si="25"/>
        <v>1</v>
      </c>
      <c r="D287">
        <f t="shared" si="30"/>
        <v>15</v>
      </c>
      <c r="E287">
        <f t="shared" si="27"/>
        <v>6</v>
      </c>
      <c r="F287">
        <f t="shared" si="28"/>
        <v>13.92</v>
      </c>
      <c r="G287">
        <f t="shared" si="29"/>
        <v>5.57</v>
      </c>
    </row>
    <row r="288" spans="1:7" x14ac:dyDescent="0.25">
      <c r="A288" s="167">
        <v>45455</v>
      </c>
      <c r="B288" t="str">
        <f t="shared" si="26"/>
        <v>woensdag</v>
      </c>
      <c r="C288">
        <f t="shared" si="25"/>
        <v>1</v>
      </c>
      <c r="D288">
        <f t="shared" si="30"/>
        <v>14</v>
      </c>
      <c r="E288">
        <f t="shared" si="27"/>
        <v>5.6</v>
      </c>
      <c r="F288">
        <f t="shared" si="28"/>
        <v>12.99</v>
      </c>
      <c r="G288">
        <f t="shared" si="29"/>
        <v>5.2</v>
      </c>
    </row>
    <row r="289" spans="1:8" x14ac:dyDescent="0.25">
      <c r="A289" s="167">
        <v>45456</v>
      </c>
      <c r="B289" t="str">
        <f t="shared" si="26"/>
        <v>donderdag</v>
      </c>
      <c r="C289">
        <f t="shared" si="25"/>
        <v>1</v>
      </c>
      <c r="D289">
        <f t="shared" si="30"/>
        <v>13</v>
      </c>
      <c r="E289">
        <f t="shared" si="27"/>
        <v>5.2</v>
      </c>
      <c r="F289">
        <f t="shared" si="28"/>
        <v>12.07</v>
      </c>
      <c r="G289">
        <f t="shared" si="29"/>
        <v>4.83</v>
      </c>
    </row>
    <row r="290" spans="1:8" x14ac:dyDescent="0.25">
      <c r="A290" s="167">
        <v>45457</v>
      </c>
      <c r="B290" t="str">
        <f t="shared" si="26"/>
        <v>vrijdag</v>
      </c>
      <c r="C290">
        <f t="shared" si="25"/>
        <v>1</v>
      </c>
      <c r="D290">
        <f t="shared" si="30"/>
        <v>12</v>
      </c>
      <c r="E290">
        <f t="shared" si="27"/>
        <v>4.8</v>
      </c>
      <c r="F290">
        <f t="shared" si="28"/>
        <v>11.14</v>
      </c>
      <c r="G290">
        <f t="shared" si="29"/>
        <v>4.46</v>
      </c>
    </row>
    <row r="291" spans="1:8" x14ac:dyDescent="0.25">
      <c r="A291" s="168">
        <v>45458</v>
      </c>
      <c r="B291" s="169" t="str">
        <f t="shared" si="26"/>
        <v>zaterdag</v>
      </c>
      <c r="C291" s="169">
        <f t="shared" si="25"/>
        <v>1</v>
      </c>
      <c r="D291" s="169">
        <f t="shared" si="30"/>
        <v>11</v>
      </c>
      <c r="E291" s="169">
        <f t="shared" si="27"/>
        <v>4.4000000000000004</v>
      </c>
      <c r="F291" s="169">
        <f t="shared" si="28"/>
        <v>10.210000000000001</v>
      </c>
      <c r="G291" s="169">
        <f t="shared" si="29"/>
        <v>4.08</v>
      </c>
    </row>
    <row r="292" spans="1:8" x14ac:dyDescent="0.25">
      <c r="A292" s="168">
        <v>45459</v>
      </c>
      <c r="B292" s="169" t="str">
        <f t="shared" si="26"/>
        <v>zondag</v>
      </c>
      <c r="C292" s="169">
        <f t="shared" si="25"/>
        <v>0</v>
      </c>
      <c r="D292" s="169">
        <f t="shared" si="30"/>
        <v>11</v>
      </c>
      <c r="E292" s="169">
        <f t="shared" si="27"/>
        <v>4.4000000000000004</v>
      </c>
      <c r="F292" s="169">
        <f t="shared" si="28"/>
        <v>10.210000000000001</v>
      </c>
      <c r="G292" s="169">
        <f t="shared" si="29"/>
        <v>4.08</v>
      </c>
    </row>
    <row r="293" spans="1:8" x14ac:dyDescent="0.25">
      <c r="A293" s="167">
        <v>45460</v>
      </c>
      <c r="B293" t="str">
        <f t="shared" si="26"/>
        <v>maandag</v>
      </c>
      <c r="C293">
        <f t="shared" si="25"/>
        <v>0</v>
      </c>
      <c r="D293">
        <f t="shared" si="30"/>
        <v>11</v>
      </c>
      <c r="E293">
        <f t="shared" si="27"/>
        <v>4.4000000000000004</v>
      </c>
      <c r="F293">
        <f t="shared" si="28"/>
        <v>10.210000000000001</v>
      </c>
      <c r="G293">
        <f t="shared" si="29"/>
        <v>4.08</v>
      </c>
    </row>
    <row r="294" spans="1:8" x14ac:dyDescent="0.25">
      <c r="A294" s="167">
        <v>45461</v>
      </c>
      <c r="B294" t="str">
        <f t="shared" si="26"/>
        <v>dinsdag</v>
      </c>
      <c r="C294">
        <f t="shared" si="25"/>
        <v>1</v>
      </c>
      <c r="D294">
        <f t="shared" si="30"/>
        <v>10</v>
      </c>
      <c r="E294">
        <f t="shared" si="27"/>
        <v>4</v>
      </c>
      <c r="F294">
        <f t="shared" si="28"/>
        <v>9.2799999999999994</v>
      </c>
      <c r="G294">
        <f t="shared" si="29"/>
        <v>3.71</v>
      </c>
      <c r="H294">
        <f>WEEKDAY(A294,2)</f>
        <v>2</v>
      </c>
    </row>
    <row r="295" spans="1:8" x14ac:dyDescent="0.25">
      <c r="A295" s="167">
        <v>45462</v>
      </c>
      <c r="B295" t="str">
        <f t="shared" si="26"/>
        <v>woensdag</v>
      </c>
      <c r="C295">
        <f t="shared" si="25"/>
        <v>1</v>
      </c>
      <c r="D295">
        <f t="shared" si="30"/>
        <v>9</v>
      </c>
      <c r="E295">
        <f t="shared" si="27"/>
        <v>3.6</v>
      </c>
      <c r="F295">
        <f t="shared" si="28"/>
        <v>8.35</v>
      </c>
      <c r="G295">
        <f t="shared" si="29"/>
        <v>3.34</v>
      </c>
      <c r="H295">
        <f>WEEKDAY(A295,2)</f>
        <v>3</v>
      </c>
    </row>
    <row r="296" spans="1:8" x14ac:dyDescent="0.25">
      <c r="A296" s="167">
        <v>45463</v>
      </c>
      <c r="B296" t="str">
        <f t="shared" si="26"/>
        <v>donderdag</v>
      </c>
      <c r="C296">
        <f t="shared" si="25"/>
        <v>1</v>
      </c>
      <c r="D296">
        <f t="shared" si="30"/>
        <v>8</v>
      </c>
      <c r="E296">
        <f t="shared" si="27"/>
        <v>3.2</v>
      </c>
      <c r="F296">
        <f t="shared" si="28"/>
        <v>7.42</v>
      </c>
      <c r="G296">
        <f t="shared" si="29"/>
        <v>2.97</v>
      </c>
      <c r="H296">
        <f>WEEKDAY(A296,2)</f>
        <v>4</v>
      </c>
    </row>
    <row r="297" spans="1:8" x14ac:dyDescent="0.25">
      <c r="A297" s="167">
        <v>45464</v>
      </c>
      <c r="B297" t="str">
        <f t="shared" si="26"/>
        <v>vrijdag</v>
      </c>
      <c r="C297">
        <f t="shared" si="25"/>
        <v>1</v>
      </c>
      <c r="D297">
        <f t="shared" si="30"/>
        <v>7</v>
      </c>
      <c r="E297">
        <f t="shared" si="27"/>
        <v>2.8</v>
      </c>
      <c r="F297">
        <f t="shared" si="28"/>
        <v>6.5</v>
      </c>
      <c r="G297">
        <f t="shared" si="29"/>
        <v>2.6</v>
      </c>
      <c r="H297">
        <f t="shared" ref="H297:H306" si="31">WEEKDAY(A297,2)</f>
        <v>5</v>
      </c>
    </row>
    <row r="298" spans="1:8" x14ac:dyDescent="0.25">
      <c r="A298" s="168">
        <v>45465</v>
      </c>
      <c r="B298" s="169" t="str">
        <f t="shared" si="26"/>
        <v>zaterdag</v>
      </c>
      <c r="C298" s="169">
        <f t="shared" si="25"/>
        <v>1</v>
      </c>
      <c r="D298" s="169">
        <f t="shared" si="30"/>
        <v>6</v>
      </c>
      <c r="E298" s="169">
        <f t="shared" si="27"/>
        <v>2.4</v>
      </c>
      <c r="F298" s="169">
        <f t="shared" si="28"/>
        <v>5.57</v>
      </c>
      <c r="G298" s="169">
        <f t="shared" si="29"/>
        <v>2.23</v>
      </c>
      <c r="H298">
        <f t="shared" si="31"/>
        <v>6</v>
      </c>
    </row>
    <row r="299" spans="1:8" x14ac:dyDescent="0.25">
      <c r="A299" s="168">
        <v>45466</v>
      </c>
      <c r="B299" s="169" t="str">
        <f t="shared" si="26"/>
        <v>zondag</v>
      </c>
      <c r="C299" s="169">
        <f t="shared" si="25"/>
        <v>0</v>
      </c>
      <c r="D299" s="169">
        <f t="shared" si="30"/>
        <v>6</v>
      </c>
      <c r="E299" s="169">
        <f t="shared" si="27"/>
        <v>2.4</v>
      </c>
      <c r="F299" s="169">
        <f t="shared" si="28"/>
        <v>5.57</v>
      </c>
      <c r="G299" s="169">
        <f t="shared" si="29"/>
        <v>2.23</v>
      </c>
      <c r="H299">
        <f t="shared" si="31"/>
        <v>7</v>
      </c>
    </row>
    <row r="300" spans="1:8" x14ac:dyDescent="0.25">
      <c r="A300" s="167">
        <v>45467</v>
      </c>
      <c r="B300" t="str">
        <f t="shared" si="26"/>
        <v>maandag</v>
      </c>
      <c r="C300">
        <f t="shared" si="25"/>
        <v>0</v>
      </c>
      <c r="D300">
        <f t="shared" si="30"/>
        <v>6</v>
      </c>
      <c r="E300">
        <f t="shared" si="27"/>
        <v>2.4</v>
      </c>
      <c r="F300">
        <f t="shared" si="28"/>
        <v>5.57</v>
      </c>
      <c r="G300">
        <f t="shared" si="29"/>
        <v>2.23</v>
      </c>
      <c r="H300">
        <f t="shared" si="31"/>
        <v>1</v>
      </c>
    </row>
    <row r="301" spans="1:8" x14ac:dyDescent="0.25">
      <c r="A301" s="167">
        <v>45468</v>
      </c>
      <c r="B301" t="str">
        <f t="shared" si="26"/>
        <v>dinsdag</v>
      </c>
      <c r="C301">
        <f t="shared" si="25"/>
        <v>1</v>
      </c>
      <c r="D301">
        <f t="shared" si="30"/>
        <v>5</v>
      </c>
      <c r="E301">
        <f t="shared" si="27"/>
        <v>2</v>
      </c>
      <c r="F301">
        <f t="shared" si="28"/>
        <v>4.6399999999999997</v>
      </c>
      <c r="G301">
        <f t="shared" si="29"/>
        <v>1.86</v>
      </c>
      <c r="H301">
        <f t="shared" si="31"/>
        <v>2</v>
      </c>
    </row>
    <row r="302" spans="1:8" x14ac:dyDescent="0.25">
      <c r="A302" s="167">
        <v>45469</v>
      </c>
      <c r="B302" t="str">
        <f t="shared" si="26"/>
        <v>woensdag</v>
      </c>
      <c r="C302">
        <f t="shared" si="25"/>
        <v>1</v>
      </c>
      <c r="D302">
        <f t="shared" si="30"/>
        <v>4</v>
      </c>
      <c r="E302">
        <f t="shared" si="27"/>
        <v>1.6</v>
      </c>
      <c r="F302">
        <f t="shared" si="28"/>
        <v>3.71</v>
      </c>
      <c r="G302">
        <f t="shared" si="29"/>
        <v>1.48</v>
      </c>
      <c r="H302">
        <f t="shared" si="31"/>
        <v>3</v>
      </c>
    </row>
    <row r="303" spans="1:8" x14ac:dyDescent="0.25">
      <c r="A303" s="167">
        <v>45470</v>
      </c>
      <c r="B303" t="str">
        <f t="shared" si="26"/>
        <v>donderdag</v>
      </c>
      <c r="C303">
        <f t="shared" si="25"/>
        <v>1</v>
      </c>
      <c r="D303">
        <f t="shared" si="30"/>
        <v>3</v>
      </c>
      <c r="E303">
        <f t="shared" si="27"/>
        <v>1.2</v>
      </c>
      <c r="F303">
        <f t="shared" si="28"/>
        <v>2.78</v>
      </c>
      <c r="G303">
        <f t="shared" si="29"/>
        <v>1.1100000000000001</v>
      </c>
      <c r="H303">
        <f t="shared" si="31"/>
        <v>4</v>
      </c>
    </row>
    <row r="304" spans="1:8" x14ac:dyDescent="0.25">
      <c r="A304" s="167">
        <v>45471</v>
      </c>
      <c r="B304" t="str">
        <f t="shared" si="26"/>
        <v>vrijdag</v>
      </c>
      <c r="C304">
        <f t="shared" si="25"/>
        <v>1</v>
      </c>
      <c r="D304">
        <f t="shared" si="30"/>
        <v>2</v>
      </c>
      <c r="E304">
        <f t="shared" si="27"/>
        <v>0.8</v>
      </c>
      <c r="F304">
        <f t="shared" si="28"/>
        <v>1.86</v>
      </c>
      <c r="G304">
        <f t="shared" si="29"/>
        <v>0.74</v>
      </c>
      <c r="H304">
        <f t="shared" si="31"/>
        <v>5</v>
      </c>
    </row>
    <row r="305" spans="1:8" ht="14.4" x14ac:dyDescent="0.3">
      <c r="A305" s="168">
        <v>45472</v>
      </c>
      <c r="B305" s="169" t="str">
        <f t="shared" si="26"/>
        <v>zaterdag</v>
      </c>
      <c r="C305" s="169">
        <f t="shared" si="25"/>
        <v>1</v>
      </c>
      <c r="D305">
        <v>0</v>
      </c>
      <c r="E305" s="170">
        <f t="shared" si="27"/>
        <v>0</v>
      </c>
      <c r="F305" s="170">
        <f t="shared" si="28"/>
        <v>0</v>
      </c>
      <c r="G305" s="170">
        <f t="shared" si="29"/>
        <v>0</v>
      </c>
      <c r="H305">
        <f t="shared" si="31"/>
        <v>6</v>
      </c>
    </row>
    <row r="306" spans="1:8" ht="14.4" x14ac:dyDescent="0.3">
      <c r="A306" s="168">
        <v>45473</v>
      </c>
      <c r="B306" s="169" t="str">
        <f t="shared" si="26"/>
        <v>zondag</v>
      </c>
      <c r="C306" s="169">
        <f t="shared" si="25"/>
        <v>0</v>
      </c>
      <c r="D306">
        <f t="shared" si="30"/>
        <v>0</v>
      </c>
      <c r="E306" s="171">
        <f t="shared" si="27"/>
        <v>0</v>
      </c>
      <c r="F306" s="171">
        <f t="shared" si="28"/>
        <v>0</v>
      </c>
      <c r="G306" s="171">
        <f t="shared" si="29"/>
        <v>0</v>
      </c>
      <c r="H306">
        <f t="shared" si="31"/>
        <v>7</v>
      </c>
    </row>
    <row r="307" spans="1:8" x14ac:dyDescent="0.25">
      <c r="A307" s="167">
        <v>45474</v>
      </c>
      <c r="B307" t="str">
        <f t="shared" si="26"/>
        <v>maandag</v>
      </c>
      <c r="C307">
        <f t="shared" si="25"/>
        <v>0</v>
      </c>
      <c r="D307">
        <f t="shared" si="30"/>
        <v>0</v>
      </c>
      <c r="E307"/>
      <c r="G307"/>
      <c r="H307">
        <f>WEEKDAY(A307,2)</f>
        <v>1</v>
      </c>
    </row>
    <row r="308" spans="1:8" x14ac:dyDescent="0.25">
      <c r="A308" s="35"/>
      <c r="B308" s="35"/>
      <c r="C308" s="35"/>
      <c r="D308" s="35"/>
      <c r="E308" s="175"/>
      <c r="F308" s="35"/>
      <c r="G308" s="175"/>
    </row>
    <row r="309" spans="1:8" x14ac:dyDescent="0.25">
      <c r="A309" s="35"/>
      <c r="B309" s="35"/>
      <c r="C309" s="35"/>
      <c r="D309" s="35"/>
      <c r="E309" s="175"/>
      <c r="F309" s="35"/>
      <c r="G309" s="175"/>
    </row>
  </sheetData>
  <sheetProtection algorithmName="SHA-512" hashValue="IY9cHOtRGTElQexi/IjnX1j4SognNS3LZUpXcnEO7+AgaDDaw9FKayhgyo6QPwyCGkglwpigYWOvkJ3Ag6KLUA==" saltValue="1BfGEBlvJbGaRRpgVPM7dw==" spinCount="100000" sheet="1" objects="1" scenarios="1"/>
  <mergeCells count="2">
    <mergeCell ref="D2:E2"/>
    <mergeCell ref="F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B0AEC-6CD3-428D-A3E0-3F008DBFBA24}">
  <dimension ref="A1"/>
  <sheetViews>
    <sheetView workbookViewId="0">
      <selection activeCell="CK52" sqref="CK52:CO52"/>
    </sheetView>
  </sheetViews>
  <sheetFormatPr defaultRowHeight="13.2" x14ac:dyDescent="0.25"/>
  <cols>
    <col min="1" max="56" width="8.88671875" style="17"/>
    <col min="57" max="58" width="0" style="17" hidden="1" customWidth="1"/>
    <col min="59" max="16384" width="8.88671875" style="17"/>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9261-9FE8-4C2C-882C-B26118701841}">
  <dimension ref="A1"/>
  <sheetViews>
    <sheetView workbookViewId="0">
      <selection sqref="A1:XFD1048576"/>
    </sheetView>
  </sheetViews>
  <sheetFormatPr defaultRowHeight="13.2" x14ac:dyDescent="0.25"/>
  <cols>
    <col min="1" max="16384" width="8.88671875" style="17"/>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a4a881-ca59-4fb5-ab9b-6081fb7a6d40">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82045A2D78584FB36881F0EA3561B8" ma:contentTypeVersion="17" ma:contentTypeDescription="Een nieuw document maken." ma:contentTypeScope="" ma:versionID="796562a5a2cad2decc72ea8076467fd9">
  <xsd:schema xmlns:xsd="http://www.w3.org/2001/XMLSchema" xmlns:xs="http://www.w3.org/2001/XMLSchema" xmlns:p="http://schemas.microsoft.com/office/2006/metadata/properties" xmlns:ns2="d5a4a881-ca59-4fb5-ab9b-6081fb7a6d40" xmlns:ns3="e1183e09-c796-41a2-ba5a-4d319536ae41" xmlns:ns4="9a9ec0f0-7796-43d0-ac1f-4c8c46ee0bd1" targetNamespace="http://schemas.microsoft.com/office/2006/metadata/properties" ma:root="true" ma:fieldsID="17cbd197b812e04f983f25b4b32c3847" ns2:_="" ns3:_="" ns4:_="">
    <xsd:import namespace="d5a4a881-ca59-4fb5-ab9b-6081fb7a6d40"/>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4a881-ca59-4fb5-ab9b-6081fb7a6d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467f962-e129-4308-9363-c5da476362f6}"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0A1D5-BB15-4150-9E09-737A9FBE37D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d5a4a881-ca59-4fb5-ab9b-6081fb7a6d40"/>
    <ds:schemaRef ds:uri="9a9ec0f0-7796-43d0-ac1f-4c8c46ee0bd1"/>
  </ds:schemaRefs>
</ds:datastoreItem>
</file>

<file path=customXml/itemProps2.xml><?xml version="1.0" encoding="utf-8"?>
<ds:datastoreItem xmlns:ds="http://schemas.openxmlformats.org/officeDocument/2006/customXml" ds:itemID="{BC74712E-F7CE-4C05-B3E4-4AFF6EBF919C}">
  <ds:schemaRefs>
    <ds:schemaRef ds:uri="http://schemas.microsoft.com/sharepoint/v3/contenttype/forms"/>
  </ds:schemaRefs>
</ds:datastoreItem>
</file>

<file path=customXml/itemProps3.xml><?xml version="1.0" encoding="utf-8"?>
<ds:datastoreItem xmlns:ds="http://schemas.openxmlformats.org/officeDocument/2006/customXml" ds:itemID="{5C85954C-74EC-492E-9182-F310958B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4a881-ca59-4fb5-ab9b-6081fb7a6d40"/>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25</vt:i4>
      </vt:variant>
      <vt:variant>
        <vt:lpstr>Benoemde bereiken</vt:lpstr>
      </vt:variant>
      <vt:variant>
        <vt:i4>2</vt:i4>
      </vt:variant>
    </vt:vector>
  </HeadingPairs>
  <TitlesOfParts>
    <vt:vector size="27" baseType="lpstr">
      <vt:lpstr>ritten</vt:lpstr>
      <vt:lpstr>Inlichtingen &amp; berek. subsidie</vt:lpstr>
      <vt:lpstr>Blad2</vt:lpstr>
      <vt:lpstr>cheque wijkwerker</vt:lpstr>
      <vt:lpstr>Opmerkingen</vt:lpstr>
      <vt:lpstr>wijkwerkdagen</vt:lpstr>
      <vt:lpstr>aantal gepresteerde dagen</vt:lpstr>
      <vt:lpstr>Blad1</vt:lpstr>
      <vt:lpstr>Blad3</vt:lpstr>
      <vt:lpstr>Blad4</vt:lpstr>
      <vt:lpstr>Blad5</vt:lpstr>
      <vt:lpstr>Blad6</vt:lpstr>
      <vt:lpstr>Blad7</vt:lpstr>
      <vt:lpstr>Blad8</vt:lpstr>
      <vt:lpstr>Blad9</vt:lpstr>
      <vt:lpstr>Blad10</vt:lpstr>
      <vt:lpstr>Blad11</vt:lpstr>
      <vt:lpstr>Blad12</vt:lpstr>
      <vt:lpstr>Blad13</vt:lpstr>
      <vt:lpstr>Blad14</vt:lpstr>
      <vt:lpstr>gegevensblad samenvatting</vt:lpstr>
      <vt:lpstr>gegevensblad detail</vt:lpstr>
      <vt:lpstr>gegevensblad opmerkingen</vt:lpstr>
      <vt:lpstr>bruto-uurloon begeleiders</vt:lpstr>
      <vt:lpstr>instellingsgegevens</vt:lpstr>
      <vt:lpstr>'Inlichtingen &amp; berek. subsidie'!Afdrukbereik</vt:lpstr>
      <vt:lpstr>Opmerkingen!Afdruktitels</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poellu</dc:creator>
  <cp:lastModifiedBy>Degrande, Guy</cp:lastModifiedBy>
  <cp:lastPrinted>2023-11-08T12:20:06Z</cp:lastPrinted>
  <dcterms:created xsi:type="dcterms:W3CDTF">2010-06-22T13:20:48Z</dcterms:created>
  <dcterms:modified xsi:type="dcterms:W3CDTF">2023-11-28T10:49:12Z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0x0101000482045A2D78584FB36881F0EA3561B8</vt:lpwstr>
  </property>
  <property fmtid="{D5CDD505-2E9C-101B-9397-08002B2CF9AE}" pid="3" name="MediaServiceImageTags">
    <vt:lpwstr/>
  </property>
</Properties>
</file>