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BABAO\5982 - meld.herstruct., fusie, TV, ... bubao\actuele versie\"/>
    </mc:Choice>
  </mc:AlternateContent>
  <xr:revisionPtr revIDLastSave="0" documentId="13_ncr:1_{920204F1-7876-49FF-BC65-0776872B4EE5}" xr6:coauthVersionLast="47" xr6:coauthVersionMax="47" xr10:uidLastSave="{00000000-0000-0000-0000-000000000000}"/>
  <workbookProtection workbookAlgorithmName="SHA-512" workbookHashValue="rWjC/AM28nbZIcVyvAz4AIVmInOZCXUguffyMZfOLUIjUBwkxFegcC9qaAOxD0ZTR7anzXCVIACnkksRCVO/Yw==" workbookSaltValue="FsL8gpn4YDJYKRvxu/RSzQ==" workbookSpinCount="100000" lockStructure="1"/>
  <bookViews>
    <workbookView xWindow="-28920" yWindow="-120" windowWidth="29040" windowHeight="15840" tabRatio="930" xr2:uid="{00000000-000D-0000-FFFF-FFFF00000000}"/>
  </bookViews>
  <sheets>
    <sheet name="Herstructurering&amp;Verhuizing" sheetId="14" r:id="rId1"/>
    <sheet name="lijst instellingen" sheetId="15" state="hidden" r:id="rId2"/>
    <sheet name="Blad2" sheetId="16" state="hidden" r:id="rId3"/>
  </sheets>
  <definedNames>
    <definedName name="_xlnm._FilterDatabase" localSheetId="1" hidden="1">'lijst instellingen'!$A$1:$I$200</definedName>
    <definedName name="_xlnm.Print_Area" localSheetId="0">'Herstructurering&amp;Verhuizing'!$A$1:$AS$193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6" l="1"/>
  <c r="B12" i="16"/>
  <c r="AC6" i="14"/>
  <c r="AR160" i="14"/>
  <c r="T166" i="14" l="1"/>
  <c r="AA143" i="14"/>
  <c r="AA42" i="14"/>
  <c r="AR141" i="14"/>
  <c r="AR135" i="14"/>
  <c r="AR73" i="14"/>
  <c r="AR59" i="14"/>
  <c r="AR40" i="14" l="1"/>
  <c r="AR139" i="14" l="1"/>
  <c r="AR133" i="14"/>
  <c r="AR71" i="14"/>
  <c r="AR57" i="14"/>
  <c r="AR38" i="14"/>
  <c r="W126" i="14"/>
  <c r="W124" i="14"/>
  <c r="AR104" i="14" l="1"/>
  <c r="Y108" i="14"/>
  <c r="K65" i="14" l="1"/>
  <c r="AT53" i="14"/>
  <c r="AM49" i="14"/>
  <c r="X51" i="14"/>
  <c r="Z116" i="14"/>
  <c r="C121" i="14"/>
  <c r="AR114" i="14"/>
  <c r="X47" i="14"/>
  <c r="AL44" i="14"/>
  <c r="Z145" i="14"/>
  <c r="AR147" i="14"/>
  <c r="L156" i="14"/>
  <c r="AC149" i="14"/>
  <c r="C180" i="14" l="1"/>
  <c r="AR151" i="14"/>
  <c r="AR154" i="14"/>
  <c r="AK168" i="14"/>
  <c r="C182" i="14" s="1"/>
  <c r="AS98" i="14" l="1"/>
  <c r="AS89" i="14"/>
  <c r="O152" i="14"/>
  <c r="C181" i="14" s="1"/>
  <c r="T23" i="14" l="1"/>
  <c r="B11" i="16"/>
  <c r="B10" i="16"/>
  <c r="B9" i="16"/>
  <c r="B8" i="16"/>
  <c r="D10" i="14" l="1"/>
  <c r="P32" i="14" l="1"/>
  <c r="T30" i="14"/>
  <c r="P30" i="14"/>
  <c r="P28" i="14"/>
  <c r="P25" i="14"/>
  <c r="C183" i="14" l="1"/>
  <c r="AK77" i="14"/>
  <c r="AB114" i="14"/>
  <c r="F118" i="14"/>
  <c r="C179" i="14" s="1"/>
  <c r="B89" i="14"/>
  <c r="P87" i="14" s="1"/>
  <c r="C178" i="14" s="1"/>
  <c r="H106" i="14"/>
  <c r="H104" i="14"/>
  <c r="K81" i="14"/>
  <c r="B77" i="14"/>
  <c r="Z75" i="14" s="1"/>
  <c r="C10" i="14"/>
</calcChain>
</file>

<file path=xl/sharedStrings.xml><?xml version="1.0" encoding="utf-8"?>
<sst xmlns="http://schemas.openxmlformats.org/spreadsheetml/2006/main" count="1613" uniqueCount="856">
  <si>
    <t>BERINGEN</t>
  </si>
  <si>
    <t>SINT-MICHIELS</t>
  </si>
  <si>
    <t>AARTRIJKE</t>
  </si>
  <si>
    <t>OEDELEM</t>
  </si>
  <si>
    <t>HEIST-AAN-ZEE</t>
  </si>
  <si>
    <t>MIDDELKERKE</t>
  </si>
  <si>
    <t>ERPE</t>
  </si>
  <si>
    <t>GROTENBERGE</t>
  </si>
  <si>
    <t>PULDERBOS</t>
  </si>
  <si>
    <t>Schoolgegevens</t>
  </si>
  <si>
    <t>naam</t>
  </si>
  <si>
    <t>instellingsnummer</t>
  </si>
  <si>
    <t>Agentschap voor Onderwijsdiensten</t>
  </si>
  <si>
    <t>Waarvoor dient dit formulier?</t>
  </si>
  <si>
    <t>postnummer en gemeente</t>
  </si>
  <si>
    <t>Waar vindt u meer informatie over dit formulier?</t>
  </si>
  <si>
    <t>straat en nummer</t>
  </si>
  <si>
    <t>naam_gemeente</t>
  </si>
  <si>
    <t>SINT-AGATHA-BERCHEM</t>
  </si>
  <si>
    <t>NEDER-OVER-HEEMBEEK</t>
  </si>
  <si>
    <t>SINT-LAMBRECHTS-WOLUWE</t>
  </si>
  <si>
    <t>HALLE</t>
  </si>
  <si>
    <t>LENNIK</t>
  </si>
  <si>
    <t>VILVOORDE</t>
  </si>
  <si>
    <t>OPWIJK</t>
  </si>
  <si>
    <t>SINT-JOB-IN-'T-GOOR</t>
  </si>
  <si>
    <t>BRASSCHAAT</t>
  </si>
  <si>
    <t>WUUSTWEZEL</t>
  </si>
  <si>
    <t>KALMTHOUT</t>
  </si>
  <si>
    <t>SCHILDE</t>
  </si>
  <si>
    <t>TURNHOUT</t>
  </si>
  <si>
    <t>BEERSE</t>
  </si>
  <si>
    <t>MOL</t>
  </si>
  <si>
    <t>GEEL</t>
  </si>
  <si>
    <t>KESSEL</t>
  </si>
  <si>
    <t>HOVE</t>
  </si>
  <si>
    <t>DUFFEL</t>
  </si>
  <si>
    <t>BERLAAR</t>
  </si>
  <si>
    <t>SINT-NIKLAAS</t>
  </si>
  <si>
    <t>BEVEREN-WAAS</t>
  </si>
  <si>
    <t>MECHELEN</t>
  </si>
  <si>
    <t>HEVERLEE</t>
  </si>
  <si>
    <t>HEIST-OP-DEN-BERG</t>
  </si>
  <si>
    <t>TREMELO</t>
  </si>
  <si>
    <t>WESTERLO</t>
  </si>
  <si>
    <t>AARSCHOT</t>
  </si>
  <si>
    <t>DIEST</t>
  </si>
  <si>
    <t>TIENEN</t>
  </si>
  <si>
    <t>HASSELT</t>
  </si>
  <si>
    <t>HOUTHALEN-HELCHTEREN</t>
  </si>
  <si>
    <t>ZOLDER</t>
  </si>
  <si>
    <t>PEER</t>
  </si>
  <si>
    <t>GENK</t>
  </si>
  <si>
    <t>MAASMECHELEN</t>
  </si>
  <si>
    <t>DILSEN-STOKKEM</t>
  </si>
  <si>
    <t>MAASEIK</t>
  </si>
  <si>
    <t>BREE</t>
  </si>
  <si>
    <t>TONGEREN</t>
  </si>
  <si>
    <t>BILZEN</t>
  </si>
  <si>
    <t>SINT-TRUIDEN</t>
  </si>
  <si>
    <t>LOMMEL</t>
  </si>
  <si>
    <t>HERK-DE-STAD</t>
  </si>
  <si>
    <t>LUMMEN</t>
  </si>
  <si>
    <t>TESSENDERLO</t>
  </si>
  <si>
    <t>BRUGGE</t>
  </si>
  <si>
    <t>TORHOUT</t>
  </si>
  <si>
    <t>DIKSMUIDE</t>
  </si>
  <si>
    <t>SINT-ANDRIES</t>
  </si>
  <si>
    <t>KOEKELARE</t>
  </si>
  <si>
    <t>BLANKENBERGE</t>
  </si>
  <si>
    <t>OOSTENDE</t>
  </si>
  <si>
    <t>DE HAAN</t>
  </si>
  <si>
    <t>KOKSIJDE</t>
  </si>
  <si>
    <t>VEURNE</t>
  </si>
  <si>
    <t>KORTRIJK</t>
  </si>
  <si>
    <t>ZWEVEGEM</t>
  </si>
  <si>
    <t>DEERLIJK</t>
  </si>
  <si>
    <t>WERVIK</t>
  </si>
  <si>
    <t>IZEGEM</t>
  </si>
  <si>
    <t>INGELMUNSTER</t>
  </si>
  <si>
    <t>WAREGEM</t>
  </si>
  <si>
    <t>ROESELARE</t>
  </si>
  <si>
    <t>RUMBEKE</t>
  </si>
  <si>
    <t>TIELT</t>
  </si>
  <si>
    <t>IEPER</t>
  </si>
  <si>
    <t>POPERINGE</t>
  </si>
  <si>
    <t>GENT</t>
  </si>
  <si>
    <t>OOSTAKKER</t>
  </si>
  <si>
    <t>EVERGEM</t>
  </si>
  <si>
    <t>LOKEREN</t>
  </si>
  <si>
    <t>WETTEREN</t>
  </si>
  <si>
    <t>GENTBRUGGE</t>
  </si>
  <si>
    <t>AALST</t>
  </si>
  <si>
    <t>DENDERMONDE</t>
  </si>
  <si>
    <t>BUGGENHOUT</t>
  </si>
  <si>
    <t>NINOVE</t>
  </si>
  <si>
    <t>GERAARDSBERGEN</t>
  </si>
  <si>
    <t>OUDENAARDE</t>
  </si>
  <si>
    <t>DEINZE</t>
  </si>
  <si>
    <t>DRONGEN</t>
  </si>
  <si>
    <t>EEKLO</t>
  </si>
  <si>
    <t>SINT-JANS-MOLENBEEK</t>
  </si>
  <si>
    <t>ANDERLECHT</t>
  </si>
  <si>
    <t>ALSEMBERG</t>
  </si>
  <si>
    <t>VLEZENBEEK</t>
  </si>
  <si>
    <t>ROOSDAAL</t>
  </si>
  <si>
    <t>WEMMEL</t>
  </si>
  <si>
    <t>DEURNE</t>
  </si>
  <si>
    <t>'S GRAVENWEZEL</t>
  </si>
  <si>
    <t>OUD-TURNHOUT</t>
  </si>
  <si>
    <t>KASTERLEE</t>
  </si>
  <si>
    <t>BERCHEM</t>
  </si>
  <si>
    <t>REET</t>
  </si>
  <si>
    <t>HOBOKEN</t>
  </si>
  <si>
    <t>LEUVEN</t>
  </si>
  <si>
    <t>HULDENBERG</t>
  </si>
  <si>
    <t>HOEGAARDEN</t>
  </si>
  <si>
    <t>ZOUTLEEUW</t>
  </si>
  <si>
    <t>KURINGEN</t>
  </si>
  <si>
    <t>DIEPENBEEK</t>
  </si>
  <si>
    <t>MENEN</t>
  </si>
  <si>
    <t>MOORSELE</t>
  </si>
  <si>
    <t>ZELE</t>
  </si>
  <si>
    <t>ROLLEGEM</t>
  </si>
  <si>
    <t>MOLENSTEDE</t>
  </si>
  <si>
    <t>telefoonnr</t>
  </si>
  <si>
    <t>schooljaar 2015-2016</t>
  </si>
  <si>
    <t>telefoonnummer</t>
  </si>
  <si>
    <t>MALLE</t>
  </si>
  <si>
    <t>Afdeling Basisonderwijs, DKO en CLB</t>
  </si>
  <si>
    <t>Vul de gegevens in van de vestigingsplaats die wordt afgeschaft.</t>
  </si>
  <si>
    <t>Oprichting of afschaffing van een niveau</t>
  </si>
  <si>
    <t>Fusie</t>
  </si>
  <si>
    <t>Hoe en aan wie bezorgt u dit formulier?</t>
  </si>
  <si>
    <t>Oprichting of afschaffing van een vestigingsplaats</t>
  </si>
  <si>
    <t>Voert u gelijktijdig met de fusie een herstructurering door?</t>
  </si>
  <si>
    <t>grensdatum 1</t>
  </si>
  <si>
    <t>grensdatum 2</t>
  </si>
  <si>
    <t>Vul de gegevens in van de vestigingsplaats waar een nieuw niveau wordt opgericht.</t>
  </si>
  <si>
    <t>schooljaar 2016-2017</t>
  </si>
  <si>
    <t>schooljaar 2017-2018</t>
  </si>
  <si>
    <t>schooljaar 2018-2019</t>
  </si>
  <si>
    <t>schooljaar 2019-2020</t>
  </si>
  <si>
    <t>schooljaar 2020-2021</t>
  </si>
  <si>
    <t>schooljaar 2021-2022</t>
  </si>
  <si>
    <t>schooljaar 2022-2023</t>
  </si>
  <si>
    <t>basisaanbod</t>
  </si>
  <si>
    <t>type 2</t>
  </si>
  <si>
    <t>type 3</t>
  </si>
  <si>
    <t>type 4</t>
  </si>
  <si>
    <t>type 5</t>
  </si>
  <si>
    <t>type 6</t>
  </si>
  <si>
    <t>type 7</t>
  </si>
  <si>
    <t>type 9</t>
  </si>
  <si>
    <t>Kruis het niveau aan dat wordt afgeschaft.</t>
  </si>
  <si>
    <t>ja</t>
  </si>
  <si>
    <t xml:space="preserve">  nee</t>
  </si>
  <si>
    <t xml:space="preserve">Vraagt de fusieschool een nieuw instellingsnummer aan? </t>
  </si>
  <si>
    <t>Scholen en Leerlingen</t>
  </si>
  <si>
    <t>begindatum</t>
  </si>
  <si>
    <t>02-262.03.20</t>
  </si>
  <si>
    <t>02-460.43.62</t>
  </si>
  <si>
    <t>03-666.60.24</t>
  </si>
  <si>
    <t>03-680.12.60</t>
  </si>
  <si>
    <t>014-85.00.62</t>
  </si>
  <si>
    <t>03-888.40.16</t>
  </si>
  <si>
    <t>03-776.50.18</t>
  </si>
  <si>
    <t>011-67.25.55</t>
  </si>
  <si>
    <t>011-42.66.64</t>
  </si>
  <si>
    <t>089-50.00.50</t>
  </si>
  <si>
    <t>089-76.02.77</t>
  </si>
  <si>
    <t>KORTESSEM</t>
  </si>
  <si>
    <t>011-37.92.11</t>
  </si>
  <si>
    <t>011-55.02.00</t>
  </si>
  <si>
    <t>058-51.15.15</t>
  </si>
  <si>
    <t>050-39.06.23</t>
  </si>
  <si>
    <t>050-79.91.91</t>
  </si>
  <si>
    <t>059-50.74.90</t>
  </si>
  <si>
    <t>056-22.66.86</t>
  </si>
  <si>
    <t>056-51.29.44</t>
  </si>
  <si>
    <t>051-22.63.19</t>
  </si>
  <si>
    <t>09-220.18.30</t>
  </si>
  <si>
    <t>09-253.99.56</t>
  </si>
  <si>
    <t>09-348.53.58</t>
  </si>
  <si>
    <t>053-72.96.42</t>
  </si>
  <si>
    <t>053-80.07.77</t>
  </si>
  <si>
    <t>054-41.25.41</t>
  </si>
  <si>
    <t>055-31.39.64</t>
  </si>
  <si>
    <t>02-426.61.23</t>
  </si>
  <si>
    <t>02-428.17.97</t>
  </si>
  <si>
    <t>02-739.43.02</t>
  </si>
  <si>
    <t>02-360.32.01</t>
  </si>
  <si>
    <t>02-381.09.28</t>
  </si>
  <si>
    <t>02-582.54.58</t>
  </si>
  <si>
    <t>053-64.66.50</t>
  </si>
  <si>
    <t>02-251.33.57</t>
  </si>
  <si>
    <t>02-255.47.93</t>
  </si>
  <si>
    <t>052-35.41.95</t>
  </si>
  <si>
    <t>03-257.11.06</t>
  </si>
  <si>
    <t>03-230.24.44</t>
  </si>
  <si>
    <t>03-244.94.94</t>
  </si>
  <si>
    <t>03-292.21.10</t>
  </si>
  <si>
    <t>03-280.49.07</t>
  </si>
  <si>
    <t>03-242.01.30</t>
  </si>
  <si>
    <t>03-242.01.40</t>
  </si>
  <si>
    <t>03-242.01.20</t>
  </si>
  <si>
    <t>03-541.32.64</t>
  </si>
  <si>
    <t>03-541.16.88</t>
  </si>
  <si>
    <t>03-250.16.40</t>
  </si>
  <si>
    <t>03-291.18.20</t>
  </si>
  <si>
    <t>03-311.78.93</t>
  </si>
  <si>
    <t>03-637.51.31</t>
  </si>
  <si>
    <t>03-217.26.30</t>
  </si>
  <si>
    <t>03-633.25.70</t>
  </si>
  <si>
    <t>Nieuwmoerse Steenweg 113_B</t>
  </si>
  <si>
    <t>03-669.68.19</t>
  </si>
  <si>
    <t>03-298.28.80</t>
  </si>
  <si>
    <t>03-383.11.43</t>
  </si>
  <si>
    <t>014-42.69.45</t>
  </si>
  <si>
    <t>014-61.26.50</t>
  </si>
  <si>
    <t>014-45.07.37</t>
  </si>
  <si>
    <t>014-31.36.96</t>
  </si>
  <si>
    <t>014-86.11.41</t>
  </si>
  <si>
    <t>014-56.64.20</t>
  </si>
  <si>
    <t>03-480.28.58</t>
  </si>
  <si>
    <t>03-460.11.51</t>
  </si>
  <si>
    <t>015-30.75.99</t>
  </si>
  <si>
    <t>03-230.97.86</t>
  </si>
  <si>
    <t>03-897.95.85</t>
  </si>
  <si>
    <t>03-776.75.21</t>
  </si>
  <si>
    <t>03-828.97.76</t>
  </si>
  <si>
    <t>03-775.45.32</t>
  </si>
  <si>
    <t>015-20.37.95</t>
  </si>
  <si>
    <t>015-21.99.30</t>
  </si>
  <si>
    <t>016-24.11.10</t>
  </si>
  <si>
    <t>016-34.39.62</t>
  </si>
  <si>
    <t>016-29.01.81</t>
  </si>
  <si>
    <t>LOVENJOEL</t>
  </si>
  <si>
    <t>016-85.21.70</t>
  </si>
  <si>
    <t>02-686.00.40</t>
  </si>
  <si>
    <t>015-24.07.24</t>
  </si>
  <si>
    <t>016-53.37.98</t>
  </si>
  <si>
    <t>014-53.81.82</t>
  </si>
  <si>
    <t>016-56.76.17</t>
  </si>
  <si>
    <t>013-33.38.86</t>
  </si>
  <si>
    <t>016-81.86.46</t>
  </si>
  <si>
    <t>016-76.54.97</t>
  </si>
  <si>
    <t>011-78.12.29</t>
  </si>
  <si>
    <t>011-22.98.93</t>
  </si>
  <si>
    <t>011-22.25.93</t>
  </si>
  <si>
    <t>011-57.12.84</t>
  </si>
  <si>
    <t>011-52.57.17</t>
  </si>
  <si>
    <t>011-64.35.00</t>
  </si>
  <si>
    <t>089-36.31.04</t>
  </si>
  <si>
    <t>011-35.01.50</t>
  </si>
  <si>
    <t>089-76.12.08</t>
  </si>
  <si>
    <t>089-79.08.72</t>
  </si>
  <si>
    <t>089-56.69.85</t>
  </si>
  <si>
    <t>089-46.34.14</t>
  </si>
  <si>
    <t>012-23.57.01</t>
  </si>
  <si>
    <t>012-23.70.23</t>
  </si>
  <si>
    <t>089-51.53.20</t>
  </si>
  <si>
    <t>011-68.74.40</t>
  </si>
  <si>
    <t>011-54.03.25</t>
  </si>
  <si>
    <t>013-55.25.55</t>
  </si>
  <si>
    <t>013-53.06.10</t>
  </si>
  <si>
    <t>011-42.63.28</t>
  </si>
  <si>
    <t>050-47.19.84</t>
  </si>
  <si>
    <t>050-33.21.86</t>
  </si>
  <si>
    <t>050-23.15.12</t>
  </si>
  <si>
    <t>KLERKEN</t>
  </si>
  <si>
    <t>051-50.55.58</t>
  </si>
  <si>
    <t>051-50.13.75</t>
  </si>
  <si>
    <t>050-31.69.60</t>
  </si>
  <si>
    <t>050-39.09.35</t>
  </si>
  <si>
    <t>050-40.41.68</t>
  </si>
  <si>
    <t>050-54.84.35</t>
  </si>
  <si>
    <t>051-58.05.10</t>
  </si>
  <si>
    <t>050-41.83.40</t>
  </si>
  <si>
    <t>050-51.10.20</t>
  </si>
  <si>
    <t>059-80.28.80</t>
  </si>
  <si>
    <t>059-23.43.36</t>
  </si>
  <si>
    <t>058-53.20.83</t>
  </si>
  <si>
    <t>058-31.30.02</t>
  </si>
  <si>
    <t>056-21.58.37</t>
  </si>
  <si>
    <t>056-35.28.90</t>
  </si>
  <si>
    <t>056-24.57.84</t>
  </si>
  <si>
    <t>056-51.31.91</t>
  </si>
  <si>
    <t>056-41.77.23</t>
  </si>
  <si>
    <t>051-30.63.08</t>
  </si>
  <si>
    <t>056-71.68.40</t>
  </si>
  <si>
    <t>056-60.05.50</t>
  </si>
  <si>
    <t>051-20.33.12</t>
  </si>
  <si>
    <t>GITS</t>
  </si>
  <si>
    <t>051-23.06.15</t>
  </si>
  <si>
    <t>051-40.15.90</t>
  </si>
  <si>
    <t>057-20.40.74</t>
  </si>
  <si>
    <t>057-33.91.95</t>
  </si>
  <si>
    <t>09-226.70.70</t>
  </si>
  <si>
    <t>09-282.09.34</t>
  </si>
  <si>
    <t>09-255.92.20</t>
  </si>
  <si>
    <t>09-269.92.70</t>
  </si>
  <si>
    <t>09-245.57.46</t>
  </si>
  <si>
    <t>09-268.26.50</t>
  </si>
  <si>
    <t>09-251.02.75</t>
  </si>
  <si>
    <t>09-233.36.58</t>
  </si>
  <si>
    <t>09-337.52.70</t>
  </si>
  <si>
    <t>052-44.88.32</t>
  </si>
  <si>
    <t>09-366.32.49</t>
  </si>
  <si>
    <t>09-272.52.44</t>
  </si>
  <si>
    <t>09-210.01.60</t>
  </si>
  <si>
    <t>053-39.66.99</t>
  </si>
  <si>
    <t>052-21.52.13</t>
  </si>
  <si>
    <t>052-39.99.90</t>
  </si>
  <si>
    <t>052-39.70.29</t>
  </si>
  <si>
    <t>054-33.70.26</t>
  </si>
  <si>
    <t>054-41.83.50</t>
  </si>
  <si>
    <t>09-360.29.21</t>
  </si>
  <si>
    <t>055-31.52.00</t>
  </si>
  <si>
    <t>055-31.37.38</t>
  </si>
  <si>
    <t>09-386.38.65</t>
  </si>
  <si>
    <t>09-386.55.80</t>
  </si>
  <si>
    <t>LANDEGEM</t>
  </si>
  <si>
    <t>09-371.67.12</t>
  </si>
  <si>
    <t>09-370.72.16</t>
  </si>
  <si>
    <t>Doelstraat 36_A1</t>
  </si>
  <si>
    <t>03-482.00.62</t>
  </si>
  <si>
    <t>09-377.32.82</t>
  </si>
  <si>
    <t>011-25.53.16</t>
  </si>
  <si>
    <t>056-71.26.89</t>
  </si>
  <si>
    <t>03-218.43.43</t>
  </si>
  <si>
    <t>014-61.05.49</t>
  </si>
  <si>
    <t>Nekkerspoelstraat 358_A</t>
  </si>
  <si>
    <t>015-20.25.38</t>
  </si>
  <si>
    <t>Doorn 17_BI</t>
  </si>
  <si>
    <t>055-60.04.48</t>
  </si>
  <si>
    <t>09-344.98.69</t>
  </si>
  <si>
    <t>Bij een fusie zonder opslorping moet de fusieschool een nieuw instellingsnummer aanvragen.</t>
  </si>
  <si>
    <t xml:space="preserve"> ja</t>
  </si>
  <si>
    <t>Vul de gegevens in van de vestigingsplaats waar die leerlingen worden ondergebracht.</t>
  </si>
  <si>
    <t>Oprichting, omvorming of afschaffing van een type</t>
  </si>
  <si>
    <t>Kruis het nieuwe niveau aan dat wordt aangeboden.</t>
  </si>
  <si>
    <t>02-430.67.00</t>
  </si>
  <si>
    <t>ANTWERPEN</t>
  </si>
  <si>
    <t>03-334.44.70</t>
  </si>
  <si>
    <t>Wordt in de nieuwe vestigingsplaats kleuteronderwijs of lager onderwijs georganiseerd?</t>
  </si>
  <si>
    <t>kleuteronderwijs</t>
  </si>
  <si>
    <t>lager onderwijs</t>
  </si>
  <si>
    <t>Welke types worden afgeschaft?</t>
  </si>
  <si>
    <t>Welke types worden omgevormd?</t>
  </si>
  <si>
    <t>Vermeld tot welk type ze worden omgevormd.</t>
  </si>
  <si>
    <r>
      <t xml:space="preserve">kleuteronderwijs. </t>
    </r>
    <r>
      <rPr>
        <b/>
        <sz val="10"/>
        <rFont val="Calibri"/>
        <family val="2"/>
      </rPr>
      <t>Welke types worden aangeboden?</t>
    </r>
    <r>
      <rPr>
        <sz val="10"/>
        <rFont val="Calibri"/>
        <family val="2"/>
      </rPr>
      <t xml:space="preserve"> </t>
    </r>
  </si>
  <si>
    <r>
      <t xml:space="preserve">lager onderwijs. </t>
    </r>
    <r>
      <rPr>
        <b/>
        <sz val="10"/>
        <rFont val="Calibri"/>
        <family val="2"/>
      </rPr>
      <t>Welke types worden aangeboden?</t>
    </r>
  </si>
  <si>
    <t>Vul de instellingsnummers in van de andere instellingen die betrokken zijn bij de fusie.</t>
  </si>
  <si>
    <t>Welke types worden in het nieuwe niveau aangeboden?</t>
  </si>
  <si>
    <t>MD116</t>
  </si>
  <si>
    <t>U kunt een of meer hokjes aankruisen.</t>
  </si>
  <si>
    <r>
      <t xml:space="preserve"> nee. </t>
    </r>
    <r>
      <rPr>
        <b/>
        <sz val="10"/>
        <rFont val="Calibri"/>
        <family val="2"/>
      </rPr>
      <t>Vul het schoolnummer van de fusieschool in.</t>
    </r>
  </si>
  <si>
    <t>//////////////////////////////////////////////////////////////////////////////////////////////////////////////////////////////////////////////////////////////////////////////////////////////////////</t>
  </si>
  <si>
    <t>016-38.06.66</t>
  </si>
  <si>
    <t>02-309.28.82</t>
  </si>
  <si>
    <t>011-34.08.00</t>
  </si>
  <si>
    <t>Bevelandstraat 22_24</t>
  </si>
  <si>
    <t>Karel Keymolenstraat 35_B</t>
  </si>
  <si>
    <t>Vogelenzangstraat 115</t>
  </si>
  <si>
    <t>Moerstraat 50_1</t>
  </si>
  <si>
    <t>Pater Damiaanstraat 10</t>
  </si>
  <si>
    <t>Predikherenhoevestraat 31</t>
  </si>
  <si>
    <t>Prosperdreef 3</t>
  </si>
  <si>
    <t>Halmaalweg 31</t>
  </si>
  <si>
    <t>Westlaan 191</t>
  </si>
  <si>
    <t>Richter 25</t>
  </si>
  <si>
    <t>Bosweg 71</t>
  </si>
  <si>
    <t>Tapstraat 12</t>
  </si>
  <si>
    <t>Speelpleinstraat 75</t>
  </si>
  <si>
    <t>Pylyserlaan 132</t>
  </si>
  <si>
    <t>Kaproenenhof 32</t>
  </si>
  <si>
    <t>Beernemstraat 4</t>
  </si>
  <si>
    <t>Maurits Sabbestraat 2</t>
  </si>
  <si>
    <t>Pottelberg 5</t>
  </si>
  <si>
    <t>Guido Gezellestraat 91</t>
  </si>
  <si>
    <t>Bornstraat 52</t>
  </si>
  <si>
    <t>Voskenslaan 362</t>
  </si>
  <si>
    <t>Vurstjen 25</t>
  </si>
  <si>
    <t>Krommestraat 7</t>
  </si>
  <si>
    <t>Molendreef 57</t>
  </si>
  <si>
    <t>Koebrugstraat 7</t>
  </si>
  <si>
    <t>Schillebeekstraat 20_A</t>
  </si>
  <si>
    <t>Serpentsstraat 63</t>
  </si>
  <si>
    <t>Verheydenstraat 39</t>
  </si>
  <si>
    <t>Vandernootstraat 52</t>
  </si>
  <si>
    <t>Groot-Bijgaardenstraat 434</t>
  </si>
  <si>
    <t>Georges Henrilaan 278</t>
  </si>
  <si>
    <t>Heilige-Familieplein 1</t>
  </si>
  <si>
    <t>Lenniksesteenweg 2</t>
  </si>
  <si>
    <t>Brusselsesteenweg 20</t>
  </si>
  <si>
    <t>Luitenant Jacopsstraat 41</t>
  </si>
  <si>
    <t>Scheestraat 74</t>
  </si>
  <si>
    <t>Inkendaalstraat 1</t>
  </si>
  <si>
    <t>Lostraat 175</t>
  </si>
  <si>
    <t>Guldenschaapstraat 27</t>
  </si>
  <si>
    <t>de Bavaylei 130</t>
  </si>
  <si>
    <t>Heiveld 17</t>
  </si>
  <si>
    <t>Van Schoonbekestraat 32</t>
  </si>
  <si>
    <t>Lamorinièrestraat 75</t>
  </si>
  <si>
    <t>Rudolfstraat 40</t>
  </si>
  <si>
    <t>Biekorfstraat 21</t>
  </si>
  <si>
    <t>Lindendreef 1</t>
  </si>
  <si>
    <t>Solvynsstraat 75</t>
  </si>
  <si>
    <t>August Leyweg 4</t>
  </si>
  <si>
    <t>August Leyweg 10</t>
  </si>
  <si>
    <t>August Leyweg 14</t>
  </si>
  <si>
    <t>Canadalaan 252</t>
  </si>
  <si>
    <t>Burchtse Weel 102</t>
  </si>
  <si>
    <t>Jozef Van Poppelstraat 6</t>
  </si>
  <si>
    <t>Mostheuvellaan 27</t>
  </si>
  <si>
    <t>Bethaniënlei 5</t>
  </si>
  <si>
    <t>03-217.03.13</t>
  </si>
  <si>
    <t>Kerklei 44</t>
  </si>
  <si>
    <t>Dullingen 46</t>
  </si>
  <si>
    <t>Schotensesteenweg 256</t>
  </si>
  <si>
    <t>De Rentfort 9</t>
  </si>
  <si>
    <t>Reebergenlaan 4</t>
  </si>
  <si>
    <t>Noord-Brabantlaan 79</t>
  </si>
  <si>
    <t>Schransdriesstraat 47</t>
  </si>
  <si>
    <t>Oude Arendonkse Baan 36</t>
  </si>
  <si>
    <t>Don Boscostraat 37</t>
  </si>
  <si>
    <t>Eindhoutseweg 25</t>
  </si>
  <si>
    <t>De-Billemontstraat 77</t>
  </si>
  <si>
    <t>Oude Bevelsesteenweg 107</t>
  </si>
  <si>
    <t>Wouwstraat 44</t>
  </si>
  <si>
    <t>Zandstraat 30</t>
  </si>
  <si>
    <t>Frans Van Hombeeckplein 17</t>
  </si>
  <si>
    <t>Mauroystraat 52</t>
  </si>
  <si>
    <t>Kallobaan 3</t>
  </si>
  <si>
    <t>Sint-Janstraat 4</t>
  </si>
  <si>
    <t>Nekkerspoelstraat 391</t>
  </si>
  <si>
    <t>Schapenstraat 98</t>
  </si>
  <si>
    <t>Herestraat 49</t>
  </si>
  <si>
    <t>Tervuursesteenweg 295</t>
  </si>
  <si>
    <t>Klein Park 4</t>
  </si>
  <si>
    <t>Ganspoel 2</t>
  </si>
  <si>
    <t>Kastanjedreef 12</t>
  </si>
  <si>
    <t>Baalsebaan 10</t>
  </si>
  <si>
    <t>Nieuwland 1</t>
  </si>
  <si>
    <t>Rode Kruisstraat 13</t>
  </si>
  <si>
    <t>Groenstraat 16</t>
  </si>
  <si>
    <t>Alexianenweg 30</t>
  </si>
  <si>
    <t>Klein Overlaar 3</t>
  </si>
  <si>
    <t>Sint-Truidensestraat 14</t>
  </si>
  <si>
    <t>Borggravevijversstraat 9</t>
  </si>
  <si>
    <t>Galgenbergstraat 45</t>
  </si>
  <si>
    <t>Wildrozenstraat 17</t>
  </si>
  <si>
    <t>Steenovenstraat 20_A</t>
  </si>
  <si>
    <t>Haspershovenstraat 28</t>
  </si>
  <si>
    <t>Emiel Van Dorenlaan 145</t>
  </si>
  <si>
    <t>Parklaan 3</t>
  </si>
  <si>
    <t>Borreshoefstraat 10</t>
  </si>
  <si>
    <t>Gerdingerpoort 20</t>
  </si>
  <si>
    <t>Hasseltsesteenweg 135</t>
  </si>
  <si>
    <t>Schureveld 9</t>
  </si>
  <si>
    <t>Schepen Dejonghstraat 55</t>
  </si>
  <si>
    <t>Oude Diestersebaan 5</t>
  </si>
  <si>
    <t>Diestsesteenweg 5</t>
  </si>
  <si>
    <t>St.-Ferdinandstraat 1</t>
  </si>
  <si>
    <t>Maasheide 17</t>
  </si>
  <si>
    <t>Stationsstraat 5</t>
  </si>
  <si>
    <t>Ganzenstraat 15</t>
  </si>
  <si>
    <t>Bruggestraat 23</t>
  </si>
  <si>
    <t>Stokstraat 1_A</t>
  </si>
  <si>
    <t>Pluimstraat 22</t>
  </si>
  <si>
    <t>Noordveldstraat 31</t>
  </si>
  <si>
    <t>Beisbroekdreef 12</t>
  </si>
  <si>
    <t>Koning Albert I-laan 188</t>
  </si>
  <si>
    <t>Sportlaan 18</t>
  </si>
  <si>
    <t>Belhuttebaan 24_A</t>
  </si>
  <si>
    <t>Weststraat 115</t>
  </si>
  <si>
    <t>Clivialaan 9</t>
  </si>
  <si>
    <t>Koninklijke Baan 5</t>
  </si>
  <si>
    <t>Albert I Laan 56</t>
  </si>
  <si>
    <t>Walle 115</t>
  </si>
  <si>
    <t>Rollegemkerkstraat 51</t>
  </si>
  <si>
    <t>Guido Gezellelaan 106</t>
  </si>
  <si>
    <t>Sint-Maartensplein 19</t>
  </si>
  <si>
    <t>Slabbaardstraat-Noord 90</t>
  </si>
  <si>
    <t>Sint-Amandusstraat 28_A</t>
  </si>
  <si>
    <t>051-30.36.13</t>
  </si>
  <si>
    <t>Sint-Jozefsstraat 3</t>
  </si>
  <si>
    <t>De Zilten 52</t>
  </si>
  <si>
    <t>Vikingstraat 37</t>
  </si>
  <si>
    <t>Koolskampstraat 37</t>
  </si>
  <si>
    <t>Oude Pittemstraat 1</t>
  </si>
  <si>
    <t>Sint-Elisabethstraat 6</t>
  </si>
  <si>
    <t>Deken De Bolaan 2</t>
  </si>
  <si>
    <t>Kloosterstraat 6_D</t>
  </si>
  <si>
    <t>Meerhoutstraat 55</t>
  </si>
  <si>
    <t>Korenbloemstraat 17</t>
  </si>
  <si>
    <t>Ebergiste De Deynestraat 1</t>
  </si>
  <si>
    <t>Sint-Lievenspoortstraat 129</t>
  </si>
  <si>
    <t>Drongensesteenweg 146</t>
  </si>
  <si>
    <t>Ijskelderstraat 29</t>
  </si>
  <si>
    <t>Bleekmeersstraat 17_B</t>
  </si>
  <si>
    <t>Bleekmeersstraat 17_A</t>
  </si>
  <si>
    <t>Kouterstraat 108</t>
  </si>
  <si>
    <t>Meidoornlaan 57</t>
  </si>
  <si>
    <t>Kwatrechtsteenweg 168</t>
  </si>
  <si>
    <t>Jules Destréelaan 67</t>
  </si>
  <si>
    <t>Bergemeersenstraat 106</t>
  </si>
  <si>
    <t>Botermelkstraat 201</t>
  </si>
  <si>
    <t>Zuidlaan 34</t>
  </si>
  <si>
    <t>Blijdorpstraat 3</t>
  </si>
  <si>
    <t>Klaverveld 6</t>
  </si>
  <si>
    <t>Sint-Jorisstraat 45</t>
  </si>
  <si>
    <t>Boelarestraat 3</t>
  </si>
  <si>
    <t>Parkstraat 2</t>
  </si>
  <si>
    <t>Sint-Jozefsplein 10</t>
  </si>
  <si>
    <t>Galgestraat 2</t>
  </si>
  <si>
    <t>Kouter 93</t>
  </si>
  <si>
    <t>Bachtekerkstraat 7</t>
  </si>
  <si>
    <t>Dennendreef 62</t>
  </si>
  <si>
    <t>Molendreef 16_c</t>
  </si>
  <si>
    <t>Larestraat 15</t>
  </si>
  <si>
    <t>Columbiastraat 8</t>
  </si>
  <si>
    <t>Nieuwstraat 3_B</t>
  </si>
  <si>
    <t>Isabellalei 69</t>
  </si>
  <si>
    <t>Antwerpseweg 48_1</t>
  </si>
  <si>
    <t>Pontstraat 45</t>
  </si>
  <si>
    <t>09-386.03.58</t>
  </si>
  <si>
    <t>Stoepestraat 40</t>
  </si>
  <si>
    <t>ASSENEDE</t>
  </si>
  <si>
    <t>Rekollettenstraat 48</t>
  </si>
  <si>
    <t>Beizegemstraat 132</t>
  </si>
  <si>
    <t>GO! Next BSBO Heideland</t>
  </si>
  <si>
    <t>02-761.29.17</t>
  </si>
  <si>
    <t>03-466.06.29</t>
  </si>
  <si>
    <t>Kleine Amer 20</t>
  </si>
  <si>
    <t>Oevelse dreef 20</t>
  </si>
  <si>
    <t>Sint-Gerardusdreef 1</t>
  </si>
  <si>
    <t>Burgemeester Philipslaan 15</t>
  </si>
  <si>
    <t>Dan. De Haenelaan 6</t>
  </si>
  <si>
    <t>Stedestraat 39</t>
  </si>
  <si>
    <t>056-28.54.00</t>
  </si>
  <si>
    <t>Jozef Guislainstraat 47</t>
  </si>
  <si>
    <t>09-332.24.05</t>
  </si>
  <si>
    <t>GO! Next LSBO de Schakelschool</t>
  </si>
  <si>
    <t>Sint-Kristoffelstraat 125_B</t>
  </si>
  <si>
    <t>GO! BSBO Woudlucht</t>
  </si>
  <si>
    <t>GO! MPI Helix</t>
  </si>
  <si>
    <t>VBSBO SPES</t>
  </si>
  <si>
    <t>VLSBO Sint-Jozefschool</t>
  </si>
  <si>
    <t>Vrije Basisschool BuO</t>
  </si>
  <si>
    <t>GLSBO Klim Op</t>
  </si>
  <si>
    <t>VLSBO Don Bosco</t>
  </si>
  <si>
    <t>VLSBO Sint-Victor</t>
  </si>
  <si>
    <t>VLSBO Sint-Franciscus</t>
  </si>
  <si>
    <t>VLSBO Levenslust</t>
  </si>
  <si>
    <t>VBSBO Inkendaal</t>
  </si>
  <si>
    <t>VBSBO Sint-Franciscus</t>
  </si>
  <si>
    <t>VLSBO Klavertje Vier</t>
  </si>
  <si>
    <t>GLSBO Oase</t>
  </si>
  <si>
    <t>GBSBO MOZA-IK</t>
  </si>
  <si>
    <t>VBSBO Katrinahof</t>
  </si>
  <si>
    <t>VLSBO KOCA Basisonderwijs</t>
  </si>
  <si>
    <t>GLSBO De Leerexpert (25478)</t>
  </si>
  <si>
    <t>GBSBO De Leerexpert (25486) Ziekenh.sch.</t>
  </si>
  <si>
    <t>GBSBO De Leerexpert (25502)</t>
  </si>
  <si>
    <t>GBSBO De Leerexpert (25511)</t>
  </si>
  <si>
    <t>GLSBO De Leerexpert (25528)</t>
  </si>
  <si>
    <t>VBSBO Het Sas</t>
  </si>
  <si>
    <t>GBSBO De Leerexpert (25551)</t>
  </si>
  <si>
    <t>GLSBO De Leerexpert (25569)</t>
  </si>
  <si>
    <t>VBSBO De Mostheuvel</t>
  </si>
  <si>
    <t>VBSBO Sint-Rafaël</t>
  </si>
  <si>
    <t>GBSBO De Leerexpert (25619)</t>
  </si>
  <si>
    <t>VBSBO Triolo</t>
  </si>
  <si>
    <t>VBSBO Berkenbeek 2/A</t>
  </si>
  <si>
    <t>GBSBO De Leerexpert (25643)</t>
  </si>
  <si>
    <t>VBSBO Dennenhof</t>
  </si>
  <si>
    <t>Vrije Lagere School BuO</t>
  </si>
  <si>
    <t>GLSBO SAIGO STERRENBOS</t>
  </si>
  <si>
    <t>SBSBO SAIO</t>
  </si>
  <si>
    <t>VBSBO De Regenboog</t>
  </si>
  <si>
    <t>VLSBO Ritmica</t>
  </si>
  <si>
    <t>PUURS-SINT-AMANDS</t>
  </si>
  <si>
    <t>VBSBO Berkenboom Mozaïek</t>
  </si>
  <si>
    <t>VLSBO Berkenboom Jonatan</t>
  </si>
  <si>
    <t>VLSBO Klim-Op</t>
  </si>
  <si>
    <t>GO! BSBO Den Anker</t>
  </si>
  <si>
    <t>VLSBO De Vlinder</t>
  </si>
  <si>
    <t>VBSBO Windekind</t>
  </si>
  <si>
    <t>VBSBO Ter Bank</t>
  </si>
  <si>
    <t>VBSBO Ten Desselaer</t>
  </si>
  <si>
    <t>VBSBO Centrum Ganspoel</t>
  </si>
  <si>
    <t>VBSBO Instituut Mevrouw Govaerts</t>
  </si>
  <si>
    <t>VBSBO Damiaanschool</t>
  </si>
  <si>
    <t>VLSBO Tongelsbos</t>
  </si>
  <si>
    <t>GBSBO Elzenhof</t>
  </si>
  <si>
    <t>VBSBO De Bremberg</t>
  </si>
  <si>
    <t>PBSBO De Sterretjes</t>
  </si>
  <si>
    <t>VLSBO SLO Mariadal</t>
  </si>
  <si>
    <t>VLSBO De Oogappel Sint-Leonardus</t>
  </si>
  <si>
    <t>VBSBO De Berk</t>
  </si>
  <si>
    <t>VBSBO KIDS</t>
  </si>
  <si>
    <t>VLSBO De Linde</t>
  </si>
  <si>
    <t>VBSBO Buidtelberg</t>
  </si>
  <si>
    <t>VBSBO St.Elisabethschool voor BuBaO</t>
  </si>
  <si>
    <t>VBSBO Speciale Basisschool Pallieter</t>
  </si>
  <si>
    <t>PELT</t>
  </si>
  <si>
    <t>VBSBO Sint-Martinusschool</t>
  </si>
  <si>
    <t>VBSBO Sint-Gerardus</t>
  </si>
  <si>
    <t>VLSBO Mozaïek-Plus</t>
  </si>
  <si>
    <t>GLSBO 't Schakeltje</t>
  </si>
  <si>
    <t>VBSBO De Wikke</t>
  </si>
  <si>
    <t>VLSBO De Boemerang</t>
  </si>
  <si>
    <t>VLSBO Klimopschool</t>
  </si>
  <si>
    <t>VBSBO Klavertje 3</t>
  </si>
  <si>
    <t>VBSBO Eymardschool</t>
  </si>
  <si>
    <t>VLSBO De Olm</t>
  </si>
  <si>
    <t>VLSBO De Blinker</t>
  </si>
  <si>
    <t>VBSBO De Brug</t>
  </si>
  <si>
    <t>VBSBO Spermalie</t>
  </si>
  <si>
    <t>VLSBO De Torretjes</t>
  </si>
  <si>
    <t>VBSBO Heuvelzicht</t>
  </si>
  <si>
    <t>VBSBO Het Noordveld</t>
  </si>
  <si>
    <t>VBSBO Het Anker</t>
  </si>
  <si>
    <t>VBSBO De Berkjes</t>
  </si>
  <si>
    <t>VBSBO Ter Dreve Type 2</t>
  </si>
  <si>
    <t>VLSBO De Rietzang</t>
  </si>
  <si>
    <t>VBSBO Zonnehart</t>
  </si>
  <si>
    <t>VLSBO Regenboog</t>
  </si>
  <si>
    <t>VLSBO De Schuit</t>
  </si>
  <si>
    <t>VLSBO De Vuurtoren</t>
  </si>
  <si>
    <t>VBSBO Heilig Hartschool</t>
  </si>
  <si>
    <t>GO! BSBO Aan Zee De Haan</t>
  </si>
  <si>
    <t>VBSBO De Kindervriend</t>
  </si>
  <si>
    <t>GBSBO De Klim-Op</t>
  </si>
  <si>
    <t>VLSBO Blijdhove</t>
  </si>
  <si>
    <t>VBSBO De Waterlelie</t>
  </si>
  <si>
    <t>GBSBO De Kim</t>
  </si>
  <si>
    <t>VLSBO Zonneburcht</t>
  </si>
  <si>
    <t>VBSBO Sint-Idesbald</t>
  </si>
  <si>
    <t>VBSBO Arkorum 13 - De Hagewinde</t>
  </si>
  <si>
    <t>VBSBO Dominiek Savio</t>
  </si>
  <si>
    <t>VBSBO Het Vlot</t>
  </si>
  <si>
    <t>VLSBO De Klimrank</t>
  </si>
  <si>
    <t>VBSBO OCNIEUWEVAART</t>
  </si>
  <si>
    <t>VBSBO Rozemarijn</t>
  </si>
  <si>
    <t>VLSBO Macarius</t>
  </si>
  <si>
    <t>VLSBO Korenbloem</t>
  </si>
  <si>
    <t>VBSBO Sint-Lievenspoort</t>
  </si>
  <si>
    <t>SBSBO De Zonnepoort</t>
  </si>
  <si>
    <t>Sint-Lievenspoortstraat 2_-8</t>
  </si>
  <si>
    <t>09-323.52.20</t>
  </si>
  <si>
    <t>VBSBO De Vinderij 2</t>
  </si>
  <si>
    <t>VBSBO De Vinderij 1</t>
  </si>
  <si>
    <t>VLSBO De Zonnewijzer</t>
  </si>
  <si>
    <t>VLSBO De Meiroos</t>
  </si>
  <si>
    <t>VBSBO Sint Lodewijk</t>
  </si>
  <si>
    <t>VBSBO Blijdorp</t>
  </si>
  <si>
    <t>VBSBO De Mozaïek</t>
  </si>
  <si>
    <t>VLSBO De Horizon</t>
  </si>
  <si>
    <t>VBSBO Levensblij</t>
  </si>
  <si>
    <t>VBSBO Ter Leie</t>
  </si>
  <si>
    <t>VBSBO Ten Dries</t>
  </si>
  <si>
    <t>VBSBO De Triangel</t>
  </si>
  <si>
    <t>LIEVEGEM</t>
  </si>
  <si>
    <t>GBSBO Sancta Maria</t>
  </si>
  <si>
    <t>VLSBO Lamdeni</t>
  </si>
  <si>
    <t>VLSBO School met de Bijbel Mijn Oogappel</t>
  </si>
  <si>
    <t>GBSBO De Schrieken</t>
  </si>
  <si>
    <t>VBSBO De Sprankel</t>
  </si>
  <si>
    <t>VBSBO KBO Kameleon/Cocon</t>
  </si>
  <si>
    <t>VLSBO Berkenbeek 1/8</t>
  </si>
  <si>
    <t>VLSBO Wonderwijs Brugge</t>
  </si>
  <si>
    <t>ASSEBROEK</t>
  </si>
  <si>
    <t>050-35.34.38</t>
  </si>
  <si>
    <t>VLSBO De Sprong</t>
  </si>
  <si>
    <t>korte_naam_instell</t>
  </si>
  <si>
    <t>GO! Next MPI De Dageraad</t>
  </si>
  <si>
    <t>GO! BSBO Klim Op</t>
  </si>
  <si>
    <t>VBSBO Kristus Koning</t>
  </si>
  <si>
    <t>Kanjelstraat 1_2</t>
  </si>
  <si>
    <t>VBSBO Klimop</t>
  </si>
  <si>
    <t>Torhoutse Steenweg 513_B</t>
  </si>
  <si>
    <t>Corneel Heymanslaan 10</t>
  </si>
  <si>
    <t>GO! LSBO De Balderschool</t>
  </si>
  <si>
    <t>schoolbeheerteam.basis@ond.vlaanderen.be</t>
  </si>
  <si>
    <t>nummer_instelling</t>
  </si>
  <si>
    <t>Adres</t>
  </si>
  <si>
    <t>postnummer</t>
  </si>
  <si>
    <t>sbtBeh</t>
  </si>
  <si>
    <t>sbtBeh_Email</t>
  </si>
  <si>
    <t>sbtBeh_Tel</t>
  </si>
  <si>
    <t>Kasterlinden BUBAO</t>
  </si>
  <si>
    <t>VLSBO Het Veer</t>
  </si>
  <si>
    <t>Miksebaan 264_B</t>
  </si>
  <si>
    <t>013-31.13.26</t>
  </si>
  <si>
    <t>013-66.27.36</t>
  </si>
  <si>
    <t>Oliebaan 2_B</t>
  </si>
  <si>
    <t>VLSBO 't Brugje</t>
  </si>
  <si>
    <t>Bollewerpstraat 5_A</t>
  </si>
  <si>
    <t>Karel Lodewijk Dierickxstraat 28</t>
  </si>
  <si>
    <t>VLSBO Styrka Lager Onderwijs</t>
  </si>
  <si>
    <t>SBSBO Ziekenhuisschool Stad Gent</t>
  </si>
  <si>
    <t>SLSBO De Octopus</t>
  </si>
  <si>
    <t>SBSBO Sassepoort - Spoor 9</t>
  </si>
  <si>
    <t>VBSBO Óscar Romerocollege Het Laar</t>
  </si>
  <si>
    <t>VLSBO Hartencollege Buitengewoon LO</t>
  </si>
  <si>
    <t>VKSBO KOCA</t>
  </si>
  <si>
    <t>schooljaar 2023-2024</t>
  </si>
  <si>
    <t>schooljaar 2024-2025</t>
  </si>
  <si>
    <t>schooljaar 2025-2026</t>
  </si>
  <si>
    <t>schooljaar 2026-2027</t>
  </si>
  <si>
    <t>VBSBO De Ark Oosterlo</t>
  </si>
  <si>
    <t>VBSBO Sint-Rafael</t>
  </si>
  <si>
    <t>SBSBO De Ganzenveer</t>
  </si>
  <si>
    <t>Westendelaan 39</t>
  </si>
  <si>
    <t>Vrije Basisschool BuO BEMOK</t>
  </si>
  <si>
    <t>VBSBO Salvator</t>
  </si>
  <si>
    <t>PLSBO Kiempunt campus Buggenhout</t>
  </si>
  <si>
    <t>PLSBO Kiempunt campus Eeklo</t>
  </si>
  <si>
    <t>PBSBO Kiempunt campus Assenede</t>
  </si>
  <si>
    <t>Rudolfstraat 16</t>
  </si>
  <si>
    <t>Sint-Hubertusstraat 12</t>
  </si>
  <si>
    <t>Foutmeldingen</t>
  </si>
  <si>
    <t>Als het formulier nog onlogische of onvolledige vermeldingen bevat, vindt u daarvan hieronder een korte samenvatting.</t>
  </si>
  <si>
    <t>Dien het formulier pas in als er geen foutmeldingen meer worden getoond.</t>
  </si>
  <si>
    <t>Als het document is opgeladen, vindt u het terug in het tabblad 'Documenten' bij 'Verstuurd door instelling'.</t>
  </si>
  <si>
    <t>02-342.03.03.</t>
  </si>
  <si>
    <t>Diepestraat 50</t>
  </si>
  <si>
    <t>Steffi Dejaeghere</t>
  </si>
  <si>
    <t>steffi.dejaeghere@ond.vlaanderen.be</t>
  </si>
  <si>
    <t>02 553 18 19</t>
  </si>
  <si>
    <t>GO! MPI De 3master Basisonderwijs</t>
  </si>
  <si>
    <t>GO! Futura BSBO</t>
  </si>
  <si>
    <t>VBSBO KI Woluwe</t>
  </si>
  <si>
    <t>02-531.56.30</t>
  </si>
  <si>
    <t>Gemeentelijke Basisschool voor BuO</t>
  </si>
  <si>
    <t>VBSBO Ter Elst</t>
  </si>
  <si>
    <t>VBSBO School de Merode</t>
  </si>
  <si>
    <t>VBSBuO De Wissel</t>
  </si>
  <si>
    <t>Kasteelstraat 6_A</t>
  </si>
  <si>
    <t>Kasteelstraat 6_B</t>
  </si>
  <si>
    <t>VBSBO Ziekenhuisschool UZ Leuven</t>
  </si>
  <si>
    <t>VBSBO BuO KSD Warandeschool</t>
  </si>
  <si>
    <t>050-39.01.24</t>
  </si>
  <si>
    <t>059-31.99.30</t>
  </si>
  <si>
    <t>Heistlaan 26 bus A</t>
  </si>
  <si>
    <t>VBSBO Prizma-De Zonnebloem</t>
  </si>
  <si>
    <t>GBSBO De Zon</t>
  </si>
  <si>
    <t>051-26.43.26</t>
  </si>
  <si>
    <t>SLSBO Het Kompas</t>
  </si>
  <si>
    <t>VBSBO Sint-Gregorius</t>
  </si>
  <si>
    <t>VBS BuO De Zonneroos</t>
  </si>
  <si>
    <t>053-38.28.20</t>
  </si>
  <si>
    <t>Gentsesteenweg 82_84</t>
  </si>
  <si>
    <t>GO! BSBO De Veerboot_Astene</t>
  </si>
  <si>
    <t>GO! BSBO 't Vestje</t>
  </si>
  <si>
    <t>Rederijkerslei 4</t>
  </si>
  <si>
    <t>LIER</t>
  </si>
  <si>
    <t>03-480.65.85</t>
  </si>
  <si>
    <r>
      <rPr>
        <i/>
        <sz val="10"/>
        <rFont val="Calibri"/>
        <family val="2"/>
        <scheme val="minor"/>
      </rPr>
      <t>Meer informatie over de manier waarop u dit formulier moet invullen en de meest recente versie ervan vindt u in omzendbrief</t>
    </r>
    <r>
      <rPr>
        <i/>
        <u/>
        <sz val="10"/>
        <color indexed="12"/>
        <rFont val="Calibri"/>
        <family val="2"/>
        <scheme val="minor"/>
      </rPr>
      <t>BaO/97/9</t>
    </r>
    <r>
      <rPr>
        <i/>
        <sz val="10"/>
        <rFont val="Calibri"/>
        <family val="2"/>
        <scheme val="minor"/>
      </rPr>
      <t>van 17 juni 1997 over de programmatie en rationalisatie in het buitengewoon basisonderwijs.</t>
    </r>
  </si>
  <si>
    <r>
      <t>Bezorg ons dit formulier</t>
    </r>
    <r>
      <rPr>
        <i/>
        <u/>
        <sz val="10"/>
        <rFont val="Calibri"/>
        <family val="2"/>
        <scheme val="minor"/>
      </rPr>
      <t>in één pdf-bestand</t>
    </r>
    <r>
      <rPr>
        <i/>
        <sz val="10"/>
        <rFont val="Calibri"/>
        <family val="2"/>
        <scheme val="minor"/>
      </rPr>
      <t>via Mijn Onderwijs.</t>
    </r>
  </si>
  <si>
    <t>Met dit formulier deelt u uiterlijk op 1 mei aan AGODI mee dat uw school een herstructurering of een fusie doorvoert die uitwerking heeft in het volgende schooljaar. U kunt met dit formulier ook een verhuizing doorgeven.</t>
  </si>
  <si>
    <t>Gegevens van de nieuwe locatie</t>
  </si>
  <si>
    <r>
      <t xml:space="preserve"> ja. </t>
    </r>
    <r>
      <rPr>
        <b/>
        <sz val="10"/>
        <rFont val="Calibri"/>
        <family val="2"/>
        <scheme val="minor"/>
      </rPr>
      <t>Wat was het advies van de onderwijsinspectie over de bewoonbaarheid, de veiligheid en de hygiëne</t>
    </r>
  </si>
  <si>
    <t xml:space="preserve">      van het gebouw?</t>
  </si>
  <si>
    <t xml:space="preserve"> gunstig</t>
  </si>
  <si>
    <t xml:space="preserve"> beperkt gunstig</t>
  </si>
  <si>
    <t xml:space="preserve"> ongunstig</t>
  </si>
  <si>
    <t xml:space="preserve"> geen advies</t>
  </si>
  <si>
    <t xml:space="preserve"> nee</t>
  </si>
  <si>
    <t>Verklaring door de gemandateerde van het schoolbestuur</t>
  </si>
  <si>
    <t>datum</t>
  </si>
  <si>
    <t>voor- en achternaam
van de gemandateerde
van het schoolbestuur</t>
  </si>
  <si>
    <r>
      <t>Selecteer het type formulier dat u wilt doorsturen (Dit formulier is</t>
    </r>
    <r>
      <rPr>
        <b/>
        <i/>
        <sz val="10"/>
        <rFont val="Calibri"/>
        <family val="2"/>
        <scheme val="minor"/>
      </rPr>
      <t>HERSTRUC SBT Basis - Melding herstructurering, fusie of verhuis buitengewoon basisonderwijs.</t>
    </r>
    <r>
      <rPr>
        <i/>
        <sz val="10"/>
        <rFont val="Calibri"/>
        <family val="2"/>
        <scheme val="minor"/>
      </rPr>
      <t>)</t>
    </r>
  </si>
  <si>
    <r>
      <t xml:space="preserve">Vul de gegevens van de school in.
</t>
    </r>
    <r>
      <rPr>
        <i/>
        <sz val="10"/>
        <rFont val="Calibri"/>
        <family val="2"/>
        <scheme val="minor"/>
      </rPr>
      <t>Als u het instellingsnummer invult, verschijnen de andere gegevens van deze vraag automatisch.</t>
    </r>
  </si>
  <si>
    <r>
      <t xml:space="preserve">Vul de gegevens in van de vestigingsplaats die wordt opgericht.
</t>
    </r>
    <r>
      <rPr>
        <i/>
        <sz val="10"/>
        <rFont val="Calibri"/>
        <family val="2"/>
        <scheme val="minor"/>
      </rPr>
      <t>Als u de oprichting van een vestigingsplaats meldt, vult de gemandateerde van het schoolbestuur de verklaring bij vraag 17 in.</t>
    </r>
  </si>
  <si>
    <t>Opgelet: om dit pdf-bestand te versturen, hebt u toegang nodig tot het thema 'Structuur en organisatie' in Mijn Onderwijs. U kunt die rechten nakijken in Mijn Onderwijs onder het tabblad 'Mijn profiel' bij 'Mijn thema's'.</t>
  </si>
  <si>
    <r>
      <t>Voor een vlotte verwerking is het belangrijk dat u het formulier</t>
    </r>
    <r>
      <rPr>
        <i/>
        <u/>
        <sz val="10"/>
        <rFont val="Calibri"/>
        <family val="2"/>
      </rPr>
      <t>in één pdf-bestand</t>
    </r>
    <r>
      <rPr>
        <i/>
        <sz val="10"/>
        <rFont val="Calibri"/>
        <family val="2"/>
      </rPr>
      <t>doorstuurt, waarbij de bladen in de juiste richting en in de juiste numerieke volgorde zijn ingescand.</t>
    </r>
  </si>
  <si>
    <r>
      <t>Meldingen die in verschillende bestanden worden verstuurd of bestanden die</t>
    </r>
    <r>
      <rPr>
        <i/>
        <u/>
        <sz val="10"/>
        <rFont val="Calibri"/>
        <family val="2"/>
      </rPr>
      <t>geen</t>
    </r>
    <r>
      <rPr>
        <i/>
        <sz val="10"/>
        <rFont val="Calibri"/>
        <family val="2"/>
      </rPr>
      <t xml:space="preserve">pdf-bestanden zijn, kunnen niet worden verwerkt. </t>
    </r>
  </si>
  <si>
    <t>Vul de onderstaande verklaring in bij de oprichting van een nieuwe vestigingsplaats of bij een verhuizing.</t>
  </si>
  <si>
    <t>Melding van een herstructurering, een fusie, een verhuizing of een adreswijziging in het buitengewoon basisonderwijs</t>
  </si>
  <si>
    <t>Verhuizing of een adreswijziging</t>
  </si>
  <si>
    <t>GO! MPI Heemschool_Neder-Over-Heembeek</t>
  </si>
  <si>
    <t>GO! LSBO Lentekind_Lennik</t>
  </si>
  <si>
    <t>GO! BSBO De Eekhoorn</t>
  </si>
  <si>
    <t>GO! BSBO Wilgenduin_Kalmthout</t>
  </si>
  <si>
    <t>GO! MPI Zonnebos_'s Gravenwezel</t>
  </si>
  <si>
    <t>GO! BSBO Groenlaar_Reet</t>
  </si>
  <si>
    <t>GO! MPI Kompas St-Niklaas</t>
  </si>
  <si>
    <t>Eekhoornstraat 1_</t>
  </si>
  <si>
    <t>GO! BSBO De Bloesem_St-Truiden</t>
  </si>
  <si>
    <t>GO! MPI Groeicampus Basis</t>
  </si>
  <si>
    <t>GO! BSBO Mikado_Maasmechelen</t>
  </si>
  <si>
    <t>GO! MPI Westhoek_Koksijde</t>
  </si>
  <si>
    <t>GO! MPI De Kaproenen_St-Michiels</t>
  </si>
  <si>
    <t>GO! MPI De Bevertjes_Oedelem</t>
  </si>
  <si>
    <t>GO! BuBaO - De Vloedlijn</t>
  </si>
  <si>
    <t>GO! MPI Pottelberg_Kortrijk</t>
  </si>
  <si>
    <t>GO! MPI Sterrebos_Rumbeke</t>
  </si>
  <si>
    <t>GO! MPI De Oase_Gent</t>
  </si>
  <si>
    <t>GO! MPI Het Vindingrijk Evergem</t>
  </si>
  <si>
    <t>GO! BSBO De Horizon_Aalst</t>
  </si>
  <si>
    <t>GO! BSBO De Brug_Erpe</t>
  </si>
  <si>
    <t>GO! BSBO De Drempel_Geraardsbergen</t>
  </si>
  <si>
    <t>GO! MPI 't Craeneveld_Oudenaarde</t>
  </si>
  <si>
    <t>VLSBO Steinerschool Parcival Antwerpen</t>
  </si>
  <si>
    <t>03-201.88.70.</t>
  </si>
  <si>
    <t>GO! LSBO De Zonnestraal_Tongeren</t>
  </si>
  <si>
    <t>VBSBO Sint-Jan Berchmansschool</t>
  </si>
  <si>
    <t>VBSBO INSPIRANT aan zee-De Strandloper</t>
  </si>
  <si>
    <t>09-323.58.10.</t>
  </si>
  <si>
    <t>VBSBO Bernadetteschool</t>
  </si>
  <si>
    <t>GBSBO De Leerexpert_(117903)</t>
  </si>
  <si>
    <t>056-18.57.60</t>
  </si>
  <si>
    <t>VBSBO-school de Merode</t>
  </si>
  <si>
    <t>GBSBO De Ruimtevaarder</t>
  </si>
  <si>
    <t>Statiestraat 53</t>
  </si>
  <si>
    <t>DENTERGEM</t>
  </si>
  <si>
    <t>0477-27.06.73</t>
  </si>
  <si>
    <t>VBSBO De Brug 2</t>
  </si>
  <si>
    <t>VLSBO De Polder</t>
  </si>
  <si>
    <t>Polderstraat 78</t>
  </si>
  <si>
    <t>SINT-KRUIS</t>
  </si>
  <si>
    <t>050-69.26.24</t>
  </si>
  <si>
    <t>VBSBO Darkenoe</t>
  </si>
  <si>
    <t>Haringrodestraat 84</t>
  </si>
  <si>
    <t>03-230.07.76</t>
  </si>
  <si>
    <t>Columbiastraat 5</t>
  </si>
  <si>
    <t>03-334.40.77</t>
  </si>
  <si>
    <t>Blijven de leerlingen op dezelfde locatie?</t>
  </si>
  <si>
    <t xml:space="preserve"> Ja, alleen het adres wijzigt.</t>
  </si>
  <si>
    <r>
      <rPr>
        <sz val="10"/>
        <color rgb="FF0000FF"/>
        <rFont val="Calibri"/>
        <family val="2"/>
      </rPr>
      <t xml:space="preserve"> </t>
    </r>
    <r>
      <rPr>
        <sz val="10"/>
        <rFont val="Calibri"/>
        <family val="2"/>
      </rPr>
      <t xml:space="preserve">Nee, de leerlingen verhuizen daadwerkelijk. </t>
    </r>
    <r>
      <rPr>
        <i/>
        <sz val="10"/>
        <rFont val="Calibri"/>
        <family val="2"/>
      </rPr>
      <t>De gemandateerde van het schoolbestuur vult de verklaring bij</t>
    </r>
  </si>
  <si>
    <r>
      <rPr>
        <i/>
        <u/>
        <sz val="10"/>
        <rFont val="Calibri"/>
        <family val="2"/>
        <scheme val="minor"/>
      </rPr>
      <t>De antwoorden op vraag 1 tot en met 13 moet u uiterlijk op 1 mei bezorgen.</t>
    </r>
    <r>
      <rPr>
        <i/>
        <sz val="10"/>
        <rFont val="Calibri"/>
        <family val="2"/>
        <scheme val="minor"/>
      </rPr>
      <t xml:space="preserve">
Een verhuizing of adreswijziging kunt u het hele schooljaar melden.</t>
    </r>
  </si>
  <si>
    <t xml:space="preserve"> vraag 18 in.</t>
  </si>
  <si>
    <t>Vul de gegevens in van de vestigingsplaats waarvan alle leerlingen op hetzelfde moment verhuizen.</t>
  </si>
  <si>
    <t>Is of was er op de nieuwe locatie een andere instelling gevestigd?</t>
  </si>
  <si>
    <r>
      <rPr>
        <i/>
        <sz val="10"/>
        <rFont val="Calibri"/>
        <family val="2"/>
        <scheme val="minor"/>
      </rPr>
      <t xml:space="preserve">Voor de oprichting van een nieuw type of de omvorming van een bestaand type tot een ander type moet u uiterlijk op 30 november van het voorafgaande schooljaar een oprichtingsdossier indienen. Meer informatie daarover vindt u in de omzendbrief BaO/97/9 van 17 juni 1997 over programmatie en rationalisatie in het buitengewoon onderwijs. U vult dan het formulier </t>
    </r>
    <r>
      <rPr>
        <sz val="10"/>
        <rFont val="Calibri"/>
        <family val="2"/>
        <scheme val="minor"/>
      </rPr>
      <t>Aanvraag tot oprichting van een type in het buitengewoon onderwijs</t>
    </r>
    <r>
      <rPr>
        <i/>
        <sz val="10"/>
        <rFont val="Calibri"/>
        <family val="2"/>
        <scheme val="minor"/>
      </rPr>
      <t xml:space="preserve"> in, dat als bijlage bij de omzendbrief is gevoegd.
De omzendbrief en de meest recente versie van dit formulier vindt u</t>
    </r>
    <r>
      <rPr>
        <i/>
        <u/>
        <sz val="10"/>
        <color indexed="12"/>
        <rFont val="Calibri"/>
        <family val="2"/>
        <scheme val="minor"/>
      </rPr>
      <t>hier.</t>
    </r>
  </si>
  <si>
    <t>1F3C8E-5982-02-230517</t>
  </si>
  <si>
    <t>straat, nummer en bus</t>
  </si>
  <si>
    <t>Ik verklaar dat de locatie beantwoordt aan de voorwaarden van hygiëne, veiligheid en bewoonbaarheid, zoals bepaald in artikel 62, §1, 2°, van het decreet basisonderwijs.</t>
  </si>
  <si>
    <t>Ik verklaar dat ik heb kennisgenomen van de aanbevelingen of tekortkomingen die de onderwijsinspectie in het meest recente doorlichtingsverslag heeft geformulieerd over de bewoonbaarheid, de veiligheid en de hygiëne van het gebouw.</t>
  </si>
  <si>
    <t>Delphine Strobbe</t>
  </si>
  <si>
    <t>delphine.strobbe@ond.vlaanderen.be</t>
  </si>
  <si>
    <t>02 553 92 16</t>
  </si>
  <si>
    <t>Leo Baekelandstraat 10</t>
  </si>
  <si>
    <t>EKEREN</t>
  </si>
  <si>
    <t>VBSBO Pulderbos</t>
  </si>
  <si>
    <t>Kloosterbeekstraat 3</t>
  </si>
  <si>
    <t>Peter Benoitstraat 17</t>
  </si>
  <si>
    <t>ANZEGEM</t>
  </si>
  <si>
    <t>GBSBO De leerexpert Capitan</t>
  </si>
  <si>
    <t>schooljaar 2027-2028</t>
  </si>
  <si>
    <t>schooljaar 2028-2029</t>
  </si>
  <si>
    <t>Koning Albert II-laan 15 bus 137, 1210 BRUSSEL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</si>
</sst>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38" x14ac:knownFonts="1">
    <font>
      <sz val="10"/>
      <name val="Arial"/>
    </font>
    <font>
      <sz val="10"/>
      <name val="Arial"/>
      <family val="2"/>
    </font>
    <font>
      <sz val="8"/>
      <name val="Arial"/>
      <family val="2"/>
    </font>
    <font>
      <u/>
      <sz val="7.5"/>
      <color indexed="12"/>
      <name val="Arial"/>
      <family val="2"/>
    </font>
    <font>
      <sz val="10"/>
      <color indexed="8"/>
      <name val="Arial"/>
      <family val="2"/>
    </font>
    <font>
      <sz val="8"/>
      <name val="Arial"/>
      <family val="2"/>
    </font>
    <font>
      <sz val="10"/>
      <color indexed="8"/>
      <name val="Arial"/>
      <family val="2"/>
    </font>
    <font>
      <b/>
      <sz val="10"/>
      <name val="Arial"/>
      <family val="2"/>
    </font>
    <font>
      <i/>
      <sz val="10"/>
      <name val="Calibri"/>
      <family val="2"/>
    </font>
    <font>
      <i/>
      <sz val="10"/>
      <name val="Arial"/>
      <family val="2"/>
    </font>
    <font>
      <sz val="10"/>
      <name val="Calibri"/>
      <family val="2"/>
    </font>
    <font>
      <b/>
      <sz val="10"/>
      <name val="Calibri"/>
      <family val="2"/>
    </font>
    <font>
      <sz val="10"/>
      <name val="Calibri"/>
      <family val="2"/>
      <scheme val="minor"/>
    </font>
    <font>
      <b/>
      <sz val="10"/>
      <name val="Calibri"/>
      <family val="2"/>
      <scheme val="minor"/>
    </font>
    <font>
      <b/>
      <i/>
      <sz val="10"/>
      <name val="Calibri"/>
      <family val="2"/>
      <scheme val="minor"/>
    </font>
    <font>
      <sz val="10"/>
      <color indexed="10"/>
      <name val="Calibri"/>
      <family val="2"/>
      <scheme val="minor"/>
    </font>
    <font>
      <i/>
      <sz val="10"/>
      <name val="Calibri"/>
      <family val="2"/>
      <scheme val="minor"/>
    </font>
    <font>
      <b/>
      <sz val="10"/>
      <color indexed="9"/>
      <name val="Calibri"/>
      <family val="2"/>
      <scheme val="minor"/>
    </font>
    <font>
      <b/>
      <sz val="10"/>
      <color indexed="10"/>
      <name val="Calibri"/>
      <family val="2"/>
      <scheme val="minor"/>
    </font>
    <font>
      <sz val="10"/>
      <color rgb="FFFF0000"/>
      <name val="Calibri"/>
      <family val="2"/>
      <scheme val="minor"/>
    </font>
    <font>
      <b/>
      <sz val="10"/>
      <color rgb="FFFF0000"/>
      <name val="Calibri"/>
      <family val="2"/>
      <scheme val="minor"/>
    </font>
    <font>
      <sz val="10"/>
      <color rgb="FFFF0000"/>
      <name val="Arial"/>
      <family val="2"/>
    </font>
    <font>
      <b/>
      <sz val="10"/>
      <color rgb="FFFF0000"/>
      <name val="Calibri"/>
      <family val="2"/>
    </font>
    <font>
      <sz val="6"/>
      <name val="Calibri"/>
      <family val="2"/>
      <scheme val="minor"/>
    </font>
    <font>
      <i/>
      <u/>
      <sz val="10"/>
      <color indexed="12"/>
      <name val="Calibri"/>
      <family val="2"/>
      <scheme val="minor"/>
    </font>
    <font>
      <b/>
      <sz val="12"/>
      <color theme="0"/>
      <name val="Calibri"/>
      <family val="2"/>
      <scheme val="minor"/>
    </font>
    <font>
      <b/>
      <sz val="18"/>
      <name val="Calibri"/>
      <family val="2"/>
      <scheme val="minor"/>
    </font>
    <font>
      <sz val="18"/>
      <name val="Calibri"/>
      <family val="2"/>
      <scheme val="minor"/>
    </font>
    <font>
      <b/>
      <sz val="8"/>
      <name val="Calibri"/>
      <family val="2"/>
      <scheme val="minor"/>
    </font>
    <font>
      <sz val="8"/>
      <name val="Calibri"/>
      <family val="2"/>
      <scheme val="minor"/>
    </font>
    <font>
      <b/>
      <sz val="10"/>
      <color rgb="FF000000"/>
      <name val="Arial Black"/>
      <family val="2"/>
    </font>
    <font>
      <sz val="11"/>
      <name val="Calibri"/>
      <family val="2"/>
      <scheme val="minor"/>
    </font>
    <font>
      <i/>
      <u/>
      <sz val="10"/>
      <name val="Calibri"/>
      <family val="2"/>
      <scheme val="minor"/>
    </font>
    <font>
      <sz val="10"/>
      <color rgb="FF00B050"/>
      <name val="Calibri"/>
      <family val="2"/>
      <scheme val="minor"/>
    </font>
    <font>
      <sz val="10"/>
      <color rgb="FF00B050"/>
      <name val="Calibri"/>
      <family val="2"/>
    </font>
    <font>
      <i/>
      <u/>
      <sz val="10"/>
      <name val="Calibri"/>
      <family val="2"/>
    </font>
    <font>
      <sz val="10"/>
      <color rgb="FFFF0000"/>
      <name val="Calibri"/>
      <family val="2"/>
    </font>
    <font>
      <sz val="10"/>
      <color rgb="FF0000FF"/>
      <name val="Calibri"/>
      <family val="2"/>
    </font>
  </fonts>
  <fills count="7">
    <fill>
      <patternFill patternType="none"/>
    </fill>
    <fill>
      <patternFill patternType="gray125"/>
    </fill>
    <fill>
      <patternFill patternType="solid">
        <fgColor indexed="22"/>
        <bgColor indexed="0"/>
      </patternFill>
    </fill>
    <fill>
      <patternFill patternType="solid">
        <fgColor indexed="47"/>
        <bgColor indexed="64"/>
      </patternFill>
    </fill>
    <fill>
      <patternFill patternType="solid">
        <fgColor theme="0" tint="-0.14996795556505021"/>
        <bgColor indexed="64"/>
      </patternFill>
    </fill>
    <fill>
      <patternFill patternType="solid">
        <fgColor theme="1" tint="0.24994659260841701"/>
        <bgColor indexed="64"/>
      </patternFill>
    </fill>
    <fill>
      <patternFill patternType="solid">
        <fgColor rgb="FFC0C0C0"/>
        <bgColor rgb="FFC0C0C0"/>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267">
    <xf numFmtId="0" fontId="0" fillId="0" borderId="0" xfId="0"/>
    <xf numFmtId="1" fontId="0" fillId="0" borderId="0" xfId="0" applyNumberFormat="1"/>
    <xf numFmtId="0" fontId="1" fillId="0" borderId="0" xfId="0" applyFont="1"/>
    <xf numFmtId="164" fontId="0" fillId="0" borderId="0" xfId="0" applyNumberFormat="1"/>
    <xf numFmtId="14" fontId="0" fillId="0" borderId="0" xfId="0" applyNumberFormat="1"/>
    <xf numFmtId="0" fontId="6" fillId="2" borderId="2" xfId="2" applyFont="1" applyFill="1" applyBorder="1" applyAlignment="1">
      <alignment horizontal="center"/>
    </xf>
    <xf numFmtId="0" fontId="12" fillId="0" borderId="0" xfId="0" applyFont="1" applyProtection="1">
      <protection hidden="1"/>
    </xf>
    <xf numFmtId="0" fontId="13" fillId="0" borderId="0" xfId="0" applyFont="1" applyProtection="1">
      <protection hidden="1"/>
    </xf>
    <xf numFmtId="0" fontId="14" fillId="0" borderId="0" xfId="0" applyFont="1" applyAlignment="1" applyProtection="1">
      <alignment vertical="top"/>
      <protection hidden="1"/>
    </xf>
    <xf numFmtId="0" fontId="12" fillId="0" borderId="0" xfId="0" applyFont="1" applyFill="1" applyAlignment="1" applyProtection="1">
      <alignment horizontal="center"/>
      <protection locked="0" hidden="1"/>
    </xf>
    <xf numFmtId="0" fontId="12" fillId="0" borderId="0" xfId="0" applyFont="1" applyFill="1" applyAlignment="1" applyProtection="1">
      <alignment horizontal="center"/>
      <protection hidden="1"/>
    </xf>
    <xf numFmtId="0" fontId="12" fillId="0" borderId="0" xfId="0" applyFont="1" applyBorder="1" applyProtection="1">
      <protection hidden="1"/>
    </xf>
    <xf numFmtId="0" fontId="12" fillId="0" borderId="0" xfId="0" applyFont="1" applyFill="1" applyBorder="1" applyProtection="1">
      <protection hidden="1"/>
    </xf>
    <xf numFmtId="0" fontId="12" fillId="0" borderId="0" xfId="0" applyFont="1" applyFill="1" applyProtection="1">
      <protection hidden="1"/>
    </xf>
    <xf numFmtId="0" fontId="12" fillId="0" borderId="0" xfId="0" applyFont="1" applyAlignment="1" applyProtection="1">
      <alignment horizontal="center"/>
      <protection hidden="1"/>
    </xf>
    <xf numFmtId="0" fontId="12" fillId="0" borderId="0" xfId="0" quotePrefix="1" applyFont="1" applyBorder="1" applyProtection="1">
      <protection hidden="1"/>
    </xf>
    <xf numFmtId="0" fontId="12" fillId="0" borderId="0" xfId="0" applyFont="1" applyBorder="1" applyAlignment="1" applyProtection="1">
      <alignment horizontal="justify" vertical="justify"/>
      <protection hidden="1"/>
    </xf>
    <xf numFmtId="0" fontId="15" fillId="0" borderId="0" xfId="0" applyFont="1" applyProtection="1">
      <protection hidden="1"/>
    </xf>
    <xf numFmtId="0" fontId="12" fillId="0" borderId="0" xfId="0" applyFont="1" applyBorder="1" applyAlignment="1" applyProtection="1">
      <alignment horizontal="center"/>
      <protection hidden="1"/>
    </xf>
    <xf numFmtId="0" fontId="12" fillId="0" borderId="0" xfId="0" applyFont="1" applyAlignment="1" applyProtection="1">
      <alignment horizontal="right"/>
      <protection hidden="1"/>
    </xf>
    <xf numFmtId="0" fontId="15" fillId="0" borderId="0" xfId="0" applyFont="1" applyBorder="1" applyProtection="1">
      <protection hidden="1"/>
    </xf>
    <xf numFmtId="0" fontId="16" fillId="0" borderId="0" xfId="0" applyFont="1" applyAlignment="1" applyProtection="1">
      <alignment vertical="top"/>
      <protection hidden="1"/>
    </xf>
    <xf numFmtId="0" fontId="17" fillId="0" borderId="0" xfId="0" applyFont="1" applyFill="1" applyProtection="1">
      <protection hidden="1"/>
    </xf>
    <xf numFmtId="0" fontId="18" fillId="0" borderId="0" xfId="0" applyFont="1" applyFill="1" applyBorder="1" applyAlignment="1" applyProtection="1">
      <alignment horizontal="left" vertical="top" wrapText="1"/>
      <protection hidden="1"/>
    </xf>
    <xf numFmtId="0" fontId="18" fillId="0" borderId="0" xfId="0" applyFont="1" applyFill="1" applyAlignment="1" applyProtection="1">
      <alignment horizontal="right" vertical="top" wrapText="1"/>
      <protection hidden="1"/>
    </xf>
    <xf numFmtId="0" fontId="18" fillId="0" borderId="0" xfId="0" applyFont="1" applyAlignment="1" applyProtection="1">
      <alignment vertical="center"/>
      <protection hidden="1"/>
    </xf>
    <xf numFmtId="0" fontId="13" fillId="0" borderId="0" xfId="0" applyFont="1" applyAlignment="1" applyProtection="1">
      <alignment vertical="center"/>
      <protection hidden="1"/>
    </xf>
    <xf numFmtId="0" fontId="12" fillId="0" borderId="0" xfId="0" applyFont="1" applyAlignment="1" applyProtection="1">
      <alignment horizontal="right" vertical="center"/>
      <protection hidden="1"/>
    </xf>
    <xf numFmtId="0" fontId="13" fillId="0" borderId="0" xfId="0" applyFont="1" applyBorder="1" applyAlignment="1" applyProtection="1">
      <alignment vertical="top"/>
      <protection hidden="1"/>
    </xf>
    <xf numFmtId="0" fontId="16" fillId="0" borderId="0" xfId="0" applyFont="1" applyFill="1" applyAlignment="1" applyProtection="1">
      <alignment vertical="center"/>
      <protection hidden="1"/>
    </xf>
    <xf numFmtId="0" fontId="18" fillId="0" borderId="0" xfId="0" applyFont="1" applyFill="1" applyAlignment="1" applyProtection="1">
      <protection hidden="1"/>
    </xf>
    <xf numFmtId="0" fontId="18" fillId="0" borderId="0" xfId="0" applyFont="1" applyFill="1" applyAlignment="1" applyProtection="1">
      <alignment vertical="center"/>
      <protection hidden="1"/>
    </xf>
    <xf numFmtId="0" fontId="18" fillId="0" borderId="0" xfId="0" applyFont="1" applyAlignment="1" applyProtection="1">
      <protection hidden="1"/>
    </xf>
    <xf numFmtId="0" fontId="12" fillId="0" borderId="0" xfId="0" applyFont="1" applyFill="1" applyAlignment="1" applyProtection="1">
      <protection hidden="1"/>
    </xf>
    <xf numFmtId="0" fontId="16" fillId="0" borderId="0" xfId="0" applyFont="1" applyFill="1" applyAlignment="1" applyProtection="1">
      <protection hidden="1"/>
    </xf>
    <xf numFmtId="0" fontId="12" fillId="0" borderId="0" xfId="0" applyFont="1" applyAlignment="1" applyProtection="1">
      <alignment horizontal="left" vertical="top" wrapText="1"/>
      <protection hidden="1"/>
    </xf>
    <xf numFmtId="0" fontId="12" fillId="0" borderId="0" xfId="0" applyFont="1" applyAlignment="1" applyProtection="1">
      <alignment wrapText="1"/>
      <protection hidden="1"/>
    </xf>
    <xf numFmtId="0" fontId="4" fillId="2" borderId="2" xfId="2" applyFont="1" applyFill="1" applyBorder="1" applyAlignment="1">
      <alignment horizontal="center"/>
    </xf>
    <xf numFmtId="0" fontId="0" fillId="0" borderId="0" xfId="0" applyAlignment="1" applyProtection="1">
      <alignment horizontal="left" vertical="center"/>
      <protection hidden="1"/>
    </xf>
    <xf numFmtId="0" fontId="13" fillId="0" borderId="0" xfId="0" applyFont="1" applyBorder="1" applyAlignment="1" applyProtection="1">
      <alignment horizontal="left" vertical="top" wrapText="1"/>
      <protection hidden="1"/>
    </xf>
    <xf numFmtId="0" fontId="13" fillId="0" borderId="0" xfId="0" applyFont="1" applyBorder="1" applyAlignment="1" applyProtection="1">
      <alignment horizontal="right"/>
      <protection hidden="1"/>
    </xf>
    <xf numFmtId="0" fontId="19" fillId="0" borderId="0" xfId="0" applyFont="1" applyBorder="1" applyProtection="1">
      <protection hidden="1"/>
    </xf>
    <xf numFmtId="0" fontId="13" fillId="0" borderId="0" xfId="0" applyFont="1" applyAlignment="1" applyProtection="1">
      <alignment horizontal="left" vertical="center"/>
      <protection hidden="1"/>
    </xf>
    <xf numFmtId="0" fontId="19" fillId="0" borderId="0" xfId="0" applyFont="1" applyAlignment="1" applyProtection="1">
      <alignment vertical="center"/>
      <protection hidden="1"/>
    </xf>
    <xf numFmtId="0" fontId="15" fillId="0" borderId="0" xfId="0" applyFont="1" applyAlignment="1" applyProtection="1">
      <protection hidden="1"/>
    </xf>
    <xf numFmtId="0" fontId="1" fillId="0" borderId="0" xfId="0" applyFont="1" applyBorder="1" applyAlignment="1" applyProtection="1">
      <alignment horizontal="left" vertical="center"/>
      <protection locked="0" hidden="1"/>
    </xf>
    <xf numFmtId="0" fontId="13" fillId="0" borderId="0" xfId="0" applyFont="1" applyAlignment="1" applyProtection="1">
      <protection hidden="1"/>
    </xf>
    <xf numFmtId="0" fontId="12" fillId="0" borderId="0" xfId="0" applyFont="1" applyAlignment="1" applyProtection="1">
      <protection hidden="1"/>
    </xf>
    <xf numFmtId="0" fontId="13" fillId="0" borderId="0" xfId="0" applyFont="1" applyBorder="1" applyAlignment="1" applyProtection="1">
      <alignment horizontal="right" vertical="top"/>
      <protection hidden="1"/>
    </xf>
    <xf numFmtId="0" fontId="12" fillId="0" borderId="0" xfId="0" applyFont="1" applyFill="1" applyAlignment="1" applyProtection="1">
      <alignment horizontal="left"/>
      <protection hidden="1"/>
    </xf>
    <xf numFmtId="0" fontId="12" fillId="0" borderId="0" xfId="0" applyFont="1" applyAlignment="1" applyProtection="1">
      <alignment horizontal="left"/>
      <protection hidden="1"/>
    </xf>
    <xf numFmtId="0" fontId="13"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6" fillId="0" borderId="0" xfId="0" applyFont="1" applyAlignment="1" applyProtection="1">
      <alignment horizontal="justify" vertical="top"/>
      <protection hidden="1"/>
    </xf>
    <xf numFmtId="0" fontId="13" fillId="0" borderId="0" xfId="0" applyFont="1" applyAlignment="1" applyProtection="1">
      <alignment vertical="top"/>
      <protection hidden="1"/>
    </xf>
    <xf numFmtId="0" fontId="12" fillId="0" borderId="0" xfId="0" applyFont="1" applyAlignment="1" applyProtection="1">
      <alignment vertical="top"/>
      <protection hidden="1"/>
    </xf>
    <xf numFmtId="0" fontId="18" fillId="0" borderId="0" xfId="0" applyFont="1" applyBorder="1" applyAlignment="1" applyProtection="1">
      <alignment vertical="center"/>
      <protection hidden="1"/>
    </xf>
    <xf numFmtId="0" fontId="16" fillId="0" borderId="0" xfId="0" applyFont="1" applyAlignment="1" applyProtection="1">
      <alignment vertical="top" wrapText="1"/>
      <protection hidden="1"/>
    </xf>
    <xf numFmtId="0" fontId="1" fillId="0" borderId="0" xfId="0" applyFont="1" applyProtection="1">
      <protection hidden="1"/>
    </xf>
    <xf numFmtId="0" fontId="0" fillId="0" borderId="0" xfId="0" applyProtection="1">
      <protection hidden="1"/>
    </xf>
    <xf numFmtId="164" fontId="0" fillId="0" borderId="0" xfId="0" applyNumberFormat="1" applyProtection="1">
      <protection hidden="1"/>
    </xf>
    <xf numFmtId="0" fontId="0" fillId="0" borderId="0" xfId="0" applyAlignment="1" applyProtection="1">
      <alignment horizontal="left" vertical="top" wrapText="1"/>
      <protection hidden="1"/>
    </xf>
    <xf numFmtId="0" fontId="0" fillId="0" borderId="0" xfId="0" applyAlignment="1" applyProtection="1">
      <alignment vertical="top" wrapText="1"/>
      <protection hidden="1"/>
    </xf>
    <xf numFmtId="0" fontId="12" fillId="0" borderId="0" xfId="0" applyFont="1" applyAlignment="1" applyProtection="1">
      <protection hidden="1"/>
    </xf>
    <xf numFmtId="0" fontId="13" fillId="0" borderId="0" xfId="0" applyFont="1" applyBorder="1" applyAlignment="1" applyProtection="1">
      <alignment horizontal="right" vertical="top"/>
      <protection hidden="1"/>
    </xf>
    <xf numFmtId="0" fontId="16" fillId="0" borderId="0" xfId="0" applyFont="1" applyAlignment="1" applyProtection="1">
      <alignment vertical="top" wrapText="1"/>
      <protection hidden="1"/>
    </xf>
    <xf numFmtId="0" fontId="21" fillId="0" borderId="0" xfId="0" applyFont="1" applyAlignment="1" applyProtection="1">
      <alignment vertical="center"/>
      <protection hidden="1"/>
    </xf>
    <xf numFmtId="0" fontId="13" fillId="0" borderId="0" xfId="0" applyFont="1" applyAlignment="1" applyProtection="1">
      <alignment vertical="top"/>
      <protection hidden="1"/>
    </xf>
    <xf numFmtId="0" fontId="12" fillId="0" borderId="0" xfId="0" applyFont="1" applyAlignment="1" applyProtection="1">
      <alignment vertical="top"/>
      <protection hidden="1"/>
    </xf>
    <xf numFmtId="0" fontId="12" fillId="0" borderId="0" xfId="0" applyFont="1" applyAlignment="1" applyProtection="1">
      <protection hidden="1"/>
    </xf>
    <xf numFmtId="0" fontId="20"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12" fillId="0" borderId="0" xfId="0" applyFont="1" applyAlignment="1" applyProtection="1">
      <protection hidden="1"/>
    </xf>
    <xf numFmtId="0" fontId="0" fillId="0" borderId="0" xfId="0" applyAlignment="1"/>
    <xf numFmtId="0" fontId="12" fillId="0" borderId="0" xfId="0" applyFont="1" applyBorder="1" applyAlignment="1" applyProtection="1">
      <alignment horizontal="left" vertical="center"/>
      <protection hidden="1"/>
    </xf>
    <xf numFmtId="0" fontId="1" fillId="0" borderId="0" xfId="0" applyFont="1" applyAlignment="1" applyProtection="1">
      <alignment wrapText="1"/>
      <protection hidden="1"/>
    </xf>
    <xf numFmtId="0" fontId="13" fillId="0" borderId="0" xfId="0" applyFont="1" applyAlignment="1" applyProtection="1">
      <alignment vertical="top"/>
      <protection hidden="1"/>
    </xf>
    <xf numFmtId="0" fontId="12" fillId="0" borderId="0" xfId="0" applyFont="1" applyAlignment="1" applyProtection="1">
      <alignment vertical="top"/>
      <protection hidden="1"/>
    </xf>
    <xf numFmtId="0" fontId="16" fillId="0" borderId="0" xfId="0" applyFont="1" applyAlignment="1" applyProtection="1">
      <alignment vertical="top" wrapText="1"/>
      <protection hidden="1"/>
    </xf>
    <xf numFmtId="0" fontId="12" fillId="0" borderId="0" xfId="0" applyFont="1" applyAlignment="1" applyProtection="1">
      <protection hidden="1"/>
    </xf>
    <xf numFmtId="0" fontId="13" fillId="0" borderId="0" xfId="0" applyFont="1" applyAlignment="1" applyProtection="1">
      <alignment vertical="top"/>
      <protection hidden="1"/>
    </xf>
    <xf numFmtId="0" fontId="0" fillId="0" borderId="0" xfId="0" applyBorder="1" applyAlignment="1" applyProtection="1">
      <alignment horizontal="center" vertical="center"/>
      <protection locked="0" hidden="1"/>
    </xf>
    <xf numFmtId="0" fontId="12" fillId="0" borderId="0" xfId="0" quotePrefix="1" applyFont="1" applyFill="1" applyAlignment="1" applyProtection="1">
      <protection hidden="1"/>
    </xf>
    <xf numFmtId="0" fontId="13" fillId="0" borderId="0" xfId="0" quotePrefix="1" applyFont="1" applyBorder="1" applyAlignment="1" applyProtection="1">
      <alignment vertical="top"/>
      <protection hidden="1"/>
    </xf>
    <xf numFmtId="0" fontId="13" fillId="0" borderId="0" xfId="0" applyFont="1" applyAlignment="1" applyProtection="1">
      <alignment vertical="top"/>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0" fillId="0" borderId="0" xfId="0" applyFont="1" applyFill="1" applyAlignment="1" applyProtection="1">
      <alignment horizontal="left" vertical="center"/>
      <protection hidden="1"/>
    </xf>
    <xf numFmtId="0" fontId="13" fillId="0" borderId="0" xfId="0" applyFont="1" applyAlignment="1" applyProtection="1">
      <alignment vertical="top"/>
      <protection hidden="1"/>
    </xf>
    <xf numFmtId="0" fontId="0" fillId="0" borderId="0" xfId="0" applyAlignment="1" applyProtection="1">
      <alignment vertical="top"/>
      <protection hidden="1"/>
    </xf>
    <xf numFmtId="0" fontId="22" fillId="0" borderId="0" xfId="0" applyFont="1" applyAlignment="1">
      <alignment vertical="center"/>
    </xf>
    <xf numFmtId="0" fontId="20" fillId="0" borderId="0" xfId="0" applyFont="1" applyAlignment="1" applyProtection="1">
      <alignment vertical="top"/>
      <protection hidden="1"/>
    </xf>
    <xf numFmtId="0" fontId="12" fillId="0" borderId="0" xfId="0" applyFont="1" applyBorder="1" applyAlignment="1" applyProtection="1">
      <alignment horizontal="left" vertical="center"/>
      <protection hidden="1"/>
    </xf>
    <xf numFmtId="0" fontId="13" fillId="0" borderId="0" xfId="0" applyFont="1" applyAlignment="1" applyProtection="1">
      <alignment vertical="top"/>
      <protection hidden="1"/>
    </xf>
    <xf numFmtId="0" fontId="4" fillId="0" borderId="1" xfId="2" applyFont="1" applyFill="1" applyBorder="1" applyAlignment="1" applyProtection="1">
      <alignment horizontal="right" wrapText="1"/>
      <protection hidden="1"/>
    </xf>
    <xf numFmtId="0" fontId="4" fillId="0" borderId="1" xfId="2" applyFont="1" applyFill="1" applyBorder="1" applyAlignment="1" applyProtection="1">
      <alignment wrapText="1"/>
      <protection hidden="1"/>
    </xf>
    <xf numFmtId="0" fontId="13" fillId="0" borderId="0" xfId="0" applyFont="1" applyBorder="1" applyAlignment="1" applyProtection="1">
      <alignment horizontal="right" vertical="top"/>
      <protection hidden="1"/>
    </xf>
    <xf numFmtId="0" fontId="23" fillId="0" borderId="0" xfId="0" applyFont="1" applyBorder="1" applyAlignment="1" applyProtection="1">
      <alignment horizontal="right" vertical="center" wrapText="1"/>
      <protection hidden="1"/>
    </xf>
    <xf numFmtId="0" fontId="23" fillId="0" borderId="0" xfId="0" applyFont="1" applyAlignment="1" applyProtection="1">
      <alignment horizontal="right" vertical="center"/>
      <protection hidden="1"/>
    </xf>
    <xf numFmtId="0" fontId="12" fillId="0" borderId="0" xfId="0" applyFont="1" applyBorder="1" applyAlignment="1" applyProtection="1">
      <alignment horizontal="left" vertical="center"/>
      <protection hidden="1"/>
    </xf>
    <xf numFmtId="0" fontId="1" fillId="0" borderId="0" xfId="0" applyFont="1" applyAlignment="1" applyProtection="1">
      <protection hidden="1"/>
    </xf>
    <xf numFmtId="0" fontId="7" fillId="0" borderId="0" xfId="0" applyFont="1" applyAlignment="1" applyProtection="1">
      <protection hidden="1"/>
    </xf>
    <xf numFmtId="0" fontId="16" fillId="0" borderId="0" xfId="0" quotePrefix="1" applyFont="1" applyBorder="1" applyAlignment="1" applyProtection="1">
      <alignment vertical="top"/>
      <protection hidden="1"/>
    </xf>
    <xf numFmtId="0" fontId="13" fillId="0" borderId="0" xfId="0" applyFont="1" applyBorder="1" applyAlignment="1" applyProtection="1">
      <alignment horizontal="right" vertical="top"/>
      <protection hidden="1"/>
    </xf>
    <xf numFmtId="0" fontId="4" fillId="0" borderId="1" xfId="2" applyFont="1" applyFill="1" applyBorder="1" applyAlignment="1">
      <alignment wrapText="1"/>
    </xf>
    <xf numFmtId="0" fontId="12" fillId="0" borderId="0" xfId="0" applyFont="1" applyAlignment="1" applyProtection="1">
      <alignment vertical="center"/>
      <protection hidden="1"/>
    </xf>
    <xf numFmtId="0" fontId="0" fillId="0" borderId="0" xfId="0" applyAlignment="1">
      <alignment vertical="top" wrapText="1"/>
    </xf>
    <xf numFmtId="0" fontId="13" fillId="0" borderId="0" xfId="0" applyFont="1" applyAlignment="1" applyProtection="1">
      <alignment vertical="top"/>
      <protection hidden="1"/>
    </xf>
    <xf numFmtId="0" fontId="12" fillId="0" borderId="0" xfId="0" applyFont="1" applyAlignment="1" applyProtection="1">
      <alignment vertical="top"/>
      <protection hidden="1"/>
    </xf>
    <xf numFmtId="0" fontId="30" fillId="6" borderId="3" xfId="0" applyFont="1" applyFill="1" applyBorder="1" applyAlignment="1" applyProtection="1">
      <alignment horizontal="center" vertical="center"/>
    </xf>
    <xf numFmtId="0" fontId="12" fillId="4" borderId="4" xfId="0" applyFont="1" applyFill="1" applyBorder="1" applyAlignment="1" applyProtection="1">
      <alignment horizontal="center" vertical="center"/>
      <protection locked="0" hidden="1"/>
    </xf>
    <xf numFmtId="0" fontId="12" fillId="4" borderId="8" xfId="0" applyFont="1" applyFill="1" applyBorder="1" applyAlignment="1" applyProtection="1">
      <alignment horizontal="center" vertical="center"/>
      <protection locked="0" hidden="1"/>
    </xf>
    <xf numFmtId="0" fontId="12" fillId="0" borderId="0" xfId="0" applyFont="1" applyBorder="1" applyAlignment="1" applyProtection="1">
      <alignment horizontal="left"/>
      <protection hidden="1"/>
    </xf>
    <xf numFmtId="0" fontId="16" fillId="0" borderId="0" xfId="0" applyFont="1" applyAlignment="1" applyProtection="1">
      <alignment vertical="top" wrapText="1"/>
      <protection hidden="1"/>
    </xf>
    <xf numFmtId="0" fontId="0" fillId="0" borderId="0" xfId="0" applyAlignment="1">
      <alignment vertical="top" wrapText="1"/>
    </xf>
    <xf numFmtId="0" fontId="13" fillId="0" borderId="0" xfId="0" applyFont="1" applyAlignment="1" applyProtection="1">
      <alignment vertical="top"/>
      <protection hidden="1"/>
    </xf>
    <xf numFmtId="0" fontId="12" fillId="0" borderId="0" xfId="0" applyFont="1" applyAlignment="1" applyProtection="1">
      <alignment vertical="top"/>
      <protection hidden="1"/>
    </xf>
    <xf numFmtId="0" fontId="18" fillId="0" borderId="0" xfId="0" applyFont="1" applyAlignment="1" applyProtection="1">
      <alignment vertical="center"/>
      <protection hidden="1"/>
    </xf>
    <xf numFmtId="0" fontId="13" fillId="0" borderId="0" xfId="0" applyFont="1" applyAlignment="1" applyProtection="1">
      <alignment vertical="top"/>
      <protection hidden="1"/>
    </xf>
    <xf numFmtId="0" fontId="12" fillId="0" borderId="0" xfId="0" applyFont="1" applyAlignment="1" applyProtection="1">
      <alignment vertical="top"/>
      <protection hidden="1"/>
    </xf>
    <xf numFmtId="0" fontId="32" fillId="0" borderId="0" xfId="0" applyFont="1" applyProtection="1">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13" fillId="0" borderId="0" xfId="0" applyFont="1" applyAlignment="1" applyProtection="1">
      <alignment vertical="top"/>
      <protection hidden="1"/>
    </xf>
    <xf numFmtId="0" fontId="0" fillId="0" borderId="0" xfId="0" applyAlignment="1">
      <alignment wrapText="1"/>
    </xf>
    <xf numFmtId="0" fontId="12" fillId="4" borderId="4" xfId="0" applyFont="1" applyFill="1" applyBorder="1" applyAlignment="1" applyProtection="1">
      <alignment horizontal="center" vertical="center"/>
      <protection locked="0" hidden="1"/>
    </xf>
    <xf numFmtId="164" fontId="0" fillId="0" borderId="0" xfId="0" applyNumberFormat="1" applyBorder="1" applyAlignment="1" applyProtection="1">
      <alignment horizontal="left" vertical="center"/>
      <protection locked="0" hidden="1"/>
    </xf>
    <xf numFmtId="0" fontId="12" fillId="0" borderId="0" xfId="0" applyFont="1" applyAlignment="1" applyProtection="1">
      <alignment horizontal="justify" vertical="justify"/>
      <protection hidden="1"/>
    </xf>
    <xf numFmtId="0" fontId="12" fillId="0" borderId="0" xfId="0" quotePrefix="1" applyFont="1" applyProtection="1">
      <protection hidden="1"/>
    </xf>
    <xf numFmtId="0" fontId="19" fillId="0" borderId="0" xfId="0" applyFont="1" applyProtection="1">
      <protection hidden="1"/>
    </xf>
    <xf numFmtId="0" fontId="7" fillId="0" borderId="0" xfId="0" applyFont="1" applyAlignment="1" applyProtection="1">
      <alignment wrapText="1"/>
      <protection hidden="1"/>
    </xf>
    <xf numFmtId="0" fontId="22" fillId="0" borderId="0" xfId="0" applyFont="1" applyProtection="1">
      <protection hidden="1"/>
    </xf>
    <xf numFmtId="0" fontId="13" fillId="0" borderId="0" xfId="0" applyFont="1" applyAlignment="1" applyProtection="1">
      <alignment horizontal="justify" vertical="justify" wrapText="1"/>
      <protection hidden="1"/>
    </xf>
    <xf numFmtId="0" fontId="7" fillId="0" borderId="0" xfId="0" applyFont="1" applyAlignment="1">
      <alignment wrapText="1"/>
    </xf>
    <xf numFmtId="0" fontId="10" fillId="0" borderId="0" xfId="0" applyFont="1"/>
    <xf numFmtId="0" fontId="22" fillId="0" borderId="0" xfId="0" applyFont="1" applyAlignment="1">
      <alignment horizontal="left"/>
    </xf>
    <xf numFmtId="0" fontId="12" fillId="0" borderId="0" xfId="0" applyFont="1" applyBorder="1" applyAlignment="1" applyProtection="1">
      <alignment horizontal="left" vertical="justify" wrapText="1"/>
      <protection hidden="1"/>
    </xf>
    <xf numFmtId="0" fontId="1" fillId="0" borderId="0" xfId="0" applyFont="1" applyAlignment="1">
      <alignment wrapText="1"/>
    </xf>
    <xf numFmtId="0" fontId="19" fillId="0" borderId="0" xfId="0" applyFont="1" applyAlignment="1" applyProtection="1">
      <alignment vertical="top"/>
      <protection hidden="1"/>
    </xf>
    <xf numFmtId="0" fontId="12" fillId="0" borderId="0" xfId="0" applyFont="1" applyAlignment="1" applyProtection="1">
      <alignment horizontal="justify" vertical="justify" wrapText="1"/>
      <protection hidden="1"/>
    </xf>
    <xf numFmtId="0" fontId="10" fillId="0" borderId="0" xfId="0" applyFont="1" applyAlignment="1">
      <alignment horizontal="right" vertical="center"/>
    </xf>
    <xf numFmtId="0" fontId="34" fillId="0" borderId="0" xfId="0" applyFont="1" applyAlignment="1" applyProtection="1">
      <alignment vertical="center"/>
      <protection hidden="1"/>
    </xf>
    <xf numFmtId="0" fontId="34" fillId="0" borderId="0" xfId="0" applyFont="1"/>
    <xf numFmtId="0" fontId="0" fillId="0" borderId="0" xfId="0" applyAlignment="1">
      <alignment vertical="top"/>
    </xf>
    <xf numFmtId="0" fontId="33" fillId="0" borderId="0" xfId="0" applyFont="1" applyProtection="1">
      <protection hidden="1"/>
    </xf>
    <xf numFmtId="0" fontId="36" fillId="0" borderId="0" xfId="0" applyFont="1" applyBorder="1" applyAlignment="1" applyProtection="1">
      <alignment horizontal="left" vertical="center"/>
      <protection locked="0" hidden="1"/>
    </xf>
    <xf numFmtId="0" fontId="10" fillId="0" borderId="0" xfId="0" applyFont="1" applyAlignment="1">
      <alignment wrapText="1"/>
    </xf>
    <xf numFmtId="0" fontId="12" fillId="4" borderId="4" xfId="0" applyFont="1" applyFill="1" applyBorder="1" applyAlignment="1" applyProtection="1">
      <alignment horizontal="center" vertical="center"/>
      <protection locked="0" hidden="1"/>
    </xf>
    <xf numFmtId="0" fontId="7" fillId="0" borderId="0" xfId="0" applyFont="1" applyAlignment="1" applyProtection="1">
      <alignment vertical="top"/>
      <protection hidden="1"/>
    </xf>
    <xf numFmtId="0" fontId="12" fillId="0" borderId="0" xfId="0" applyFont="1" applyAlignment="1" applyProtection="1">
      <alignment horizontal="center" vertical="center"/>
      <protection hidden="1"/>
    </xf>
    <xf numFmtId="0" fontId="12" fillId="0" borderId="15" xfId="0" applyFont="1" applyBorder="1" applyAlignment="1" applyProtection="1">
      <alignment horizontal="left" vertical="center"/>
      <protection locked="0" hidden="1"/>
    </xf>
    <xf numFmtId="0" fontId="12" fillId="0" borderId="0" xfId="0" applyFont="1" applyAlignment="1" applyProtection="1">
      <alignment vertical="top"/>
      <protection hidden="1"/>
    </xf>
    <xf numFmtId="0" fontId="1" fillId="0" borderId="0" xfId="0" applyFont="1" applyAlignment="1" applyProtection="1">
      <alignment vertical="top" wrapText="1"/>
      <protection hidden="1"/>
    </xf>
    <xf numFmtId="0" fontId="24" fillId="0" borderId="0" xfId="1" applyFont="1" applyAlignment="1" applyProtection="1"/>
    <xf numFmtId="0" fontId="16" fillId="0" borderId="0" xfId="0" applyFont="1" applyAlignment="1"/>
    <xf numFmtId="0" fontId="12" fillId="0" borderId="0" xfId="0" applyFont="1" applyBorder="1" applyAlignment="1" applyProtection="1">
      <alignment vertical="top" wrapText="1"/>
      <protection hidden="1"/>
    </xf>
    <xf numFmtId="0" fontId="0" fillId="0" borderId="0" xfId="0" applyAlignment="1">
      <alignment vertical="top" wrapText="1"/>
    </xf>
    <xf numFmtId="0" fontId="12" fillId="4" borderId="5" xfId="0" applyFont="1" applyFill="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13" fillId="0" borderId="0" xfId="0" applyFont="1" applyBorder="1" applyAlignment="1" applyProtection="1">
      <alignment horizontal="right" vertical="top"/>
      <protection hidden="1"/>
    </xf>
    <xf numFmtId="0" fontId="12" fillId="4" borderId="5" xfId="0" applyFont="1" applyFill="1" applyBorder="1" applyAlignment="1" applyProtection="1">
      <alignment horizontal="left" vertical="center"/>
      <protection locked="0" hidden="1"/>
    </xf>
    <xf numFmtId="0" fontId="0" fillId="0" borderId="6" xfId="0" applyBorder="1" applyAlignment="1" applyProtection="1">
      <alignment horizontal="left" vertical="center"/>
      <protection locked="0" hidden="1"/>
    </xf>
    <xf numFmtId="0" fontId="0" fillId="0" borderId="7" xfId="0" applyBorder="1" applyAlignment="1" applyProtection="1">
      <alignment horizontal="left" vertical="center"/>
      <protection locked="0" hidden="1"/>
    </xf>
    <xf numFmtId="0" fontId="19" fillId="0" borderId="0" xfId="0" applyFont="1" applyBorder="1" applyAlignment="1" applyProtection="1">
      <alignment horizontal="left" vertical="center" wrapText="1"/>
      <protection hidden="1"/>
    </xf>
    <xf numFmtId="0" fontId="0" fillId="0" borderId="0" xfId="0" applyAlignment="1">
      <alignment wrapText="1"/>
    </xf>
    <xf numFmtId="0" fontId="25" fillId="5" borderId="0" xfId="0" applyFont="1" applyFill="1" applyAlignment="1" applyProtection="1">
      <alignment vertical="center"/>
      <protection hidden="1"/>
    </xf>
    <xf numFmtId="0" fontId="0" fillId="0" borderId="6" xfId="0" applyBorder="1" applyAlignment="1" applyProtection="1">
      <protection locked="0" hidden="1"/>
    </xf>
    <xf numFmtId="0" fontId="0" fillId="0" borderId="7" xfId="0" applyBorder="1" applyAlignment="1" applyProtection="1">
      <protection locked="0" hidden="1"/>
    </xf>
    <xf numFmtId="49" fontId="12" fillId="4" borderId="5" xfId="0" applyNumberFormat="1" applyFont="1" applyFill="1" applyBorder="1" applyAlignment="1" applyProtection="1">
      <alignment horizontal="left" vertical="center"/>
      <protection locked="0" hidden="1"/>
    </xf>
    <xf numFmtId="49" fontId="0" fillId="0" borderId="6" xfId="0" applyNumberFormat="1" applyBorder="1" applyAlignment="1" applyProtection="1">
      <alignment horizontal="left" vertical="center"/>
      <protection locked="0" hidden="1"/>
    </xf>
    <xf numFmtId="49" fontId="0" fillId="0" borderId="7" xfId="0" applyNumberFormat="1" applyBorder="1" applyAlignment="1" applyProtection="1">
      <alignment horizontal="left" vertical="center"/>
      <protection locked="0" hidden="1"/>
    </xf>
    <xf numFmtId="0" fontId="13" fillId="0" borderId="0" xfId="0" applyFont="1" applyBorder="1" applyAlignment="1" applyProtection="1">
      <alignment vertical="top" wrapText="1"/>
      <protection hidden="1"/>
    </xf>
    <xf numFmtId="0" fontId="20" fillId="0" borderId="0" xfId="0" applyFont="1" applyBorder="1" applyAlignment="1" applyProtection="1">
      <alignment horizontal="left" vertical="center" wrapText="1"/>
      <protection hidden="1"/>
    </xf>
    <xf numFmtId="0" fontId="12" fillId="0" borderId="4" xfId="0" applyFont="1" applyBorder="1" applyAlignment="1" applyProtection="1">
      <alignment horizontal="center" vertical="center"/>
      <protection hidden="1"/>
    </xf>
    <xf numFmtId="0" fontId="0" fillId="0" borderId="4" xfId="0" applyBorder="1" applyAlignment="1"/>
    <xf numFmtId="0" fontId="12" fillId="4" borderId="4" xfId="0" applyFont="1" applyFill="1" applyBorder="1" applyAlignment="1" applyProtection="1">
      <alignment horizontal="center" vertical="center"/>
      <protection locked="0" hidden="1"/>
    </xf>
    <xf numFmtId="0" fontId="1" fillId="4" borderId="4" xfId="0" applyFont="1" applyFill="1" applyBorder="1" applyAlignment="1" applyProtection="1">
      <alignment vertical="center"/>
      <protection locked="0" hidden="1"/>
    </xf>
    <xf numFmtId="0" fontId="0" fillId="0" borderId="4" xfId="0" applyBorder="1" applyAlignment="1" applyProtection="1">
      <protection locked="0"/>
    </xf>
    <xf numFmtId="0" fontId="13" fillId="0" borderId="0" xfId="0" applyFont="1" applyAlignment="1" applyProtection="1">
      <alignment horizontal="center" vertical="center"/>
      <protection hidden="1"/>
    </xf>
    <xf numFmtId="0" fontId="0" fillId="0" borderId="0" xfId="0" applyAlignment="1" applyProtection="1">
      <protection hidden="1"/>
    </xf>
    <xf numFmtId="0" fontId="18" fillId="0" borderId="0" xfId="0" applyFont="1" applyBorder="1" applyAlignment="1" applyProtection="1">
      <alignment horizontal="center" vertical="center" wrapText="1"/>
      <protection hidden="1"/>
    </xf>
    <xf numFmtId="0" fontId="12" fillId="0" borderId="0" xfId="0" applyFont="1" applyFill="1" applyAlignment="1" applyProtection="1">
      <alignment horizontal="left" vertical="justify"/>
      <protection hidden="1"/>
    </xf>
    <xf numFmtId="0" fontId="12" fillId="0" borderId="0" xfId="0" applyFont="1" applyBorder="1" applyAlignment="1" applyProtection="1">
      <alignment horizontal="center"/>
      <protection hidden="1"/>
    </xf>
    <xf numFmtId="0" fontId="0" fillId="0" borderId="0" xfId="0" applyAlignment="1"/>
    <xf numFmtId="0" fontId="16" fillId="0" borderId="0" xfId="0" applyFont="1" applyAlignment="1" applyProtection="1">
      <alignment horizontal="left" vertical="top" wrapText="1"/>
      <protection hidden="1"/>
    </xf>
    <xf numFmtId="164" fontId="12" fillId="4" borderId="5" xfId="0" applyNumberFormat="1" applyFont="1" applyFill="1" applyBorder="1" applyAlignment="1" applyProtection="1">
      <alignment horizontal="left" vertical="center"/>
      <protection locked="0" hidden="1"/>
    </xf>
    <xf numFmtId="164" fontId="0" fillId="0" borderId="6" xfId="0" applyNumberFormat="1" applyBorder="1" applyAlignment="1" applyProtection="1">
      <alignment horizontal="left" vertical="center"/>
      <protection locked="0" hidden="1"/>
    </xf>
    <xf numFmtId="164" fontId="0" fillId="0" borderId="7" xfId="0" applyNumberFormat="1" applyBorder="1" applyAlignment="1" applyProtection="1">
      <alignment horizontal="left" vertical="center"/>
      <protection locked="0" hidden="1"/>
    </xf>
    <xf numFmtId="0" fontId="8" fillId="0" borderId="0" xfId="0" applyFont="1" applyAlignment="1" applyProtection="1">
      <alignment vertical="top" wrapText="1"/>
      <protection hidden="1"/>
    </xf>
    <xf numFmtId="0" fontId="1" fillId="0" borderId="0" xfId="0" applyFont="1" applyAlignment="1" applyProtection="1">
      <alignment vertical="top" wrapText="1"/>
      <protection hidden="1"/>
    </xf>
    <xf numFmtId="0" fontId="12" fillId="4" borderId="5" xfId="0" applyFont="1" applyFill="1" applyBorder="1" applyAlignment="1" applyProtection="1">
      <alignment horizontal="center" vertical="center"/>
      <protection locked="0" hidden="1"/>
    </xf>
    <xf numFmtId="0" fontId="0" fillId="0" borderId="6"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12" fillId="4" borderId="9" xfId="0" applyFont="1" applyFill="1"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1" fillId="0" borderId="4" xfId="0" applyFont="1" applyBorder="1" applyAlignment="1" applyProtection="1">
      <alignment horizontal="center" vertical="center"/>
      <protection hidden="1"/>
    </xf>
    <xf numFmtId="0" fontId="1" fillId="0" borderId="4" xfId="0" applyFont="1" applyBorder="1" applyAlignment="1" applyProtection="1">
      <alignment horizontal="center"/>
      <protection hidden="1"/>
    </xf>
    <xf numFmtId="0" fontId="24" fillId="0" borderId="0" xfId="1" applyFont="1" applyAlignment="1" applyProtection="1">
      <alignment vertical="center"/>
      <protection hidden="1"/>
    </xf>
    <xf numFmtId="0" fontId="9" fillId="0" borderId="0" xfId="0" applyFont="1" applyAlignment="1">
      <alignment vertical="center"/>
    </xf>
    <xf numFmtId="0" fontId="18" fillId="0" borderId="0" xfId="0" applyFont="1" applyAlignment="1" applyProtection="1">
      <alignment vertical="center"/>
      <protection hidden="1"/>
    </xf>
    <xf numFmtId="0" fontId="24" fillId="0" borderId="0" xfId="1" quotePrefix="1" applyFont="1" applyBorder="1" applyAlignment="1" applyProtection="1">
      <alignment vertical="top" wrapText="1"/>
      <protection hidden="1"/>
    </xf>
    <xf numFmtId="0" fontId="24" fillId="0" borderId="0" xfId="1" applyFont="1" applyAlignment="1" applyProtection="1">
      <alignment vertical="top" wrapText="1"/>
    </xf>
    <xf numFmtId="0" fontId="12" fillId="0" borderId="0" xfId="0" applyFont="1" applyFill="1" applyAlignment="1" applyProtection="1">
      <alignment horizontal="left" vertical="center"/>
      <protection hidden="1"/>
    </xf>
    <xf numFmtId="0" fontId="12" fillId="0" borderId="0" xfId="0" applyFont="1" applyAlignment="1" applyProtection="1">
      <alignment horizontal="left" vertical="center"/>
      <protection hidden="1"/>
    </xf>
    <xf numFmtId="0" fontId="1" fillId="4" borderId="4" xfId="0" applyFont="1" applyFill="1" applyBorder="1" applyAlignment="1" applyProtection="1">
      <alignment horizontal="center" vertical="center"/>
      <protection locked="0" hidden="1"/>
    </xf>
    <xf numFmtId="0" fontId="1" fillId="4" borderId="4" xfId="0" applyFont="1" applyFill="1" applyBorder="1" applyAlignment="1" applyProtection="1">
      <alignment horizontal="center"/>
      <protection locked="0" hidden="1"/>
    </xf>
    <xf numFmtId="0" fontId="23" fillId="0" borderId="0" xfId="0" applyFont="1" applyBorder="1" applyAlignment="1" applyProtection="1">
      <alignment horizontal="right" vertical="center" wrapText="1"/>
      <protection hidden="1"/>
    </xf>
    <xf numFmtId="0" fontId="23" fillId="0" borderId="0" xfId="0" applyFont="1" applyAlignment="1" applyProtection="1">
      <alignment horizontal="right" vertical="center"/>
      <protection hidden="1"/>
    </xf>
    <xf numFmtId="0" fontId="26" fillId="0" borderId="0" xfId="0" applyFont="1" applyBorder="1" applyAlignment="1" applyProtection="1">
      <alignment horizontal="left" vertical="top" wrapText="1"/>
      <protection hidden="1"/>
    </xf>
    <xf numFmtId="0" fontId="27" fillId="0" borderId="0" xfId="0" applyFont="1" applyAlignment="1" applyProtection="1">
      <alignment wrapText="1"/>
      <protection hidden="1"/>
    </xf>
    <xf numFmtId="0" fontId="28" fillId="0" borderId="0" xfId="0" quotePrefix="1" applyFont="1" applyBorder="1" applyAlignment="1" applyProtection="1">
      <alignment horizontal="left" vertical="center"/>
      <protection hidden="1"/>
    </xf>
    <xf numFmtId="0" fontId="29" fillId="0" borderId="0" xfId="0" applyFont="1" applyAlignment="1" applyProtection="1">
      <protection hidden="1"/>
    </xf>
    <xf numFmtId="0" fontId="12" fillId="3" borderId="5" xfId="0" applyFont="1" applyFill="1" applyBorder="1" applyAlignment="1" applyProtection="1">
      <alignment horizontal="center" vertical="center" wrapText="1"/>
      <protection locked="0" hidden="1"/>
    </xf>
    <xf numFmtId="0" fontId="12" fillId="0" borderId="6" xfId="0" applyFont="1" applyBorder="1" applyAlignment="1" applyProtection="1">
      <alignment horizontal="center" vertical="center" wrapText="1"/>
      <protection locked="0" hidden="1"/>
    </xf>
    <xf numFmtId="0" fontId="12" fillId="0" borderId="7" xfId="0" applyFont="1" applyBorder="1" applyAlignment="1" applyProtection="1">
      <alignment horizontal="center" vertical="center" wrapText="1"/>
      <protection locked="0" hidden="1"/>
    </xf>
    <xf numFmtId="0" fontId="24" fillId="0" borderId="0" xfId="1" applyFont="1" applyAlignment="1" applyProtection="1">
      <alignment vertical="top" wrapText="1"/>
      <protection hidden="1"/>
    </xf>
    <xf numFmtId="0" fontId="0" fillId="0" borderId="0" xfId="0" applyAlignment="1" applyProtection="1">
      <alignment vertical="center"/>
      <protection hidden="1"/>
    </xf>
    <xf numFmtId="0" fontId="0" fillId="0" borderId="0" xfId="0" applyAlignment="1">
      <alignment vertical="center"/>
    </xf>
    <xf numFmtId="0" fontId="0" fillId="0" borderId="0" xfId="0" applyAlignment="1">
      <alignment horizontal="right" vertical="center"/>
    </xf>
    <xf numFmtId="0" fontId="13" fillId="0" borderId="0" xfId="0" applyFont="1" applyAlignment="1" applyProtection="1">
      <alignment vertical="top" wrapText="1"/>
      <protection hidden="1"/>
    </xf>
    <xf numFmtId="0" fontId="12" fillId="0"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13" fillId="0" borderId="0" xfId="0" applyFont="1" applyBorder="1" applyAlignment="1" applyProtection="1">
      <alignment horizontal="justify" vertical="top"/>
      <protection hidden="1"/>
    </xf>
    <xf numFmtId="0" fontId="7" fillId="0" borderId="0" xfId="0" applyFont="1" applyAlignment="1" applyProtection="1">
      <alignment vertical="top"/>
      <protection hidden="1"/>
    </xf>
    <xf numFmtId="0" fontId="8" fillId="0" borderId="0" xfId="0" applyFont="1" applyAlignment="1" applyProtection="1">
      <alignment horizontal="left" vertical="top" wrapText="1"/>
      <protection hidden="1"/>
    </xf>
    <xf numFmtId="0" fontId="1" fillId="0" borderId="0" xfId="0" applyFont="1" applyAlignment="1" applyProtection="1">
      <alignment wrapText="1"/>
      <protection hidden="1"/>
    </xf>
    <xf numFmtId="0" fontId="16" fillId="0" borderId="0" xfId="0" applyFont="1" applyAlignment="1" applyProtection="1">
      <alignment vertical="top" wrapText="1"/>
      <protection hidden="1"/>
    </xf>
    <xf numFmtId="0" fontId="18" fillId="4" borderId="12" xfId="0" applyFont="1" applyFill="1" applyBorder="1" applyAlignment="1" applyProtection="1">
      <alignment vertical="center" wrapText="1"/>
      <protection hidden="1"/>
    </xf>
    <xf numFmtId="0" fontId="0" fillId="4" borderId="13" xfId="0" applyFill="1" applyBorder="1" applyAlignment="1" applyProtection="1">
      <alignment wrapText="1"/>
      <protection hidden="1"/>
    </xf>
    <xf numFmtId="0" fontId="0" fillId="4" borderId="14" xfId="0" applyFill="1" applyBorder="1" applyAlignment="1" applyProtection="1">
      <alignment wrapText="1"/>
      <protection hidden="1"/>
    </xf>
    <xf numFmtId="0" fontId="18" fillId="4" borderId="15" xfId="0" applyFont="1" applyFill="1" applyBorder="1" applyAlignment="1" applyProtection="1">
      <alignment vertical="center" wrapText="1"/>
      <protection hidden="1"/>
    </xf>
    <xf numFmtId="0" fontId="0" fillId="4" borderId="0" xfId="0" applyFill="1" applyAlignment="1" applyProtection="1">
      <alignment wrapText="1"/>
      <protection hidden="1"/>
    </xf>
    <xf numFmtId="0" fontId="0" fillId="4" borderId="16" xfId="0" applyFill="1" applyBorder="1" applyAlignment="1" applyProtection="1">
      <alignment wrapText="1"/>
      <protection hidden="1"/>
    </xf>
    <xf numFmtId="0" fontId="18" fillId="4" borderId="17" xfId="0" applyFont="1" applyFill="1" applyBorder="1" applyAlignment="1" applyProtection="1">
      <alignment horizontal="center" vertical="top" wrapText="1"/>
      <protection hidden="1"/>
    </xf>
    <xf numFmtId="0" fontId="0" fillId="4" borderId="18" xfId="0" applyFill="1" applyBorder="1" applyAlignment="1" applyProtection="1">
      <alignment wrapText="1"/>
      <protection hidden="1"/>
    </xf>
    <xf numFmtId="0" fontId="0" fillId="4" borderId="19" xfId="0" applyFill="1" applyBorder="1" applyAlignment="1" applyProtection="1">
      <alignment wrapText="1"/>
      <protection hidden="1"/>
    </xf>
    <xf numFmtId="164" fontId="10" fillId="4" borderId="5" xfId="0" applyNumberFormat="1" applyFont="1" applyFill="1" applyBorder="1" applyAlignment="1" applyProtection="1">
      <alignment horizontal="center" vertical="center" wrapText="1"/>
      <protection locked="0"/>
    </xf>
    <xf numFmtId="164" fontId="10" fillId="0" borderId="6" xfId="0" applyNumberFormat="1" applyFont="1" applyBorder="1" applyAlignment="1" applyProtection="1">
      <alignment horizontal="center" vertical="center" wrapText="1"/>
      <protection locked="0"/>
    </xf>
    <xf numFmtId="164" fontId="10" fillId="0" borderId="7" xfId="0" applyNumberFormat="1" applyFont="1" applyBorder="1" applyAlignment="1" applyProtection="1">
      <alignment horizontal="center" vertical="center" wrapText="1"/>
      <protection locked="0"/>
    </xf>
    <xf numFmtId="0" fontId="0" fillId="0" borderId="0" xfId="0" applyAlignment="1" applyProtection="1">
      <alignment vertical="top" wrapText="1"/>
      <protection hidden="1"/>
    </xf>
    <xf numFmtId="0" fontId="12" fillId="0" borderId="0" xfId="0" applyFont="1" applyAlignment="1" applyProtection="1">
      <alignment horizontal="right" vertical="top" wrapText="1"/>
      <protection hidden="1"/>
    </xf>
    <xf numFmtId="0" fontId="0" fillId="0" borderId="0" xfId="0" applyAlignment="1">
      <alignment horizontal="right" vertical="top" wrapText="1"/>
    </xf>
    <xf numFmtId="0" fontId="13" fillId="0" borderId="0" xfId="0" quotePrefix="1" applyFont="1" applyAlignment="1" applyProtection="1">
      <alignment horizontal="left" vertical="top" wrapText="1"/>
      <protection hidden="1"/>
    </xf>
    <xf numFmtId="0" fontId="7" fillId="0" borderId="0" xfId="0" applyFont="1" applyAlignment="1">
      <alignment horizontal="left" vertical="top" wrapText="1"/>
    </xf>
    <xf numFmtId="0" fontId="13" fillId="0" borderId="0" xfId="0" applyFont="1" applyAlignment="1" applyProtection="1">
      <alignment vertical="top"/>
      <protection hidden="1"/>
    </xf>
    <xf numFmtId="0" fontId="12" fillId="0" borderId="0" xfId="0" applyFont="1" applyAlignment="1" applyProtection="1">
      <alignment vertical="top"/>
      <protection hidden="1"/>
    </xf>
    <xf numFmtId="0" fontId="13" fillId="0" borderId="0" xfId="0" applyFont="1" applyAlignment="1" applyProtection="1">
      <alignment horizontal="right" vertical="top"/>
      <protection hidden="1"/>
    </xf>
    <xf numFmtId="0" fontId="12" fillId="0" borderId="15" xfId="0" applyFont="1" applyBorder="1" applyAlignment="1" applyProtection="1">
      <alignment horizontal="justify" vertical="justify" wrapText="1"/>
      <protection hidden="1"/>
    </xf>
    <xf numFmtId="0" fontId="13" fillId="0" borderId="0" xfId="0" applyFont="1" applyAlignment="1" applyProtection="1">
      <alignment horizontal="left" vertical="justify" wrapText="1"/>
      <protection hidden="1"/>
    </xf>
    <xf numFmtId="0" fontId="12" fillId="0" borderId="15" xfId="0" applyFont="1" applyBorder="1" applyAlignment="1" applyProtection="1">
      <alignment horizontal="left" vertical="justify" wrapText="1"/>
      <protection hidden="1"/>
    </xf>
    <xf numFmtId="0" fontId="1" fillId="0" borderId="0" xfId="0" applyFont="1" applyAlignment="1">
      <alignment wrapText="1"/>
    </xf>
    <xf numFmtId="0" fontId="7" fillId="0" borderId="0" xfId="0" applyFont="1" applyAlignment="1">
      <alignment wrapText="1"/>
    </xf>
    <xf numFmtId="0" fontId="0" fillId="0" borderId="16" xfId="0" applyBorder="1" applyAlignment="1">
      <alignment wrapText="1"/>
    </xf>
    <xf numFmtId="0" fontId="10" fillId="4" borderId="5" xfId="0" applyFont="1" applyFill="1" applyBorder="1" applyAlignment="1" applyProtection="1">
      <alignment wrapText="1"/>
      <protection locked="0"/>
    </xf>
    <xf numFmtId="0" fontId="10" fillId="4" borderId="6" xfId="0" applyFont="1" applyFill="1" applyBorder="1" applyAlignment="1" applyProtection="1">
      <alignment wrapText="1"/>
      <protection locked="0"/>
    </xf>
    <xf numFmtId="0" fontId="10" fillId="4" borderId="7" xfId="0" applyFont="1" applyFill="1" applyBorder="1" applyAlignment="1" applyProtection="1">
      <alignment wrapText="1"/>
      <protection locked="0"/>
    </xf>
    <xf numFmtId="0" fontId="12" fillId="4" borderId="5" xfId="0"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13" fillId="0" borderId="0" xfId="0" applyFont="1" applyAlignment="1" applyProtection="1">
      <alignment horizontal="justify" vertical="top"/>
      <protection hidden="1"/>
    </xf>
    <xf numFmtId="0" fontId="0" fillId="0" borderId="0" xfId="0" applyAlignment="1">
      <alignment vertical="top"/>
    </xf>
    <xf numFmtId="0" fontId="10" fillId="0" borderId="0" xfId="0" applyFont="1"/>
    <xf numFmtId="0" fontId="8" fillId="0" borderId="0" xfId="0" applyFont="1"/>
    <xf numFmtId="0" fontId="31" fillId="0" borderId="0" xfId="0" applyFont="1" applyAlignment="1" applyProtection="1">
      <alignment vertical="top"/>
      <protection hidden="1"/>
    </xf>
  </cellXfs>
  <cellStyles count="3">
    <cellStyle name="Hyperlink" xfId="1" builtinId="8"/>
    <cellStyle name="Standaard" xfId="0" builtinId="0"/>
    <cellStyle name="Standaard_Blad1"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onderwijs.vlaanderen.be/edulex/document.aspx?docid=9303" TargetMode="External"/><Relationship Id="rId2" Type="http://schemas.openxmlformats.org/officeDocument/2006/relationships/hyperlink" Target="https://data-onderwijs.vlaanderen.be/edulex/document.aspx?docid=9303" TargetMode="External"/><Relationship Id="rId1" Type="http://schemas.openxmlformats.org/officeDocument/2006/relationships/hyperlink" Target="mailto:schoolbeheerteam.basis@ond.vlaanderen.be"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14"/>
  <sheetViews>
    <sheetView showGridLines="0" tabSelected="1" zoomScale="120" zoomScaleNormal="120" zoomScaleSheetLayoutView="120" workbookViewId="0">
      <selection activeCell="P23" sqref="P23:S23"/>
    </sheetView>
  </sheetViews>
  <sheetFormatPr defaultColWidth="2.109375" defaultRowHeight="13.8" x14ac:dyDescent="0.3"/>
  <cols>
    <col min="1" max="2" width="2.109375" style="6" customWidth="1"/>
    <col min="3" max="3" width="2.21875" style="6" customWidth="1"/>
    <col min="4" max="43" width="2.109375" style="6" customWidth="1"/>
    <col min="44" max="44" width="2.6640625" style="6" customWidth="1"/>
    <col min="45" max="45" width="0" style="6" hidden="1" customWidth="1"/>
    <col min="46" max="47" width="2.109375" style="6"/>
    <col min="48" max="48" width="2.109375" style="6" customWidth="1"/>
    <col min="49" max="16384" width="2.109375" style="6"/>
  </cols>
  <sheetData>
    <row r="1" spans="1:50" ht="10.5" customHeight="1" x14ac:dyDescent="0.3">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209" t="s">
        <v>839</v>
      </c>
      <c r="AF1" s="210"/>
      <c r="AG1" s="210"/>
      <c r="AH1" s="210"/>
      <c r="AI1" s="210"/>
      <c r="AJ1" s="210"/>
      <c r="AK1" s="210"/>
      <c r="AL1" s="210"/>
      <c r="AM1" s="210"/>
      <c r="AN1" s="210"/>
      <c r="AO1" s="210"/>
      <c r="AP1" s="210"/>
      <c r="AQ1" s="210"/>
    </row>
    <row r="2" spans="1:50" ht="10.5"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98"/>
      <c r="AF2" s="99"/>
      <c r="AG2" s="99"/>
      <c r="AH2" s="99"/>
      <c r="AI2" s="99"/>
      <c r="AJ2" s="210" t="s">
        <v>355</v>
      </c>
      <c r="AK2" s="221"/>
      <c r="AL2" s="221"/>
      <c r="AM2" s="221"/>
      <c r="AN2" s="221"/>
      <c r="AO2" s="221"/>
      <c r="AP2" s="221"/>
      <c r="AQ2" s="221"/>
    </row>
    <row r="3" spans="1:50" ht="48.6" customHeight="1" x14ac:dyDescent="0.45">
      <c r="A3" s="11"/>
      <c r="B3" s="11"/>
      <c r="C3" s="211" t="s">
        <v>782</v>
      </c>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180"/>
      <c r="AS3" s="181"/>
      <c r="AU3" s="51"/>
      <c r="AV3" s="51"/>
    </row>
    <row r="4" spans="1:50" ht="1.5" customHeight="1" x14ac:dyDescent="0.3">
      <c r="A4" s="11"/>
      <c r="B4" s="11"/>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6"/>
      <c r="AF4" s="36"/>
      <c r="AG4" s="36"/>
      <c r="AH4" s="36"/>
      <c r="AI4" s="36"/>
      <c r="AJ4" s="36"/>
      <c r="AK4" s="36"/>
      <c r="AL4" s="36"/>
      <c r="AM4" s="36"/>
      <c r="AN4" s="36"/>
      <c r="AO4" s="36"/>
      <c r="AP4" s="36"/>
      <c r="AQ4" s="36"/>
    </row>
    <row r="5" spans="1:50" ht="20.399999999999999" customHeight="1" x14ac:dyDescent="0.3">
      <c r="A5" s="11"/>
      <c r="B5" s="11"/>
      <c r="C5" s="213" t="s">
        <v>358</v>
      </c>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row>
    <row r="6" spans="1:50" ht="12.9" customHeight="1" x14ac:dyDescent="0.3">
      <c r="A6" s="11"/>
      <c r="B6" s="11"/>
      <c r="C6" s="52" t="s">
        <v>12</v>
      </c>
      <c r="D6" s="52"/>
      <c r="E6" s="52"/>
      <c r="F6" s="52"/>
      <c r="G6" s="52"/>
      <c r="H6" s="52"/>
      <c r="I6" s="52"/>
      <c r="J6" s="52"/>
      <c r="K6" s="52"/>
      <c r="L6" s="52"/>
      <c r="M6" s="52"/>
      <c r="N6" s="52"/>
      <c r="O6" s="52"/>
      <c r="P6" s="52"/>
      <c r="Q6" s="52"/>
      <c r="R6" s="52"/>
      <c r="S6" s="52"/>
      <c r="T6" s="52"/>
      <c r="U6" s="52"/>
      <c r="V6" s="52"/>
      <c r="W6" s="52"/>
      <c r="X6" s="52"/>
      <c r="AC6" s="182" t="str">
        <f ca="1">IF(TODAY()&gt;45519,"U gebruikt niet de recentste versie van dit formulier! Een actuele versie vindt u als bijlage bij de hieronder vermelde omzendbrief.","")</f>
        <v/>
      </c>
      <c r="AD6" s="182"/>
      <c r="AE6" s="182"/>
      <c r="AF6" s="182"/>
      <c r="AG6" s="182"/>
      <c r="AH6" s="182"/>
      <c r="AI6" s="182"/>
      <c r="AJ6" s="182"/>
      <c r="AK6" s="182"/>
      <c r="AL6" s="182"/>
      <c r="AM6" s="182"/>
      <c r="AN6" s="182"/>
      <c r="AO6" s="182"/>
      <c r="AP6" s="182"/>
      <c r="AQ6" s="182"/>
      <c r="AR6" s="182"/>
    </row>
    <row r="7" spans="1:50" ht="12.9" customHeight="1" x14ac:dyDescent="0.3">
      <c r="A7" s="11"/>
      <c r="B7" s="11"/>
      <c r="C7" s="26" t="s">
        <v>129</v>
      </c>
      <c r="D7" s="52"/>
      <c r="E7" s="52"/>
      <c r="F7" s="52"/>
      <c r="G7" s="52"/>
      <c r="H7" s="52"/>
      <c r="I7" s="52"/>
      <c r="J7" s="52"/>
      <c r="K7" s="52"/>
      <c r="L7" s="52"/>
      <c r="M7" s="52"/>
      <c r="N7" s="52"/>
      <c r="O7" s="52"/>
      <c r="P7" s="52"/>
      <c r="Q7" s="52"/>
      <c r="R7" s="52"/>
      <c r="S7" s="52"/>
      <c r="T7" s="52"/>
      <c r="U7" s="52"/>
      <c r="V7" s="52"/>
      <c r="W7" s="52"/>
      <c r="X7" s="52"/>
      <c r="AC7" s="182"/>
      <c r="AD7" s="182"/>
      <c r="AE7" s="182"/>
      <c r="AF7" s="182"/>
      <c r="AG7" s="182"/>
      <c r="AH7" s="182"/>
      <c r="AI7" s="182"/>
      <c r="AJ7" s="182"/>
      <c r="AK7" s="182"/>
      <c r="AL7" s="182"/>
      <c r="AM7" s="182"/>
      <c r="AN7" s="182"/>
      <c r="AO7" s="182"/>
      <c r="AP7" s="182"/>
      <c r="AQ7" s="182"/>
      <c r="AR7" s="182"/>
    </row>
    <row r="8" spans="1:50" ht="12.9" customHeight="1" x14ac:dyDescent="0.3">
      <c r="A8" s="11"/>
      <c r="B8" s="11"/>
      <c r="C8" s="26" t="s">
        <v>158</v>
      </c>
      <c r="D8" s="52"/>
      <c r="E8" s="52"/>
      <c r="F8" s="52"/>
      <c r="G8" s="52"/>
      <c r="H8" s="52"/>
      <c r="I8" s="52"/>
      <c r="J8" s="52"/>
      <c r="K8" s="52"/>
      <c r="L8" s="52"/>
      <c r="M8" s="52"/>
      <c r="N8" s="52"/>
      <c r="O8" s="52"/>
      <c r="P8" s="52"/>
      <c r="Q8" s="52"/>
      <c r="R8" s="52"/>
      <c r="S8" s="52"/>
      <c r="T8" s="52"/>
      <c r="U8" s="52"/>
      <c r="V8" s="52"/>
      <c r="W8" s="52"/>
      <c r="X8" s="52"/>
      <c r="AC8" s="182"/>
      <c r="AD8" s="182"/>
      <c r="AE8" s="182"/>
      <c r="AF8" s="182"/>
      <c r="AG8" s="182"/>
      <c r="AH8" s="182"/>
      <c r="AI8" s="182"/>
      <c r="AJ8" s="182"/>
      <c r="AK8" s="182"/>
      <c r="AL8" s="182"/>
      <c r="AM8" s="182"/>
      <c r="AN8" s="182"/>
      <c r="AO8" s="182"/>
      <c r="AP8" s="182"/>
      <c r="AQ8" s="182"/>
      <c r="AR8" s="182"/>
    </row>
    <row r="9" spans="1:50" ht="12.9" customHeight="1" x14ac:dyDescent="0.3">
      <c r="A9" s="11"/>
      <c r="B9" s="11"/>
      <c r="C9" s="52" t="s">
        <v>855</v>
      </c>
      <c r="D9" s="52"/>
      <c r="E9" s="52"/>
      <c r="F9" s="52"/>
      <c r="G9" s="52"/>
      <c r="H9" s="52"/>
      <c r="I9" s="52"/>
      <c r="J9" s="52"/>
      <c r="K9" s="52"/>
      <c r="L9" s="52"/>
      <c r="M9" s="52"/>
      <c r="N9" s="52"/>
      <c r="O9" s="52"/>
      <c r="P9" s="52"/>
      <c r="Q9" s="52"/>
      <c r="R9" s="52"/>
      <c r="S9" s="52"/>
      <c r="T9" s="52"/>
      <c r="U9" s="52"/>
      <c r="V9" s="52"/>
      <c r="W9" s="52"/>
      <c r="X9" s="52"/>
      <c r="AC9" s="182"/>
      <c r="AD9" s="182"/>
      <c r="AE9" s="182"/>
      <c r="AF9" s="182"/>
      <c r="AG9" s="182"/>
      <c r="AH9" s="182"/>
      <c r="AI9" s="182"/>
      <c r="AJ9" s="182"/>
      <c r="AK9" s="182"/>
      <c r="AL9" s="182"/>
      <c r="AM9" s="182"/>
      <c r="AN9" s="182"/>
      <c r="AO9" s="182"/>
      <c r="AP9" s="182"/>
      <c r="AQ9" s="182"/>
      <c r="AR9" s="182"/>
    </row>
    <row r="10" spans="1:50" ht="12.9" customHeight="1" x14ac:dyDescent="0.3">
      <c r="A10" s="11"/>
      <c r="B10" s="11"/>
      <c r="C10" s="42" t="str">
        <f>IF(ISBLANK(P23),"","T")</f>
        <v/>
      </c>
      <c r="D10" s="206" t="str">
        <f>IF(ISBLANK(P23),"",VLOOKUP(P23,'lijst instellingen'!$A$2:$I$5000,9,FALSE)&amp;" ("&amp;VLOOKUP(P23,'lijst instellingen'!$A$2:$I$5000,7,FALSE)&amp;")")</f>
        <v/>
      </c>
      <c r="E10" s="219"/>
      <c r="F10" s="219"/>
      <c r="G10" s="219"/>
      <c r="H10" s="219"/>
      <c r="I10" s="219"/>
      <c r="J10" s="220"/>
      <c r="K10" s="220"/>
      <c r="L10" s="220"/>
      <c r="M10" s="220"/>
      <c r="N10" s="220"/>
      <c r="O10" s="220"/>
      <c r="P10" s="220"/>
      <c r="Q10" s="220"/>
      <c r="R10" s="220"/>
      <c r="S10" s="52"/>
      <c r="T10" s="52"/>
      <c r="U10" s="52"/>
      <c r="V10" s="52"/>
      <c r="W10" s="52"/>
      <c r="X10" s="52"/>
      <c r="AC10" s="182"/>
      <c r="AD10" s="182"/>
      <c r="AE10" s="182"/>
      <c r="AF10" s="182"/>
      <c r="AG10" s="182"/>
      <c r="AH10" s="182"/>
      <c r="AI10" s="182"/>
      <c r="AJ10" s="182"/>
      <c r="AK10" s="182"/>
      <c r="AL10" s="182"/>
      <c r="AM10" s="182"/>
      <c r="AN10" s="182"/>
      <c r="AO10" s="182"/>
      <c r="AP10" s="182"/>
      <c r="AQ10" s="182"/>
      <c r="AR10" s="182"/>
    </row>
    <row r="11" spans="1:50" ht="12.9" hidden="1" customHeight="1" x14ac:dyDescent="0.3">
      <c r="A11" s="11"/>
      <c r="B11" s="11"/>
      <c r="C11" s="200" t="s">
        <v>686</v>
      </c>
      <c r="D11" s="201"/>
      <c r="E11" s="201"/>
      <c r="F11" s="201"/>
      <c r="G11" s="201"/>
      <c r="H11" s="201"/>
      <c r="I11" s="201"/>
      <c r="J11" s="201"/>
      <c r="K11" s="201"/>
      <c r="L11" s="201"/>
      <c r="M11" s="201"/>
      <c r="N11" s="201"/>
      <c r="O11" s="201"/>
      <c r="P11" s="201"/>
      <c r="Q11" s="201"/>
      <c r="R11" s="201"/>
      <c r="S11" s="201"/>
      <c r="T11" s="201"/>
      <c r="U11" s="106"/>
      <c r="V11" s="106"/>
      <c r="W11" s="106"/>
      <c r="X11" s="106"/>
      <c r="AC11" s="182"/>
      <c r="AD11" s="182"/>
      <c r="AE11" s="182"/>
      <c r="AF11" s="182"/>
      <c r="AG11" s="182"/>
      <c r="AH11" s="182"/>
      <c r="AI11" s="182"/>
      <c r="AJ11" s="182"/>
      <c r="AK11" s="182"/>
      <c r="AL11" s="182"/>
      <c r="AM11" s="182"/>
      <c r="AN11" s="182"/>
      <c r="AO11" s="182"/>
      <c r="AP11" s="182"/>
      <c r="AQ11" s="182"/>
      <c r="AR11" s="182"/>
    </row>
    <row r="12" spans="1:50" ht="3" customHeight="1" x14ac:dyDescent="0.3">
      <c r="A12" s="11"/>
      <c r="B12" s="11"/>
      <c r="C12" s="106"/>
      <c r="D12" s="106"/>
      <c r="E12" s="106"/>
      <c r="F12" s="106"/>
      <c r="G12" s="106"/>
      <c r="H12" s="106"/>
      <c r="I12" s="106"/>
      <c r="J12" s="106"/>
      <c r="K12" s="106"/>
      <c r="L12" s="106"/>
      <c r="M12" s="106"/>
      <c r="N12" s="106"/>
      <c r="O12" s="106"/>
      <c r="P12" s="106"/>
      <c r="Q12" s="106"/>
      <c r="R12" s="106"/>
      <c r="S12" s="106"/>
      <c r="T12" s="106"/>
      <c r="U12" s="106"/>
      <c r="V12" s="106"/>
      <c r="W12" s="106"/>
      <c r="X12" s="106"/>
      <c r="AC12" s="182"/>
      <c r="AD12" s="182"/>
      <c r="AE12" s="182"/>
      <c r="AF12" s="182"/>
      <c r="AG12" s="182"/>
      <c r="AH12" s="182"/>
      <c r="AI12" s="182"/>
      <c r="AJ12" s="182"/>
      <c r="AK12" s="182"/>
      <c r="AL12" s="182"/>
      <c r="AM12" s="182"/>
      <c r="AN12" s="182"/>
      <c r="AO12" s="182"/>
      <c r="AP12" s="182"/>
      <c r="AQ12" s="182"/>
      <c r="AR12" s="182"/>
    </row>
    <row r="13" spans="1:50" ht="15" customHeight="1" x14ac:dyDescent="0.3">
      <c r="A13" s="11"/>
      <c r="B13" s="11"/>
      <c r="C13" s="8" t="s">
        <v>13</v>
      </c>
      <c r="D13" s="8"/>
      <c r="E13" s="8"/>
      <c r="F13" s="8"/>
      <c r="G13" s="8"/>
      <c r="H13" s="8"/>
      <c r="I13" s="8"/>
      <c r="J13" s="8"/>
      <c r="K13" s="8"/>
      <c r="L13" s="8"/>
      <c r="M13" s="8"/>
      <c r="N13" s="8"/>
      <c r="O13" s="8"/>
      <c r="P13" s="8"/>
      <c r="Q13" s="8"/>
      <c r="R13" s="8"/>
      <c r="S13" s="8"/>
      <c r="T13" s="8"/>
      <c r="U13" s="8"/>
      <c r="V13" s="8"/>
      <c r="W13" s="8"/>
      <c r="X13" s="8"/>
      <c r="Y13" s="8"/>
      <c r="Z13" s="8"/>
      <c r="AA13" s="8"/>
      <c r="AB13" s="8"/>
      <c r="AC13" s="182"/>
      <c r="AD13" s="182"/>
      <c r="AE13" s="182"/>
      <c r="AF13" s="182"/>
      <c r="AG13" s="182"/>
      <c r="AH13" s="182"/>
      <c r="AI13" s="182"/>
      <c r="AJ13" s="182"/>
      <c r="AK13" s="182"/>
      <c r="AL13" s="182"/>
      <c r="AM13" s="182"/>
      <c r="AN13" s="182"/>
      <c r="AO13" s="182"/>
      <c r="AP13" s="182"/>
      <c r="AQ13" s="182"/>
      <c r="AR13" s="182"/>
    </row>
    <row r="14" spans="1:50" ht="43.2" customHeight="1" x14ac:dyDescent="0.3">
      <c r="A14" s="11"/>
      <c r="B14" s="11"/>
      <c r="C14" s="186" t="s">
        <v>763</v>
      </c>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row>
    <row r="15" spans="1:50" s="17" customFormat="1" ht="15" customHeight="1" x14ac:dyDescent="0.3">
      <c r="C15" s="8" t="s">
        <v>15</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6"/>
      <c r="AS15" s="11"/>
      <c r="AT15" s="11"/>
      <c r="AU15" s="20"/>
      <c r="AV15" s="20"/>
      <c r="AW15" s="20"/>
      <c r="AX15" s="20"/>
    </row>
    <row r="16" spans="1:50" s="17" customFormat="1" ht="40.5" customHeight="1" x14ac:dyDescent="0.3">
      <c r="C16" s="218" t="s">
        <v>761</v>
      </c>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6"/>
      <c r="AS16" s="11"/>
      <c r="AT16" s="11"/>
      <c r="AU16" s="20"/>
      <c r="AV16" s="20"/>
      <c r="AW16" s="20"/>
      <c r="AX16" s="20"/>
    </row>
    <row r="17" spans="1:50" s="17" customFormat="1" ht="12.9" hidden="1" customHeight="1" x14ac:dyDescent="0.3">
      <c r="C17" s="154"/>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6"/>
      <c r="AS17" s="11"/>
      <c r="AT17" s="11"/>
      <c r="AU17" s="20"/>
      <c r="AV17" s="20"/>
      <c r="AW17" s="20"/>
      <c r="AX17" s="20"/>
    </row>
    <row r="18" spans="1:50" ht="12" customHeight="1" x14ac:dyDescent="0.3">
      <c r="A18" s="11"/>
      <c r="B18" s="11"/>
      <c r="C18" s="21"/>
    </row>
    <row r="19" spans="1:50" ht="15" customHeight="1" x14ac:dyDescent="0.3">
      <c r="A19" s="11"/>
      <c r="B19" s="11"/>
      <c r="C19" s="167" t="s">
        <v>9</v>
      </c>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row>
    <row r="20" spans="1:50" s="13" customFormat="1" ht="5.25" customHeight="1" x14ac:dyDescent="0.3">
      <c r="A20" s="12"/>
      <c r="B20" s="1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1:50" ht="27.6" customHeight="1" x14ac:dyDescent="0.3">
      <c r="A21" s="161">
        <v>1</v>
      </c>
      <c r="B21" s="161"/>
      <c r="C21" s="222" t="s">
        <v>776</v>
      </c>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row>
    <row r="22" spans="1:50" ht="5.25" customHeight="1" x14ac:dyDescent="0.3">
      <c r="A22" s="11"/>
      <c r="B22" s="11"/>
    </row>
    <row r="23" spans="1:50" ht="15" customHeight="1" x14ac:dyDescent="0.3">
      <c r="A23" s="11"/>
      <c r="B23" s="11"/>
      <c r="N23" s="27" t="s">
        <v>11</v>
      </c>
      <c r="P23" s="215"/>
      <c r="Q23" s="216"/>
      <c r="R23" s="216"/>
      <c r="S23" s="217"/>
      <c r="T23" s="88" t="str">
        <f>IF(AND(P23="",OR(U38&lt;&gt;"",U57&lt;&gt;"",U71&lt;&gt;"",C65&lt;&gt;"",AS89&lt;&gt;"",AS98&lt;&gt;"",C104&lt;&gt;"",C106&lt;&gt;"",U133&lt;&gt;"",U139&lt;&gt;""))," &lt;= Vul uw instellingsnummer in!","")</f>
        <v/>
      </c>
      <c r="U23" s="10"/>
      <c r="V23" s="14"/>
      <c r="W23" s="9"/>
      <c r="X23" s="9"/>
      <c r="Y23" s="9"/>
      <c r="Z23" s="9"/>
      <c r="AA23" s="9"/>
      <c r="AB23" s="9"/>
      <c r="AC23" s="9"/>
      <c r="AD23" s="9"/>
      <c r="AE23" s="9"/>
      <c r="AF23" s="9"/>
      <c r="AG23" s="9"/>
      <c r="AH23" s="9"/>
      <c r="AI23" s="9"/>
      <c r="AJ23" s="9"/>
      <c r="AK23" s="9"/>
      <c r="AL23" s="9"/>
      <c r="AM23" s="9"/>
      <c r="AN23" s="9"/>
      <c r="AO23" s="9"/>
      <c r="AP23" s="9"/>
      <c r="AQ23" s="9"/>
    </row>
    <row r="24" spans="1:50" ht="5.25" customHeight="1" x14ac:dyDescent="0.3">
      <c r="A24" s="11"/>
      <c r="B24" s="11"/>
      <c r="N24" s="19"/>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row>
    <row r="25" spans="1:50" ht="15" customHeight="1" x14ac:dyDescent="0.3">
      <c r="A25" s="11"/>
      <c r="B25" s="11"/>
      <c r="N25" s="27" t="s">
        <v>10</v>
      </c>
      <c r="P25" s="183" t="str">
        <f>IF(ISBLANK(P23),"",VLOOKUP(P23,'lijst instellingen'!$A$2:$I$5000,2,FALSE))</f>
        <v/>
      </c>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row>
    <row r="26" spans="1:50" ht="15.75" customHeight="1" x14ac:dyDescent="0.3">
      <c r="A26" s="11"/>
      <c r="B26" s="11"/>
      <c r="N26" s="19"/>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row>
    <row r="27" spans="1:50" ht="5.25" customHeight="1" x14ac:dyDescent="0.3">
      <c r="A27" s="11"/>
      <c r="B27" s="11"/>
      <c r="N27" s="19"/>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row>
    <row r="28" spans="1:50" ht="15" customHeight="1" x14ac:dyDescent="0.3">
      <c r="A28" s="11"/>
      <c r="B28" s="11"/>
      <c r="N28" s="27" t="s">
        <v>16</v>
      </c>
      <c r="P28" s="205" t="str">
        <f>IF(ISBLANK(P23),"",VLOOKUP(P23,'lijst instellingen'!$A$2:$I$5000,3,FALSE))</f>
        <v/>
      </c>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row>
    <row r="29" spans="1:50" ht="5.25" customHeight="1" x14ac:dyDescent="0.3">
      <c r="A29" s="11"/>
      <c r="B29" s="11"/>
      <c r="N29" s="19"/>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row>
    <row r="30" spans="1:50" ht="15" customHeight="1" x14ac:dyDescent="0.3">
      <c r="A30" s="11"/>
      <c r="B30" s="11"/>
      <c r="N30" s="27" t="s">
        <v>14</v>
      </c>
      <c r="P30" s="205" t="str">
        <f>IF(ISBLANK(P23),"",VLOOKUP(P23,'lijst instellingen'!$A$2:$I$5000,4,FALSE))</f>
        <v/>
      </c>
      <c r="Q30" s="205"/>
      <c r="R30" s="205"/>
      <c r="S30" s="49"/>
      <c r="T30" s="205" t="str">
        <f>IF(ISBLANK(P23),"",VLOOKUP(P23,'lijst instellingen'!$A$2:$I$5000,5,FALSE))</f>
        <v/>
      </c>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row>
    <row r="31" spans="1:50" ht="5.25" customHeight="1" x14ac:dyDescent="0.3">
      <c r="A31" s="11"/>
      <c r="B31" s="11"/>
      <c r="N31" s="1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row>
    <row r="32" spans="1:50" ht="15" customHeight="1" x14ac:dyDescent="0.3">
      <c r="A32" s="11"/>
      <c r="B32" s="11"/>
      <c r="N32" s="27" t="s">
        <v>127</v>
      </c>
      <c r="P32" s="205" t="str">
        <f>IF(ISBLANK(P23),"",VLOOKUP(P23,'lijst instellingen'!$A$2:$I$5000,6,FALSE))</f>
        <v/>
      </c>
      <c r="Q32" s="206"/>
      <c r="R32" s="206"/>
      <c r="S32" s="206"/>
      <c r="T32" s="206"/>
      <c r="U32" s="206"/>
      <c r="V32" s="206"/>
      <c r="W32" s="49"/>
      <c r="X32" s="49"/>
      <c r="Y32" s="49"/>
      <c r="Z32" s="49"/>
      <c r="AA32" s="49"/>
      <c r="AB32" s="49"/>
      <c r="AC32" s="49"/>
      <c r="AD32" s="49"/>
      <c r="AE32" s="49"/>
      <c r="AF32" s="49"/>
      <c r="AG32" s="49"/>
      <c r="AH32" s="49"/>
      <c r="AI32" s="49"/>
      <c r="AJ32" s="49"/>
      <c r="AK32" s="49"/>
      <c r="AL32" s="49"/>
      <c r="AM32" s="49"/>
      <c r="AN32" s="49"/>
      <c r="AO32" s="49"/>
      <c r="AP32" s="49"/>
      <c r="AQ32" s="49"/>
    </row>
    <row r="33" spans="1:44" ht="12" customHeight="1" x14ac:dyDescent="0.3">
      <c r="A33" s="11"/>
      <c r="B33" s="11"/>
    </row>
    <row r="34" spans="1:44" ht="15" customHeight="1" x14ac:dyDescent="0.3">
      <c r="A34" s="11"/>
      <c r="B34" s="11"/>
      <c r="C34" s="167" t="s">
        <v>134</v>
      </c>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row>
    <row r="35" spans="1:44" ht="5.25" customHeight="1" x14ac:dyDescent="0.3">
      <c r="A35" s="11"/>
      <c r="B35" s="11"/>
    </row>
    <row r="36" spans="1:44" ht="40.200000000000003" customHeight="1" x14ac:dyDescent="0.3">
      <c r="A36" s="161">
        <v>2</v>
      </c>
      <c r="B36" s="161"/>
      <c r="C36" s="173" t="s">
        <v>777</v>
      </c>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row>
    <row r="37" spans="1:44" ht="6.15" customHeight="1" x14ac:dyDescent="0.3">
      <c r="A37" s="11"/>
      <c r="B37" s="11"/>
    </row>
    <row r="38" spans="1:44" ht="15" customHeight="1" x14ac:dyDescent="0.3">
      <c r="A38" s="11"/>
      <c r="B38" s="15"/>
      <c r="C38" s="47"/>
      <c r="D38" s="14"/>
      <c r="E38" s="47"/>
      <c r="F38" s="29"/>
      <c r="G38" s="47"/>
      <c r="H38" s="47"/>
      <c r="I38" s="47"/>
      <c r="J38" s="47"/>
      <c r="K38" s="47"/>
      <c r="L38" s="31"/>
      <c r="M38" s="25"/>
      <c r="S38" s="19" t="s">
        <v>840</v>
      </c>
      <c r="T38" s="25"/>
      <c r="U38" s="259"/>
      <c r="V38" s="260"/>
      <c r="W38" s="260"/>
      <c r="X38" s="260"/>
      <c r="Y38" s="260"/>
      <c r="Z38" s="260"/>
      <c r="AA38" s="260"/>
      <c r="AB38" s="260"/>
      <c r="AC38" s="260"/>
      <c r="AD38" s="260"/>
      <c r="AE38" s="260"/>
      <c r="AF38" s="260"/>
      <c r="AG38" s="260"/>
      <c r="AH38" s="260"/>
      <c r="AI38" s="260"/>
      <c r="AJ38" s="260"/>
      <c r="AK38" s="261"/>
      <c r="AL38" s="151"/>
      <c r="AM38" s="259"/>
      <c r="AN38" s="260"/>
      <c r="AO38" s="260"/>
      <c r="AP38" s="260"/>
      <c r="AQ38" s="261"/>
      <c r="AR38" s="122" t="str">
        <f>IF(OR(AND(U38&lt;&gt;"",AM38=""),AND(U38="",AM38&lt;&gt;""),AND(U38="",U40&lt;&gt;""))," &lt;= Vul de straatnaam én het huis- en busnummer in.","")</f>
        <v/>
      </c>
    </row>
    <row r="39" spans="1:44" ht="6.15" customHeight="1" x14ac:dyDescent="0.3">
      <c r="A39" s="11"/>
      <c r="B39" s="15"/>
      <c r="C39" s="47"/>
      <c r="D39" s="14"/>
      <c r="E39" s="47"/>
      <c r="F39" s="34"/>
      <c r="G39" s="47"/>
      <c r="H39" s="47"/>
      <c r="I39" s="47"/>
      <c r="J39" s="47"/>
      <c r="K39" s="47"/>
      <c r="L39" s="30"/>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11"/>
    </row>
    <row r="40" spans="1:44" ht="15" customHeight="1" x14ac:dyDescent="0.3">
      <c r="A40" s="11"/>
      <c r="B40" s="15"/>
      <c r="C40" s="47"/>
      <c r="D40" s="14"/>
      <c r="E40" s="47"/>
      <c r="F40" s="34"/>
      <c r="G40" s="47"/>
      <c r="H40" s="47"/>
      <c r="I40" s="47"/>
      <c r="J40" s="47"/>
      <c r="K40" s="47"/>
      <c r="L40" s="30"/>
      <c r="M40" s="32"/>
      <c r="N40" s="32"/>
      <c r="O40" s="32"/>
      <c r="P40" s="32"/>
      <c r="Q40" s="32"/>
      <c r="R40" s="32"/>
      <c r="S40" s="19" t="s">
        <v>14</v>
      </c>
      <c r="T40" s="32"/>
      <c r="U40" s="162"/>
      <c r="V40" s="163"/>
      <c r="W40" s="164"/>
      <c r="Y40" s="162"/>
      <c r="Z40" s="168"/>
      <c r="AA40" s="168"/>
      <c r="AB40" s="168"/>
      <c r="AC40" s="168"/>
      <c r="AD40" s="168"/>
      <c r="AE40" s="168"/>
      <c r="AF40" s="168"/>
      <c r="AG40" s="168"/>
      <c r="AH40" s="168"/>
      <c r="AI40" s="168"/>
      <c r="AJ40" s="168"/>
      <c r="AK40" s="168"/>
      <c r="AL40" s="168"/>
      <c r="AM40" s="168"/>
      <c r="AN40" s="168"/>
      <c r="AO40" s="168"/>
      <c r="AP40" s="168"/>
      <c r="AQ40" s="169"/>
      <c r="AR40" s="122" t="str">
        <f>IF(OR(AND(U40&lt;&gt;"",Y40=""),AND(U40="",Y40&lt;&gt;""),AND(AM38&lt;&gt;"",OR(U40="",Y40="")))," &lt;= Vul het postnummer én de gemeente in.","")</f>
        <v/>
      </c>
    </row>
    <row r="41" spans="1:44" ht="5.25" customHeight="1" x14ac:dyDescent="0.3">
      <c r="A41" s="11"/>
      <c r="B41" s="11"/>
    </row>
    <row r="42" spans="1:44" ht="15" customHeight="1" x14ac:dyDescent="0.3">
      <c r="A42" s="11"/>
      <c r="B42" s="15"/>
      <c r="C42" s="47"/>
      <c r="D42" s="14"/>
      <c r="E42" s="47"/>
      <c r="F42" s="34"/>
      <c r="G42" s="47"/>
      <c r="H42" s="47"/>
      <c r="I42" s="47"/>
      <c r="J42" s="47"/>
      <c r="K42" s="47"/>
      <c r="L42" s="30"/>
      <c r="M42" s="32"/>
      <c r="N42" s="32"/>
      <c r="O42" s="32"/>
      <c r="P42" s="32"/>
      <c r="Q42" s="32"/>
      <c r="R42" s="32"/>
      <c r="S42" s="19" t="s">
        <v>127</v>
      </c>
      <c r="T42" s="32"/>
      <c r="U42" s="170"/>
      <c r="V42" s="171"/>
      <c r="W42" s="171"/>
      <c r="X42" s="171"/>
      <c r="Y42" s="171"/>
      <c r="Z42" s="172"/>
      <c r="AA42" s="145" t="str">
        <f>IF(AND(U42="",Y40&lt;&gt;"")," &lt;= Vul het telefoonnummer in.","")</f>
        <v/>
      </c>
      <c r="AB42" s="45"/>
    </row>
    <row r="43" spans="1:44" ht="5.25" customHeight="1" x14ac:dyDescent="0.3">
      <c r="A43" s="11"/>
      <c r="B43" s="15"/>
      <c r="C43" s="47"/>
      <c r="D43" s="14"/>
      <c r="E43" s="47"/>
      <c r="F43" s="34"/>
      <c r="G43" s="47"/>
      <c r="H43" s="47"/>
      <c r="I43" s="47"/>
      <c r="J43" s="47"/>
      <c r="K43" s="47"/>
      <c r="L43" s="30"/>
      <c r="M43" s="32"/>
      <c r="N43" s="32"/>
      <c r="O43" s="32"/>
      <c r="P43" s="32"/>
      <c r="Q43" s="32"/>
      <c r="R43" s="32"/>
      <c r="S43" s="19"/>
      <c r="T43" s="32"/>
      <c r="U43" s="45"/>
      <c r="V43" s="45"/>
      <c r="X43" s="45"/>
      <c r="Y43" s="45"/>
      <c r="Z43" s="45"/>
      <c r="AA43" s="45"/>
      <c r="AB43" s="45"/>
      <c r="AC43" s="41"/>
    </row>
    <row r="44" spans="1:44" ht="15" customHeight="1" x14ac:dyDescent="0.3">
      <c r="A44" s="161">
        <v>3</v>
      </c>
      <c r="B44" s="161"/>
      <c r="C44" s="80" t="s">
        <v>345</v>
      </c>
      <c r="D44" s="14"/>
      <c r="E44" s="63"/>
      <c r="F44" s="34"/>
      <c r="G44" s="63"/>
      <c r="H44" s="63"/>
      <c r="I44" s="63"/>
      <c r="J44" s="63"/>
      <c r="K44" s="63"/>
      <c r="L44" s="30"/>
      <c r="M44" s="32"/>
      <c r="N44" s="32"/>
      <c r="O44" s="32"/>
      <c r="P44" s="32"/>
      <c r="Q44" s="32"/>
      <c r="R44" s="32"/>
      <c r="S44" s="19"/>
      <c r="T44" s="32"/>
      <c r="U44" s="45"/>
      <c r="V44" s="45"/>
      <c r="X44" s="45"/>
      <c r="Y44" s="45"/>
      <c r="Z44" s="45"/>
      <c r="AA44" s="45"/>
      <c r="AB44" s="45"/>
      <c r="AC44" s="41"/>
      <c r="AL44" s="145" t="str">
        <f>IF(AND(U42&lt;&gt;"",COUNTIF(C47:C51,"X")=0),"Beantwoord vraag "&amp;A44&amp;".","")</f>
        <v/>
      </c>
    </row>
    <row r="45" spans="1:44" ht="15" customHeight="1" x14ac:dyDescent="0.3">
      <c r="A45" s="97"/>
      <c r="B45" s="97"/>
      <c r="C45" s="21" t="s">
        <v>356</v>
      </c>
      <c r="D45" s="14"/>
      <c r="E45" s="79"/>
      <c r="F45" s="34"/>
      <c r="G45" s="79"/>
      <c r="H45" s="79"/>
      <c r="I45" s="79"/>
      <c r="J45" s="79"/>
      <c r="K45" s="79"/>
      <c r="L45" s="30"/>
      <c r="M45" s="32"/>
      <c r="N45" s="32"/>
      <c r="O45" s="32"/>
      <c r="P45" s="32"/>
      <c r="Q45" s="32"/>
      <c r="R45" s="32"/>
      <c r="S45" s="19"/>
      <c r="T45" s="32"/>
      <c r="U45" s="45"/>
      <c r="V45" s="45"/>
      <c r="X45" s="45"/>
      <c r="Y45" s="45"/>
      <c r="Z45" s="45"/>
      <c r="AA45" s="45"/>
      <c r="AB45" s="45"/>
      <c r="AC45" s="41"/>
    </row>
    <row r="46" spans="1:44" ht="5.25" customHeight="1" x14ac:dyDescent="0.3">
      <c r="A46" s="11"/>
      <c r="B46" s="15"/>
      <c r="C46" s="63"/>
      <c r="D46" s="14"/>
      <c r="E46" s="63"/>
      <c r="F46" s="34"/>
      <c r="G46" s="63"/>
      <c r="H46" s="63"/>
      <c r="I46" s="63"/>
      <c r="J46" s="63"/>
      <c r="K46" s="63"/>
      <c r="L46" s="30"/>
      <c r="M46" s="32"/>
      <c r="N46" s="32"/>
      <c r="O46" s="32"/>
      <c r="P46" s="32"/>
      <c r="Q46" s="32"/>
      <c r="R46" s="32"/>
      <c r="S46" s="19"/>
      <c r="T46" s="32"/>
      <c r="U46" s="45"/>
      <c r="V46" s="45"/>
      <c r="X46" s="45"/>
      <c r="Y46" s="45"/>
      <c r="Z46" s="45"/>
      <c r="AA46" s="45"/>
      <c r="AB46" s="45"/>
      <c r="AC46" s="41"/>
    </row>
    <row r="47" spans="1:44" ht="12.9" customHeight="1" x14ac:dyDescent="0.3">
      <c r="A47" s="11"/>
      <c r="B47" s="15"/>
      <c r="C47" s="111"/>
      <c r="D47" s="100" t="s">
        <v>351</v>
      </c>
      <c r="E47" s="72"/>
      <c r="F47" s="34"/>
      <c r="G47" s="72"/>
      <c r="H47" s="72"/>
      <c r="I47" s="72"/>
      <c r="J47" s="72"/>
      <c r="K47" s="72"/>
      <c r="L47" s="30"/>
      <c r="M47" s="32"/>
      <c r="N47" s="32"/>
      <c r="O47" s="32"/>
      <c r="P47" s="32"/>
      <c r="Q47" s="32"/>
      <c r="R47" s="32"/>
      <c r="S47" s="19"/>
      <c r="T47" s="32"/>
      <c r="U47" s="45"/>
      <c r="V47" s="45"/>
      <c r="X47" s="146" t="str">
        <f>IF(AND(C47="",COUNTIF(K49:AI49,"X")&gt;0)," &lt;= Kruis het vakje vóór 'kleuteronderwijs' aan als u hieronder types heeft aangekruist!","")</f>
        <v/>
      </c>
      <c r="Y47" s="45"/>
      <c r="Z47" s="45"/>
      <c r="AA47" s="45"/>
      <c r="AB47" s="45"/>
      <c r="AC47" s="41"/>
    </row>
    <row r="48" spans="1:44" ht="3" customHeight="1" x14ac:dyDescent="0.3">
      <c r="A48" s="11"/>
      <c r="B48" s="15"/>
      <c r="C48" s="72"/>
      <c r="D48" s="14"/>
      <c r="E48" s="72"/>
      <c r="F48" s="34"/>
      <c r="G48" s="72"/>
      <c r="H48" s="72"/>
      <c r="I48" s="72"/>
      <c r="J48" s="72"/>
      <c r="K48" s="72"/>
      <c r="L48" s="30"/>
      <c r="M48" s="32"/>
      <c r="N48" s="32"/>
      <c r="O48" s="32"/>
      <c r="P48" s="32"/>
      <c r="Q48" s="32"/>
      <c r="R48" s="32"/>
      <c r="S48" s="19"/>
      <c r="T48" s="32"/>
      <c r="U48" s="45"/>
      <c r="V48" s="45"/>
      <c r="X48" s="45"/>
      <c r="Y48" s="45"/>
      <c r="Z48" s="45"/>
      <c r="AA48" s="45"/>
      <c r="AB48" s="45"/>
      <c r="AC48" s="41"/>
    </row>
    <row r="49" spans="1:46" ht="12.9" customHeight="1" x14ac:dyDescent="0.3">
      <c r="A49" s="11"/>
      <c r="B49" s="15"/>
      <c r="C49" s="79"/>
      <c r="D49" s="14"/>
      <c r="E49" s="79"/>
      <c r="F49" s="34"/>
      <c r="G49" s="79"/>
      <c r="H49" s="79"/>
      <c r="I49" s="79"/>
      <c r="J49" s="79"/>
      <c r="K49" s="111"/>
      <c r="L49" s="33" t="s">
        <v>147</v>
      </c>
      <c r="M49" s="32"/>
      <c r="N49" s="32"/>
      <c r="O49" s="111"/>
      <c r="P49" s="33" t="s">
        <v>148</v>
      </c>
      <c r="Q49" s="32"/>
      <c r="R49" s="32"/>
      <c r="S49" s="111"/>
      <c r="T49" s="33" t="s">
        <v>149</v>
      </c>
      <c r="U49" s="45"/>
      <c r="V49" s="45"/>
      <c r="W49" s="111"/>
      <c r="X49" s="33" t="s">
        <v>150</v>
      </c>
      <c r="Y49" s="45"/>
      <c r="Z49" s="45"/>
      <c r="AA49" s="111"/>
      <c r="AB49" s="33" t="s">
        <v>151</v>
      </c>
      <c r="AC49" s="41"/>
      <c r="AE49" s="111"/>
      <c r="AF49" s="33" t="s">
        <v>152</v>
      </c>
      <c r="AI49" s="111"/>
      <c r="AJ49" s="33" t="s">
        <v>153</v>
      </c>
      <c r="AM49" s="122" t="str">
        <f>IF(AND(C47="X",COUNTIF(K49:AI49,"X")=0),"&lt;= Kruis de aangeboden types in het kleuteronderwijs aan.","")</f>
        <v/>
      </c>
    </row>
    <row r="50" spans="1:46" ht="6.45" customHeight="1" x14ac:dyDescent="0.3">
      <c r="A50" s="11"/>
      <c r="B50" s="15"/>
      <c r="C50" s="79"/>
      <c r="D50" s="14"/>
      <c r="E50" s="79"/>
      <c r="F50" s="34"/>
      <c r="G50" s="79"/>
      <c r="H50" s="79"/>
      <c r="I50" s="79"/>
      <c r="J50" s="79"/>
      <c r="K50" s="79"/>
      <c r="L50" s="30"/>
      <c r="M50" s="32"/>
      <c r="N50" s="32"/>
      <c r="O50" s="32"/>
      <c r="P50" s="32"/>
      <c r="Q50" s="32"/>
      <c r="R50" s="32"/>
      <c r="S50" s="19"/>
      <c r="T50" s="32"/>
      <c r="U50" s="45"/>
      <c r="V50" s="45"/>
      <c r="X50" s="45"/>
      <c r="Y50" s="45"/>
      <c r="Z50" s="45"/>
      <c r="AA50" s="45"/>
      <c r="AB50" s="45"/>
      <c r="AC50" s="41"/>
    </row>
    <row r="51" spans="1:46" ht="12.9" customHeight="1" x14ac:dyDescent="0.3">
      <c r="A51" s="11"/>
      <c r="B51" s="15"/>
      <c r="C51" s="111"/>
      <c r="D51" s="100" t="s">
        <v>352</v>
      </c>
      <c r="E51" s="72"/>
      <c r="F51" s="34"/>
      <c r="G51" s="72"/>
      <c r="H51" s="72"/>
      <c r="I51" s="79"/>
      <c r="J51" s="79"/>
      <c r="K51" s="79"/>
      <c r="L51" s="30"/>
      <c r="M51" s="32"/>
      <c r="N51" s="32"/>
      <c r="O51" s="32"/>
      <c r="P51" s="32"/>
      <c r="Q51" s="32"/>
      <c r="R51" s="32"/>
      <c r="S51" s="19"/>
      <c r="T51" s="32"/>
      <c r="U51" s="45"/>
      <c r="V51" s="45"/>
      <c r="X51" s="146" t="str">
        <f>IF(AND(C51="",COUNTIF(K53:AO53,"X")&gt;0)," &lt;= Kruis het vakje vóór 'lager onderwijs' aan als u hieronder types heeft aangekruist!","")</f>
        <v/>
      </c>
      <c r="Y51" s="45"/>
      <c r="Z51" s="45"/>
      <c r="AA51" s="45"/>
      <c r="AB51" s="45"/>
      <c r="AC51" s="41"/>
    </row>
    <row r="52" spans="1:46" ht="2.85" customHeight="1" x14ac:dyDescent="0.3">
      <c r="A52" s="11"/>
      <c r="B52" s="15"/>
      <c r="C52" s="100"/>
      <c r="E52" s="79"/>
      <c r="F52" s="34"/>
      <c r="G52" s="79"/>
      <c r="H52" s="79"/>
      <c r="I52" s="79"/>
      <c r="J52" s="79"/>
      <c r="K52" s="79"/>
      <c r="L52" s="30"/>
      <c r="M52" s="32"/>
      <c r="N52" s="32"/>
      <c r="O52" s="32"/>
      <c r="P52" s="32"/>
      <c r="Q52" s="32"/>
      <c r="R52" s="32"/>
      <c r="S52" s="19"/>
      <c r="T52" s="32"/>
      <c r="U52" s="45"/>
      <c r="V52" s="45"/>
      <c r="X52" s="45"/>
      <c r="Y52" s="45"/>
      <c r="Z52" s="45"/>
      <c r="AA52" s="45"/>
      <c r="AB52" s="45"/>
      <c r="AC52" s="41"/>
    </row>
    <row r="53" spans="1:46" ht="12.9" customHeight="1" x14ac:dyDescent="0.3">
      <c r="A53" s="11"/>
      <c r="B53" s="15"/>
      <c r="C53" s="79"/>
      <c r="D53" s="14"/>
      <c r="E53" s="79"/>
      <c r="F53" s="34"/>
      <c r="G53" s="79"/>
      <c r="H53" s="79"/>
      <c r="I53" s="79"/>
      <c r="J53" s="79"/>
      <c r="K53" s="111"/>
      <c r="L53" s="6" t="s">
        <v>146</v>
      </c>
      <c r="Q53" s="111"/>
      <c r="R53" s="33" t="s">
        <v>147</v>
      </c>
      <c r="S53" s="32"/>
      <c r="T53" s="32"/>
      <c r="U53" s="111"/>
      <c r="V53" s="33" t="s">
        <v>148</v>
      </c>
      <c r="W53" s="32"/>
      <c r="X53" s="32"/>
      <c r="Y53" s="111"/>
      <c r="Z53" s="33" t="s">
        <v>149</v>
      </c>
      <c r="AA53" s="45"/>
      <c r="AB53" s="45"/>
      <c r="AC53" s="111"/>
      <c r="AD53" s="33" t="s">
        <v>150</v>
      </c>
      <c r="AE53" s="45"/>
      <c r="AF53" s="45"/>
      <c r="AG53" s="111"/>
      <c r="AH53" s="33" t="s">
        <v>151</v>
      </c>
      <c r="AI53" s="41"/>
      <c r="AK53" s="111"/>
      <c r="AL53" s="33" t="s">
        <v>152</v>
      </c>
      <c r="AO53" s="111"/>
      <c r="AP53" s="33" t="s">
        <v>153</v>
      </c>
      <c r="AT53" s="122" t="str">
        <f>IF(AND(C51="X",COUNTIF(K53:AP53,"X")=0),"&lt;= Kruis de aangeboden types in het lager onderwijs aan.","")</f>
        <v/>
      </c>
    </row>
    <row r="54" spans="1:46" ht="6.15" customHeight="1" x14ac:dyDescent="0.3">
      <c r="A54" s="11"/>
      <c r="B54" s="15"/>
      <c r="C54" s="69"/>
      <c r="D54" s="14"/>
      <c r="E54" s="69"/>
      <c r="F54" s="34"/>
      <c r="G54" s="69"/>
      <c r="H54" s="69"/>
      <c r="I54" s="69"/>
      <c r="J54" s="69"/>
      <c r="K54" s="69"/>
      <c r="L54" s="30"/>
      <c r="M54" s="32"/>
      <c r="N54" s="32"/>
      <c r="O54" s="32"/>
      <c r="P54" s="32"/>
      <c r="Q54" s="32"/>
      <c r="R54" s="32"/>
      <c r="S54" s="19"/>
      <c r="T54" s="32"/>
      <c r="U54" s="45"/>
      <c r="V54" s="45"/>
      <c r="X54" s="45"/>
      <c r="Y54" s="45"/>
      <c r="Z54" s="45"/>
      <c r="AA54" s="45"/>
      <c r="AB54" s="45"/>
      <c r="AC54" s="41"/>
    </row>
    <row r="55" spans="1:46" ht="15" customHeight="1" x14ac:dyDescent="0.3">
      <c r="A55" s="64"/>
      <c r="B55" s="64">
        <v>4</v>
      </c>
      <c r="C55" s="28" t="s">
        <v>130</v>
      </c>
      <c r="D55" s="16"/>
      <c r="E55" s="16"/>
      <c r="F55" s="16"/>
      <c r="G55" s="16"/>
      <c r="H55" s="16"/>
      <c r="I55" s="16"/>
      <c r="J55" s="16"/>
      <c r="K55" s="16"/>
      <c r="L55" s="16"/>
      <c r="M55" s="16"/>
      <c r="N55" s="16"/>
      <c r="O55" s="16"/>
      <c r="P55" s="16"/>
      <c r="Q55" s="16"/>
      <c r="R55" s="16"/>
      <c r="S55" s="16"/>
      <c r="T55" s="11"/>
      <c r="U55" s="11"/>
      <c r="V55" s="11"/>
      <c r="W55" s="11"/>
      <c r="X55" s="11"/>
      <c r="Y55" s="11"/>
      <c r="Z55" s="11"/>
      <c r="AA55" s="11"/>
      <c r="AB55" s="11"/>
      <c r="AC55" s="11"/>
      <c r="AD55" s="11"/>
      <c r="AE55" s="11"/>
      <c r="AO55" s="11"/>
      <c r="AP55" s="11"/>
      <c r="AQ55" s="11"/>
      <c r="AR55" s="11"/>
    </row>
    <row r="56" spans="1:46" ht="6.15" customHeight="1" x14ac:dyDescent="0.3">
      <c r="A56" s="11"/>
      <c r="B56" s="15"/>
      <c r="C56" s="16"/>
      <c r="D56" s="16"/>
      <c r="E56" s="16"/>
      <c r="F56" s="16"/>
      <c r="G56" s="16"/>
      <c r="H56" s="16"/>
      <c r="I56" s="16"/>
      <c r="J56" s="16"/>
      <c r="K56" s="16"/>
      <c r="L56" s="16"/>
      <c r="M56" s="16"/>
      <c r="N56" s="16"/>
      <c r="O56" s="16"/>
      <c r="P56" s="16"/>
      <c r="Q56" s="16"/>
      <c r="R56" s="16"/>
      <c r="S56" s="16"/>
      <c r="T56" s="11"/>
      <c r="U56" s="11"/>
      <c r="V56" s="11"/>
      <c r="W56" s="11"/>
      <c r="X56" s="11"/>
      <c r="Y56" s="11"/>
      <c r="Z56" s="11"/>
      <c r="AA56" s="11"/>
      <c r="AB56" s="11"/>
      <c r="AC56" s="11"/>
      <c r="AD56" s="11"/>
      <c r="AE56" s="11"/>
      <c r="AO56" s="11"/>
      <c r="AP56" s="11"/>
      <c r="AQ56" s="11"/>
      <c r="AR56" s="11"/>
    </row>
    <row r="57" spans="1:46" ht="15" customHeight="1" x14ac:dyDescent="0.3">
      <c r="A57" s="11"/>
      <c r="B57" s="15"/>
      <c r="C57" s="47"/>
      <c r="D57" s="14"/>
      <c r="E57" s="47"/>
      <c r="F57" s="29"/>
      <c r="G57" s="47"/>
      <c r="H57" s="47"/>
      <c r="I57" s="47"/>
      <c r="J57" s="47"/>
      <c r="K57" s="47"/>
      <c r="L57" s="31"/>
      <c r="M57" s="25"/>
      <c r="S57" s="19" t="s">
        <v>840</v>
      </c>
      <c r="T57" s="25"/>
      <c r="U57" s="259"/>
      <c r="V57" s="260"/>
      <c r="W57" s="260"/>
      <c r="X57" s="260"/>
      <c r="Y57" s="260"/>
      <c r="Z57" s="260"/>
      <c r="AA57" s="260"/>
      <c r="AB57" s="260"/>
      <c r="AC57" s="260"/>
      <c r="AD57" s="260"/>
      <c r="AE57" s="260"/>
      <c r="AF57" s="260"/>
      <c r="AG57" s="260"/>
      <c r="AH57" s="260"/>
      <c r="AI57" s="260"/>
      <c r="AJ57" s="260"/>
      <c r="AK57" s="261"/>
      <c r="AL57" s="151"/>
      <c r="AM57" s="259"/>
      <c r="AN57" s="260"/>
      <c r="AO57" s="260"/>
      <c r="AP57" s="260"/>
      <c r="AQ57" s="261"/>
      <c r="AR57" s="122" t="str">
        <f>IF(OR(AND(U57&lt;&gt;"",AM57=""),AND(U57="",AM57&lt;&gt;""),AND(U57="",U59&lt;&gt;""))," &lt;= Vul de straatnaam én het huis- en busnummer in.","")</f>
        <v/>
      </c>
    </row>
    <row r="58" spans="1:46" ht="6.75" customHeight="1" x14ac:dyDescent="0.3">
      <c r="A58" s="11"/>
      <c r="B58" s="15"/>
      <c r="C58" s="47"/>
      <c r="D58" s="14"/>
      <c r="E58" s="47"/>
      <c r="F58" s="34"/>
      <c r="G58" s="47"/>
      <c r="H58" s="47"/>
      <c r="I58" s="47"/>
      <c r="J58" s="47"/>
      <c r="K58" s="47"/>
      <c r="L58" s="30"/>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11"/>
    </row>
    <row r="59" spans="1:46" ht="15" customHeight="1" x14ac:dyDescent="0.3">
      <c r="A59" s="11"/>
      <c r="B59" s="15"/>
      <c r="C59" s="47"/>
      <c r="D59" s="14"/>
      <c r="E59" s="47"/>
      <c r="F59" s="34"/>
      <c r="G59" s="47"/>
      <c r="H59" s="47"/>
      <c r="I59" s="47"/>
      <c r="J59" s="47"/>
      <c r="K59" s="47"/>
      <c r="L59" s="30"/>
      <c r="M59" s="32"/>
      <c r="N59" s="32"/>
      <c r="O59" s="32"/>
      <c r="P59" s="32"/>
      <c r="Q59" s="32"/>
      <c r="R59" s="32"/>
      <c r="S59" s="19" t="s">
        <v>14</v>
      </c>
      <c r="T59" s="32"/>
      <c r="U59" s="162"/>
      <c r="V59" s="163"/>
      <c r="W59" s="164"/>
      <c r="X59" s="32"/>
      <c r="Y59" s="162"/>
      <c r="Z59" s="168"/>
      <c r="AA59" s="168"/>
      <c r="AB59" s="168"/>
      <c r="AC59" s="168"/>
      <c r="AD59" s="168"/>
      <c r="AE59" s="168"/>
      <c r="AF59" s="168"/>
      <c r="AG59" s="168"/>
      <c r="AH59" s="168"/>
      <c r="AI59" s="168"/>
      <c r="AJ59" s="168"/>
      <c r="AK59" s="168"/>
      <c r="AL59" s="168"/>
      <c r="AM59" s="168"/>
      <c r="AN59" s="168"/>
      <c r="AO59" s="168"/>
      <c r="AP59" s="168"/>
      <c r="AQ59" s="169"/>
      <c r="AR59" s="122" t="str">
        <f>IF(OR(AND(U59&lt;&gt;"",Y59=""),AND(U59="",Y59&lt;&gt;""),AND(AM57&lt;&gt;"",OR(U59="",Y59="")))," &lt;= Vul het postnummer én de gemeente in.","")</f>
        <v/>
      </c>
    </row>
    <row r="60" spans="1:46" ht="12" customHeight="1" x14ac:dyDescent="0.3">
      <c r="A60" s="11"/>
      <c r="B60" s="11"/>
      <c r="AR60" s="47"/>
    </row>
    <row r="61" spans="1:46" ht="15" customHeight="1" x14ac:dyDescent="0.3">
      <c r="A61" s="11"/>
      <c r="B61" s="15"/>
      <c r="C61" s="167" t="s">
        <v>131</v>
      </c>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1"/>
    </row>
    <row r="62" spans="1:46" ht="5.25" customHeight="1" x14ac:dyDescent="0.3">
      <c r="A62" s="11"/>
      <c r="B62" s="15"/>
      <c r="C62" s="16"/>
      <c r="D62" s="16"/>
      <c r="E62" s="16"/>
      <c r="F62" s="16"/>
      <c r="G62" s="16"/>
      <c r="H62" s="16"/>
      <c r="I62" s="16"/>
      <c r="J62" s="16"/>
      <c r="K62" s="16"/>
      <c r="L62" s="16"/>
      <c r="M62" s="16"/>
      <c r="N62" s="16"/>
      <c r="O62" s="16"/>
      <c r="P62" s="16"/>
      <c r="Q62" s="16"/>
      <c r="R62" s="16"/>
      <c r="S62" s="16"/>
      <c r="T62" s="11"/>
      <c r="U62" s="11"/>
      <c r="V62" s="11"/>
      <c r="W62" s="11"/>
      <c r="X62" s="11"/>
      <c r="Y62" s="11"/>
      <c r="Z62" s="11"/>
      <c r="AA62" s="11"/>
      <c r="AB62" s="11"/>
      <c r="AC62" s="11"/>
      <c r="AD62" s="11"/>
      <c r="AE62" s="11"/>
      <c r="AO62" s="11"/>
      <c r="AP62" s="11"/>
      <c r="AQ62" s="11"/>
      <c r="AR62" s="11"/>
    </row>
    <row r="63" spans="1:46" ht="15" customHeight="1" x14ac:dyDescent="0.3">
      <c r="A63" s="161">
        <v>5</v>
      </c>
      <c r="B63" s="161">
        <v>2</v>
      </c>
      <c r="C63" s="84" t="s">
        <v>341</v>
      </c>
      <c r="D63" s="14"/>
      <c r="E63" s="69"/>
      <c r="F63" s="34"/>
      <c r="G63" s="69"/>
      <c r="H63" s="69"/>
      <c r="I63" s="69"/>
      <c r="J63" s="69"/>
      <c r="K63" s="69"/>
      <c r="L63" s="30"/>
      <c r="M63" s="32"/>
      <c r="N63" s="32"/>
      <c r="O63" s="32"/>
      <c r="P63" s="32"/>
      <c r="Q63" s="32"/>
      <c r="R63" s="32"/>
      <c r="S63" s="19"/>
      <c r="T63" s="32"/>
      <c r="U63" s="45"/>
      <c r="V63" s="45"/>
      <c r="X63" s="45"/>
      <c r="Y63" s="45"/>
      <c r="Z63" s="45"/>
      <c r="AA63" s="45"/>
      <c r="AB63" s="45"/>
      <c r="AC63" s="41"/>
      <c r="AK63" s="66"/>
      <c r="AL63" s="66"/>
      <c r="AM63" s="66"/>
      <c r="AN63" s="66"/>
      <c r="AO63" s="66"/>
      <c r="AP63" s="66"/>
      <c r="AQ63" s="66"/>
      <c r="AR63" s="11"/>
    </row>
    <row r="64" spans="1:46" ht="6.15" customHeight="1" x14ac:dyDescent="0.3">
      <c r="A64" s="11"/>
      <c r="C64" s="69"/>
      <c r="D64" s="14"/>
      <c r="E64" s="69"/>
      <c r="F64" s="34"/>
      <c r="G64" s="69"/>
      <c r="H64" s="69"/>
      <c r="I64" s="69"/>
      <c r="J64" s="69"/>
      <c r="K64" s="69"/>
      <c r="L64" s="30"/>
      <c r="M64" s="32"/>
      <c r="N64" s="32"/>
      <c r="O64" s="32"/>
      <c r="P64" s="32"/>
      <c r="Q64" s="32"/>
      <c r="R64" s="32"/>
      <c r="S64" s="19"/>
      <c r="T64" s="32"/>
      <c r="U64" s="45"/>
      <c r="V64" s="45"/>
      <c r="X64" s="45"/>
      <c r="Y64" s="45"/>
      <c r="Z64" s="45"/>
      <c r="AA64" s="45"/>
      <c r="AB64" s="45"/>
      <c r="AC64" s="41"/>
      <c r="AK64" s="66"/>
      <c r="AL64" s="66"/>
      <c r="AM64" s="66"/>
      <c r="AN64" s="66"/>
      <c r="AO64" s="66"/>
      <c r="AP64" s="66"/>
      <c r="AQ64" s="66"/>
      <c r="AR64" s="11"/>
    </row>
    <row r="65" spans="1:44" ht="12.9" customHeight="1" x14ac:dyDescent="0.3">
      <c r="A65" s="11"/>
      <c r="B65" s="15"/>
      <c r="C65" s="111"/>
      <c r="D65" s="100" t="s">
        <v>346</v>
      </c>
      <c r="E65" s="38"/>
      <c r="F65" s="38"/>
      <c r="H65" s="101"/>
      <c r="I65" s="101"/>
      <c r="K65" s="165" t="str">
        <f>IF(U71="","",IF(AND(U71&lt;&gt;"",AND(C65="",C67="")),"&lt;= Kruis het (de) niveau(s) aan.",""))</f>
        <v/>
      </c>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1"/>
    </row>
    <row r="66" spans="1:44" ht="5.25" customHeight="1" x14ac:dyDescent="0.3">
      <c r="A66" s="11"/>
      <c r="B66" s="15"/>
      <c r="G66" s="101"/>
      <c r="H66" s="101"/>
      <c r="I66" s="101"/>
      <c r="J66" s="101"/>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1"/>
    </row>
    <row r="67" spans="1:44" ht="12.9" customHeight="1" x14ac:dyDescent="0.3">
      <c r="A67" s="11"/>
      <c r="B67" s="15"/>
      <c r="C67" s="111"/>
      <c r="D67" s="100" t="s">
        <v>347</v>
      </c>
      <c r="E67" s="38"/>
      <c r="F67" s="38"/>
      <c r="G67" s="101"/>
      <c r="H67" s="101"/>
      <c r="I67" s="101"/>
      <c r="J67" s="101"/>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1"/>
    </row>
    <row r="68" spans="1:44" ht="5.25" customHeight="1" x14ac:dyDescent="0.3">
      <c r="A68" s="11"/>
      <c r="C68" s="69"/>
      <c r="D68" s="14"/>
      <c r="E68" s="69"/>
      <c r="F68" s="34"/>
      <c r="G68" s="69"/>
      <c r="H68" s="69"/>
      <c r="I68" s="69"/>
      <c r="J68" s="69"/>
      <c r="K68" s="69"/>
      <c r="L68" s="30"/>
      <c r="M68" s="32"/>
      <c r="N68" s="32"/>
      <c r="O68" s="32"/>
      <c r="P68" s="32"/>
      <c r="Q68" s="32"/>
      <c r="R68" s="32"/>
      <c r="S68" s="19"/>
      <c r="T68" s="32"/>
      <c r="U68" s="45"/>
      <c r="V68" s="45"/>
      <c r="X68" s="45"/>
      <c r="Y68" s="45"/>
      <c r="Z68" s="45"/>
      <c r="AA68" s="45"/>
      <c r="AB68" s="45"/>
      <c r="AC68" s="41"/>
      <c r="AK68" s="66"/>
      <c r="AL68" s="66"/>
      <c r="AM68" s="66"/>
      <c r="AN68" s="66"/>
      <c r="AO68" s="66"/>
      <c r="AP68" s="66"/>
      <c r="AQ68" s="66"/>
      <c r="AR68" s="11"/>
    </row>
    <row r="69" spans="1:44" ht="15" customHeight="1" x14ac:dyDescent="0.3">
      <c r="A69" s="161">
        <v>6</v>
      </c>
      <c r="B69" s="161">
        <v>2</v>
      </c>
      <c r="C69" s="28" t="s">
        <v>138</v>
      </c>
      <c r="D69" s="16"/>
      <c r="E69" s="16"/>
      <c r="F69" s="16"/>
      <c r="G69" s="16"/>
      <c r="H69" s="16"/>
      <c r="I69" s="16"/>
      <c r="J69" s="16"/>
      <c r="K69" s="16"/>
      <c r="L69" s="16"/>
      <c r="M69" s="16"/>
      <c r="N69" s="16"/>
      <c r="O69" s="16"/>
      <c r="P69" s="16"/>
      <c r="Q69" s="16"/>
      <c r="R69" s="16"/>
      <c r="S69" s="16"/>
      <c r="T69" s="11"/>
      <c r="U69" s="11"/>
      <c r="V69" s="11"/>
      <c r="W69" s="11"/>
      <c r="X69" s="11"/>
      <c r="Y69" s="11"/>
      <c r="Z69" s="11"/>
      <c r="AA69" s="11"/>
      <c r="AB69" s="11"/>
      <c r="AC69" s="11"/>
      <c r="AD69" s="11"/>
      <c r="AE69" s="11"/>
      <c r="AO69" s="11"/>
      <c r="AP69" s="11"/>
      <c r="AQ69" s="11"/>
      <c r="AR69" s="11"/>
    </row>
    <row r="70" spans="1:44" ht="6.15" customHeight="1" x14ac:dyDescent="0.3">
      <c r="A70" s="11"/>
      <c r="B70" s="15"/>
      <c r="C70" s="16"/>
      <c r="D70" s="16"/>
      <c r="E70" s="16"/>
      <c r="F70" s="16"/>
      <c r="G70" s="16"/>
      <c r="H70" s="16"/>
      <c r="I70" s="16"/>
      <c r="J70" s="16"/>
      <c r="K70" s="16"/>
      <c r="L70" s="16"/>
      <c r="M70" s="16"/>
      <c r="N70" s="16"/>
      <c r="O70" s="16"/>
      <c r="P70" s="16"/>
      <c r="Q70" s="16"/>
      <c r="R70" s="16"/>
      <c r="S70" s="16"/>
      <c r="T70" s="11"/>
      <c r="U70" s="11"/>
      <c r="V70" s="11"/>
      <c r="W70" s="11"/>
      <c r="X70" s="11"/>
      <c r="Y70" s="11"/>
      <c r="Z70" s="11"/>
      <c r="AA70" s="11"/>
      <c r="AB70" s="11"/>
      <c r="AC70" s="11"/>
      <c r="AD70" s="11"/>
      <c r="AE70" s="11"/>
      <c r="AO70" s="11"/>
      <c r="AP70" s="11"/>
      <c r="AQ70" s="11"/>
      <c r="AR70" s="11"/>
    </row>
    <row r="71" spans="1:44" ht="15" customHeight="1" x14ac:dyDescent="0.3">
      <c r="A71" s="11"/>
      <c r="B71" s="15"/>
      <c r="C71" s="47"/>
      <c r="D71" s="14"/>
      <c r="E71" s="47"/>
      <c r="F71" s="29"/>
      <c r="G71" s="47"/>
      <c r="H71" s="47"/>
      <c r="I71" s="47"/>
      <c r="J71" s="47"/>
      <c r="K71" s="47"/>
      <c r="L71" s="31"/>
      <c r="M71" s="25"/>
      <c r="S71" s="19" t="s">
        <v>840</v>
      </c>
      <c r="T71" s="25"/>
      <c r="U71" s="259"/>
      <c r="V71" s="260"/>
      <c r="W71" s="260"/>
      <c r="X71" s="260"/>
      <c r="Y71" s="260"/>
      <c r="Z71" s="260"/>
      <c r="AA71" s="260"/>
      <c r="AB71" s="260"/>
      <c r="AC71" s="260"/>
      <c r="AD71" s="260"/>
      <c r="AE71" s="260"/>
      <c r="AF71" s="260"/>
      <c r="AG71" s="260"/>
      <c r="AH71" s="260"/>
      <c r="AI71" s="260"/>
      <c r="AJ71" s="260"/>
      <c r="AK71" s="261"/>
      <c r="AL71" s="151"/>
      <c r="AM71" s="259"/>
      <c r="AN71" s="260"/>
      <c r="AO71" s="260"/>
      <c r="AP71" s="260"/>
      <c r="AQ71" s="261"/>
      <c r="AR71" s="122" t="str">
        <f>IF(OR(AND(U71&lt;&gt;"",AM71=""),AND(U71="",AM71&lt;&gt;""),AND(U71="",U73&lt;&gt;""))," &lt;= Vul de straatnaam én het huis- en busnummer in.","")</f>
        <v/>
      </c>
    </row>
    <row r="72" spans="1:44" ht="5.25" customHeight="1" x14ac:dyDescent="0.3">
      <c r="A72" s="11"/>
      <c r="B72" s="15"/>
      <c r="C72" s="47"/>
      <c r="D72" s="14"/>
      <c r="E72" s="47"/>
      <c r="F72" s="34"/>
      <c r="G72" s="47"/>
      <c r="H72" s="47"/>
      <c r="I72" s="47"/>
      <c r="J72" s="47"/>
      <c r="K72" s="47"/>
      <c r="L72" s="30"/>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11"/>
    </row>
    <row r="73" spans="1:44" ht="15" customHeight="1" x14ac:dyDescent="0.3">
      <c r="A73" s="11"/>
      <c r="B73" s="15"/>
      <c r="C73" s="47"/>
      <c r="D73" s="14"/>
      <c r="E73" s="47"/>
      <c r="F73" s="34"/>
      <c r="G73" s="47"/>
      <c r="H73" s="47"/>
      <c r="I73" s="47"/>
      <c r="J73" s="47"/>
      <c r="K73" s="47"/>
      <c r="L73" s="30"/>
      <c r="M73" s="32"/>
      <c r="N73" s="32"/>
      <c r="O73" s="32"/>
      <c r="P73" s="32"/>
      <c r="Q73" s="32"/>
      <c r="R73" s="32"/>
      <c r="S73" s="19" t="s">
        <v>14</v>
      </c>
      <c r="T73" s="32"/>
      <c r="U73" s="162"/>
      <c r="V73" s="163"/>
      <c r="W73" s="164"/>
      <c r="X73" s="32"/>
      <c r="Y73" s="162"/>
      <c r="Z73" s="168"/>
      <c r="AA73" s="168"/>
      <c r="AB73" s="168"/>
      <c r="AC73" s="168"/>
      <c r="AD73" s="168"/>
      <c r="AE73" s="168"/>
      <c r="AF73" s="168"/>
      <c r="AG73" s="168"/>
      <c r="AH73" s="168"/>
      <c r="AI73" s="168"/>
      <c r="AJ73" s="168"/>
      <c r="AK73" s="168"/>
      <c r="AL73" s="168"/>
      <c r="AM73" s="168"/>
      <c r="AN73" s="168"/>
      <c r="AO73" s="168"/>
      <c r="AP73" s="168"/>
      <c r="AQ73" s="169"/>
      <c r="AR73" s="122" t="str">
        <f>IF(OR(AND(U73&lt;&gt;"",Y73=""),AND(U73="",Y73&lt;&gt;""),AND(AM71&lt;&gt;"",OR(U73="",Y73="")))," &lt;= Vul het postnummer én de gemeente in.","")</f>
        <v/>
      </c>
    </row>
    <row r="74" spans="1:44" ht="6.15" customHeight="1" x14ac:dyDescent="0.3">
      <c r="A74" s="11"/>
      <c r="B74" s="15"/>
      <c r="C74" s="47"/>
      <c r="D74" s="14"/>
      <c r="E74" s="47"/>
      <c r="F74" s="34"/>
      <c r="G74" s="47"/>
      <c r="H74" s="47"/>
      <c r="I74" s="47"/>
      <c r="J74" s="47"/>
      <c r="K74" s="47"/>
      <c r="L74" s="30"/>
      <c r="M74" s="32"/>
      <c r="N74" s="32"/>
      <c r="O74" s="32"/>
      <c r="P74" s="32"/>
      <c r="Q74" s="32"/>
      <c r="R74" s="32"/>
      <c r="T74" s="32"/>
      <c r="U74" s="19"/>
      <c r="W74" s="32"/>
      <c r="AR74" s="11"/>
    </row>
    <row r="75" spans="1:44" x14ac:dyDescent="0.3">
      <c r="A75" s="161">
        <v>7</v>
      </c>
      <c r="B75" s="161">
        <v>2</v>
      </c>
      <c r="C75" s="94" t="s">
        <v>354</v>
      </c>
      <c r="Z75" s="71" t="str">
        <f>IF(B77="","","U mag geen basisaanbod aankruisen als u het niveau kleuter aankruist!")</f>
        <v/>
      </c>
    </row>
    <row r="76" spans="1:44" ht="5.25" customHeight="1" x14ac:dyDescent="0.3"/>
    <row r="77" spans="1:44" ht="12.9" customHeight="1" x14ac:dyDescent="0.3">
      <c r="A77" s="11"/>
      <c r="B77" s="70" t="str">
        <f>IF(C77="","",IF(AND(C65="X",C77="X"),"!",""))</f>
        <v/>
      </c>
      <c r="C77" s="111"/>
      <c r="D77" s="6" t="s">
        <v>146</v>
      </c>
      <c r="I77" s="111"/>
      <c r="J77" s="33" t="s">
        <v>147</v>
      </c>
      <c r="K77" s="32"/>
      <c r="L77" s="32"/>
      <c r="M77" s="111"/>
      <c r="N77" s="33" t="s">
        <v>148</v>
      </c>
      <c r="O77" s="32"/>
      <c r="P77" s="32"/>
      <c r="Q77" s="111"/>
      <c r="R77" s="33" t="s">
        <v>149</v>
      </c>
      <c r="S77" s="45"/>
      <c r="T77" s="45"/>
      <c r="U77" s="111"/>
      <c r="V77" s="33" t="s">
        <v>150</v>
      </c>
      <c r="W77" s="45"/>
      <c r="X77" s="45"/>
      <c r="Y77" s="111"/>
      <c r="Z77" s="33" t="s">
        <v>151</v>
      </c>
      <c r="AA77" s="41"/>
      <c r="AC77" s="111"/>
      <c r="AD77" s="33" t="s">
        <v>152</v>
      </c>
      <c r="AG77" s="111"/>
      <c r="AH77" s="33" t="s">
        <v>153</v>
      </c>
      <c r="AK77" s="122" t="str">
        <f>IF(AND(C65="",C67=""),"",IF(AND(OR(C65="X",C67="X"),AND(C77="",I77="",M77="",Q77="",U77="",Y77="",AC77="",AG77="")),"&lt;= Vul hiernaast de gevraagde gegevens in!",""))</f>
        <v/>
      </c>
      <c r="AL77" s="66"/>
      <c r="AM77" s="66"/>
      <c r="AN77" s="66"/>
      <c r="AO77" s="66"/>
      <c r="AP77" s="66"/>
      <c r="AQ77" s="66"/>
      <c r="AR77" s="11"/>
    </row>
    <row r="78" spans="1:44" ht="5.25" customHeight="1" x14ac:dyDescent="0.3">
      <c r="A78" s="11"/>
      <c r="B78" s="15"/>
      <c r="C78" s="16"/>
      <c r="D78" s="16"/>
      <c r="E78" s="16"/>
      <c r="F78" s="16"/>
      <c r="G78" s="16"/>
      <c r="H78" s="16"/>
      <c r="I78" s="16"/>
      <c r="J78" s="16"/>
      <c r="K78" s="16"/>
      <c r="L78" s="16"/>
      <c r="M78" s="16"/>
      <c r="N78" s="16"/>
      <c r="O78" s="16"/>
      <c r="P78" s="16"/>
      <c r="Q78" s="16"/>
      <c r="R78" s="16"/>
      <c r="S78" s="16"/>
      <c r="T78" s="11"/>
      <c r="U78" s="11"/>
      <c r="V78" s="11"/>
      <c r="W78" s="11"/>
      <c r="X78" s="11"/>
      <c r="Y78" s="11"/>
      <c r="Z78" s="11"/>
      <c r="AA78" s="11"/>
      <c r="AB78" s="11"/>
      <c r="AC78" s="11"/>
      <c r="AD78" s="11"/>
      <c r="AE78" s="11"/>
      <c r="AO78" s="11"/>
      <c r="AP78" s="11"/>
      <c r="AQ78" s="11"/>
      <c r="AR78" s="11"/>
    </row>
    <row r="79" spans="1:44" ht="15" customHeight="1" x14ac:dyDescent="0.3">
      <c r="A79" s="161">
        <v>8</v>
      </c>
      <c r="B79" s="161">
        <v>2</v>
      </c>
      <c r="C79" s="28" t="s">
        <v>154</v>
      </c>
      <c r="D79" s="16"/>
      <c r="E79" s="16"/>
      <c r="F79" s="16"/>
      <c r="G79" s="16"/>
      <c r="H79" s="16"/>
      <c r="I79" s="16"/>
      <c r="J79" s="16"/>
      <c r="K79" s="16"/>
      <c r="L79" s="16"/>
      <c r="M79" s="16"/>
      <c r="N79" s="16"/>
      <c r="O79" s="16"/>
      <c r="P79" s="16"/>
      <c r="Q79" s="16"/>
      <c r="R79" s="16"/>
      <c r="S79" s="16"/>
      <c r="T79" s="11"/>
      <c r="U79" s="11"/>
      <c r="V79" s="11"/>
      <c r="W79" s="11"/>
      <c r="X79" s="11"/>
      <c r="Y79" s="11"/>
      <c r="Z79" s="11"/>
      <c r="AA79" s="11"/>
      <c r="AB79" s="11"/>
      <c r="AC79" s="11"/>
      <c r="AD79" s="11"/>
      <c r="AE79" s="11"/>
      <c r="AO79" s="11"/>
      <c r="AP79" s="11"/>
      <c r="AQ79" s="11"/>
      <c r="AR79" s="11"/>
    </row>
    <row r="80" spans="1:44" ht="5.25" customHeight="1" x14ac:dyDescent="0.3">
      <c r="A80" s="11"/>
      <c r="B80" s="15"/>
      <c r="C80" s="16"/>
      <c r="D80" s="16"/>
      <c r="E80" s="16"/>
      <c r="F80" s="16"/>
      <c r="G80" s="16"/>
      <c r="H80" s="16"/>
      <c r="I80" s="16"/>
      <c r="J80" s="16"/>
      <c r="K80" s="16"/>
      <c r="L80" s="16"/>
      <c r="M80" s="16"/>
      <c r="N80" s="16"/>
      <c r="O80" s="16"/>
      <c r="P80" s="16"/>
      <c r="Q80" s="16"/>
      <c r="R80" s="16"/>
      <c r="S80" s="16"/>
      <c r="T80" s="11"/>
      <c r="U80" s="11"/>
      <c r="V80" s="11"/>
      <c r="W80" s="11"/>
      <c r="X80" s="11"/>
      <c r="Y80" s="11"/>
      <c r="Z80" s="11"/>
      <c r="AA80" s="11"/>
      <c r="AB80" s="11"/>
      <c r="AC80" s="11"/>
      <c r="AD80" s="11"/>
      <c r="AE80" s="11"/>
      <c r="AO80" s="11"/>
      <c r="AP80" s="11"/>
      <c r="AQ80" s="11"/>
      <c r="AR80" s="11"/>
    </row>
    <row r="81" spans="1:45" ht="12.9" customHeight="1" x14ac:dyDescent="0.3">
      <c r="A81" s="11"/>
      <c r="B81" s="15"/>
      <c r="C81" s="111"/>
      <c r="D81" s="100" t="s">
        <v>346</v>
      </c>
      <c r="E81" s="38"/>
      <c r="F81" s="38"/>
      <c r="H81" s="102"/>
      <c r="K81" s="174" t="str">
        <f>IF(AND(C81="X",C83="X"),"&lt;= U kunt niet beide niveaus afschaffen!","")</f>
        <v/>
      </c>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1"/>
    </row>
    <row r="82" spans="1:45" ht="5.25" customHeight="1" x14ac:dyDescent="0.3">
      <c r="A82" s="11"/>
      <c r="B82" s="15"/>
      <c r="G82" s="102"/>
      <c r="H82" s="102"/>
      <c r="I82" s="102"/>
      <c r="J82" s="102"/>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1"/>
    </row>
    <row r="83" spans="1:45" ht="12.9" customHeight="1" x14ac:dyDescent="0.3">
      <c r="A83" s="11"/>
      <c r="B83" s="15"/>
      <c r="C83" s="111"/>
      <c r="D83" s="100" t="s">
        <v>347</v>
      </c>
      <c r="E83" s="38"/>
      <c r="F83" s="38"/>
      <c r="G83" s="102"/>
      <c r="H83" s="102"/>
      <c r="I83" s="102"/>
      <c r="J83" s="102"/>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1"/>
    </row>
    <row r="84" spans="1:45" ht="12" customHeight="1" x14ac:dyDescent="0.3">
      <c r="A84" s="11"/>
      <c r="C84" s="15"/>
      <c r="D84" s="74"/>
      <c r="E84" s="38"/>
      <c r="F84" s="38"/>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11"/>
    </row>
    <row r="85" spans="1:45" ht="15" customHeight="1" x14ac:dyDescent="0.3">
      <c r="A85" s="11"/>
      <c r="C85" s="167" t="s">
        <v>340</v>
      </c>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1"/>
    </row>
    <row r="86" spans="1:45" ht="5.25" customHeight="1" x14ac:dyDescent="0.3">
      <c r="A86" s="11"/>
      <c r="C86" s="15"/>
      <c r="D86" s="93"/>
      <c r="E86" s="38"/>
      <c r="F86" s="38"/>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11"/>
    </row>
    <row r="87" spans="1:45" ht="12.9" customHeight="1" x14ac:dyDescent="0.3">
      <c r="A87" s="161">
        <v>9</v>
      </c>
      <c r="B87" s="161">
        <v>2</v>
      </c>
      <c r="C87" s="83" t="s">
        <v>348</v>
      </c>
      <c r="D87" s="74"/>
      <c r="E87" s="38"/>
      <c r="F87" s="38"/>
      <c r="G87" s="75"/>
      <c r="H87" s="75"/>
      <c r="I87" s="75"/>
      <c r="J87" s="75"/>
      <c r="K87" s="75"/>
      <c r="L87" s="75"/>
      <c r="M87" s="75"/>
      <c r="N87" s="75"/>
      <c r="O87" s="75"/>
      <c r="P87" s="71" t="str">
        <f>IF(B89="","","U mag geen basisaanbod aankruisen als u het niveau kleuter aankruist!")</f>
        <v/>
      </c>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11"/>
    </row>
    <row r="88" spans="1:45" ht="6.15" customHeight="1" x14ac:dyDescent="0.3">
      <c r="A88" s="11"/>
      <c r="C88" s="15"/>
      <c r="D88" s="74"/>
      <c r="E88" s="38"/>
      <c r="F88" s="38"/>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11"/>
    </row>
    <row r="89" spans="1:45" ht="12.9" customHeight="1" x14ac:dyDescent="0.3">
      <c r="A89" s="11"/>
      <c r="B89" s="70" t="str">
        <f>IF(C89="","",IF(AND(C81="X",C89="X"),"!",""))</f>
        <v/>
      </c>
      <c r="C89" s="112"/>
      <c r="D89" s="6" t="s">
        <v>146</v>
      </c>
      <c r="I89" s="111"/>
      <c r="J89" s="33" t="s">
        <v>147</v>
      </c>
      <c r="K89" s="32"/>
      <c r="L89" s="32"/>
      <c r="M89" s="111"/>
      <c r="N89" s="33" t="s">
        <v>148</v>
      </c>
      <c r="O89" s="32"/>
      <c r="P89" s="32"/>
      <c r="Q89" s="111"/>
      <c r="R89" s="33" t="s">
        <v>149</v>
      </c>
      <c r="S89" s="45"/>
      <c r="T89" s="45"/>
      <c r="U89" s="111"/>
      <c r="V89" s="33" t="s">
        <v>150</v>
      </c>
      <c r="W89" s="45"/>
      <c r="X89" s="45"/>
      <c r="Y89" s="111"/>
      <c r="Z89" s="33" t="s">
        <v>151</v>
      </c>
      <c r="AA89" s="41"/>
      <c r="AC89" s="111"/>
      <c r="AD89" s="33" t="s">
        <v>152</v>
      </c>
      <c r="AG89" s="111"/>
      <c r="AH89" s="33" t="s">
        <v>153</v>
      </c>
      <c r="AK89" s="43"/>
      <c r="AL89" s="66"/>
      <c r="AM89" s="66"/>
      <c r="AN89" s="66"/>
      <c r="AO89" s="66"/>
      <c r="AP89" s="66"/>
      <c r="AQ89" s="66"/>
      <c r="AR89" s="11"/>
      <c r="AS89" s="6" t="str">
        <f>IF(COUNTIF(C89:AG89,"X")&gt;0,"X","")</f>
        <v/>
      </c>
    </row>
    <row r="90" spans="1:45" ht="6.15" customHeight="1" x14ac:dyDescent="0.3">
      <c r="A90" s="11"/>
      <c r="C90" s="15"/>
      <c r="D90" s="74"/>
      <c r="E90" s="38"/>
      <c r="F90" s="38"/>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11"/>
    </row>
    <row r="91" spans="1:45" ht="12.9" customHeight="1" x14ac:dyDescent="0.3">
      <c r="A91" s="161">
        <v>10</v>
      </c>
      <c r="B91" s="161">
        <v>2</v>
      </c>
      <c r="C91" s="83" t="s">
        <v>349</v>
      </c>
      <c r="D91" s="74"/>
      <c r="E91" s="38"/>
      <c r="F91" s="38"/>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11"/>
    </row>
    <row r="92" spans="1:45" ht="12.9" customHeight="1" x14ac:dyDescent="0.3">
      <c r="A92" s="97"/>
      <c r="B92" s="97"/>
      <c r="C92" s="103" t="s">
        <v>350</v>
      </c>
      <c r="D92" s="100"/>
      <c r="E92" s="38"/>
      <c r="F92" s="38"/>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11"/>
    </row>
    <row r="93" spans="1:45" ht="2.85" customHeight="1" x14ac:dyDescent="0.3">
      <c r="A93" s="104"/>
      <c r="B93" s="104"/>
      <c r="C93" s="103"/>
      <c r="D93" s="100"/>
      <c r="E93" s="38"/>
      <c r="F93" s="38"/>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11"/>
    </row>
    <row r="94" spans="1:45" ht="82.8" customHeight="1" x14ac:dyDescent="0.3">
      <c r="A94" s="104"/>
      <c r="B94" s="104"/>
      <c r="C94" s="203" t="s">
        <v>838</v>
      </c>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11"/>
    </row>
    <row r="95" spans="1:45" ht="12.9" hidden="1" customHeight="1" x14ac:dyDescent="0.3">
      <c r="A95" s="104"/>
      <c r="B95" s="104"/>
      <c r="C95" s="154"/>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1"/>
    </row>
    <row r="96" spans="1:45" ht="6.15" customHeight="1" x14ac:dyDescent="0.3">
      <c r="A96" s="11"/>
      <c r="C96" s="15"/>
      <c r="D96" s="85"/>
      <c r="E96" s="38"/>
      <c r="F96" s="38"/>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11"/>
    </row>
    <row r="97" spans="1:45" ht="12.9" customHeight="1" x14ac:dyDescent="0.3">
      <c r="A97" s="11"/>
      <c r="C97" s="175" t="s">
        <v>146</v>
      </c>
      <c r="D97" s="198"/>
      <c r="E97" s="198"/>
      <c r="F97" s="198"/>
      <c r="G97" s="198"/>
      <c r="H97" s="199"/>
      <c r="I97" s="175" t="s">
        <v>147</v>
      </c>
      <c r="J97" s="176"/>
      <c r="K97" s="176"/>
      <c r="L97" s="176"/>
      <c r="M97" s="176"/>
      <c r="N97" s="175" t="s">
        <v>148</v>
      </c>
      <c r="O97" s="176"/>
      <c r="P97" s="176"/>
      <c r="Q97" s="176"/>
      <c r="R97" s="176"/>
      <c r="S97" s="175" t="s">
        <v>149</v>
      </c>
      <c r="T97" s="176"/>
      <c r="U97" s="176"/>
      <c r="V97" s="176"/>
      <c r="W97" s="176"/>
      <c r="X97" s="175" t="s">
        <v>151</v>
      </c>
      <c r="Y97" s="176"/>
      <c r="Z97" s="176"/>
      <c r="AA97" s="176"/>
      <c r="AB97" s="176"/>
      <c r="AC97" s="175" t="s">
        <v>152</v>
      </c>
      <c r="AD97" s="176"/>
      <c r="AE97" s="176"/>
      <c r="AF97" s="176"/>
      <c r="AG97" s="176"/>
      <c r="AH97" s="175" t="s">
        <v>153</v>
      </c>
      <c r="AI97" s="176"/>
      <c r="AJ97" s="176"/>
      <c r="AK97" s="176"/>
      <c r="AL97" s="176"/>
      <c r="AM97" s="75"/>
      <c r="AN97" s="75"/>
      <c r="AO97" s="75"/>
      <c r="AQ97" s="75"/>
      <c r="AR97" s="11"/>
    </row>
    <row r="98" spans="1:45" ht="12.9" customHeight="1" x14ac:dyDescent="0.3">
      <c r="A98" s="11"/>
      <c r="C98" s="177"/>
      <c r="D98" s="207"/>
      <c r="E98" s="207"/>
      <c r="F98" s="207"/>
      <c r="G98" s="207"/>
      <c r="H98" s="208"/>
      <c r="I98" s="177"/>
      <c r="J98" s="178"/>
      <c r="K98" s="178"/>
      <c r="L98" s="178"/>
      <c r="M98" s="179"/>
      <c r="N98" s="177"/>
      <c r="O98" s="179"/>
      <c r="P98" s="179"/>
      <c r="Q98" s="179"/>
      <c r="R98" s="179"/>
      <c r="S98" s="177"/>
      <c r="T98" s="179"/>
      <c r="U98" s="179"/>
      <c r="V98" s="179"/>
      <c r="W98" s="179"/>
      <c r="X98" s="177"/>
      <c r="Y98" s="179"/>
      <c r="Z98" s="179"/>
      <c r="AA98" s="179"/>
      <c r="AB98" s="179"/>
      <c r="AC98" s="177"/>
      <c r="AD98" s="179"/>
      <c r="AE98" s="179"/>
      <c r="AF98" s="179"/>
      <c r="AG98" s="179"/>
      <c r="AH98" s="177"/>
      <c r="AI98" s="179"/>
      <c r="AJ98" s="179"/>
      <c r="AK98" s="179"/>
      <c r="AL98" s="179"/>
      <c r="AP98" s="75"/>
      <c r="AQ98" s="75"/>
      <c r="AR98" s="11"/>
      <c r="AS98" s="6" t="str">
        <f>IF(COUNTA(C98:AL98)&gt;0,"X","")</f>
        <v/>
      </c>
    </row>
    <row r="99" spans="1:45" ht="8.25" customHeight="1" x14ac:dyDescent="0.3">
      <c r="A99" s="11"/>
      <c r="B99" s="15"/>
      <c r="C99" s="16"/>
      <c r="D99" s="16"/>
      <c r="E99" s="16"/>
      <c r="F99" s="16"/>
      <c r="G99" s="16"/>
      <c r="H99" s="16"/>
      <c r="I99" s="16"/>
      <c r="J99" s="16"/>
      <c r="K99" s="16"/>
      <c r="L99" s="16"/>
      <c r="M99" s="16"/>
      <c r="N99" s="16"/>
      <c r="O99" s="16"/>
      <c r="P99" s="16"/>
      <c r="Q99" s="16"/>
      <c r="R99" s="16"/>
      <c r="S99" s="16"/>
      <c r="T99" s="11"/>
      <c r="U99" s="11"/>
      <c r="V99" s="11"/>
      <c r="W99" s="11"/>
      <c r="X99" s="11"/>
      <c r="Y99" s="11"/>
      <c r="Z99" s="11"/>
      <c r="AA99" s="11"/>
      <c r="AB99" s="11"/>
      <c r="AC99" s="11"/>
      <c r="AD99" s="11"/>
      <c r="AE99" s="11"/>
      <c r="AO99" s="11"/>
      <c r="AP99" s="11"/>
      <c r="AQ99" s="11"/>
      <c r="AR99" s="11"/>
    </row>
    <row r="100" spans="1:45" ht="15" customHeight="1" x14ac:dyDescent="0.3">
      <c r="A100" s="11"/>
      <c r="B100" s="15"/>
      <c r="C100" s="167" t="s">
        <v>132</v>
      </c>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row>
    <row r="101" spans="1:45" ht="6.15" customHeight="1" x14ac:dyDescent="0.3">
      <c r="A101" s="11"/>
      <c r="B101" s="15"/>
      <c r="C101" s="47"/>
      <c r="D101" s="14"/>
      <c r="E101" s="47"/>
      <c r="F101" s="34"/>
      <c r="G101" s="47"/>
      <c r="H101" s="47"/>
      <c r="I101" s="47"/>
      <c r="J101" s="47"/>
      <c r="K101" s="47"/>
      <c r="L101" s="30"/>
      <c r="M101" s="32"/>
      <c r="N101" s="32"/>
      <c r="O101" s="32"/>
      <c r="P101" s="32"/>
      <c r="Q101" s="32"/>
      <c r="R101" s="32"/>
      <c r="S101" s="19"/>
      <c r="U101" s="32"/>
      <c r="V101" s="38"/>
      <c r="W101" s="38"/>
      <c r="X101" s="38"/>
      <c r="Y101" s="38"/>
      <c r="Z101" s="38"/>
      <c r="AA101" s="38"/>
      <c r="AB101" s="38"/>
      <c r="AC101" s="11"/>
    </row>
    <row r="102" spans="1:45" ht="15" customHeight="1" x14ac:dyDescent="0.3">
      <c r="A102" s="161">
        <v>11</v>
      </c>
      <c r="B102" s="161">
        <v>2</v>
      </c>
      <c r="C102" s="76" t="s">
        <v>353</v>
      </c>
      <c r="D102" s="14"/>
      <c r="E102" s="47"/>
      <c r="F102" s="34"/>
      <c r="G102" s="47"/>
      <c r="H102" s="47"/>
      <c r="I102" s="47"/>
      <c r="J102" s="47"/>
      <c r="K102" s="47"/>
      <c r="L102" s="30"/>
      <c r="M102" s="32"/>
      <c r="N102" s="32"/>
      <c r="O102" s="32"/>
      <c r="P102" s="32"/>
      <c r="Q102" s="32"/>
      <c r="R102" s="32"/>
      <c r="S102" s="19"/>
      <c r="U102" s="32"/>
      <c r="V102" s="38"/>
      <c r="W102" s="38"/>
      <c r="X102" s="38"/>
      <c r="Y102" s="38"/>
      <c r="Z102" s="38"/>
      <c r="AA102" s="38"/>
      <c r="AB102" s="38"/>
      <c r="AC102" s="11"/>
    </row>
    <row r="103" spans="1:45" ht="6.15" customHeight="1" x14ac:dyDescent="0.3">
      <c r="A103" s="11"/>
      <c r="B103" s="15"/>
      <c r="C103" s="47"/>
      <c r="D103" s="14"/>
      <c r="E103" s="47"/>
      <c r="F103" s="34"/>
      <c r="G103" s="47"/>
      <c r="H103" s="47"/>
      <c r="I103" s="47"/>
      <c r="J103" s="47"/>
      <c r="K103" s="47"/>
      <c r="L103" s="30"/>
      <c r="M103" s="32"/>
      <c r="N103" s="32"/>
      <c r="O103" s="32"/>
      <c r="P103" s="32"/>
      <c r="Q103" s="32"/>
      <c r="R103" s="32"/>
      <c r="S103" s="19"/>
      <c r="U103" s="32"/>
      <c r="V103" s="38"/>
      <c r="W103" s="38"/>
      <c r="X103" s="38"/>
      <c r="Y103" s="38"/>
      <c r="Z103" s="38"/>
      <c r="AA103" s="38"/>
      <c r="AB103" s="38"/>
      <c r="AC103" s="11"/>
    </row>
    <row r="104" spans="1:45" ht="15" customHeight="1" x14ac:dyDescent="0.3">
      <c r="A104" s="11"/>
      <c r="B104" s="15"/>
      <c r="C104" s="192"/>
      <c r="D104" s="193"/>
      <c r="E104" s="193"/>
      <c r="F104" s="194"/>
      <c r="H104" s="86" t="str">
        <f>IF(C104="","",VLOOKUP(C104,'lijst instellingen'!$A$2:$I$499,2,FALSE))</f>
        <v/>
      </c>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43" t="str">
        <f>IF(AND(AND(C104="",C106=""),OR(C112&lt;&gt;"",C114&lt;&gt;"")),"&lt;= Vul bij vraag "&amp;A102&amp; " de nummers in van de instellingen waarmee u een fusie aangaat!","")</f>
        <v/>
      </c>
    </row>
    <row r="105" spans="1:45" ht="6.15" customHeight="1" x14ac:dyDescent="0.3">
      <c r="A105" s="11"/>
      <c r="B105" s="15"/>
      <c r="C105" s="47"/>
      <c r="D105" s="14"/>
      <c r="E105" s="47"/>
      <c r="F105" s="34"/>
      <c r="G105" s="47"/>
      <c r="H105" s="47"/>
      <c r="I105" s="47"/>
      <c r="J105" s="47"/>
      <c r="K105" s="47"/>
      <c r="L105" s="30"/>
      <c r="M105" s="32"/>
      <c r="N105" s="32"/>
      <c r="O105" s="32"/>
      <c r="P105" s="32"/>
      <c r="Q105" s="32"/>
      <c r="R105" s="32"/>
      <c r="S105" s="19"/>
      <c r="U105" s="32"/>
      <c r="V105" s="38"/>
      <c r="W105" s="38"/>
      <c r="X105" s="38"/>
      <c r="Y105" s="38"/>
      <c r="Z105" s="38"/>
      <c r="AA105" s="38"/>
      <c r="AB105" s="38"/>
      <c r="AC105" s="11"/>
    </row>
    <row r="106" spans="1:45" ht="15" customHeight="1" x14ac:dyDescent="0.3">
      <c r="A106" s="11"/>
      <c r="B106" s="15"/>
      <c r="C106" s="195"/>
      <c r="D106" s="196"/>
      <c r="E106" s="196"/>
      <c r="F106" s="197"/>
      <c r="H106" s="86" t="str">
        <f>IF(C106="","",VLOOKUP(C106,'lijst instellingen'!$A$2:$I$499,2,FALSE))</f>
        <v/>
      </c>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row>
    <row r="107" spans="1:45" ht="6.75" customHeight="1" x14ac:dyDescent="0.3">
      <c r="A107" s="11"/>
      <c r="B107" s="15"/>
      <c r="C107" s="47"/>
      <c r="D107" s="14"/>
      <c r="E107" s="47"/>
      <c r="F107" s="34"/>
      <c r="G107" s="47"/>
      <c r="H107" s="47"/>
      <c r="I107" s="47"/>
      <c r="J107" s="47"/>
      <c r="K107" s="47"/>
      <c r="L107" s="30"/>
      <c r="M107" s="32"/>
      <c r="N107" s="32"/>
      <c r="O107" s="32"/>
      <c r="P107" s="32"/>
      <c r="Q107" s="32"/>
      <c r="R107" s="32"/>
      <c r="S107" s="19"/>
      <c r="U107" s="32"/>
      <c r="V107" s="38"/>
      <c r="W107" s="38"/>
      <c r="X107" s="38"/>
      <c r="Y107" s="38"/>
      <c r="Z107" s="38"/>
      <c r="AA107" s="38"/>
      <c r="AB107" s="38"/>
      <c r="AC107" s="11"/>
    </row>
    <row r="108" spans="1:45" ht="15" customHeight="1" x14ac:dyDescent="0.3">
      <c r="A108" s="161">
        <v>12</v>
      </c>
      <c r="B108" s="161">
        <v>2</v>
      </c>
      <c r="C108" s="89" t="s">
        <v>157</v>
      </c>
      <c r="D108" s="90"/>
      <c r="E108" s="90"/>
      <c r="F108" s="90"/>
      <c r="G108" s="90"/>
      <c r="H108" s="90"/>
      <c r="I108" s="90"/>
      <c r="J108" s="90"/>
      <c r="K108" s="90"/>
      <c r="L108" s="90"/>
      <c r="M108" s="90"/>
      <c r="N108" s="90"/>
      <c r="O108" s="90"/>
      <c r="P108" s="90"/>
      <c r="Q108" s="90"/>
      <c r="R108" s="90"/>
      <c r="S108" s="90"/>
      <c r="T108" s="90"/>
      <c r="U108" s="90"/>
      <c r="V108" s="90"/>
      <c r="W108" s="90"/>
      <c r="X108" s="90"/>
      <c r="Y108" s="91" t="str">
        <f>IF(AND(C112="",C114=""),"",IF(AND(C112="X",C114="X"),"U mag bij vraag "&amp;A108&amp;" enkel 'ja' OF 'nee' aankruisen!",""))</f>
        <v/>
      </c>
      <c r="Z108" s="90"/>
      <c r="AA108" s="90"/>
      <c r="AB108" s="90"/>
      <c r="AC108" s="90"/>
      <c r="AD108" s="90"/>
      <c r="AE108" s="90"/>
      <c r="AF108" s="90"/>
      <c r="AG108" s="90"/>
      <c r="AH108" s="90"/>
      <c r="AI108" s="90"/>
      <c r="AJ108" s="90"/>
      <c r="AK108" s="90"/>
      <c r="AL108" s="90"/>
      <c r="AM108" s="90"/>
      <c r="AN108" s="90"/>
      <c r="AO108" s="90"/>
      <c r="AP108" s="90"/>
      <c r="AQ108" s="90"/>
    </row>
    <row r="109" spans="1:45" ht="6.15" customHeight="1" x14ac:dyDescent="0.3">
      <c r="A109" s="11"/>
      <c r="B109" s="15"/>
      <c r="C109" s="47"/>
      <c r="D109" s="14"/>
      <c r="E109" s="47"/>
      <c r="F109" s="34"/>
      <c r="G109" s="47"/>
      <c r="H109" s="47"/>
      <c r="I109" s="47"/>
      <c r="J109" s="47"/>
      <c r="K109" s="47"/>
      <c r="L109" s="30"/>
      <c r="M109" s="32"/>
      <c r="N109" s="32"/>
      <c r="O109" s="32"/>
      <c r="P109" s="32"/>
      <c r="Q109" s="32"/>
      <c r="R109" s="32"/>
      <c r="S109" s="19"/>
      <c r="U109" s="32"/>
      <c r="V109" s="38"/>
      <c r="W109" s="38"/>
      <c r="X109" s="38"/>
      <c r="Y109" s="38"/>
      <c r="Z109" s="38"/>
      <c r="AA109" s="38"/>
      <c r="AB109" s="38"/>
      <c r="AC109" s="11"/>
    </row>
    <row r="110" spans="1:45" ht="15" customHeight="1" x14ac:dyDescent="0.3">
      <c r="A110" s="11"/>
      <c r="B110" s="15"/>
      <c r="C110" s="190" t="s">
        <v>337</v>
      </c>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row>
    <row r="111" spans="1:45" ht="6.15" customHeight="1" x14ac:dyDescent="0.3">
      <c r="A111" s="11"/>
      <c r="B111" s="15"/>
      <c r="C111" s="79"/>
      <c r="D111" s="14"/>
      <c r="E111" s="79"/>
      <c r="F111" s="34"/>
      <c r="G111" s="79"/>
      <c r="H111" s="79"/>
      <c r="I111" s="79"/>
      <c r="J111" s="79"/>
      <c r="K111" s="79"/>
      <c r="L111" s="30"/>
      <c r="M111" s="32"/>
      <c r="N111" s="32"/>
      <c r="O111" s="32"/>
      <c r="P111" s="32"/>
      <c r="Q111" s="32"/>
      <c r="R111" s="32"/>
      <c r="S111" s="19"/>
      <c r="U111" s="32"/>
      <c r="V111" s="38"/>
      <c r="W111" s="38"/>
      <c r="X111" s="38"/>
      <c r="Y111" s="38"/>
      <c r="Z111" s="38"/>
      <c r="AA111" s="38"/>
      <c r="AB111" s="38"/>
      <c r="AC111" s="11"/>
    </row>
    <row r="112" spans="1:45" ht="12.9" customHeight="1" x14ac:dyDescent="0.3">
      <c r="A112" s="11"/>
      <c r="B112" s="15"/>
      <c r="C112" s="111"/>
      <c r="D112" s="113" t="s">
        <v>338</v>
      </c>
      <c r="E112" s="73"/>
      <c r="F112" s="82"/>
      <c r="G112" s="82"/>
      <c r="H112" s="47"/>
      <c r="I112" s="44"/>
      <c r="J112" s="32"/>
      <c r="K112" s="32"/>
      <c r="L112" s="32"/>
      <c r="M112" s="32"/>
      <c r="N112" s="44"/>
      <c r="O112" s="32"/>
      <c r="P112" s="32"/>
      <c r="Q112" s="32"/>
      <c r="R112" s="32"/>
      <c r="S112" s="19"/>
      <c r="U112" s="32"/>
      <c r="V112" s="38"/>
      <c r="W112" s="38"/>
      <c r="X112" s="38"/>
      <c r="Y112" s="38"/>
      <c r="Z112" s="38"/>
      <c r="AA112" s="38"/>
      <c r="AB112" s="38"/>
      <c r="AC112" s="11"/>
    </row>
    <row r="113" spans="1:44" ht="6.15" customHeight="1" x14ac:dyDescent="0.3">
      <c r="A113" s="11"/>
      <c r="B113" s="15"/>
      <c r="C113" s="79"/>
      <c r="D113" s="14"/>
      <c r="E113" s="79"/>
      <c r="F113" s="34"/>
      <c r="G113" s="79"/>
      <c r="H113" s="79"/>
      <c r="I113" s="79"/>
      <c r="J113" s="81"/>
      <c r="L113" s="81"/>
      <c r="N113" s="44"/>
      <c r="O113" s="32"/>
      <c r="P113" s="32"/>
      <c r="Q113" s="32"/>
      <c r="R113" s="32"/>
      <c r="S113" s="19"/>
      <c r="U113" s="32"/>
      <c r="V113" s="38"/>
      <c r="W113" s="38"/>
      <c r="X113" s="38"/>
      <c r="Y113" s="38"/>
      <c r="Z113" s="38"/>
      <c r="AA113" s="38"/>
      <c r="AB113" s="38"/>
      <c r="AC113" s="11"/>
    </row>
    <row r="114" spans="1:44" ht="12.9" customHeight="1" x14ac:dyDescent="0.3">
      <c r="A114" s="11"/>
      <c r="B114" s="15"/>
      <c r="C114" s="111"/>
      <c r="D114" s="113" t="s">
        <v>357</v>
      </c>
      <c r="E114" s="73"/>
      <c r="F114" s="82"/>
      <c r="G114" s="82"/>
      <c r="H114" s="79"/>
      <c r="I114" s="79"/>
      <c r="J114" s="81"/>
      <c r="L114" s="81"/>
      <c r="N114" s="44"/>
      <c r="O114" s="32"/>
      <c r="P114" s="32"/>
      <c r="Q114" s="32"/>
      <c r="R114" s="32"/>
      <c r="S114" s="19"/>
      <c r="U114" s="32"/>
      <c r="V114" s="38"/>
      <c r="X114" s="158"/>
      <c r="Y114" s="159"/>
      <c r="Z114" s="159"/>
      <c r="AA114" s="160"/>
      <c r="AB114" s="156" t="str">
        <f>IF(C114="","",IF(AND(C114="X",X114&lt;&gt;""),VLOOKUP(X114,'lijst instellingen'!$A$2:$I$2999,2,FALSE),""))</f>
        <v/>
      </c>
      <c r="AC114" s="157"/>
      <c r="AD114" s="157"/>
      <c r="AE114" s="157"/>
      <c r="AF114" s="157"/>
      <c r="AG114" s="157"/>
      <c r="AH114" s="157"/>
      <c r="AI114" s="157"/>
      <c r="AJ114" s="157"/>
      <c r="AK114" s="157"/>
      <c r="AL114" s="157"/>
      <c r="AM114" s="157"/>
      <c r="AN114" s="157"/>
      <c r="AO114" s="157"/>
      <c r="AP114" s="157"/>
      <c r="AQ114" s="157"/>
      <c r="AR114" s="145" t="str">
        <f>IF(AND(C114="X",X114=""),"&lt;= Vul het schoolnummer in.",IF(AND(X114&lt;&gt;"",C114=""),"&lt;= Vergeet niet 'nee' aan te kruisen als u een schoolnummer invult!",""))</f>
        <v/>
      </c>
    </row>
    <row r="115" spans="1:44" ht="12.9" customHeight="1" x14ac:dyDescent="0.3">
      <c r="B115" s="15"/>
      <c r="C115" s="11"/>
      <c r="D115" s="18"/>
      <c r="E115" s="73"/>
      <c r="F115" s="82"/>
      <c r="G115" s="82"/>
      <c r="H115" s="79"/>
      <c r="I115" s="79"/>
      <c r="J115" s="81"/>
      <c r="L115" s="81"/>
      <c r="N115" s="44"/>
      <c r="O115" s="32"/>
      <c r="P115" s="32"/>
      <c r="Q115" s="32"/>
      <c r="R115" s="32"/>
      <c r="S115" s="19"/>
      <c r="U115" s="32"/>
      <c r="V115" s="38"/>
      <c r="W115" s="38"/>
      <c r="X115" s="38"/>
      <c r="Y115" s="38"/>
      <c r="AA115" s="144"/>
      <c r="AB115" s="157"/>
      <c r="AC115" s="157"/>
      <c r="AD115" s="157"/>
      <c r="AE115" s="157"/>
      <c r="AF115" s="157"/>
      <c r="AG115" s="157"/>
      <c r="AH115" s="157"/>
      <c r="AI115" s="157"/>
      <c r="AJ115" s="157"/>
      <c r="AK115" s="157"/>
      <c r="AL115" s="157"/>
      <c r="AM115" s="157"/>
      <c r="AN115" s="157"/>
      <c r="AO115" s="157"/>
      <c r="AP115" s="157"/>
      <c r="AQ115" s="157"/>
    </row>
    <row r="116" spans="1:44" ht="15" customHeight="1" x14ac:dyDescent="0.3">
      <c r="A116" s="161">
        <v>13</v>
      </c>
      <c r="B116" s="161">
        <v>2</v>
      </c>
      <c r="C116" s="76" t="s">
        <v>135</v>
      </c>
      <c r="D116" s="14"/>
      <c r="E116" s="47"/>
      <c r="F116" s="34"/>
      <c r="G116" s="47"/>
      <c r="H116" s="47"/>
      <c r="I116" s="47"/>
      <c r="J116" s="47"/>
      <c r="K116" s="47"/>
      <c r="L116" s="30"/>
      <c r="M116" s="32"/>
      <c r="N116" s="32"/>
      <c r="O116" s="32"/>
      <c r="P116" s="32"/>
      <c r="Q116" s="32"/>
      <c r="R116" s="32"/>
      <c r="S116" s="19"/>
      <c r="U116" s="32"/>
      <c r="V116" s="38"/>
      <c r="W116" s="38"/>
      <c r="X116" s="38"/>
      <c r="Y116" s="38"/>
      <c r="Z116" s="123" t="str">
        <f>IF(AND(AND(C118="",C120=""),OR(C105&lt;&gt;"",C107&lt;&gt;"",C112&lt;&gt;"",C114&lt;&gt;"")),"Beantwoord vraag "&amp;A116&amp;".","")</f>
        <v/>
      </c>
      <c r="AA116" s="38"/>
      <c r="AB116" s="38"/>
      <c r="AC116" s="11"/>
    </row>
    <row r="117" spans="1:44" ht="6.15" customHeight="1" x14ac:dyDescent="0.3">
      <c r="A117" s="48"/>
      <c r="B117" s="48"/>
      <c r="C117" s="46"/>
      <c r="D117" s="14"/>
      <c r="E117" s="47"/>
      <c r="F117" s="34"/>
      <c r="G117" s="47"/>
      <c r="H117" s="47"/>
      <c r="I117" s="47"/>
      <c r="J117" s="47"/>
      <c r="K117" s="47"/>
      <c r="L117" s="30"/>
      <c r="M117" s="32"/>
      <c r="N117" s="32"/>
      <c r="O117" s="32"/>
      <c r="P117" s="32"/>
      <c r="Q117" s="32"/>
      <c r="R117" s="32"/>
      <c r="S117" s="19"/>
      <c r="U117" s="32"/>
      <c r="V117" s="38"/>
      <c r="W117" s="38"/>
      <c r="X117" s="38"/>
      <c r="Y117" s="38"/>
      <c r="Z117" s="38"/>
      <c r="AA117" s="38"/>
      <c r="AB117" s="38"/>
      <c r="AC117" s="11"/>
    </row>
    <row r="118" spans="1:44" ht="12.9" customHeight="1" x14ac:dyDescent="0.3">
      <c r="A118" s="11"/>
      <c r="B118" s="15"/>
      <c r="C118" s="111"/>
      <c r="D118" s="184" t="s">
        <v>155</v>
      </c>
      <c r="E118" s="185"/>
      <c r="F118" s="202" t="str">
        <f>IF(AND(C118="X",U38="",U57="",U71="",OR(C81="",C83=""))," =&gt; Duid dit aan in de juiste rubriek(en) bij de vragen "&amp;A36&amp;" t.e.m. "&amp;A91&amp;"!","")</f>
        <v/>
      </c>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row>
    <row r="119" spans="1:44" ht="3" customHeight="1" x14ac:dyDescent="0.3">
      <c r="A119" s="11"/>
      <c r="B119" s="15"/>
      <c r="C119" s="79"/>
      <c r="D119" s="14"/>
      <c r="E119" s="79"/>
      <c r="F119" s="34"/>
      <c r="G119" s="79"/>
      <c r="H119" s="79"/>
      <c r="I119" s="79"/>
      <c r="J119" s="81"/>
      <c r="L119" s="81"/>
      <c r="M119" s="25"/>
      <c r="O119" s="32"/>
      <c r="P119" s="32"/>
      <c r="Q119" s="32"/>
      <c r="R119" s="32"/>
      <c r="S119" s="19"/>
      <c r="U119" s="32"/>
      <c r="V119" s="38"/>
      <c r="W119" s="38"/>
      <c r="X119" s="38"/>
      <c r="Y119" s="38"/>
      <c r="Z119" s="38"/>
      <c r="AA119" s="38"/>
      <c r="AB119" s="38"/>
      <c r="AC119" s="11"/>
    </row>
    <row r="120" spans="1:44" ht="12.9" customHeight="1" x14ac:dyDescent="0.3">
      <c r="A120" s="11"/>
      <c r="B120" s="15"/>
      <c r="C120" s="111"/>
      <c r="D120" s="184" t="s">
        <v>156</v>
      </c>
      <c r="E120" s="185"/>
      <c r="F120" s="34"/>
      <c r="G120" s="79"/>
      <c r="H120" s="79"/>
      <c r="I120" s="79"/>
      <c r="J120" s="81"/>
      <c r="L120" s="81"/>
      <c r="M120" s="25"/>
      <c r="O120" s="32"/>
      <c r="P120" s="32"/>
      <c r="Q120" s="32"/>
      <c r="R120" s="32"/>
      <c r="S120" s="19"/>
      <c r="U120" s="32"/>
      <c r="V120" s="38"/>
      <c r="W120" s="38"/>
      <c r="X120" s="38"/>
      <c r="Y120" s="38"/>
      <c r="Z120" s="38"/>
      <c r="AA120" s="38"/>
      <c r="AB120" s="38"/>
      <c r="AC120" s="11"/>
    </row>
    <row r="121" spans="1:44" ht="15" customHeight="1" x14ac:dyDescent="0.3">
      <c r="A121" s="11"/>
      <c r="B121" s="15"/>
      <c r="C121" s="92" t="str">
        <f>IF(AND(C118="",C120=""),"",IF(AND(C118="X",C120="X"),"U mag bij vraag "&amp;A116&amp;" maar één vakje aankruisen!",""))</f>
        <v/>
      </c>
      <c r="D121" s="16"/>
      <c r="E121" s="16"/>
      <c r="F121" s="16"/>
      <c r="G121" s="16"/>
      <c r="H121" s="16"/>
      <c r="I121" s="16"/>
      <c r="J121" s="16"/>
      <c r="K121" s="16"/>
      <c r="L121" s="16"/>
      <c r="M121" s="16"/>
      <c r="N121" s="16"/>
      <c r="O121" s="16"/>
      <c r="P121" s="16"/>
      <c r="Q121" s="16"/>
      <c r="R121" s="16"/>
      <c r="S121" s="16"/>
      <c r="T121" s="11"/>
      <c r="U121" s="11"/>
      <c r="V121" s="11"/>
      <c r="W121" s="11"/>
      <c r="X121" s="11"/>
      <c r="Y121" s="11"/>
      <c r="Z121" s="11"/>
      <c r="AA121" s="11"/>
      <c r="AB121" s="11"/>
      <c r="AC121" s="11"/>
      <c r="AD121" s="11"/>
      <c r="AE121" s="11"/>
      <c r="AO121" s="11"/>
      <c r="AP121" s="11"/>
      <c r="AQ121" s="11"/>
      <c r="AR121" s="11"/>
    </row>
    <row r="122" spans="1:44" ht="15" customHeight="1" x14ac:dyDescent="0.3">
      <c r="C122" s="167" t="s">
        <v>783</v>
      </c>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row>
    <row r="123" spans="1:44" ht="6.15" customHeight="1" x14ac:dyDescent="0.3"/>
    <row r="124" spans="1:44" ht="15" customHeight="1" x14ac:dyDescent="0.3">
      <c r="A124" s="249">
        <v>14</v>
      </c>
      <c r="B124" s="249">
        <v>2</v>
      </c>
      <c r="C124" s="262" t="s">
        <v>831</v>
      </c>
      <c r="D124" s="263"/>
      <c r="E124" s="263"/>
      <c r="F124" s="263"/>
      <c r="G124" s="263"/>
      <c r="H124" s="263"/>
      <c r="I124" s="263"/>
      <c r="J124" s="263"/>
      <c r="K124" s="263"/>
      <c r="L124" s="263"/>
      <c r="M124" s="263"/>
      <c r="N124" s="263"/>
      <c r="O124" s="263"/>
      <c r="P124" s="263"/>
      <c r="Q124" s="263"/>
      <c r="R124" s="263"/>
      <c r="S124" s="263"/>
      <c r="T124" s="263"/>
      <c r="U124" s="263"/>
      <c r="V124" s="263"/>
      <c r="W124" s="130" t="str">
        <f>IF(AND(AND(C126="",C128=""),OR(U133&lt;&gt;"",U139&lt;&gt;"")),"Beantwoord vraag "&amp;A124&amp;"!","")</f>
        <v/>
      </c>
      <c r="X124" s="149"/>
      <c r="Y124" s="149"/>
      <c r="Z124" s="149"/>
      <c r="AA124" s="149"/>
      <c r="AB124" s="149"/>
      <c r="AC124" s="149"/>
      <c r="AD124" s="149"/>
      <c r="AE124" s="149"/>
      <c r="AF124" s="149"/>
      <c r="AG124" s="149"/>
      <c r="AH124" s="149"/>
      <c r="AI124" s="149"/>
      <c r="AJ124" s="149"/>
      <c r="AK124" s="149"/>
      <c r="AL124" s="149"/>
      <c r="AM124" s="149"/>
      <c r="AN124" s="149"/>
      <c r="AO124" s="149"/>
      <c r="AP124" s="149"/>
      <c r="AQ124" s="149"/>
    </row>
    <row r="125" spans="1:44" ht="5.25" customHeight="1" x14ac:dyDescent="0.3"/>
    <row r="126" spans="1:44" ht="12.9" customHeight="1" x14ac:dyDescent="0.3">
      <c r="C126" s="148"/>
      <c r="D126" s="6" t="s">
        <v>832</v>
      </c>
      <c r="W126" s="92" t="str">
        <f>IF(AND(C126="X",C128="X"),"U mag bij vraag "&amp;A124&amp;" maar één vakje aankruisen!","")</f>
        <v/>
      </c>
    </row>
    <row r="127" spans="1:44" ht="5.25" customHeight="1" x14ac:dyDescent="0.3"/>
    <row r="128" spans="1:44" ht="12.9" customHeight="1" x14ac:dyDescent="0.3">
      <c r="C128" s="148"/>
      <c r="D128" s="264" t="s">
        <v>833</v>
      </c>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row>
    <row r="129" spans="1:44" ht="14.4" customHeight="1" x14ac:dyDescent="0.3">
      <c r="C129" s="150"/>
      <c r="D129" s="265" t="s">
        <v>835</v>
      </c>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265"/>
      <c r="AL129" s="265"/>
      <c r="AM129" s="265"/>
      <c r="AN129" s="265"/>
      <c r="AO129" s="265"/>
      <c r="AP129" s="265"/>
      <c r="AQ129" s="265"/>
    </row>
    <row r="130" spans="1:44" ht="5.25" customHeight="1" x14ac:dyDescent="0.3"/>
    <row r="131" spans="1:44" ht="15" customHeight="1" x14ac:dyDescent="0.3">
      <c r="A131" s="161">
        <v>15</v>
      </c>
      <c r="B131" s="161">
        <v>2</v>
      </c>
      <c r="C131" s="222" t="s">
        <v>836</v>
      </c>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row>
    <row r="132" spans="1:44" ht="6.15" customHeight="1" x14ac:dyDescent="0.3"/>
    <row r="133" spans="1:44" ht="15" customHeight="1" x14ac:dyDescent="0.3">
      <c r="A133" s="11"/>
      <c r="B133" s="11"/>
      <c r="C133" s="47"/>
      <c r="D133" s="14"/>
      <c r="E133" s="47"/>
      <c r="F133" s="29"/>
      <c r="G133" s="47"/>
      <c r="H133" s="47"/>
      <c r="I133" s="47"/>
      <c r="J133" s="47"/>
      <c r="K133" s="47"/>
      <c r="L133" s="31"/>
      <c r="M133" s="25"/>
      <c r="S133" s="19" t="s">
        <v>840</v>
      </c>
      <c r="T133" s="25"/>
      <c r="U133" s="259"/>
      <c r="V133" s="260"/>
      <c r="W133" s="260"/>
      <c r="X133" s="260"/>
      <c r="Y133" s="260"/>
      <c r="Z133" s="260"/>
      <c r="AA133" s="260"/>
      <c r="AB133" s="260"/>
      <c r="AC133" s="260"/>
      <c r="AD133" s="260"/>
      <c r="AE133" s="260"/>
      <c r="AF133" s="260"/>
      <c r="AG133" s="260"/>
      <c r="AH133" s="260"/>
      <c r="AI133" s="260"/>
      <c r="AJ133" s="260"/>
      <c r="AK133" s="261"/>
      <c r="AL133" s="151"/>
      <c r="AM133" s="259"/>
      <c r="AN133" s="260"/>
      <c r="AO133" s="260"/>
      <c r="AP133" s="260"/>
      <c r="AQ133" s="261"/>
      <c r="AR133" s="122" t="str">
        <f>IF(OR(AND(U133&lt;&gt;"",AM133=""),AND(U133="",AM133&lt;&gt;""),AND(U133="",U135&lt;&gt;""))," &lt;= Vul de straatnaam én het huis- en busnummer in.","")</f>
        <v/>
      </c>
    </row>
    <row r="134" spans="1:44" ht="3" customHeight="1" x14ac:dyDescent="0.3">
      <c r="A134" s="11"/>
      <c r="B134" s="11"/>
      <c r="C134" s="47"/>
      <c r="D134" s="14"/>
      <c r="E134" s="47"/>
      <c r="F134" s="34"/>
      <c r="G134" s="47"/>
      <c r="H134" s="47"/>
      <c r="I134" s="47"/>
      <c r="J134" s="47"/>
      <c r="K134" s="47"/>
      <c r="L134" s="30"/>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11"/>
    </row>
    <row r="135" spans="1:44" ht="15" customHeight="1" x14ac:dyDescent="0.3">
      <c r="A135" s="11"/>
      <c r="B135" s="11"/>
      <c r="C135" s="47"/>
      <c r="D135" s="14"/>
      <c r="E135" s="47"/>
      <c r="F135" s="34"/>
      <c r="G135" s="47"/>
      <c r="H135" s="47"/>
      <c r="I135" s="47"/>
      <c r="J135" s="47"/>
      <c r="K135" s="47"/>
      <c r="L135" s="30"/>
      <c r="M135" s="32"/>
      <c r="N135" s="32"/>
      <c r="O135" s="32"/>
      <c r="P135" s="32"/>
      <c r="Q135" s="32"/>
      <c r="R135" s="32"/>
      <c r="S135" s="19" t="s">
        <v>14</v>
      </c>
      <c r="T135" s="32"/>
      <c r="U135" s="162"/>
      <c r="V135" s="163"/>
      <c r="W135" s="164"/>
      <c r="X135" s="32"/>
      <c r="Y135" s="162"/>
      <c r="Z135" s="168"/>
      <c r="AA135" s="168"/>
      <c r="AB135" s="168"/>
      <c r="AC135" s="168"/>
      <c r="AD135" s="168"/>
      <c r="AE135" s="168"/>
      <c r="AF135" s="168"/>
      <c r="AG135" s="168"/>
      <c r="AH135" s="168"/>
      <c r="AI135" s="168"/>
      <c r="AJ135" s="168"/>
      <c r="AK135" s="168"/>
      <c r="AL135" s="168"/>
      <c r="AM135" s="168"/>
      <c r="AN135" s="168"/>
      <c r="AO135" s="168"/>
      <c r="AP135" s="168"/>
      <c r="AQ135" s="169"/>
      <c r="AR135" s="122" t="str">
        <f>IF(OR(AND(U135&lt;&gt;"",Y135=""),AND(U135="",Y135&lt;&gt;""),AND(AM133&lt;&gt;"",OR(U135="",Y135="")))," &lt;= Vul het postnummer én de gemeente in.","")</f>
        <v/>
      </c>
    </row>
    <row r="136" spans="1:44" ht="5.25" customHeight="1" x14ac:dyDescent="0.3">
      <c r="A136" s="11"/>
      <c r="B136" s="15"/>
      <c r="C136" s="16"/>
      <c r="D136" s="16"/>
      <c r="E136" s="16"/>
      <c r="F136" s="16"/>
      <c r="G136" s="16"/>
      <c r="H136" s="16"/>
      <c r="I136" s="16"/>
      <c r="J136" s="16"/>
      <c r="K136" s="16"/>
      <c r="L136" s="16"/>
      <c r="M136" s="16"/>
      <c r="N136" s="16"/>
      <c r="O136" s="16"/>
      <c r="P136" s="16"/>
      <c r="Q136" s="16"/>
      <c r="R136" s="16"/>
      <c r="S136" s="16"/>
      <c r="T136" s="11"/>
      <c r="U136" s="11"/>
      <c r="V136" s="11"/>
      <c r="W136" s="11"/>
      <c r="X136" s="11"/>
      <c r="Y136" s="11"/>
      <c r="Z136" s="11"/>
      <c r="AA136" s="11"/>
      <c r="AB136" s="11"/>
      <c r="AC136" s="11"/>
      <c r="AD136" s="11"/>
      <c r="AE136" s="11"/>
      <c r="AO136" s="11"/>
      <c r="AP136" s="11"/>
      <c r="AQ136" s="11"/>
      <c r="AR136" s="11"/>
    </row>
    <row r="137" spans="1:44" ht="15" customHeight="1" x14ac:dyDescent="0.3">
      <c r="A137" s="161">
        <v>16</v>
      </c>
      <c r="B137" s="161">
        <v>2</v>
      </c>
      <c r="C137" s="225" t="s">
        <v>339</v>
      </c>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226"/>
      <c r="AK137" s="226"/>
      <c r="AL137" s="226"/>
      <c r="AM137" s="226"/>
      <c r="AN137" s="226"/>
      <c r="AO137" s="226"/>
      <c r="AP137" s="226"/>
      <c r="AQ137" s="226"/>
      <c r="AR137" s="11"/>
    </row>
    <row r="138" spans="1:44" ht="3" customHeight="1" x14ac:dyDescent="0.3">
      <c r="A138" s="11"/>
      <c r="B138" s="15"/>
      <c r="C138" s="16"/>
      <c r="D138" s="16"/>
      <c r="E138" s="16"/>
      <c r="F138" s="16"/>
      <c r="G138" s="16"/>
      <c r="H138" s="16"/>
      <c r="I138" s="16"/>
      <c r="J138" s="16"/>
      <c r="K138" s="16"/>
      <c r="L138" s="16"/>
      <c r="M138" s="16"/>
      <c r="N138" s="16"/>
      <c r="O138" s="16"/>
      <c r="P138" s="16"/>
      <c r="Q138" s="16"/>
      <c r="R138" s="16"/>
      <c r="S138" s="16"/>
      <c r="T138" s="11"/>
      <c r="U138" s="11"/>
      <c r="V138" s="11"/>
      <c r="W138" s="11"/>
      <c r="X138" s="11"/>
      <c r="Y138" s="11"/>
      <c r="Z138" s="11"/>
      <c r="AA138" s="11"/>
      <c r="AB138" s="11"/>
      <c r="AC138" s="11"/>
      <c r="AD138" s="11"/>
      <c r="AE138" s="11"/>
      <c r="AO138" s="11"/>
      <c r="AP138" s="11"/>
      <c r="AQ138" s="11"/>
      <c r="AR138" s="11"/>
    </row>
    <row r="139" spans="1:44" ht="12.9" customHeight="1" x14ac:dyDescent="0.3">
      <c r="A139" s="11"/>
      <c r="B139" s="15"/>
      <c r="C139" s="47"/>
      <c r="D139" s="14"/>
      <c r="E139" s="47"/>
      <c r="F139" s="29"/>
      <c r="G139" s="47"/>
      <c r="H139" s="47"/>
      <c r="I139" s="47"/>
      <c r="J139" s="47"/>
      <c r="K139" s="47"/>
      <c r="L139" s="31"/>
      <c r="M139" s="25"/>
      <c r="S139" s="19" t="s">
        <v>840</v>
      </c>
      <c r="T139" s="25"/>
      <c r="U139" s="259"/>
      <c r="V139" s="260"/>
      <c r="W139" s="260"/>
      <c r="X139" s="260"/>
      <c r="Y139" s="260"/>
      <c r="Z139" s="260"/>
      <c r="AA139" s="260"/>
      <c r="AB139" s="260"/>
      <c r="AC139" s="260"/>
      <c r="AD139" s="260"/>
      <c r="AE139" s="260"/>
      <c r="AF139" s="260"/>
      <c r="AG139" s="260"/>
      <c r="AH139" s="260"/>
      <c r="AI139" s="260"/>
      <c r="AJ139" s="260"/>
      <c r="AK139" s="261"/>
      <c r="AL139" s="151"/>
      <c r="AM139" s="259"/>
      <c r="AN139" s="260"/>
      <c r="AO139" s="260"/>
      <c r="AP139" s="260"/>
      <c r="AQ139" s="261"/>
      <c r="AR139" s="122" t="str">
        <f>IF(OR(AND(U139&lt;&gt;"",AM139=""),AND(U139="",AM139&lt;&gt;""),AND(U139="",U141&lt;&gt;""))," &lt;= Vul de straatnaam én het huis- en busnummer in.","")</f>
        <v/>
      </c>
    </row>
    <row r="140" spans="1:44" ht="3" customHeight="1" x14ac:dyDescent="0.3">
      <c r="A140" s="11"/>
      <c r="B140" s="15"/>
      <c r="C140" s="47"/>
      <c r="D140" s="14"/>
      <c r="E140" s="47"/>
      <c r="F140" s="34"/>
      <c r="G140" s="47"/>
      <c r="H140" s="47"/>
      <c r="I140" s="47"/>
      <c r="J140" s="47"/>
      <c r="K140" s="47"/>
      <c r="L140" s="30"/>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11"/>
    </row>
    <row r="141" spans="1:44" ht="12.9" customHeight="1" x14ac:dyDescent="0.3">
      <c r="A141" s="11"/>
      <c r="B141" s="15"/>
      <c r="C141" s="47"/>
      <c r="D141" s="14"/>
      <c r="E141" s="47"/>
      <c r="F141" s="34"/>
      <c r="G141" s="47"/>
      <c r="H141" s="47"/>
      <c r="I141" s="47"/>
      <c r="J141" s="47"/>
      <c r="K141" s="47"/>
      <c r="L141" s="30"/>
      <c r="M141" s="32"/>
      <c r="N141" s="32"/>
      <c r="O141" s="32"/>
      <c r="P141" s="32"/>
      <c r="Q141" s="32"/>
      <c r="R141" s="32"/>
      <c r="S141" s="19" t="s">
        <v>14</v>
      </c>
      <c r="T141" s="32"/>
      <c r="U141" s="162"/>
      <c r="V141" s="163"/>
      <c r="W141" s="164"/>
      <c r="X141" s="32"/>
      <c r="Y141" s="162"/>
      <c r="Z141" s="168"/>
      <c r="AA141" s="168"/>
      <c r="AB141" s="168"/>
      <c r="AC141" s="168"/>
      <c r="AD141" s="168"/>
      <c r="AE141" s="168"/>
      <c r="AF141" s="168"/>
      <c r="AG141" s="168"/>
      <c r="AH141" s="168"/>
      <c r="AI141" s="168"/>
      <c r="AJ141" s="168"/>
      <c r="AK141" s="168"/>
      <c r="AL141" s="168"/>
      <c r="AM141" s="168"/>
      <c r="AN141" s="168"/>
      <c r="AO141" s="168"/>
      <c r="AP141" s="168"/>
      <c r="AQ141" s="169"/>
      <c r="AR141" s="122" t="str">
        <f>IF(OR(AND(U141&lt;&gt;"",Y141=""),AND(U141="",Y141&lt;&gt;""),AND(AM139&lt;&gt;"",OR(U141="",Y141="")))," &lt;= Vul het postnummer én de gemeente in.","")</f>
        <v/>
      </c>
    </row>
    <row r="142" spans="1:44" ht="3" customHeight="1" x14ac:dyDescent="0.3">
      <c r="A142" s="11"/>
      <c r="B142" s="15"/>
      <c r="C142" s="47"/>
      <c r="D142" s="14"/>
      <c r="E142" s="47"/>
      <c r="F142" s="34"/>
      <c r="G142" s="47"/>
      <c r="H142" s="47"/>
      <c r="I142" s="47"/>
      <c r="J142" s="47"/>
      <c r="K142" s="47"/>
      <c r="L142" s="30"/>
      <c r="M142" s="32"/>
      <c r="N142" s="32"/>
      <c r="O142" s="32"/>
      <c r="P142" s="32"/>
      <c r="Q142" s="32"/>
      <c r="R142" s="32"/>
      <c r="T142" s="32"/>
      <c r="U142" s="19"/>
      <c r="W142" s="32"/>
      <c r="AR142" s="11"/>
    </row>
    <row r="143" spans="1:44" ht="12.9" customHeight="1" x14ac:dyDescent="0.3">
      <c r="A143" s="11"/>
      <c r="B143" s="15"/>
      <c r="C143" s="47"/>
      <c r="D143" s="14"/>
      <c r="E143" s="47"/>
      <c r="F143" s="34"/>
      <c r="G143" s="47"/>
      <c r="H143" s="47"/>
      <c r="I143" s="47"/>
      <c r="J143" s="47"/>
      <c r="K143" s="47"/>
      <c r="L143" s="30"/>
      <c r="M143" s="32"/>
      <c r="N143" s="32"/>
      <c r="O143" s="32"/>
      <c r="P143" s="32"/>
      <c r="Q143" s="32"/>
      <c r="R143" s="32"/>
      <c r="S143" s="19" t="s">
        <v>127</v>
      </c>
      <c r="T143" s="32"/>
      <c r="U143" s="170"/>
      <c r="V143" s="171"/>
      <c r="W143" s="171"/>
      <c r="X143" s="171"/>
      <c r="Y143" s="171"/>
      <c r="Z143" s="172"/>
      <c r="AA143" s="122" t="str">
        <f>IF(OR(AND(U143="",Y141&lt;&gt;""),AND(U143="",U145&lt;&gt;""))," &lt;= Vul het telefoonnummer in.","")</f>
        <v/>
      </c>
      <c r="AB143" s="45"/>
    </row>
    <row r="144" spans="1:44" ht="3" customHeight="1" x14ac:dyDescent="0.3">
      <c r="A144" s="11"/>
      <c r="B144" s="15"/>
      <c r="C144" s="47"/>
      <c r="D144" s="14"/>
      <c r="E144" s="47"/>
      <c r="F144" s="34"/>
      <c r="G144" s="47"/>
      <c r="H144" s="47"/>
      <c r="I144" s="47"/>
      <c r="J144" s="47"/>
      <c r="K144" s="47"/>
      <c r="L144" s="30"/>
      <c r="M144" s="32"/>
      <c r="N144" s="32"/>
      <c r="O144" s="32"/>
      <c r="P144" s="32"/>
      <c r="Q144" s="32"/>
      <c r="R144" s="32"/>
      <c r="S144" s="19"/>
      <c r="U144" s="32"/>
      <c r="V144" s="38"/>
      <c r="W144" s="38"/>
      <c r="X144" s="38"/>
      <c r="Y144" s="38"/>
      <c r="Z144" s="38"/>
      <c r="AA144" s="38"/>
      <c r="AB144" s="38"/>
      <c r="AC144" s="11"/>
    </row>
    <row r="145" spans="1:44" ht="12.9" customHeight="1" x14ac:dyDescent="0.3">
      <c r="A145" s="11"/>
      <c r="B145" s="15"/>
      <c r="C145" s="47"/>
      <c r="D145" s="14"/>
      <c r="E145" s="47"/>
      <c r="F145" s="34"/>
      <c r="G145" s="47"/>
      <c r="H145" s="47"/>
      <c r="I145" s="47"/>
      <c r="J145" s="47"/>
      <c r="K145" s="47"/>
      <c r="L145" s="30"/>
      <c r="M145" s="32"/>
      <c r="N145" s="32"/>
      <c r="O145" s="32"/>
      <c r="P145" s="32"/>
      <c r="Q145" s="32"/>
      <c r="R145" s="32"/>
      <c r="S145" s="19" t="s">
        <v>159</v>
      </c>
      <c r="U145" s="187"/>
      <c r="V145" s="188"/>
      <c r="W145" s="188"/>
      <c r="X145" s="188"/>
      <c r="Y145" s="189"/>
      <c r="Z145" s="123" t="str">
        <f>IF(U143="","",IF(AND(U143&lt;&gt;"",U145="")," &lt;= Vul de datum in!",""))</f>
        <v/>
      </c>
      <c r="AB145" s="38"/>
      <c r="AC145" s="11"/>
    </row>
    <row r="146" spans="1:44" ht="12.9" customHeight="1" x14ac:dyDescent="0.3">
      <c r="A146" s="11"/>
      <c r="B146" s="15"/>
      <c r="C146" s="79"/>
      <c r="D146" s="14"/>
      <c r="E146" s="79"/>
      <c r="F146" s="34"/>
      <c r="G146" s="79"/>
      <c r="H146" s="79"/>
      <c r="I146" s="79"/>
      <c r="J146" s="79"/>
      <c r="K146" s="79"/>
      <c r="L146" s="30"/>
      <c r="M146" s="32"/>
      <c r="N146" s="32"/>
      <c r="O146" s="32"/>
      <c r="P146" s="32"/>
      <c r="Q146" s="32"/>
      <c r="R146" s="32"/>
      <c r="S146" s="19"/>
      <c r="U146" s="127"/>
      <c r="W146" s="127"/>
      <c r="X146" s="127"/>
      <c r="Y146" s="127"/>
      <c r="Z146" s="123"/>
      <c r="AB146" s="38"/>
      <c r="AC146" s="11"/>
    </row>
    <row r="147" spans="1:44" ht="15" customHeight="1" x14ac:dyDescent="0.3">
      <c r="C147" s="167" t="s">
        <v>764</v>
      </c>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43" t="str">
        <f>IF(AND((COUNTIF(C151:C156,"X")+COUNTIF(E154:AK154,"X"))&gt;0,AND(U38="",U145=""))," Beantwoord vraag "&amp;A149&amp;" alleen als u vraag "&amp;A36&amp;" hebt beantwoordt of als u de rubriek 'Verhuizing' hebt ingevuld!","")</f>
        <v/>
      </c>
    </row>
    <row r="148" spans="1:44" ht="6" customHeight="1" x14ac:dyDescent="0.3">
      <c r="A148" s="11"/>
      <c r="B148" s="15"/>
      <c r="C148" s="79"/>
      <c r="D148" s="14"/>
      <c r="E148" s="79"/>
      <c r="F148" s="34"/>
      <c r="G148" s="79"/>
      <c r="H148" s="79"/>
      <c r="I148" s="79"/>
      <c r="J148" s="79"/>
      <c r="K148" s="79"/>
      <c r="L148" s="30"/>
      <c r="M148" s="32"/>
      <c r="N148" s="32"/>
      <c r="O148" s="32"/>
      <c r="P148" s="32"/>
      <c r="Q148" s="32"/>
      <c r="R148" s="32"/>
      <c r="S148" s="19"/>
      <c r="U148" s="127"/>
      <c r="W148" s="127"/>
      <c r="X148" s="127"/>
      <c r="Y148" s="127"/>
      <c r="Z148" s="123"/>
      <c r="AB148" s="38"/>
      <c r="AC148" s="11"/>
    </row>
    <row r="149" spans="1:44" ht="15" customHeight="1" x14ac:dyDescent="0.3">
      <c r="A149" s="249">
        <v>17</v>
      </c>
      <c r="B149" s="249">
        <v>2</v>
      </c>
      <c r="C149" s="124" t="s">
        <v>837</v>
      </c>
      <c r="D149" s="128"/>
      <c r="E149" s="128"/>
      <c r="F149" s="128"/>
      <c r="G149" s="128"/>
      <c r="H149" s="128"/>
      <c r="I149" s="128"/>
      <c r="J149" s="128"/>
      <c r="K149" s="128"/>
      <c r="L149" s="128"/>
      <c r="M149" s="128"/>
      <c r="N149" s="128"/>
      <c r="O149" s="128"/>
      <c r="P149" s="128"/>
      <c r="Q149" s="128"/>
      <c r="R149" s="128"/>
      <c r="S149" s="128"/>
      <c r="AC149" s="122" t="str">
        <f>IF(AND(COUNTIF(C151:C156,"X")=0,OR(U38&lt;&gt;"",U145&lt;&gt;"")),"Kruis 'ja' of 'nee' aan bij vraag "&amp;A149&amp;".","")</f>
        <v/>
      </c>
      <c r="AD149" s="122"/>
      <c r="AR149" s="43"/>
    </row>
    <row r="150" spans="1:44" ht="5.25" customHeight="1" x14ac:dyDescent="0.3">
      <c r="B150" s="129"/>
      <c r="C150" s="17"/>
      <c r="D150" s="128"/>
      <c r="E150" s="128"/>
      <c r="F150" s="128"/>
      <c r="G150" s="128"/>
      <c r="H150" s="128"/>
      <c r="I150" s="128"/>
      <c r="J150" s="128"/>
      <c r="K150" s="128"/>
      <c r="L150" s="128"/>
      <c r="M150" s="128"/>
      <c r="N150" s="128"/>
      <c r="O150" s="128"/>
      <c r="P150" s="128"/>
      <c r="Q150" s="128"/>
      <c r="R150" s="128"/>
      <c r="S150" s="128"/>
    </row>
    <row r="151" spans="1:44" ht="12.9" customHeight="1" x14ac:dyDescent="0.3">
      <c r="B151" s="129"/>
      <c r="C151" s="126"/>
      <c r="D151" s="250" t="s">
        <v>765</v>
      </c>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30" t="str">
        <f>IF(AR147&lt;&gt;"","",IF(AND(C151="",OR(E154="X",O154="X",AA154="X",AK154="X"))," &lt;= Kruis het vakje vóór 'ja' aan als u hieronder een advies hebt aangekruist!",""))</f>
        <v/>
      </c>
    </row>
    <row r="152" spans="1:44" ht="15" customHeight="1" x14ac:dyDescent="0.3">
      <c r="B152" s="129"/>
      <c r="C152" s="17"/>
      <c r="D152" s="251" t="s">
        <v>766</v>
      </c>
      <c r="E152" s="166"/>
      <c r="F152" s="166"/>
      <c r="G152" s="166"/>
      <c r="H152" s="166"/>
      <c r="I152" s="166"/>
      <c r="J152" s="166"/>
      <c r="K152" s="166"/>
      <c r="L152" s="166"/>
      <c r="M152" s="166"/>
      <c r="N152" s="131"/>
      <c r="O152" s="132" t="str">
        <f>IF(COUNTIF(E154:AK154,"X")&gt;1,"U mag hieronder maar één vakje aankruisen!","")</f>
        <v/>
      </c>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row>
    <row r="153" spans="1:44" ht="5.25" customHeight="1" x14ac:dyDescent="0.3">
      <c r="B153" s="129"/>
      <c r="C153" s="17"/>
      <c r="D153" s="133"/>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row>
    <row r="154" spans="1:44" ht="12.9" customHeight="1" x14ac:dyDescent="0.3">
      <c r="B154" s="129"/>
      <c r="C154" s="17"/>
      <c r="D154" s="133"/>
      <c r="E154" s="126"/>
      <c r="F154" s="135" t="s">
        <v>767</v>
      </c>
      <c r="G154" s="134"/>
      <c r="H154" s="134"/>
      <c r="I154" s="134"/>
      <c r="J154" s="134"/>
      <c r="K154" s="134"/>
      <c r="O154" s="126"/>
      <c r="P154" s="135" t="s">
        <v>768</v>
      </c>
      <c r="Q154" s="134"/>
      <c r="R154" s="134"/>
      <c r="S154" s="134"/>
      <c r="T154" s="134"/>
      <c r="U154" s="134"/>
      <c r="V154" s="134"/>
      <c r="W154" s="134"/>
      <c r="Z154" s="134"/>
      <c r="AA154" s="126"/>
      <c r="AB154" s="135" t="s">
        <v>769</v>
      </c>
      <c r="AC154" s="134"/>
      <c r="AD154" s="134"/>
      <c r="AE154" s="134"/>
      <c r="AF154" s="134"/>
      <c r="AG154" s="134"/>
      <c r="AH154" s="134"/>
      <c r="AK154" s="126"/>
      <c r="AL154" s="135" t="s">
        <v>770</v>
      </c>
      <c r="AM154" s="134"/>
      <c r="AN154" s="134"/>
      <c r="AO154" s="134"/>
      <c r="AP154" s="134"/>
      <c r="AQ154" s="134"/>
      <c r="AR154" s="122" t="str">
        <f>IF(AR147&lt;&gt;"","",IF(AND(C151="X",AND(E154="",O154="",AA154="",AK154=""))," &lt;= Kruis een van de vakjes op deze rij aan als u het vakje vóór 'ja' hebt aangekruist bij vraag "&amp;A149&amp;"!",""))</f>
        <v/>
      </c>
    </row>
    <row r="155" spans="1:44" ht="5.25" customHeight="1" x14ac:dyDescent="0.3">
      <c r="B155" s="129"/>
      <c r="C155" s="17"/>
      <c r="D155" s="133"/>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row>
    <row r="156" spans="1:44" ht="12.9" customHeight="1" x14ac:dyDescent="0.3">
      <c r="B156" s="129"/>
      <c r="C156" s="126"/>
      <c r="D156" s="252" t="s">
        <v>771</v>
      </c>
      <c r="E156" s="253"/>
      <c r="F156" s="253"/>
      <c r="G156" s="134"/>
      <c r="H156" s="134"/>
      <c r="I156" s="134"/>
      <c r="J156" s="134"/>
      <c r="K156" s="134"/>
      <c r="L156" s="136" t="str">
        <f>IF(AND(C151="X",C156="X"),"Kruis bij vraag "&amp;A149&amp;" 'ja' OF 'nee' aan!","")</f>
        <v/>
      </c>
      <c r="M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row>
    <row r="157" spans="1:44" ht="12.9" customHeight="1" x14ac:dyDescent="0.3">
      <c r="B157" s="129"/>
      <c r="C157" s="137"/>
      <c r="E157" s="138"/>
      <c r="F157" s="138"/>
      <c r="G157" s="134"/>
      <c r="H157" s="134"/>
      <c r="I157" s="134"/>
      <c r="J157" s="134"/>
      <c r="K157" s="134"/>
      <c r="L157" s="136"/>
      <c r="M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row>
    <row r="158" spans="1:44" ht="15" customHeight="1" x14ac:dyDescent="0.3">
      <c r="C158" s="167" t="s">
        <v>772</v>
      </c>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row>
    <row r="159" spans="1:44" ht="5.25" customHeight="1" x14ac:dyDescent="0.3">
      <c r="B159" s="129"/>
      <c r="C159" s="17"/>
      <c r="D159" s="128"/>
      <c r="E159" s="128"/>
      <c r="F159" s="128"/>
      <c r="G159" s="128"/>
      <c r="H159" s="128"/>
      <c r="I159" s="128"/>
      <c r="J159" s="128"/>
      <c r="K159" s="128"/>
      <c r="L159" s="128"/>
      <c r="M159" s="128"/>
      <c r="N159" s="128"/>
      <c r="O159" s="128"/>
      <c r="P159" s="128"/>
      <c r="Q159" s="128"/>
      <c r="R159" s="128"/>
      <c r="S159" s="128"/>
    </row>
    <row r="160" spans="1:44" ht="15" customHeight="1" x14ac:dyDescent="0.3">
      <c r="A160" s="249">
        <v>18</v>
      </c>
      <c r="B160" s="249">
        <v>2</v>
      </c>
      <c r="C160" s="222" t="s">
        <v>781</v>
      </c>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139" t="str">
        <f>IF(AND(OR(O166="",O168=""),OR(U38&lt;&gt;"",C128&lt;&gt;"")),"Bij de oprichting van een nieuwe vestigingsplaats of bij een verhuizing moet u bij vraag "&amp;A160&amp;" volledig invullen.","")</f>
        <v/>
      </c>
    </row>
    <row r="161" spans="1:50" ht="5.25" customHeight="1" x14ac:dyDescent="0.3">
      <c r="B161" s="129"/>
      <c r="C161" s="17"/>
      <c r="D161" s="128"/>
      <c r="E161" s="128"/>
      <c r="F161" s="128"/>
      <c r="G161" s="128"/>
      <c r="H161" s="128"/>
      <c r="I161" s="128"/>
      <c r="J161" s="128"/>
      <c r="K161" s="128"/>
      <c r="L161" s="128"/>
      <c r="M161" s="128"/>
      <c r="N161" s="128"/>
      <c r="O161" s="128"/>
      <c r="P161" s="128"/>
      <c r="Q161" s="128"/>
      <c r="R161" s="128"/>
      <c r="S161" s="128"/>
    </row>
    <row r="162" spans="1:50" ht="26.4" customHeight="1" x14ac:dyDescent="0.3">
      <c r="C162" s="245" t="s">
        <v>841</v>
      </c>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c r="AQ162" s="246"/>
    </row>
    <row r="163" spans="1:50" ht="5.25" customHeight="1" x14ac:dyDescent="0.3">
      <c r="C163" s="129"/>
      <c r="D163" s="128"/>
      <c r="E163" s="128"/>
      <c r="F163" s="128"/>
      <c r="G163" s="128"/>
      <c r="H163" s="128"/>
      <c r="I163" s="128"/>
      <c r="J163" s="128"/>
      <c r="K163" s="128"/>
      <c r="L163" s="128"/>
      <c r="M163" s="128"/>
      <c r="N163" s="128"/>
      <c r="O163" s="128"/>
      <c r="P163" s="128"/>
      <c r="Q163" s="128"/>
      <c r="R163" s="128"/>
      <c r="S163" s="128"/>
    </row>
    <row r="164" spans="1:50" ht="48.6" customHeight="1" x14ac:dyDescent="0.3">
      <c r="C164" s="245" t="s">
        <v>842</v>
      </c>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row>
    <row r="165" spans="1:50" ht="5.25" customHeight="1" x14ac:dyDescent="0.3">
      <c r="B165" s="129"/>
      <c r="C165" s="17"/>
      <c r="D165" s="140"/>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1:50" x14ac:dyDescent="0.3">
      <c r="B166" s="129"/>
      <c r="C166" s="17"/>
      <c r="D166" s="140"/>
      <c r="E166" s="125"/>
      <c r="F166" s="125"/>
      <c r="G166" s="125"/>
      <c r="H166" s="125"/>
      <c r="I166" s="125"/>
      <c r="J166" s="125"/>
      <c r="K166" s="125"/>
      <c r="L166" s="125"/>
      <c r="M166" s="141" t="s">
        <v>773</v>
      </c>
      <c r="N166" s="125"/>
      <c r="O166" s="239"/>
      <c r="P166" s="240"/>
      <c r="Q166" s="240"/>
      <c r="R166" s="240"/>
      <c r="S166" s="241"/>
      <c r="T166" s="142" t="str">
        <f>IF(AND(O166="",OR(C151="X",C156="X"))," &lt;= Vul de datum in.","")</f>
        <v/>
      </c>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1:50" ht="5.25" customHeight="1" x14ac:dyDescent="0.3">
      <c r="B167" s="129"/>
      <c r="C167" s="17"/>
      <c r="D167" s="140"/>
      <c r="E167" s="125"/>
      <c r="F167" s="125"/>
      <c r="G167" s="125"/>
      <c r="H167" s="125"/>
      <c r="I167" s="125"/>
      <c r="J167" s="125"/>
      <c r="K167" s="125"/>
      <c r="L167" s="125"/>
      <c r="M167" s="141"/>
      <c r="N167" s="125"/>
      <c r="O167" s="147"/>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1:50" x14ac:dyDescent="0.3">
      <c r="B168" s="129"/>
      <c r="C168" s="17"/>
      <c r="D168" s="243" t="s">
        <v>774</v>
      </c>
      <c r="E168" s="244"/>
      <c r="F168" s="244"/>
      <c r="G168" s="244"/>
      <c r="H168" s="244"/>
      <c r="I168" s="244"/>
      <c r="J168" s="244"/>
      <c r="K168" s="244"/>
      <c r="L168" s="244"/>
      <c r="M168" s="244"/>
      <c r="O168" s="256"/>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8"/>
      <c r="AK168" s="143" t="str">
        <f>IF(AND(O166&lt;&gt;"",O168="")," &lt;= Vul de voor- en achternaam in.","")</f>
        <v/>
      </c>
      <c r="AL168" s="125"/>
      <c r="AM168" s="125"/>
      <c r="AN168" s="125"/>
      <c r="AO168" s="125"/>
      <c r="AP168" s="125"/>
      <c r="AQ168" s="125"/>
    </row>
    <row r="169" spans="1:50" x14ac:dyDescent="0.3">
      <c r="B169" s="129"/>
      <c r="C169" s="17"/>
      <c r="D169" s="244"/>
      <c r="E169" s="244"/>
      <c r="F169" s="244"/>
      <c r="G169" s="244"/>
      <c r="H169" s="244"/>
      <c r="I169" s="244"/>
      <c r="J169" s="244"/>
      <c r="K169" s="244"/>
      <c r="L169" s="244"/>
      <c r="M169" s="244"/>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1:50" x14ac:dyDescent="0.3">
      <c r="B170" s="129"/>
      <c r="C170" s="17"/>
      <c r="D170" s="244"/>
      <c r="E170" s="244"/>
      <c r="F170" s="244"/>
      <c r="G170" s="244"/>
      <c r="H170" s="244"/>
      <c r="I170" s="244"/>
      <c r="J170" s="244"/>
      <c r="K170" s="244"/>
      <c r="L170" s="244"/>
      <c r="M170" s="244"/>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1:50" ht="12" customHeight="1" x14ac:dyDescent="0.3">
      <c r="A171" s="11"/>
      <c r="B171" s="15"/>
      <c r="C171" s="44"/>
      <c r="D171" s="16"/>
      <c r="E171" s="16"/>
      <c r="F171" s="16"/>
      <c r="G171" s="16"/>
      <c r="H171" s="16"/>
      <c r="I171" s="16"/>
      <c r="J171" s="16"/>
      <c r="K171" s="16"/>
      <c r="L171" s="16"/>
      <c r="M171" s="16"/>
      <c r="N171" s="16"/>
      <c r="O171" s="16"/>
      <c r="P171" s="16"/>
      <c r="Q171" s="16"/>
      <c r="R171" s="16"/>
      <c r="S171" s="16"/>
      <c r="T171" s="11"/>
      <c r="U171" s="11"/>
      <c r="V171" s="11"/>
      <c r="W171" s="11"/>
      <c r="X171" s="11"/>
      <c r="Y171" s="11"/>
      <c r="Z171" s="11"/>
      <c r="AA171" s="11"/>
      <c r="AB171" s="11"/>
      <c r="AC171" s="11"/>
      <c r="AD171" s="11"/>
      <c r="AE171" s="11"/>
      <c r="AO171" s="11"/>
      <c r="AP171" s="11"/>
      <c r="AQ171" s="11"/>
      <c r="AR171" s="11"/>
    </row>
    <row r="172" spans="1:50" ht="14.25" customHeight="1" x14ac:dyDescent="0.3">
      <c r="A172" s="11"/>
      <c r="B172" s="11"/>
      <c r="C172" s="167" t="s">
        <v>724</v>
      </c>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row>
    <row r="173" spans="1:50" ht="3" customHeight="1" x14ac:dyDescent="0.3">
      <c r="A173" s="11"/>
      <c r="B173" s="11"/>
    </row>
    <row r="174" spans="1:50" s="17" customFormat="1" ht="26.4" customHeight="1" x14ac:dyDescent="0.3">
      <c r="A174" s="247">
        <v>19</v>
      </c>
      <c r="B174" s="248"/>
      <c r="C174" s="229" t="s">
        <v>725</v>
      </c>
      <c r="D174" s="224"/>
      <c r="E174" s="224"/>
      <c r="F174" s="224"/>
      <c r="G174" s="224"/>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24"/>
      <c r="AJ174" s="224"/>
      <c r="AK174" s="224"/>
      <c r="AL174" s="224"/>
      <c r="AM174" s="224"/>
      <c r="AN174" s="224"/>
      <c r="AO174" s="224"/>
      <c r="AP174" s="224"/>
      <c r="AQ174" s="224"/>
      <c r="AS174" s="20"/>
      <c r="AT174" s="20"/>
      <c r="AU174" s="20"/>
      <c r="AV174" s="20"/>
      <c r="AW174" s="20"/>
      <c r="AX174" s="20"/>
    </row>
    <row r="175" spans="1:50" s="17" customFormat="1" ht="3" customHeight="1" x14ac:dyDescent="0.3">
      <c r="A175" s="46"/>
      <c r="B175" s="79"/>
      <c r="C175" s="7"/>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S175" s="20"/>
      <c r="AT175" s="20"/>
      <c r="AU175" s="20"/>
      <c r="AV175" s="20"/>
      <c r="AW175" s="20"/>
      <c r="AX175" s="20"/>
    </row>
    <row r="176" spans="1:50" s="17" customFormat="1" ht="15" customHeight="1" x14ac:dyDescent="0.3">
      <c r="A176" s="46"/>
      <c r="B176" s="79"/>
      <c r="C176" s="121" t="s">
        <v>726</v>
      </c>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S176" s="20"/>
      <c r="AT176" s="20"/>
      <c r="AU176" s="20"/>
      <c r="AV176" s="20"/>
      <c r="AW176" s="20"/>
      <c r="AX176" s="20"/>
    </row>
    <row r="177" spans="1:52" s="118" customFormat="1" ht="6.15" customHeight="1" x14ac:dyDescent="0.3">
      <c r="A177" s="40"/>
      <c r="B177" s="40"/>
      <c r="C177" s="39"/>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23"/>
      <c r="AS177" s="23"/>
      <c r="AT177" s="23"/>
      <c r="AU177" s="23"/>
      <c r="AV177" s="23"/>
      <c r="AW177" s="23"/>
      <c r="AX177" s="24"/>
      <c r="AY177" s="56"/>
      <c r="AZ177" s="56"/>
    </row>
    <row r="178" spans="1:52" ht="15" customHeight="1" x14ac:dyDescent="0.3">
      <c r="A178" s="11"/>
      <c r="B178" s="11"/>
      <c r="C178" s="230" t="str">
        <f>IF(AND(P87="",T23="",Z75="",AR38="",AR40="",AA42="",AL44="",X47="",AM49="",X51="",AT53="",AR57="",AR59="",AR71="",AR73="",AK77="",K81="",AR104="",K81="",AR114="",Z116="",C121="",W124="",W126="",AR133="",AR135="",AR139="",AR141="",AA143="",Z145=""),"","U hebt nog niet alle gegevens (correct) ingevuld bij de vragen "&amp;A21&amp;" t.e.m. "&amp;A137&amp;"!")</f>
        <v/>
      </c>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c r="AM178" s="231"/>
      <c r="AN178" s="231"/>
      <c r="AO178" s="231"/>
      <c r="AP178" s="231"/>
      <c r="AQ178" s="232"/>
    </row>
    <row r="179" spans="1:52" ht="25.8" customHeight="1" x14ac:dyDescent="0.3">
      <c r="A179" s="11"/>
      <c r="B179" s="11"/>
      <c r="C179" s="233" t="str">
        <f>IF(AND(C121="",F118=""),"","Als u gelijktijdig met een fusie ook een herstructurering doorvoert, moet u de instructies uitvoeren die bij vraag " &amp;A116&amp; " staan vermeld!")</f>
        <v/>
      </c>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5"/>
    </row>
    <row r="180" spans="1:52" ht="15" customHeight="1" x14ac:dyDescent="0.3">
      <c r="A180" s="11"/>
      <c r="B180" s="11"/>
      <c r="C180" s="233" t="str">
        <f>IF(AND(AR133="",AR135="",AR139="",AR141="",AA143="",Z145=""),"","U hebt bij de rubriek 'Verhuizingen' nog niet alle gegevens (correct) beantwoord!")</f>
        <v/>
      </c>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255"/>
    </row>
    <row r="181" spans="1:52" ht="15" customHeight="1" x14ac:dyDescent="0.3">
      <c r="A181" s="11"/>
      <c r="B181" s="11"/>
      <c r="C181" s="233" t="str">
        <f>IF(AND(AR147="",AD149="",AR151="",O152="",AR154="",L156=""),"","U hebt vraag "&amp;A149&amp;" nog niet volledig (correct) beantwoord!")</f>
        <v/>
      </c>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255"/>
    </row>
    <row r="182" spans="1:52" ht="15" customHeight="1" x14ac:dyDescent="0.3">
      <c r="A182" s="11"/>
      <c r="B182" s="11"/>
      <c r="C182" s="233" t="str">
        <f>IF(AND(T166="",AK168=""),"","U hebt vraag "&amp;A160&amp;" nog niet volledig beantwoord!")</f>
        <v/>
      </c>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255"/>
    </row>
    <row r="183" spans="1:52" ht="15" customHeight="1" x14ac:dyDescent="0.3">
      <c r="A183" s="11"/>
      <c r="B183" s="11"/>
      <c r="C183" s="236" t="str">
        <f ca="1">IF(AC6="","","U gebruikt geen actuele versie van dit formulier!")</f>
        <v/>
      </c>
      <c r="D183" s="237"/>
      <c r="E183" s="237"/>
      <c r="F183" s="237"/>
      <c r="G183" s="237"/>
      <c r="H183" s="237"/>
      <c r="I183" s="237"/>
      <c r="J183" s="237"/>
      <c r="K183" s="237"/>
      <c r="L183" s="237"/>
      <c r="M183" s="237"/>
      <c r="N183" s="237"/>
      <c r="O183" s="237"/>
      <c r="P183" s="237"/>
      <c r="Q183" s="237"/>
      <c r="R183" s="237"/>
      <c r="S183" s="237"/>
      <c r="T183" s="237"/>
      <c r="U183" s="237"/>
      <c r="V183" s="237"/>
      <c r="W183" s="237"/>
      <c r="X183" s="237"/>
      <c r="Y183" s="237"/>
      <c r="Z183" s="237"/>
      <c r="AA183" s="237"/>
      <c r="AB183" s="237"/>
      <c r="AC183" s="237"/>
      <c r="AD183" s="237"/>
      <c r="AE183" s="237"/>
      <c r="AF183" s="237"/>
      <c r="AG183" s="237"/>
      <c r="AH183" s="237"/>
      <c r="AI183" s="237"/>
      <c r="AJ183" s="237"/>
      <c r="AK183" s="237"/>
      <c r="AL183" s="237"/>
      <c r="AM183" s="237"/>
      <c r="AN183" s="237"/>
      <c r="AO183" s="237"/>
      <c r="AP183" s="237"/>
      <c r="AQ183" s="238"/>
    </row>
    <row r="184" spans="1:52" ht="12" customHeight="1" x14ac:dyDescent="0.3">
      <c r="A184" s="11"/>
      <c r="B184" s="11"/>
    </row>
    <row r="185" spans="1:52" ht="15" customHeight="1" x14ac:dyDescent="0.3">
      <c r="A185" s="11"/>
      <c r="B185" s="11"/>
      <c r="C185" s="167" t="s">
        <v>133</v>
      </c>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row>
    <row r="186" spans="1:52" s="13" customFormat="1" ht="6.15" customHeight="1" x14ac:dyDescent="0.3">
      <c r="A186" s="12"/>
      <c r="B186" s="1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row>
    <row r="187" spans="1:52" s="17" customFormat="1" ht="15" customHeight="1" x14ac:dyDescent="0.3">
      <c r="A187" s="247">
        <v>20</v>
      </c>
      <c r="B187" s="248"/>
      <c r="C187" s="229" t="s">
        <v>762</v>
      </c>
      <c r="D187" s="242"/>
      <c r="E187" s="242"/>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S187" s="20"/>
      <c r="AT187" s="20"/>
      <c r="AU187" s="20"/>
      <c r="AV187" s="20"/>
      <c r="AW187" s="20"/>
      <c r="AX187" s="20"/>
    </row>
    <row r="188" spans="1:52" s="17" customFormat="1" ht="27.6" customHeight="1" x14ac:dyDescent="0.3">
      <c r="A188" s="119"/>
      <c r="B188" s="120"/>
      <c r="C188" s="229" t="s">
        <v>834</v>
      </c>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S188" s="20"/>
      <c r="AT188" s="20"/>
      <c r="AU188" s="20"/>
      <c r="AV188" s="20"/>
      <c r="AW188" s="20"/>
      <c r="AX188" s="20"/>
    </row>
    <row r="189" spans="1:52" s="17" customFormat="1" ht="28.8" customHeight="1" x14ac:dyDescent="0.3">
      <c r="A189" s="119"/>
      <c r="B189" s="120"/>
      <c r="C189" s="229" t="s">
        <v>778</v>
      </c>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S189" s="20"/>
      <c r="AT189" s="20"/>
      <c r="AU189" s="20"/>
      <c r="AV189" s="20"/>
      <c r="AW189" s="20"/>
      <c r="AX189" s="20"/>
    </row>
    <row r="190" spans="1:52" s="17" customFormat="1" ht="29.4" customHeight="1" x14ac:dyDescent="0.3">
      <c r="A190" s="119"/>
      <c r="B190" s="120"/>
      <c r="C190" s="229" t="s">
        <v>775</v>
      </c>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row>
    <row r="191" spans="1:52" s="17" customFormat="1" ht="12.9" customHeight="1" x14ac:dyDescent="0.3">
      <c r="A191" s="119"/>
      <c r="B191" s="120"/>
      <c r="C191" s="21" t="s">
        <v>727</v>
      </c>
      <c r="D191" s="266"/>
      <c r="E191" s="152"/>
      <c r="F191" s="21"/>
      <c r="G191" s="152"/>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row>
    <row r="192" spans="1:52" s="17" customFormat="1" ht="27.6" customHeight="1" x14ac:dyDescent="0.3">
      <c r="A192" s="119"/>
      <c r="B192" s="120"/>
      <c r="C192" s="227" t="s">
        <v>779</v>
      </c>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row>
    <row r="193" spans="1:50" s="17" customFormat="1" ht="29.4" customHeight="1" x14ac:dyDescent="0.3">
      <c r="A193" s="119"/>
      <c r="B193" s="120"/>
      <c r="C193" s="227" t="s">
        <v>780</v>
      </c>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8"/>
    </row>
    <row r="194" spans="1:50" s="17" customFormat="1" ht="15" customHeight="1" x14ac:dyDescent="0.3">
      <c r="A194" s="116"/>
      <c r="B194" s="117"/>
      <c r="C194" s="114"/>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S194" s="20"/>
      <c r="AT194" s="20"/>
      <c r="AU194" s="20"/>
      <c r="AV194" s="20"/>
      <c r="AW194" s="20"/>
      <c r="AX194" s="20"/>
    </row>
    <row r="195" spans="1:50" s="17" customFormat="1" ht="15" customHeight="1" x14ac:dyDescent="0.3">
      <c r="A195" s="108"/>
      <c r="B195" s="109"/>
      <c r="C195" s="21"/>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S195" s="20"/>
      <c r="AT195" s="20"/>
      <c r="AU195" s="20"/>
      <c r="AV195" s="20"/>
      <c r="AW195" s="20"/>
      <c r="AX195" s="20"/>
    </row>
    <row r="196" spans="1:50" s="17" customFormat="1" ht="15" customHeight="1" x14ac:dyDescent="0.3">
      <c r="A196" s="67"/>
      <c r="B196" s="68"/>
      <c r="C196" s="65"/>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S196" s="20"/>
      <c r="AT196" s="20"/>
      <c r="AU196" s="20"/>
      <c r="AV196" s="20"/>
      <c r="AW196" s="20"/>
      <c r="AX196" s="20"/>
    </row>
    <row r="197" spans="1:50" s="17" customFormat="1" ht="15" customHeight="1" x14ac:dyDescent="0.3">
      <c r="A197" s="67"/>
      <c r="B197" s="68"/>
      <c r="C197" s="223"/>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24"/>
      <c r="AJ197" s="224"/>
      <c r="AK197" s="224"/>
      <c r="AL197" s="224"/>
      <c r="AM197" s="224"/>
      <c r="AN197" s="224"/>
      <c r="AO197" s="224"/>
      <c r="AP197" s="224"/>
      <c r="AQ197" s="224"/>
      <c r="AS197" s="20"/>
      <c r="AT197" s="20"/>
      <c r="AU197" s="20"/>
      <c r="AV197" s="20"/>
      <c r="AW197" s="20"/>
      <c r="AX197" s="20"/>
    </row>
    <row r="198" spans="1:50" s="17" customFormat="1" ht="12.9" customHeight="1" x14ac:dyDescent="0.3">
      <c r="AP198" s="62"/>
      <c r="AQ198" s="62"/>
      <c r="AS198" s="20"/>
      <c r="AT198" s="20"/>
      <c r="AU198" s="20"/>
      <c r="AV198" s="20"/>
      <c r="AW198" s="20"/>
      <c r="AX198" s="20"/>
    </row>
    <row r="199" spans="1:50" s="17" customFormat="1" ht="12.9" customHeight="1" x14ac:dyDescent="0.3">
      <c r="A199" s="76"/>
      <c r="B199" s="77"/>
      <c r="C199" s="78"/>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S199" s="20"/>
      <c r="AT199" s="20"/>
      <c r="AU199" s="20"/>
      <c r="AV199" s="20"/>
      <c r="AW199" s="20"/>
      <c r="AX199" s="20"/>
    </row>
    <row r="200" spans="1:50" s="17" customFormat="1" ht="12.9" customHeight="1" x14ac:dyDescent="0.3">
      <c r="A200" s="76"/>
      <c r="B200" s="77"/>
      <c r="C200" s="78"/>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S200" s="20"/>
      <c r="AT200" s="20"/>
      <c r="AU200" s="20"/>
      <c r="AV200" s="20"/>
      <c r="AW200" s="20"/>
      <c r="AX200" s="20"/>
    </row>
    <row r="201" spans="1:50" s="17" customFormat="1" ht="12.9" customHeight="1" x14ac:dyDescent="0.3">
      <c r="A201" s="76"/>
      <c r="B201" s="77"/>
      <c r="C201" s="78"/>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S201" s="20"/>
      <c r="AT201" s="20"/>
      <c r="AU201" s="20"/>
      <c r="AV201" s="20"/>
      <c r="AW201" s="20"/>
      <c r="AX201" s="20"/>
    </row>
    <row r="202" spans="1:50" s="17" customFormat="1" ht="12.9" customHeight="1" x14ac:dyDescent="0.3">
      <c r="A202" s="76"/>
      <c r="B202" s="77"/>
      <c r="C202" s="78"/>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S202" s="20"/>
      <c r="AT202" s="20"/>
      <c r="AU202" s="20"/>
      <c r="AV202" s="20"/>
      <c r="AW202" s="20"/>
      <c r="AX202" s="20"/>
    </row>
    <row r="203" spans="1:50" s="17" customFormat="1" ht="12.9" customHeight="1" x14ac:dyDescent="0.3">
      <c r="A203" s="67"/>
      <c r="B203" s="68"/>
      <c r="C203" s="65"/>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S203" s="20"/>
      <c r="AT203" s="20"/>
      <c r="AU203" s="20"/>
      <c r="AV203" s="20"/>
      <c r="AW203" s="20"/>
      <c r="AX203" s="20"/>
    </row>
    <row r="204" spans="1:50" s="17" customFormat="1" ht="12.9" customHeight="1" x14ac:dyDescent="0.3">
      <c r="A204" s="67"/>
      <c r="B204" s="68"/>
      <c r="C204" s="65"/>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S204" s="20"/>
      <c r="AT204" s="20"/>
      <c r="AU204" s="20"/>
      <c r="AV204" s="20"/>
      <c r="AW204" s="20"/>
      <c r="AX204" s="20"/>
    </row>
    <row r="205" spans="1:50" s="17" customFormat="1" ht="12.9" customHeight="1" x14ac:dyDescent="0.3">
      <c r="A205" s="67"/>
      <c r="B205" s="68"/>
      <c r="C205" s="65"/>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S205" s="20"/>
      <c r="AT205" s="20"/>
      <c r="AU205" s="20"/>
      <c r="AV205" s="20"/>
      <c r="AW205" s="20"/>
      <c r="AX205" s="20"/>
    </row>
    <row r="206" spans="1:50" s="17" customFormat="1" ht="12.9" customHeight="1" x14ac:dyDescent="0.3">
      <c r="A206" s="67"/>
      <c r="B206" s="68"/>
      <c r="C206" s="65"/>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S206" s="20"/>
      <c r="AT206" s="20"/>
      <c r="AU206" s="20"/>
      <c r="AV206" s="20"/>
      <c r="AW206" s="20"/>
      <c r="AX206" s="20"/>
    </row>
    <row r="207" spans="1:50" s="17" customFormat="1" ht="12.9" customHeight="1" x14ac:dyDescent="0.3">
      <c r="A207" s="67"/>
      <c r="B207" s="68"/>
      <c r="C207" s="65"/>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S207" s="20"/>
      <c r="AT207" s="20"/>
      <c r="AU207" s="20"/>
      <c r="AV207" s="20"/>
      <c r="AW207" s="20"/>
      <c r="AX207" s="20"/>
    </row>
    <row r="208" spans="1:50" s="17" customFormat="1" ht="12.9" customHeight="1" x14ac:dyDescent="0.3">
      <c r="A208" s="67"/>
      <c r="B208" s="68"/>
      <c r="C208" s="65"/>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S208" s="20"/>
      <c r="AT208" s="20"/>
      <c r="AU208" s="20"/>
      <c r="AV208" s="20"/>
      <c r="AW208" s="20"/>
      <c r="AX208" s="20"/>
    </row>
    <row r="209" spans="1:50" s="17" customFormat="1" ht="12.9" customHeight="1" x14ac:dyDescent="0.3">
      <c r="A209" s="67"/>
      <c r="B209" s="68"/>
      <c r="C209" s="65"/>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S209" s="20"/>
      <c r="AT209" s="20"/>
      <c r="AU209" s="20"/>
      <c r="AV209" s="20"/>
      <c r="AW209" s="20"/>
      <c r="AX209" s="20"/>
    </row>
    <row r="210" spans="1:50" s="17" customFormat="1" ht="12.9" customHeight="1" x14ac:dyDescent="0.3">
      <c r="A210" s="67"/>
      <c r="B210" s="68"/>
      <c r="C210" s="65"/>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S210" s="20"/>
      <c r="AT210" s="20"/>
      <c r="AU210" s="20"/>
      <c r="AV210" s="20"/>
      <c r="AW210" s="20"/>
      <c r="AX210" s="20"/>
    </row>
    <row r="211" spans="1:50" s="17" customFormat="1" ht="12.9" customHeight="1" x14ac:dyDescent="0.3">
      <c r="A211" s="67"/>
      <c r="B211" s="68"/>
      <c r="C211" s="65"/>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S211" s="20"/>
      <c r="AT211" s="20"/>
      <c r="AU211" s="20"/>
      <c r="AV211" s="20"/>
      <c r="AW211" s="20"/>
      <c r="AX211" s="20"/>
    </row>
    <row r="212" spans="1:50" s="17" customFormat="1" ht="12.9" customHeight="1" x14ac:dyDescent="0.3">
      <c r="A212" s="67"/>
      <c r="B212" s="68"/>
      <c r="C212" s="65"/>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S212" s="20"/>
      <c r="AT212" s="20"/>
      <c r="AU212" s="20"/>
      <c r="AV212" s="20"/>
      <c r="AW212" s="20"/>
      <c r="AX212" s="20"/>
    </row>
    <row r="213" spans="1:50" s="17" customFormat="1" ht="12.9" customHeight="1" x14ac:dyDescent="0.3">
      <c r="A213" s="54"/>
      <c r="B213" s="55"/>
      <c r="C213" s="57"/>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S213" s="20"/>
      <c r="AT213" s="20"/>
      <c r="AU213" s="20"/>
      <c r="AV213" s="20"/>
      <c r="AW213" s="20"/>
      <c r="AX213" s="20"/>
    </row>
    <row r="214" spans="1:50" ht="27.15" customHeight="1" x14ac:dyDescent="0.3">
      <c r="AR214" s="47"/>
      <c r="AS214" s="47"/>
      <c r="AT214" s="47"/>
      <c r="AU214" s="47"/>
      <c r="AV214" s="47"/>
    </row>
  </sheetData>
  <sheetProtection algorithmName="SHA-512" hashValue="iF2q7TWiyMX+yYQfttzLRrNR3+ANKI6rPX9IqT6Q0vf4OEmR8vmUMmAixO9eV5vKoWyyMQ2J286rmfIz4h/hmw==" saltValue="h7q6/Dc7DqkvDZ6S+diEvg==" spinCount="100000" sheet="1"/>
  <mergeCells count="125">
    <mergeCell ref="A124:B124"/>
    <mergeCell ref="C124:V124"/>
    <mergeCell ref="D128:AQ128"/>
    <mergeCell ref="D129:AQ129"/>
    <mergeCell ref="U38:AK38"/>
    <mergeCell ref="AM38:AQ38"/>
    <mergeCell ref="U57:AK57"/>
    <mergeCell ref="AM57:AQ57"/>
    <mergeCell ref="U71:AK71"/>
    <mergeCell ref="AM71:AQ71"/>
    <mergeCell ref="A116:B116"/>
    <mergeCell ref="A108:B108"/>
    <mergeCell ref="A91:B91"/>
    <mergeCell ref="X97:AB97"/>
    <mergeCell ref="AC97:AG97"/>
    <mergeCell ref="AC98:AG98"/>
    <mergeCell ref="A102:B102"/>
    <mergeCell ref="N97:R97"/>
    <mergeCell ref="N98:R98"/>
    <mergeCell ref="S97:W97"/>
    <mergeCell ref="S98:W98"/>
    <mergeCell ref="AH97:AL97"/>
    <mergeCell ref="AH98:AL98"/>
    <mergeCell ref="A187:B187"/>
    <mergeCell ref="A174:B174"/>
    <mergeCell ref="A131:B131"/>
    <mergeCell ref="A149:B149"/>
    <mergeCell ref="A137:B137"/>
    <mergeCell ref="Y135:AQ135"/>
    <mergeCell ref="U135:W135"/>
    <mergeCell ref="C147:AQ147"/>
    <mergeCell ref="D151:AQ151"/>
    <mergeCell ref="D152:M152"/>
    <mergeCell ref="D156:F156"/>
    <mergeCell ref="C158:AQ158"/>
    <mergeCell ref="A160:B160"/>
    <mergeCell ref="C160:AQ160"/>
    <mergeCell ref="C180:AQ180"/>
    <mergeCell ref="O168:AJ168"/>
    <mergeCell ref="C181:AQ181"/>
    <mergeCell ref="C182:AQ182"/>
    <mergeCell ref="U133:AK133"/>
    <mergeCell ref="AM133:AQ133"/>
    <mergeCell ref="U139:AK139"/>
    <mergeCell ref="AM139:AQ139"/>
    <mergeCell ref="C164:AQ164"/>
    <mergeCell ref="C197:AQ197"/>
    <mergeCell ref="C137:AQ137"/>
    <mergeCell ref="C131:AQ131"/>
    <mergeCell ref="U143:Z143"/>
    <mergeCell ref="U141:W141"/>
    <mergeCell ref="Y141:AQ141"/>
    <mergeCell ref="C122:AQ122"/>
    <mergeCell ref="C192:AQ192"/>
    <mergeCell ref="C188:AQ188"/>
    <mergeCell ref="C193:AQ193"/>
    <mergeCell ref="C174:AQ174"/>
    <mergeCell ref="C178:AQ178"/>
    <mergeCell ref="C179:AQ179"/>
    <mergeCell ref="C183:AQ183"/>
    <mergeCell ref="O166:S166"/>
    <mergeCell ref="C189:AQ189"/>
    <mergeCell ref="C190:AQ190"/>
    <mergeCell ref="C185:AQ185"/>
    <mergeCell ref="C187:AQ187"/>
    <mergeCell ref="D168:M170"/>
    <mergeCell ref="C162:AQ162"/>
    <mergeCell ref="AE1:AQ1"/>
    <mergeCell ref="C3:AQ3"/>
    <mergeCell ref="C5:AQ5"/>
    <mergeCell ref="C17:AQ17"/>
    <mergeCell ref="P23:S23"/>
    <mergeCell ref="P30:R30"/>
    <mergeCell ref="P28:AQ28"/>
    <mergeCell ref="C16:AQ16"/>
    <mergeCell ref="D10:R10"/>
    <mergeCell ref="AJ2:AQ2"/>
    <mergeCell ref="T30:AQ30"/>
    <mergeCell ref="C21:AQ21"/>
    <mergeCell ref="AR3:AS3"/>
    <mergeCell ref="C172:AQ172"/>
    <mergeCell ref="AC6:AR13"/>
    <mergeCell ref="C19:AQ19"/>
    <mergeCell ref="P25:AQ26"/>
    <mergeCell ref="D118:E118"/>
    <mergeCell ref="C14:AQ14"/>
    <mergeCell ref="U145:Y145"/>
    <mergeCell ref="Y59:AQ59"/>
    <mergeCell ref="C110:AQ110"/>
    <mergeCell ref="C100:AQ100"/>
    <mergeCell ref="C104:F104"/>
    <mergeCell ref="C106:F106"/>
    <mergeCell ref="C97:H97"/>
    <mergeCell ref="C11:T11"/>
    <mergeCell ref="D120:E120"/>
    <mergeCell ref="F118:AQ118"/>
    <mergeCell ref="C61:AQ61"/>
    <mergeCell ref="Y40:AQ40"/>
    <mergeCell ref="C94:AQ94"/>
    <mergeCell ref="P32:V32"/>
    <mergeCell ref="C34:AQ34"/>
    <mergeCell ref="X98:AB98"/>
    <mergeCell ref="C98:H98"/>
    <mergeCell ref="C95:AQ95"/>
    <mergeCell ref="AB114:AQ115"/>
    <mergeCell ref="X114:AA114"/>
    <mergeCell ref="A21:B21"/>
    <mergeCell ref="A44:B44"/>
    <mergeCell ref="U59:W59"/>
    <mergeCell ref="A69:B69"/>
    <mergeCell ref="A87:B87"/>
    <mergeCell ref="K65:AQ67"/>
    <mergeCell ref="A75:B75"/>
    <mergeCell ref="A36:B36"/>
    <mergeCell ref="C85:AQ85"/>
    <mergeCell ref="A63:B63"/>
    <mergeCell ref="A79:B79"/>
    <mergeCell ref="Y73:AQ73"/>
    <mergeCell ref="U73:W73"/>
    <mergeCell ref="U42:Z42"/>
    <mergeCell ref="U40:W40"/>
    <mergeCell ref="C36:AQ36"/>
    <mergeCell ref="K81:AQ83"/>
    <mergeCell ref="I97:M97"/>
    <mergeCell ref="I98:M98"/>
  </mergeCells>
  <phoneticPr fontId="2" type="noConversion"/>
  <dataValidations count="16">
    <dataValidation type="list" allowBlank="1" showInputMessage="1" showErrorMessage="1" prompt="Klik op het pijltje naast de cel en klik daarna op de letter X." sqref="C114 C81 AC89 C120 C67 C65 C112 C83 C51 AG89 C118 C47 K53 K49 O49 S49 W49 AA49 AE49 AI49 Q53 U53 Y53 AC53 AG53 AK53 AO53 C89 I89 M89 Q89 U89 Y89 AC77 AG77 C77 I77 M77 Q77 U77 Y77 C151 AK154 E154 O154 AA154 C156 C126 C128" xr:uid="{00000000-0002-0000-0000-000000000000}">
      <formula1>"X,"</formula1>
    </dataValidation>
    <dataValidation type="list" allowBlank="1" showInputMessage="1" showErrorMessage="1" sqref="C177:AQ177" xr:uid="{00000000-0002-0000-0000-000002000000}">
      <formula1>"gunstig was.,beperkt gunstig was., ongunstig was."</formula1>
    </dataValidation>
    <dataValidation allowBlank="1" showInputMessage="1" showErrorMessage="1" prompt="Vul de datum in onder de vorm van dd/mm/jjjj.   " sqref="U145" xr:uid="{00000000-0002-0000-0000-000004000000}"/>
    <dataValidation type="textLength" allowBlank="1" showInputMessage="1" showErrorMessage="1" error="Een postnummer bestaat altijd uit 4 cijfers!" sqref="U40 U141 U59 U73 U135" xr:uid="{00000000-0002-0000-0000-000005000000}">
      <formula1>4</formula1>
      <formula2>4</formula2>
    </dataValidation>
    <dataValidation type="list" allowBlank="1" showInputMessage="1" showErrorMessage="1" prompt="Klik op het pijltje naast de cel en duid aan tot welk type u het bestaande type wilt omvormen." sqref="C98:H98" xr:uid="{00000000-0002-0000-0000-000006000000}">
      <formula1>"type 2, type 3, type 4, type 6, type 7, type 9"</formula1>
    </dataValidation>
    <dataValidation type="whole" operator="notEqual" allowBlank="1" showInputMessage="1" showErrorMessage="1" error="U mag uw eigen instellingsnummer niet vermelden! Vul enkel het nummer in van een andere instelling die bij de fusie is betrokken." prompt="U mag hier UW EIGEN INSTELLINGSNUMMER NIET VERMELDEN. Vul alleen het nummer in van een andere instelling die bij de fusie is betrokken." sqref="C104:F104" xr:uid="{00000000-0002-0000-0000-000009000000}">
      <formula1>P23</formula1>
    </dataValidation>
    <dataValidation type="whole" operator="notEqual" allowBlank="1" showInputMessage="1" showErrorMessage="1" error="U mag uw eigen instellingsnummer niet vermelden! Vul enkel het nummer in van een andere instelling die bij de fusie is betrokken." prompt="U mag hier UW EIGEN INSTELLINGSNUMMER NIET VERMELDEN. Vul alleen het nummer in van een andere instelling die bij de fusie is betrokken." sqref="C106:F106" xr:uid="{00000000-0002-0000-0000-00000A000000}">
      <formula1>P23</formula1>
    </dataValidation>
    <dataValidation allowBlank="1" showInputMessage="1" showErrorMessage="1" prompt="Als u het instellings- nummer invult, verschijnen de andere gegevens van deze vraag automatisch." sqref="P23:S23" xr:uid="{00000000-0002-0000-0000-00000D000000}"/>
    <dataValidation type="list" allowBlank="1" showInputMessage="1" showErrorMessage="1" prompt="Klik op het pijltje naast de cel en duid aan tot welk type u het bestaande type wilt omvormen." sqref="I98:M98" xr:uid="{00000000-0002-0000-0000-00000E000000}">
      <formula1>"basisaanbod, type 3, type 4, type 6, type 7, type 9"</formula1>
    </dataValidation>
    <dataValidation type="list" allowBlank="1" showInputMessage="1" showErrorMessage="1" prompt="Klik op het pijltje naast de cel en duid aan tot welk type u het bestaande type wilt omvormen." sqref="N98:R98" xr:uid="{00000000-0002-0000-0000-00000F000000}">
      <formula1>"basisaanbod, type 2, type 4, type 6, type 7, type 9"</formula1>
    </dataValidation>
    <dataValidation type="list" allowBlank="1" showInputMessage="1" showErrorMessage="1" prompt="Klik op het pijltje naast de cel en duid aan tot welk type u het bestaande type wilt omvormen." sqref="S98:W98" xr:uid="{00000000-0002-0000-0000-000010000000}">
      <formula1>"basisaanbod, type 2, type 3, type 6, type 7, type 9"</formula1>
    </dataValidation>
    <dataValidation type="list" allowBlank="1" showInputMessage="1" showErrorMessage="1" prompt="Klik op het pijltje naast de cel en duid aan tot welk type u het bestaande type wilt omvormen." sqref="X98:AB98" xr:uid="{00000000-0002-0000-0000-000011000000}">
      <formula1>"basisaanbod, type 2, type 3, type 4, type 7, type 9"</formula1>
    </dataValidation>
    <dataValidation type="list" allowBlank="1" showInputMessage="1" showErrorMessage="1" prompt="Klik op het pijltje naast de cel en duid aan tot welk type u het bestaande type wilt omvormen." sqref="AC98:AG98" xr:uid="{00000000-0002-0000-0000-000012000000}">
      <formula1>"basisaanbod, type 2, type 3, type 4, type 6, type 9"</formula1>
    </dataValidation>
    <dataValidation type="list" allowBlank="1" showInputMessage="1" showErrorMessage="1" prompt="Klik op het pijltje naast de cel en duid aan tot welk type u het bestaande type wilt omvormen." sqref="AH98:AL98" xr:uid="{00000000-0002-0000-0000-000013000000}">
      <formula1>"basisaanbod, type 2, type 3, type 4, type 6, type 7"</formula1>
    </dataValidation>
    <dataValidation type="textLength" operator="greaterThan" allowBlank="1" showInputMessage="1" showErrorMessage="1" error="Vul de volledige voor- en achternaam in!" sqref="O168:AJ168" xr:uid="{81765C41-6B30-479C-8EDF-8AF28739748E}">
      <formula1>5</formula1>
    </dataValidation>
    <dataValidation allowBlank="1" showInputMessage="1" showErrorMessage="1" prompt="Vul het huisnummer én het busnummer in." sqref="AM38:AQ38 AM57:AQ57 AM71:AQ71 AM133:AQ133 AM139:AQ139" xr:uid="{EECCCB1E-E3F9-4D8C-89B9-2444873FB5C6}"/>
  </dataValidations>
  <hyperlinks>
    <hyperlink ref="C11" r:id="rId1" xr:uid="{32DDA1E7-09A8-4CD1-AE09-D56ACAC74F18}"/>
    <hyperlink ref="C16:AQ16" r:id="rId2" display="Meer informatie over de manier waarop u dit formulier moet invullen en de meest recente versie ervan vindt u in omzendbriefBaO/97/9van 17 juni 1997 over de programmatie en rationalisatie in het buitengewoon basisonderwijs." xr:uid="{4414752C-BFAC-49D6-BE56-FAA7D99A1271}"/>
    <hyperlink ref="C94:AQ94" r:id="rId3" display="https://data-onderwijs.vlaanderen.be/edulex/document.aspx?docid=9303" xr:uid="{E0E22971-86BF-4B16-A5E4-F200C5FC4030}"/>
  </hyperlinks>
  <pageMargins left="0.51181102362204722" right="0.59055118110236227" top="0.70866141732283472" bottom="0.43307086614173229" header="0.35433070866141736" footer="0.51181102362204722"/>
  <pageSetup paperSize="9" scale="88" fitToWidth="0" fitToHeight="0" orientation="portrait" useFirstPageNumber="1" horizontalDpi="300" verticalDpi="300" r:id="rId4"/>
  <headerFooter differentFirst="1" alignWithMargins="0">
    <oddFooter>&amp;L&amp;"Calibri,Standaard"Melding van een herstructurering, een fusie, een verhuizing of een adreswijziging in het buitengewoon basisonderwijs - &amp; pagina &amp;P van &amp;N</oddFooter>
    <firstFooter>&amp;L&amp;G</firstFooter>
  </headerFooter>
  <rowBreaks count="3" manualBreakCount="3">
    <brk id="67" max="44" man="1"/>
    <brk id="146" max="44" man="1"/>
    <brk id="193" max="44" man="1"/>
  </row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8"/>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81.6640625" defaultRowHeight="13.2" x14ac:dyDescent="0.25"/>
  <cols>
    <col min="1" max="1" width="15.6640625" bestFit="1" customWidth="1"/>
    <col min="2" max="2" width="37.88671875" bestFit="1" customWidth="1"/>
    <col min="3" max="3" width="27.33203125" bestFit="1" customWidth="1"/>
    <col min="4" max="4" width="11" bestFit="1" customWidth="1"/>
    <col min="5" max="5" width="27.44140625" bestFit="1" customWidth="1"/>
    <col min="6" max="6" width="12.77734375" bestFit="1" customWidth="1"/>
    <col min="7" max="7" width="15.109375" bestFit="1" customWidth="1"/>
    <col min="8" max="8" width="31.6640625" bestFit="1" customWidth="1"/>
    <col min="9" max="9" width="11.6640625" bestFit="1" customWidth="1"/>
  </cols>
  <sheetData>
    <row r="1" spans="1:9" ht="16.2" x14ac:dyDescent="0.25">
      <c r="A1" s="5" t="s">
        <v>687</v>
      </c>
      <c r="B1" s="110" t="s">
        <v>677</v>
      </c>
      <c r="C1" s="5" t="s">
        <v>688</v>
      </c>
      <c r="D1" s="5" t="s">
        <v>689</v>
      </c>
      <c r="E1" s="5" t="s">
        <v>17</v>
      </c>
      <c r="F1" s="5" t="s">
        <v>125</v>
      </c>
      <c r="G1" s="5" t="s">
        <v>690</v>
      </c>
      <c r="H1" s="37" t="s">
        <v>691</v>
      </c>
      <c r="I1" s="37" t="s">
        <v>692</v>
      </c>
    </row>
    <row r="2" spans="1:9" ht="12.9" customHeight="1" x14ac:dyDescent="0.25">
      <c r="A2" s="95">
        <v>3301</v>
      </c>
      <c r="B2" s="96" t="s">
        <v>784</v>
      </c>
      <c r="C2" s="96" t="s">
        <v>531</v>
      </c>
      <c r="D2" s="95">
        <v>1120</v>
      </c>
      <c r="E2" s="96" t="s">
        <v>19</v>
      </c>
      <c r="F2" s="96" t="s">
        <v>160</v>
      </c>
      <c r="G2" s="96" t="s">
        <v>843</v>
      </c>
      <c r="H2" s="105" t="s">
        <v>844</v>
      </c>
      <c r="I2" s="105" t="s">
        <v>845</v>
      </c>
    </row>
    <row r="3" spans="1:9" ht="12.9" customHeight="1" x14ac:dyDescent="0.25">
      <c r="A3" s="95">
        <v>3319</v>
      </c>
      <c r="B3" s="96" t="s">
        <v>785</v>
      </c>
      <c r="C3" s="96" t="s">
        <v>363</v>
      </c>
      <c r="D3" s="95">
        <v>1750</v>
      </c>
      <c r="E3" s="96" t="s">
        <v>22</v>
      </c>
      <c r="F3" s="96" t="s">
        <v>728</v>
      </c>
      <c r="G3" s="96" t="s">
        <v>843</v>
      </c>
      <c r="H3" s="105" t="s">
        <v>844</v>
      </c>
      <c r="I3" s="105" t="s">
        <v>845</v>
      </c>
    </row>
    <row r="4" spans="1:9" ht="12.9" customHeight="1" x14ac:dyDescent="0.25">
      <c r="A4" s="95">
        <v>3327</v>
      </c>
      <c r="B4" s="96" t="s">
        <v>786</v>
      </c>
      <c r="C4" s="96" t="s">
        <v>729</v>
      </c>
      <c r="D4" s="95">
        <v>1780</v>
      </c>
      <c r="E4" s="96" t="s">
        <v>106</v>
      </c>
      <c r="F4" s="96" t="s">
        <v>161</v>
      </c>
      <c r="G4" s="96" t="s">
        <v>843</v>
      </c>
      <c r="H4" s="105" t="s">
        <v>844</v>
      </c>
      <c r="I4" s="105" t="s">
        <v>845</v>
      </c>
    </row>
    <row r="5" spans="1:9" ht="12.9" customHeight="1" x14ac:dyDescent="0.25">
      <c r="A5" s="95">
        <v>3335</v>
      </c>
      <c r="B5" s="96" t="s">
        <v>787</v>
      </c>
      <c r="C5" s="96" t="s">
        <v>364</v>
      </c>
      <c r="D5" s="95">
        <v>2920</v>
      </c>
      <c r="E5" s="96" t="s">
        <v>28</v>
      </c>
      <c r="F5" s="96" t="s">
        <v>162</v>
      </c>
      <c r="G5" s="96" t="s">
        <v>730</v>
      </c>
      <c r="H5" s="105" t="s">
        <v>731</v>
      </c>
      <c r="I5" s="105" t="s">
        <v>732</v>
      </c>
    </row>
    <row r="6" spans="1:9" ht="12.9" customHeight="1" x14ac:dyDescent="0.25">
      <c r="A6" s="95">
        <v>3343</v>
      </c>
      <c r="B6" s="96" t="s">
        <v>788</v>
      </c>
      <c r="C6" s="96" t="s">
        <v>365</v>
      </c>
      <c r="D6" s="95">
        <v>2970</v>
      </c>
      <c r="E6" s="96" t="s">
        <v>108</v>
      </c>
      <c r="F6" s="96" t="s">
        <v>163</v>
      </c>
      <c r="G6" s="96" t="s">
        <v>730</v>
      </c>
      <c r="H6" s="105" t="s">
        <v>731</v>
      </c>
      <c r="I6" s="105" t="s">
        <v>732</v>
      </c>
    </row>
    <row r="7" spans="1:9" ht="12.9" customHeight="1" x14ac:dyDescent="0.25">
      <c r="A7" s="95">
        <v>3368</v>
      </c>
      <c r="B7" s="96" t="s">
        <v>733</v>
      </c>
      <c r="C7" s="96" t="s">
        <v>366</v>
      </c>
      <c r="D7" s="95">
        <v>2460</v>
      </c>
      <c r="E7" s="96" t="s">
        <v>110</v>
      </c>
      <c r="F7" s="96" t="s">
        <v>164</v>
      </c>
      <c r="G7" s="96" t="s">
        <v>730</v>
      </c>
      <c r="H7" s="105" t="s">
        <v>731</v>
      </c>
      <c r="I7" s="105" t="s">
        <v>732</v>
      </c>
    </row>
    <row r="8" spans="1:9" ht="12.9" customHeight="1" x14ac:dyDescent="0.25">
      <c r="A8" s="95">
        <v>3384</v>
      </c>
      <c r="B8" s="96" t="s">
        <v>789</v>
      </c>
      <c r="C8" s="96" t="s">
        <v>367</v>
      </c>
      <c r="D8" s="95">
        <v>2840</v>
      </c>
      <c r="E8" s="96" t="s">
        <v>112</v>
      </c>
      <c r="F8" s="96" t="s">
        <v>165</v>
      </c>
      <c r="G8" s="96" t="s">
        <v>730</v>
      </c>
      <c r="H8" s="105" t="s">
        <v>731</v>
      </c>
      <c r="I8" s="105" t="s">
        <v>732</v>
      </c>
    </row>
    <row r="9" spans="1:9" ht="12.9" customHeight="1" x14ac:dyDescent="0.25">
      <c r="A9" s="95">
        <v>3392</v>
      </c>
      <c r="B9" s="96" t="s">
        <v>790</v>
      </c>
      <c r="C9" s="96" t="s">
        <v>791</v>
      </c>
      <c r="D9" s="95">
        <v>9100</v>
      </c>
      <c r="E9" s="96" t="s">
        <v>38</v>
      </c>
      <c r="F9" s="96" t="s">
        <v>166</v>
      </c>
      <c r="G9" s="96" t="s">
        <v>843</v>
      </c>
      <c r="H9" s="105" t="s">
        <v>844</v>
      </c>
      <c r="I9" s="105" t="s">
        <v>845</v>
      </c>
    </row>
    <row r="10" spans="1:9" ht="12.9" customHeight="1" x14ac:dyDescent="0.25">
      <c r="A10" s="95">
        <v>3401</v>
      </c>
      <c r="B10" s="96" t="s">
        <v>546</v>
      </c>
      <c r="C10" s="96" t="s">
        <v>368</v>
      </c>
      <c r="D10" s="95">
        <v>3001</v>
      </c>
      <c r="E10" s="96" t="s">
        <v>41</v>
      </c>
      <c r="F10" s="96" t="s">
        <v>359</v>
      </c>
      <c r="G10" s="96" t="s">
        <v>843</v>
      </c>
      <c r="H10" s="105" t="s">
        <v>844</v>
      </c>
      <c r="I10" s="105" t="s">
        <v>845</v>
      </c>
    </row>
    <row r="11" spans="1:9" ht="12.9" customHeight="1" x14ac:dyDescent="0.25">
      <c r="A11" s="95">
        <v>3426</v>
      </c>
      <c r="B11" s="96" t="s">
        <v>792</v>
      </c>
      <c r="C11" s="96" t="s">
        <v>369</v>
      </c>
      <c r="D11" s="95">
        <v>3800</v>
      </c>
      <c r="E11" s="96" t="s">
        <v>59</v>
      </c>
      <c r="F11" s="96" t="s">
        <v>167</v>
      </c>
      <c r="G11" s="96" t="s">
        <v>843</v>
      </c>
      <c r="H11" s="105" t="s">
        <v>844</v>
      </c>
      <c r="I11" s="105" t="s">
        <v>845</v>
      </c>
    </row>
    <row r="12" spans="1:9" ht="12.9" customHeight="1" x14ac:dyDescent="0.25">
      <c r="A12" s="95">
        <v>3434</v>
      </c>
      <c r="B12" s="96" t="s">
        <v>532</v>
      </c>
      <c r="C12" s="96" t="s">
        <v>370</v>
      </c>
      <c r="D12" s="95">
        <v>3550</v>
      </c>
      <c r="E12" s="96" t="s">
        <v>50</v>
      </c>
      <c r="F12" s="96" t="s">
        <v>168</v>
      </c>
      <c r="G12" s="96" t="s">
        <v>843</v>
      </c>
      <c r="H12" s="105" t="s">
        <v>844</v>
      </c>
      <c r="I12" s="105" t="s">
        <v>845</v>
      </c>
    </row>
    <row r="13" spans="1:9" ht="12.9" customHeight="1" x14ac:dyDescent="0.25">
      <c r="A13" s="95">
        <v>3442</v>
      </c>
      <c r="B13" s="96" t="s">
        <v>793</v>
      </c>
      <c r="C13" s="96" t="s">
        <v>371</v>
      </c>
      <c r="D13" s="95">
        <v>3600</v>
      </c>
      <c r="E13" s="96" t="s">
        <v>52</v>
      </c>
      <c r="F13" s="96" t="s">
        <v>169</v>
      </c>
      <c r="G13" s="96" t="s">
        <v>843</v>
      </c>
      <c r="H13" s="105" t="s">
        <v>844</v>
      </c>
      <c r="I13" s="105" t="s">
        <v>845</v>
      </c>
    </row>
    <row r="14" spans="1:9" ht="12.9" customHeight="1" x14ac:dyDescent="0.25">
      <c r="A14" s="95">
        <v>3459</v>
      </c>
      <c r="B14" s="96" t="s">
        <v>794</v>
      </c>
      <c r="C14" s="96" t="s">
        <v>372</v>
      </c>
      <c r="D14" s="95">
        <v>3630</v>
      </c>
      <c r="E14" s="96" t="s">
        <v>53</v>
      </c>
      <c r="F14" s="96" t="s">
        <v>170</v>
      </c>
      <c r="G14" s="96" t="s">
        <v>843</v>
      </c>
      <c r="H14" s="105" t="s">
        <v>844</v>
      </c>
      <c r="I14" s="105" t="s">
        <v>845</v>
      </c>
    </row>
    <row r="15" spans="1:9" ht="12.9" customHeight="1" x14ac:dyDescent="0.25">
      <c r="A15" s="95">
        <v>3467</v>
      </c>
      <c r="B15" s="96" t="s">
        <v>678</v>
      </c>
      <c r="C15" s="96" t="s">
        <v>373</v>
      </c>
      <c r="D15" s="95">
        <v>3720</v>
      </c>
      <c r="E15" s="96" t="s">
        <v>171</v>
      </c>
      <c r="F15" s="96" t="s">
        <v>172</v>
      </c>
      <c r="G15" s="96" t="s">
        <v>843</v>
      </c>
      <c r="H15" s="105" t="s">
        <v>844</v>
      </c>
      <c r="I15" s="105" t="s">
        <v>845</v>
      </c>
    </row>
    <row r="16" spans="1:9" ht="12.9" customHeight="1" x14ac:dyDescent="0.25">
      <c r="A16" s="95">
        <v>3475</v>
      </c>
      <c r="B16" s="96" t="s">
        <v>547</v>
      </c>
      <c r="C16" s="96" t="s">
        <v>374</v>
      </c>
      <c r="D16" s="95">
        <v>3920</v>
      </c>
      <c r="E16" s="96" t="s">
        <v>60</v>
      </c>
      <c r="F16" s="96" t="s">
        <v>173</v>
      </c>
      <c r="G16" s="96" t="s">
        <v>843</v>
      </c>
      <c r="H16" s="105" t="s">
        <v>844</v>
      </c>
      <c r="I16" s="105" t="s">
        <v>845</v>
      </c>
    </row>
    <row r="17" spans="1:9" ht="12.9" customHeight="1" x14ac:dyDescent="0.25">
      <c r="A17" s="95">
        <v>3491</v>
      </c>
      <c r="B17" s="96" t="s">
        <v>795</v>
      </c>
      <c r="C17" s="96" t="s">
        <v>375</v>
      </c>
      <c r="D17" s="95">
        <v>8670</v>
      </c>
      <c r="E17" s="96" t="s">
        <v>72</v>
      </c>
      <c r="F17" s="96" t="s">
        <v>174</v>
      </c>
      <c r="G17" s="96" t="s">
        <v>730</v>
      </c>
      <c r="H17" s="105" t="s">
        <v>731</v>
      </c>
      <c r="I17" s="105" t="s">
        <v>732</v>
      </c>
    </row>
    <row r="18" spans="1:9" ht="12.9" customHeight="1" x14ac:dyDescent="0.25">
      <c r="A18" s="95">
        <v>3509</v>
      </c>
      <c r="B18" s="96" t="s">
        <v>796</v>
      </c>
      <c r="C18" s="96" t="s">
        <v>376</v>
      </c>
      <c r="D18" s="95">
        <v>8200</v>
      </c>
      <c r="E18" s="96" t="s">
        <v>1</v>
      </c>
      <c r="F18" s="96" t="s">
        <v>175</v>
      </c>
      <c r="G18" s="96" t="s">
        <v>730</v>
      </c>
      <c r="H18" s="105" t="s">
        <v>731</v>
      </c>
      <c r="I18" s="105" t="s">
        <v>732</v>
      </c>
    </row>
    <row r="19" spans="1:9" ht="12.9" customHeight="1" x14ac:dyDescent="0.25">
      <c r="A19" s="95">
        <v>3517</v>
      </c>
      <c r="B19" s="96" t="s">
        <v>797</v>
      </c>
      <c r="C19" s="96" t="s">
        <v>377</v>
      </c>
      <c r="D19" s="95">
        <v>8730</v>
      </c>
      <c r="E19" s="96" t="s">
        <v>3</v>
      </c>
      <c r="F19" s="96" t="s">
        <v>176</v>
      </c>
      <c r="G19" s="96" t="s">
        <v>730</v>
      </c>
      <c r="H19" s="105" t="s">
        <v>731</v>
      </c>
      <c r="I19" s="105" t="s">
        <v>732</v>
      </c>
    </row>
    <row r="20" spans="1:9" ht="12.9" customHeight="1" x14ac:dyDescent="0.25">
      <c r="A20" s="95">
        <v>3525</v>
      </c>
      <c r="B20" s="96" t="s">
        <v>798</v>
      </c>
      <c r="C20" s="96" t="s">
        <v>378</v>
      </c>
      <c r="D20" s="95">
        <v>8400</v>
      </c>
      <c r="E20" s="96" t="s">
        <v>70</v>
      </c>
      <c r="F20" s="96" t="s">
        <v>177</v>
      </c>
      <c r="G20" s="96" t="s">
        <v>730</v>
      </c>
      <c r="H20" s="105" t="s">
        <v>731</v>
      </c>
      <c r="I20" s="105" t="s">
        <v>732</v>
      </c>
    </row>
    <row r="21" spans="1:9" ht="12.9" customHeight="1" x14ac:dyDescent="0.25">
      <c r="A21" s="95">
        <v>3558</v>
      </c>
      <c r="B21" s="96" t="s">
        <v>799</v>
      </c>
      <c r="C21" s="96" t="s">
        <v>379</v>
      </c>
      <c r="D21" s="95">
        <v>8500</v>
      </c>
      <c r="E21" s="96" t="s">
        <v>74</v>
      </c>
      <c r="F21" s="96" t="s">
        <v>178</v>
      </c>
      <c r="G21" s="96" t="s">
        <v>730</v>
      </c>
      <c r="H21" s="105" t="s">
        <v>731</v>
      </c>
      <c r="I21" s="105" t="s">
        <v>732</v>
      </c>
    </row>
    <row r="22" spans="1:9" ht="12.9" customHeight="1" x14ac:dyDescent="0.25">
      <c r="A22" s="95">
        <v>3566</v>
      </c>
      <c r="B22" s="96" t="s">
        <v>734</v>
      </c>
      <c r="C22" s="96" t="s">
        <v>380</v>
      </c>
      <c r="D22" s="95">
        <v>8940</v>
      </c>
      <c r="E22" s="96" t="s">
        <v>77</v>
      </c>
      <c r="F22" s="96" t="s">
        <v>179</v>
      </c>
      <c r="G22" s="96" t="s">
        <v>730</v>
      </c>
      <c r="H22" s="105" t="s">
        <v>731</v>
      </c>
      <c r="I22" s="105" t="s">
        <v>732</v>
      </c>
    </row>
    <row r="23" spans="1:9" ht="12.9" customHeight="1" x14ac:dyDescent="0.25">
      <c r="A23" s="95">
        <v>3574</v>
      </c>
      <c r="B23" s="96" t="s">
        <v>800</v>
      </c>
      <c r="C23" s="96" t="s">
        <v>381</v>
      </c>
      <c r="D23" s="95">
        <v>8800</v>
      </c>
      <c r="E23" s="96" t="s">
        <v>82</v>
      </c>
      <c r="F23" s="96" t="s">
        <v>180</v>
      </c>
      <c r="G23" s="96" t="s">
        <v>730</v>
      </c>
      <c r="H23" s="105" t="s">
        <v>731</v>
      </c>
      <c r="I23" s="105" t="s">
        <v>732</v>
      </c>
    </row>
    <row r="24" spans="1:9" ht="12.9" customHeight="1" x14ac:dyDescent="0.25">
      <c r="A24" s="95">
        <v>3582</v>
      </c>
      <c r="B24" s="96" t="s">
        <v>801</v>
      </c>
      <c r="C24" s="96" t="s">
        <v>382</v>
      </c>
      <c r="D24" s="95">
        <v>9000</v>
      </c>
      <c r="E24" s="96" t="s">
        <v>86</v>
      </c>
      <c r="F24" s="96" t="s">
        <v>181</v>
      </c>
      <c r="G24" s="96" t="s">
        <v>843</v>
      </c>
      <c r="H24" s="105" t="s">
        <v>844</v>
      </c>
      <c r="I24" s="105" t="s">
        <v>845</v>
      </c>
    </row>
    <row r="25" spans="1:9" ht="12.9" customHeight="1" x14ac:dyDescent="0.25">
      <c r="A25" s="95">
        <v>3591</v>
      </c>
      <c r="B25" s="96" t="s">
        <v>802</v>
      </c>
      <c r="C25" s="96" t="s">
        <v>383</v>
      </c>
      <c r="D25" s="95">
        <v>9940</v>
      </c>
      <c r="E25" s="96" t="s">
        <v>88</v>
      </c>
      <c r="F25" s="96" t="s">
        <v>182</v>
      </c>
      <c r="G25" s="96" t="s">
        <v>843</v>
      </c>
      <c r="H25" s="105" t="s">
        <v>844</v>
      </c>
      <c r="I25" s="105" t="s">
        <v>845</v>
      </c>
    </row>
    <row r="26" spans="1:9" ht="12.9" customHeight="1" x14ac:dyDescent="0.25">
      <c r="A26" s="95">
        <v>3608</v>
      </c>
      <c r="B26" s="96" t="s">
        <v>679</v>
      </c>
      <c r="C26" s="96" t="s">
        <v>384</v>
      </c>
      <c r="D26" s="95">
        <v>9160</v>
      </c>
      <c r="E26" s="96" t="s">
        <v>89</v>
      </c>
      <c r="F26" s="96" t="s">
        <v>183</v>
      </c>
      <c r="G26" s="96" t="s">
        <v>843</v>
      </c>
      <c r="H26" s="105" t="s">
        <v>844</v>
      </c>
      <c r="I26" s="105" t="s">
        <v>845</v>
      </c>
    </row>
    <row r="27" spans="1:9" ht="12.9" customHeight="1" x14ac:dyDescent="0.25">
      <c r="A27" s="95">
        <v>3616</v>
      </c>
      <c r="B27" s="96" t="s">
        <v>803</v>
      </c>
      <c r="C27" s="96" t="s">
        <v>385</v>
      </c>
      <c r="D27" s="95">
        <v>9300</v>
      </c>
      <c r="E27" s="96" t="s">
        <v>92</v>
      </c>
      <c r="F27" s="96" t="s">
        <v>184</v>
      </c>
      <c r="G27" s="96" t="s">
        <v>843</v>
      </c>
      <c r="H27" s="105" t="s">
        <v>844</v>
      </c>
      <c r="I27" s="105" t="s">
        <v>845</v>
      </c>
    </row>
    <row r="28" spans="1:9" ht="12.9" customHeight="1" x14ac:dyDescent="0.25">
      <c r="A28" s="95">
        <v>3624</v>
      </c>
      <c r="B28" s="96" t="s">
        <v>804</v>
      </c>
      <c r="C28" s="96" t="s">
        <v>386</v>
      </c>
      <c r="D28" s="95">
        <v>9420</v>
      </c>
      <c r="E28" s="96" t="s">
        <v>6</v>
      </c>
      <c r="F28" s="96" t="s">
        <v>185</v>
      </c>
      <c r="G28" s="96" t="s">
        <v>843</v>
      </c>
      <c r="H28" s="105" t="s">
        <v>844</v>
      </c>
      <c r="I28" s="105" t="s">
        <v>845</v>
      </c>
    </row>
    <row r="29" spans="1:9" ht="12.9" customHeight="1" x14ac:dyDescent="0.25">
      <c r="A29" s="95">
        <v>3632</v>
      </c>
      <c r="B29" s="96" t="s">
        <v>805</v>
      </c>
      <c r="C29" s="96" t="s">
        <v>387</v>
      </c>
      <c r="D29" s="95">
        <v>9500</v>
      </c>
      <c r="E29" s="96" t="s">
        <v>96</v>
      </c>
      <c r="F29" s="96" t="s">
        <v>186</v>
      </c>
      <c r="G29" s="96" t="s">
        <v>843</v>
      </c>
      <c r="H29" s="105" t="s">
        <v>844</v>
      </c>
      <c r="I29" s="105" t="s">
        <v>845</v>
      </c>
    </row>
    <row r="30" spans="1:9" ht="12.9" customHeight="1" x14ac:dyDescent="0.25">
      <c r="A30" s="95">
        <v>3641</v>
      </c>
      <c r="B30" s="96" t="s">
        <v>806</v>
      </c>
      <c r="C30" s="96" t="s">
        <v>388</v>
      </c>
      <c r="D30" s="95">
        <v>9700</v>
      </c>
      <c r="E30" s="96" t="s">
        <v>97</v>
      </c>
      <c r="F30" s="96" t="s">
        <v>187</v>
      </c>
      <c r="G30" s="96" t="s">
        <v>843</v>
      </c>
      <c r="H30" s="105" t="s">
        <v>844</v>
      </c>
      <c r="I30" s="105" t="s">
        <v>845</v>
      </c>
    </row>
    <row r="31" spans="1:9" ht="12.9" customHeight="1" x14ac:dyDescent="0.25">
      <c r="A31" s="95">
        <v>25247</v>
      </c>
      <c r="B31" s="96" t="s">
        <v>548</v>
      </c>
      <c r="C31" s="96" t="s">
        <v>389</v>
      </c>
      <c r="D31" s="95">
        <v>1070</v>
      </c>
      <c r="E31" s="96" t="s">
        <v>102</v>
      </c>
      <c r="F31" s="96" t="s">
        <v>188</v>
      </c>
      <c r="G31" s="96" t="s">
        <v>843</v>
      </c>
      <c r="H31" s="105" t="s">
        <v>844</v>
      </c>
      <c r="I31" s="105" t="s">
        <v>845</v>
      </c>
    </row>
    <row r="32" spans="1:9" ht="12.9" customHeight="1" x14ac:dyDescent="0.25">
      <c r="A32" s="95">
        <v>25254</v>
      </c>
      <c r="B32" s="96" t="s">
        <v>549</v>
      </c>
      <c r="C32" s="96" t="s">
        <v>390</v>
      </c>
      <c r="D32" s="95">
        <v>1080</v>
      </c>
      <c r="E32" s="96" t="s">
        <v>101</v>
      </c>
      <c r="F32" s="96" t="s">
        <v>189</v>
      </c>
      <c r="G32" s="96" t="s">
        <v>843</v>
      </c>
      <c r="H32" s="105" t="s">
        <v>844</v>
      </c>
      <c r="I32" s="105" t="s">
        <v>845</v>
      </c>
    </row>
    <row r="33" spans="1:9" ht="12.9" customHeight="1" x14ac:dyDescent="0.25">
      <c r="A33" s="95">
        <v>25271</v>
      </c>
      <c r="B33" s="96" t="s">
        <v>693</v>
      </c>
      <c r="C33" s="96" t="s">
        <v>391</v>
      </c>
      <c r="D33" s="95">
        <v>1082</v>
      </c>
      <c r="E33" s="96" t="s">
        <v>18</v>
      </c>
      <c r="F33" s="96" t="s">
        <v>342</v>
      </c>
      <c r="G33" s="96" t="s">
        <v>843</v>
      </c>
      <c r="H33" s="105" t="s">
        <v>844</v>
      </c>
      <c r="I33" s="105" t="s">
        <v>845</v>
      </c>
    </row>
    <row r="34" spans="1:9" ht="12.9" customHeight="1" x14ac:dyDescent="0.25">
      <c r="A34" s="95">
        <v>25288</v>
      </c>
      <c r="B34" s="96" t="s">
        <v>735</v>
      </c>
      <c r="C34" s="96" t="s">
        <v>392</v>
      </c>
      <c r="D34" s="95">
        <v>1200</v>
      </c>
      <c r="E34" s="96" t="s">
        <v>20</v>
      </c>
      <c r="F34" s="96" t="s">
        <v>190</v>
      </c>
      <c r="G34" s="96" t="s">
        <v>843</v>
      </c>
      <c r="H34" s="105" t="s">
        <v>844</v>
      </c>
      <c r="I34" s="105" t="s">
        <v>845</v>
      </c>
    </row>
    <row r="35" spans="1:9" ht="12.9" customHeight="1" x14ac:dyDescent="0.25">
      <c r="A35" s="95">
        <v>25296</v>
      </c>
      <c r="B35" s="96" t="s">
        <v>551</v>
      </c>
      <c r="C35" s="96" t="s">
        <v>393</v>
      </c>
      <c r="D35" s="95">
        <v>1200</v>
      </c>
      <c r="E35" s="96" t="s">
        <v>20</v>
      </c>
      <c r="F35" s="96" t="s">
        <v>533</v>
      </c>
      <c r="G35" s="96" t="s">
        <v>843</v>
      </c>
      <c r="H35" s="105" t="s">
        <v>844</v>
      </c>
      <c r="I35" s="105" t="s">
        <v>845</v>
      </c>
    </row>
    <row r="36" spans="1:9" ht="12.9" customHeight="1" x14ac:dyDescent="0.25">
      <c r="A36" s="95">
        <v>25304</v>
      </c>
      <c r="B36" s="96" t="s">
        <v>552</v>
      </c>
      <c r="C36" s="96" t="s">
        <v>394</v>
      </c>
      <c r="D36" s="95">
        <v>1500</v>
      </c>
      <c r="E36" s="96" t="s">
        <v>21</v>
      </c>
      <c r="F36" s="96" t="s">
        <v>191</v>
      </c>
      <c r="G36" s="96" t="s">
        <v>843</v>
      </c>
      <c r="H36" s="105" t="s">
        <v>844</v>
      </c>
      <c r="I36" s="105" t="s">
        <v>845</v>
      </c>
    </row>
    <row r="37" spans="1:9" ht="12.9" customHeight="1" x14ac:dyDescent="0.25">
      <c r="A37" s="95">
        <v>25321</v>
      </c>
      <c r="B37" s="96" t="s">
        <v>553</v>
      </c>
      <c r="C37" s="96" t="s">
        <v>395</v>
      </c>
      <c r="D37" s="95">
        <v>1652</v>
      </c>
      <c r="E37" s="96" t="s">
        <v>103</v>
      </c>
      <c r="F37" s="96" t="s">
        <v>192</v>
      </c>
      <c r="G37" s="96" t="s">
        <v>843</v>
      </c>
      <c r="H37" s="105" t="s">
        <v>844</v>
      </c>
      <c r="I37" s="105" t="s">
        <v>845</v>
      </c>
    </row>
    <row r="38" spans="1:9" ht="12.9" customHeight="1" x14ac:dyDescent="0.25">
      <c r="A38" s="95">
        <v>25346</v>
      </c>
      <c r="B38" s="96" t="s">
        <v>554</v>
      </c>
      <c r="C38" s="96" t="s">
        <v>396</v>
      </c>
      <c r="D38" s="95">
        <v>1750</v>
      </c>
      <c r="E38" s="96" t="s">
        <v>22</v>
      </c>
      <c r="F38" s="96" t="s">
        <v>193</v>
      </c>
      <c r="G38" s="96" t="s">
        <v>843</v>
      </c>
      <c r="H38" s="105" t="s">
        <v>844</v>
      </c>
      <c r="I38" s="105" t="s">
        <v>845</v>
      </c>
    </row>
    <row r="39" spans="1:9" ht="12.9" customHeight="1" x14ac:dyDescent="0.25">
      <c r="A39" s="95">
        <v>25353</v>
      </c>
      <c r="B39" s="96" t="s">
        <v>555</v>
      </c>
      <c r="C39" s="96" t="s">
        <v>397</v>
      </c>
      <c r="D39" s="95">
        <v>1750</v>
      </c>
      <c r="E39" s="96" t="s">
        <v>22</v>
      </c>
      <c r="F39" s="96" t="s">
        <v>360</v>
      </c>
      <c r="G39" s="96" t="s">
        <v>843</v>
      </c>
      <c r="H39" s="105" t="s">
        <v>844</v>
      </c>
      <c r="I39" s="105" t="s">
        <v>845</v>
      </c>
    </row>
    <row r="40" spans="1:9" ht="12.9" customHeight="1" x14ac:dyDescent="0.25">
      <c r="A40" s="95">
        <v>25379</v>
      </c>
      <c r="B40" s="96" t="s">
        <v>556</v>
      </c>
      <c r="C40" s="96" t="s">
        <v>398</v>
      </c>
      <c r="D40" s="95">
        <v>1602</v>
      </c>
      <c r="E40" s="96" t="s">
        <v>104</v>
      </c>
      <c r="F40" s="96" t="s">
        <v>736</v>
      </c>
      <c r="G40" s="96" t="s">
        <v>843</v>
      </c>
      <c r="H40" s="105" t="s">
        <v>844</v>
      </c>
      <c r="I40" s="105" t="s">
        <v>845</v>
      </c>
    </row>
    <row r="41" spans="1:9" ht="12.9" customHeight="1" x14ac:dyDescent="0.25">
      <c r="A41" s="95">
        <v>25395</v>
      </c>
      <c r="B41" s="96" t="s">
        <v>557</v>
      </c>
      <c r="C41" s="96" t="s">
        <v>399</v>
      </c>
      <c r="D41" s="95">
        <v>1760</v>
      </c>
      <c r="E41" s="96" t="s">
        <v>105</v>
      </c>
      <c r="F41" s="96" t="s">
        <v>194</v>
      </c>
      <c r="G41" s="96" t="s">
        <v>843</v>
      </c>
      <c r="H41" s="105" t="s">
        <v>844</v>
      </c>
      <c r="I41" s="105" t="s">
        <v>845</v>
      </c>
    </row>
    <row r="42" spans="1:9" ht="12.9" customHeight="1" x14ac:dyDescent="0.25">
      <c r="A42" s="95">
        <v>25403</v>
      </c>
      <c r="B42" s="96" t="s">
        <v>558</v>
      </c>
      <c r="C42" s="96" t="s">
        <v>400</v>
      </c>
      <c r="D42" s="95">
        <v>1800</v>
      </c>
      <c r="E42" s="96" t="s">
        <v>23</v>
      </c>
      <c r="F42" s="96" t="s">
        <v>195</v>
      </c>
      <c r="G42" s="96" t="s">
        <v>843</v>
      </c>
      <c r="H42" s="105" t="s">
        <v>844</v>
      </c>
      <c r="I42" s="105" t="s">
        <v>845</v>
      </c>
    </row>
    <row r="43" spans="1:9" ht="12.9" customHeight="1" x14ac:dyDescent="0.25">
      <c r="A43" s="95">
        <v>25411</v>
      </c>
      <c r="B43" s="96" t="s">
        <v>559</v>
      </c>
      <c r="C43" s="96" t="s">
        <v>401</v>
      </c>
      <c r="D43" s="95">
        <v>1800</v>
      </c>
      <c r="E43" s="96" t="s">
        <v>23</v>
      </c>
      <c r="F43" s="96" t="s">
        <v>196</v>
      </c>
      <c r="G43" s="96" t="s">
        <v>843</v>
      </c>
      <c r="H43" s="105" t="s">
        <v>844</v>
      </c>
      <c r="I43" s="105" t="s">
        <v>845</v>
      </c>
    </row>
    <row r="44" spans="1:9" ht="12.9" customHeight="1" x14ac:dyDescent="0.25">
      <c r="A44" s="95">
        <v>25429</v>
      </c>
      <c r="B44" s="96" t="s">
        <v>560</v>
      </c>
      <c r="C44" s="96" t="s">
        <v>402</v>
      </c>
      <c r="D44" s="95">
        <v>1745</v>
      </c>
      <c r="E44" s="96" t="s">
        <v>24</v>
      </c>
      <c r="F44" s="96" t="s">
        <v>197</v>
      </c>
      <c r="G44" s="96" t="s">
        <v>843</v>
      </c>
      <c r="H44" s="105" t="s">
        <v>844</v>
      </c>
      <c r="I44" s="105" t="s">
        <v>845</v>
      </c>
    </row>
    <row r="45" spans="1:9" ht="12.9" customHeight="1" x14ac:dyDescent="0.25">
      <c r="A45" s="95">
        <v>25445</v>
      </c>
      <c r="B45" s="96" t="s">
        <v>561</v>
      </c>
      <c r="C45" s="96" t="s">
        <v>403</v>
      </c>
      <c r="D45" s="95">
        <v>2018</v>
      </c>
      <c r="E45" s="96" t="s">
        <v>343</v>
      </c>
      <c r="F45" s="96" t="s">
        <v>198</v>
      </c>
      <c r="G45" s="96" t="s">
        <v>730</v>
      </c>
      <c r="H45" s="105" t="s">
        <v>731</v>
      </c>
      <c r="I45" s="105" t="s">
        <v>732</v>
      </c>
    </row>
    <row r="46" spans="1:9" ht="12.9" customHeight="1" x14ac:dyDescent="0.25">
      <c r="A46" s="95">
        <v>25452</v>
      </c>
      <c r="B46" s="96" t="s">
        <v>807</v>
      </c>
      <c r="C46" s="96" t="s">
        <v>404</v>
      </c>
      <c r="D46" s="95">
        <v>2018</v>
      </c>
      <c r="E46" s="96" t="s">
        <v>343</v>
      </c>
      <c r="F46" s="96" t="s">
        <v>199</v>
      </c>
      <c r="G46" s="96" t="s">
        <v>730</v>
      </c>
      <c r="H46" s="105" t="s">
        <v>731</v>
      </c>
      <c r="I46" s="105" t="s">
        <v>732</v>
      </c>
    </row>
    <row r="47" spans="1:9" ht="12.9" customHeight="1" x14ac:dyDescent="0.25">
      <c r="A47" s="95">
        <v>25461</v>
      </c>
      <c r="B47" s="96" t="s">
        <v>562</v>
      </c>
      <c r="C47" s="96" t="s">
        <v>405</v>
      </c>
      <c r="D47" s="95">
        <v>2018</v>
      </c>
      <c r="E47" s="96" t="s">
        <v>343</v>
      </c>
      <c r="F47" s="96" t="s">
        <v>200</v>
      </c>
      <c r="G47" s="96" t="s">
        <v>730</v>
      </c>
      <c r="H47" s="105" t="s">
        <v>731</v>
      </c>
      <c r="I47" s="105" t="s">
        <v>732</v>
      </c>
    </row>
    <row r="48" spans="1:9" ht="12.9" customHeight="1" x14ac:dyDescent="0.25">
      <c r="A48" s="95">
        <v>25478</v>
      </c>
      <c r="B48" s="96" t="s">
        <v>563</v>
      </c>
      <c r="C48" s="96" t="s">
        <v>406</v>
      </c>
      <c r="D48" s="95">
        <v>2060</v>
      </c>
      <c r="E48" s="96" t="s">
        <v>343</v>
      </c>
      <c r="F48" s="96" t="s">
        <v>201</v>
      </c>
      <c r="G48" s="96" t="s">
        <v>730</v>
      </c>
      <c r="H48" s="105" t="s">
        <v>731</v>
      </c>
      <c r="I48" s="105" t="s">
        <v>732</v>
      </c>
    </row>
    <row r="49" spans="1:9" ht="12.9" customHeight="1" x14ac:dyDescent="0.25">
      <c r="A49" s="95">
        <v>25486</v>
      </c>
      <c r="B49" s="96" t="s">
        <v>564</v>
      </c>
      <c r="C49" s="96" t="s">
        <v>407</v>
      </c>
      <c r="D49" s="95">
        <v>2020</v>
      </c>
      <c r="E49" s="96" t="s">
        <v>343</v>
      </c>
      <c r="F49" s="96" t="s">
        <v>202</v>
      </c>
      <c r="G49" s="96" t="s">
        <v>730</v>
      </c>
      <c r="H49" s="105" t="s">
        <v>731</v>
      </c>
      <c r="I49" s="105" t="s">
        <v>732</v>
      </c>
    </row>
    <row r="50" spans="1:9" ht="12.9" customHeight="1" x14ac:dyDescent="0.25">
      <c r="A50" s="95">
        <v>25494</v>
      </c>
      <c r="B50" s="96" t="s">
        <v>562</v>
      </c>
      <c r="C50" s="96" t="s">
        <v>408</v>
      </c>
      <c r="D50" s="95">
        <v>2018</v>
      </c>
      <c r="E50" s="96" t="s">
        <v>343</v>
      </c>
      <c r="F50" s="96" t="s">
        <v>200</v>
      </c>
      <c r="G50" s="96" t="s">
        <v>730</v>
      </c>
      <c r="H50" s="105" t="s">
        <v>731</v>
      </c>
      <c r="I50" s="105" t="s">
        <v>732</v>
      </c>
    </row>
    <row r="51" spans="1:9" ht="12.9" customHeight="1" x14ac:dyDescent="0.25">
      <c r="A51" s="95">
        <v>25502</v>
      </c>
      <c r="B51" s="96" t="s">
        <v>565</v>
      </c>
      <c r="C51" s="96" t="s">
        <v>409</v>
      </c>
      <c r="D51" s="95">
        <v>2020</v>
      </c>
      <c r="E51" s="96" t="s">
        <v>343</v>
      </c>
      <c r="F51" s="96" t="s">
        <v>203</v>
      </c>
      <c r="G51" s="96" t="s">
        <v>730</v>
      </c>
      <c r="H51" s="105" t="s">
        <v>731</v>
      </c>
      <c r="I51" s="105" t="s">
        <v>732</v>
      </c>
    </row>
    <row r="52" spans="1:9" ht="12.9" customHeight="1" x14ac:dyDescent="0.25">
      <c r="A52" s="95">
        <v>25511</v>
      </c>
      <c r="B52" s="96" t="s">
        <v>566</v>
      </c>
      <c r="C52" s="96" t="s">
        <v>410</v>
      </c>
      <c r="D52" s="95">
        <v>2020</v>
      </c>
      <c r="E52" s="96" t="s">
        <v>343</v>
      </c>
      <c r="F52" s="96" t="s">
        <v>204</v>
      </c>
      <c r="G52" s="96" t="s">
        <v>730</v>
      </c>
      <c r="H52" s="105" t="s">
        <v>731</v>
      </c>
      <c r="I52" s="105" t="s">
        <v>732</v>
      </c>
    </row>
    <row r="53" spans="1:9" ht="12.9" customHeight="1" x14ac:dyDescent="0.25">
      <c r="A53" s="95">
        <v>25528</v>
      </c>
      <c r="B53" s="96" t="s">
        <v>567</v>
      </c>
      <c r="C53" s="96" t="s">
        <v>411</v>
      </c>
      <c r="D53" s="95">
        <v>2020</v>
      </c>
      <c r="E53" s="96" t="s">
        <v>343</v>
      </c>
      <c r="F53" s="96" t="s">
        <v>205</v>
      </c>
      <c r="G53" s="96" t="s">
        <v>730</v>
      </c>
      <c r="H53" s="105" t="s">
        <v>731</v>
      </c>
      <c r="I53" s="105" t="s">
        <v>732</v>
      </c>
    </row>
    <row r="54" spans="1:9" ht="12.9" customHeight="1" x14ac:dyDescent="0.25">
      <c r="A54" s="95">
        <v>25536</v>
      </c>
      <c r="B54" s="96" t="s">
        <v>568</v>
      </c>
      <c r="C54" s="96" t="s">
        <v>846</v>
      </c>
      <c r="D54" s="95">
        <v>2180</v>
      </c>
      <c r="E54" s="96" t="s">
        <v>847</v>
      </c>
      <c r="F54" s="96" t="s">
        <v>206</v>
      </c>
      <c r="G54" s="96" t="s">
        <v>730</v>
      </c>
      <c r="H54" s="105" t="s">
        <v>731</v>
      </c>
      <c r="I54" s="105" t="s">
        <v>732</v>
      </c>
    </row>
    <row r="55" spans="1:9" ht="12.9" customHeight="1" x14ac:dyDescent="0.25">
      <c r="A55" s="95">
        <v>25544</v>
      </c>
      <c r="B55" s="96" t="s">
        <v>694</v>
      </c>
      <c r="C55" s="96" t="s">
        <v>412</v>
      </c>
      <c r="D55" s="95">
        <v>2030</v>
      </c>
      <c r="E55" s="96" t="s">
        <v>343</v>
      </c>
      <c r="F55" s="96" t="s">
        <v>207</v>
      </c>
      <c r="G55" s="96" t="s">
        <v>730</v>
      </c>
      <c r="H55" s="105" t="s">
        <v>731</v>
      </c>
      <c r="I55" s="105" t="s">
        <v>732</v>
      </c>
    </row>
    <row r="56" spans="1:9" ht="12.9" customHeight="1" x14ac:dyDescent="0.25">
      <c r="A56" s="95">
        <v>25551</v>
      </c>
      <c r="B56" s="96" t="s">
        <v>569</v>
      </c>
      <c r="C56" s="96" t="s">
        <v>413</v>
      </c>
      <c r="D56" s="95">
        <v>2050</v>
      </c>
      <c r="E56" s="96" t="s">
        <v>343</v>
      </c>
      <c r="F56" s="96" t="s">
        <v>208</v>
      </c>
      <c r="G56" s="96" t="s">
        <v>730</v>
      </c>
      <c r="H56" s="105" t="s">
        <v>731</v>
      </c>
      <c r="I56" s="105" t="s">
        <v>732</v>
      </c>
    </row>
    <row r="57" spans="1:9" ht="12.9" customHeight="1" x14ac:dyDescent="0.25">
      <c r="A57" s="95">
        <v>25569</v>
      </c>
      <c r="B57" s="96" t="s">
        <v>570</v>
      </c>
      <c r="C57" s="96" t="s">
        <v>414</v>
      </c>
      <c r="D57" s="95">
        <v>2100</v>
      </c>
      <c r="E57" s="96" t="s">
        <v>107</v>
      </c>
      <c r="F57" s="96" t="s">
        <v>209</v>
      </c>
      <c r="G57" s="96" t="s">
        <v>730</v>
      </c>
      <c r="H57" s="105" t="s">
        <v>731</v>
      </c>
      <c r="I57" s="105" t="s">
        <v>732</v>
      </c>
    </row>
    <row r="58" spans="1:9" ht="12.9" customHeight="1" x14ac:dyDescent="0.25">
      <c r="A58" s="95">
        <v>25577</v>
      </c>
      <c r="B58" s="96" t="s">
        <v>571</v>
      </c>
      <c r="C58" s="96" t="s">
        <v>415</v>
      </c>
      <c r="D58" s="95">
        <v>2390</v>
      </c>
      <c r="E58" s="96" t="s">
        <v>128</v>
      </c>
      <c r="F58" s="96" t="s">
        <v>210</v>
      </c>
      <c r="G58" s="96" t="s">
        <v>730</v>
      </c>
      <c r="H58" s="105" t="s">
        <v>731</v>
      </c>
      <c r="I58" s="105" t="s">
        <v>732</v>
      </c>
    </row>
    <row r="59" spans="1:9" ht="12.9" customHeight="1" x14ac:dyDescent="0.25">
      <c r="A59" s="95">
        <v>25593</v>
      </c>
      <c r="B59" s="96" t="s">
        <v>680</v>
      </c>
      <c r="C59" s="96" t="s">
        <v>416</v>
      </c>
      <c r="D59" s="95">
        <v>2960</v>
      </c>
      <c r="E59" s="96" t="s">
        <v>25</v>
      </c>
      <c r="F59" s="96" t="s">
        <v>417</v>
      </c>
      <c r="G59" s="96" t="s">
        <v>730</v>
      </c>
      <c r="H59" s="105" t="s">
        <v>731</v>
      </c>
      <c r="I59" s="105" t="s">
        <v>732</v>
      </c>
    </row>
    <row r="60" spans="1:9" ht="12.9" customHeight="1" x14ac:dyDescent="0.25">
      <c r="A60" s="95">
        <v>25601</v>
      </c>
      <c r="B60" s="96" t="s">
        <v>572</v>
      </c>
      <c r="C60" s="96" t="s">
        <v>418</v>
      </c>
      <c r="D60" s="95">
        <v>2960</v>
      </c>
      <c r="E60" s="96" t="s">
        <v>25</v>
      </c>
      <c r="F60" s="96" t="s">
        <v>211</v>
      </c>
      <c r="G60" s="96" t="s">
        <v>730</v>
      </c>
      <c r="H60" s="105" t="s">
        <v>731</v>
      </c>
      <c r="I60" s="105" t="s">
        <v>732</v>
      </c>
    </row>
    <row r="61" spans="1:9" ht="12.9" customHeight="1" x14ac:dyDescent="0.25">
      <c r="A61" s="95">
        <v>25619</v>
      </c>
      <c r="B61" s="96" t="s">
        <v>573</v>
      </c>
      <c r="C61" s="96" t="s">
        <v>419</v>
      </c>
      <c r="D61" s="95">
        <v>2930</v>
      </c>
      <c r="E61" s="96" t="s">
        <v>26</v>
      </c>
      <c r="F61" s="96" t="s">
        <v>212</v>
      </c>
      <c r="G61" s="96" t="s">
        <v>730</v>
      </c>
      <c r="H61" s="105" t="s">
        <v>731</v>
      </c>
      <c r="I61" s="105" t="s">
        <v>732</v>
      </c>
    </row>
    <row r="62" spans="1:9" ht="12.9" customHeight="1" x14ac:dyDescent="0.25">
      <c r="A62" s="95">
        <v>25627</v>
      </c>
      <c r="B62" s="96" t="s">
        <v>574</v>
      </c>
      <c r="C62" s="96" t="s">
        <v>695</v>
      </c>
      <c r="D62" s="95">
        <v>2930</v>
      </c>
      <c r="E62" s="96" t="s">
        <v>26</v>
      </c>
      <c r="F62" s="96" t="s">
        <v>213</v>
      </c>
      <c r="G62" s="96" t="s">
        <v>730</v>
      </c>
      <c r="H62" s="105" t="s">
        <v>731</v>
      </c>
      <c r="I62" s="105" t="s">
        <v>732</v>
      </c>
    </row>
    <row r="63" spans="1:9" ht="12.9" customHeight="1" x14ac:dyDescent="0.25">
      <c r="A63" s="95">
        <v>25635</v>
      </c>
      <c r="B63" s="96" t="s">
        <v>575</v>
      </c>
      <c r="C63" s="96" t="s">
        <v>214</v>
      </c>
      <c r="D63" s="95">
        <v>2990</v>
      </c>
      <c r="E63" s="96" t="s">
        <v>27</v>
      </c>
      <c r="F63" s="96" t="s">
        <v>215</v>
      </c>
      <c r="G63" s="96" t="s">
        <v>730</v>
      </c>
      <c r="H63" s="105" t="s">
        <v>731</v>
      </c>
      <c r="I63" s="105" t="s">
        <v>732</v>
      </c>
    </row>
    <row r="64" spans="1:9" ht="12.9" customHeight="1" x14ac:dyDescent="0.25">
      <c r="A64" s="95">
        <v>25643</v>
      </c>
      <c r="B64" s="96" t="s">
        <v>576</v>
      </c>
      <c r="C64" s="96" t="s">
        <v>420</v>
      </c>
      <c r="D64" s="95">
        <v>2100</v>
      </c>
      <c r="E64" s="96" t="s">
        <v>107</v>
      </c>
      <c r="F64" s="96" t="s">
        <v>216</v>
      </c>
      <c r="G64" s="96" t="s">
        <v>730</v>
      </c>
      <c r="H64" s="105" t="s">
        <v>731</v>
      </c>
      <c r="I64" s="105" t="s">
        <v>732</v>
      </c>
    </row>
    <row r="65" spans="1:9" ht="12.9" customHeight="1" x14ac:dyDescent="0.25">
      <c r="A65" s="95">
        <v>25651</v>
      </c>
      <c r="B65" s="96" t="s">
        <v>577</v>
      </c>
      <c r="C65" s="96" t="s">
        <v>421</v>
      </c>
      <c r="D65" s="95">
        <v>2970</v>
      </c>
      <c r="E65" s="96" t="s">
        <v>29</v>
      </c>
      <c r="F65" s="96" t="s">
        <v>217</v>
      </c>
      <c r="G65" s="96" t="s">
        <v>730</v>
      </c>
      <c r="H65" s="105" t="s">
        <v>731</v>
      </c>
      <c r="I65" s="105" t="s">
        <v>732</v>
      </c>
    </row>
    <row r="66" spans="1:9" ht="12.9" customHeight="1" x14ac:dyDescent="0.25">
      <c r="A66" s="95">
        <v>25668</v>
      </c>
      <c r="B66" s="96" t="s">
        <v>848</v>
      </c>
      <c r="C66" s="96" t="s">
        <v>422</v>
      </c>
      <c r="D66" s="95">
        <v>2242</v>
      </c>
      <c r="E66" s="96" t="s">
        <v>8</v>
      </c>
      <c r="F66" s="96" t="s">
        <v>534</v>
      </c>
      <c r="G66" s="96" t="s">
        <v>730</v>
      </c>
      <c r="H66" s="105" t="s">
        <v>731</v>
      </c>
      <c r="I66" s="105" t="s">
        <v>732</v>
      </c>
    </row>
    <row r="67" spans="1:9" ht="12.9" customHeight="1" x14ac:dyDescent="0.25">
      <c r="A67" s="95">
        <v>25684</v>
      </c>
      <c r="B67" s="96" t="s">
        <v>578</v>
      </c>
      <c r="C67" s="96" t="s">
        <v>423</v>
      </c>
      <c r="D67" s="95">
        <v>2300</v>
      </c>
      <c r="E67" s="96" t="s">
        <v>30</v>
      </c>
      <c r="F67" s="96" t="s">
        <v>218</v>
      </c>
      <c r="G67" s="96" t="s">
        <v>730</v>
      </c>
      <c r="H67" s="105" t="s">
        <v>731</v>
      </c>
      <c r="I67" s="105" t="s">
        <v>732</v>
      </c>
    </row>
    <row r="68" spans="1:9" ht="12.9" customHeight="1" x14ac:dyDescent="0.25">
      <c r="A68" s="95">
        <v>25701</v>
      </c>
      <c r="B68" s="96" t="s">
        <v>737</v>
      </c>
      <c r="C68" s="96" t="s">
        <v>424</v>
      </c>
      <c r="D68" s="95">
        <v>2340</v>
      </c>
      <c r="E68" s="96" t="s">
        <v>31</v>
      </c>
      <c r="F68" s="96" t="s">
        <v>219</v>
      </c>
      <c r="G68" s="96" t="s">
        <v>730</v>
      </c>
      <c r="H68" s="105" t="s">
        <v>731</v>
      </c>
      <c r="I68" s="105" t="s">
        <v>732</v>
      </c>
    </row>
    <row r="69" spans="1:9" ht="12.9" customHeight="1" x14ac:dyDescent="0.25">
      <c r="A69" s="95">
        <v>25718</v>
      </c>
      <c r="B69" s="96" t="s">
        <v>550</v>
      </c>
      <c r="C69" s="96" t="s">
        <v>425</v>
      </c>
      <c r="D69" s="95">
        <v>2360</v>
      </c>
      <c r="E69" s="96" t="s">
        <v>109</v>
      </c>
      <c r="F69" s="96" t="s">
        <v>220</v>
      </c>
      <c r="G69" s="96" t="s">
        <v>730</v>
      </c>
      <c r="H69" s="105" t="s">
        <v>731</v>
      </c>
      <c r="I69" s="105" t="s">
        <v>732</v>
      </c>
    </row>
    <row r="70" spans="1:9" ht="12.9" customHeight="1" x14ac:dyDescent="0.25">
      <c r="A70" s="95">
        <v>25726</v>
      </c>
      <c r="B70" s="96" t="s">
        <v>579</v>
      </c>
      <c r="C70" s="96" t="s">
        <v>426</v>
      </c>
      <c r="D70" s="95">
        <v>2400</v>
      </c>
      <c r="E70" s="96" t="s">
        <v>32</v>
      </c>
      <c r="F70" s="96" t="s">
        <v>221</v>
      </c>
      <c r="G70" s="96" t="s">
        <v>730</v>
      </c>
      <c r="H70" s="105" t="s">
        <v>731</v>
      </c>
      <c r="I70" s="105" t="s">
        <v>732</v>
      </c>
    </row>
    <row r="71" spans="1:9" ht="12.9" customHeight="1" x14ac:dyDescent="0.25">
      <c r="A71" s="95">
        <v>25734</v>
      </c>
      <c r="B71" s="96" t="s">
        <v>713</v>
      </c>
      <c r="C71" s="96" t="s">
        <v>427</v>
      </c>
      <c r="D71" s="95">
        <v>2440</v>
      </c>
      <c r="E71" s="96" t="s">
        <v>33</v>
      </c>
      <c r="F71" s="96" t="s">
        <v>222</v>
      </c>
      <c r="G71" s="96" t="s">
        <v>730</v>
      </c>
      <c r="H71" s="105" t="s">
        <v>731</v>
      </c>
      <c r="I71" s="105" t="s">
        <v>732</v>
      </c>
    </row>
    <row r="72" spans="1:9" ht="12.9" customHeight="1" x14ac:dyDescent="0.25">
      <c r="A72" s="95">
        <v>25742</v>
      </c>
      <c r="B72" s="96" t="s">
        <v>580</v>
      </c>
      <c r="C72" s="96" t="s">
        <v>428</v>
      </c>
      <c r="D72" s="95">
        <v>2440</v>
      </c>
      <c r="E72" s="96" t="s">
        <v>33</v>
      </c>
      <c r="F72" s="96" t="s">
        <v>223</v>
      </c>
      <c r="G72" s="96" t="s">
        <v>730</v>
      </c>
      <c r="H72" s="105" t="s">
        <v>731</v>
      </c>
      <c r="I72" s="105" t="s">
        <v>732</v>
      </c>
    </row>
    <row r="73" spans="1:9" ht="12.9" customHeight="1" x14ac:dyDescent="0.25">
      <c r="A73" s="95">
        <v>25759</v>
      </c>
      <c r="B73" s="96" t="s">
        <v>581</v>
      </c>
      <c r="C73" s="96" t="s">
        <v>429</v>
      </c>
      <c r="D73" s="95">
        <v>2560</v>
      </c>
      <c r="E73" s="96" t="s">
        <v>34</v>
      </c>
      <c r="F73" s="96" t="s">
        <v>224</v>
      </c>
      <c r="G73" s="96" t="s">
        <v>730</v>
      </c>
      <c r="H73" s="105" t="s">
        <v>731</v>
      </c>
      <c r="I73" s="105" t="s">
        <v>732</v>
      </c>
    </row>
    <row r="74" spans="1:9" ht="12.9" customHeight="1" x14ac:dyDescent="0.25">
      <c r="A74" s="95">
        <v>25775</v>
      </c>
      <c r="B74" s="96" t="s">
        <v>582</v>
      </c>
      <c r="C74" s="96" t="s">
        <v>430</v>
      </c>
      <c r="D74" s="95">
        <v>2540</v>
      </c>
      <c r="E74" s="96" t="s">
        <v>35</v>
      </c>
      <c r="F74" s="96" t="s">
        <v>225</v>
      </c>
      <c r="G74" s="96" t="s">
        <v>730</v>
      </c>
      <c r="H74" s="105" t="s">
        <v>731</v>
      </c>
      <c r="I74" s="105" t="s">
        <v>732</v>
      </c>
    </row>
    <row r="75" spans="1:9" ht="12.9" customHeight="1" x14ac:dyDescent="0.25">
      <c r="A75" s="95">
        <v>25783</v>
      </c>
      <c r="B75" s="96" t="s">
        <v>738</v>
      </c>
      <c r="C75" s="96" t="s">
        <v>431</v>
      </c>
      <c r="D75" s="95">
        <v>2570</v>
      </c>
      <c r="E75" s="96" t="s">
        <v>36</v>
      </c>
      <c r="F75" s="96" t="s">
        <v>226</v>
      </c>
      <c r="G75" s="96" t="s">
        <v>730</v>
      </c>
      <c r="H75" s="105" t="s">
        <v>731</v>
      </c>
      <c r="I75" s="105" t="s">
        <v>732</v>
      </c>
    </row>
    <row r="76" spans="1:9" ht="12.9" customHeight="1" x14ac:dyDescent="0.25">
      <c r="A76" s="95">
        <v>25791</v>
      </c>
      <c r="B76" s="96" t="s">
        <v>739</v>
      </c>
      <c r="C76" s="96" t="s">
        <v>432</v>
      </c>
      <c r="D76" s="95">
        <v>2600</v>
      </c>
      <c r="E76" s="96" t="s">
        <v>111</v>
      </c>
      <c r="F76" s="96" t="s">
        <v>227</v>
      </c>
      <c r="G76" s="96" t="s">
        <v>730</v>
      </c>
      <c r="H76" s="105" t="s">
        <v>731</v>
      </c>
      <c r="I76" s="105" t="s">
        <v>732</v>
      </c>
    </row>
    <row r="77" spans="1:9" ht="12.9" customHeight="1" x14ac:dyDescent="0.25">
      <c r="A77" s="95">
        <v>25817</v>
      </c>
      <c r="B77" s="96" t="s">
        <v>740</v>
      </c>
      <c r="C77" s="96" t="s">
        <v>535</v>
      </c>
      <c r="D77" s="95">
        <v>2870</v>
      </c>
      <c r="E77" s="96" t="s">
        <v>583</v>
      </c>
      <c r="F77" s="96" t="s">
        <v>228</v>
      </c>
      <c r="G77" s="96" t="s">
        <v>730</v>
      </c>
      <c r="H77" s="105" t="s">
        <v>731</v>
      </c>
      <c r="I77" s="105" t="s">
        <v>732</v>
      </c>
    </row>
    <row r="78" spans="1:9" ht="12.9" customHeight="1" x14ac:dyDescent="0.25">
      <c r="A78" s="95">
        <v>25825</v>
      </c>
      <c r="B78" s="96" t="s">
        <v>584</v>
      </c>
      <c r="C78" s="96" t="s">
        <v>741</v>
      </c>
      <c r="D78" s="95">
        <v>9100</v>
      </c>
      <c r="E78" s="96" t="s">
        <v>38</v>
      </c>
      <c r="F78" s="96" t="s">
        <v>808</v>
      </c>
      <c r="G78" s="96" t="s">
        <v>843</v>
      </c>
      <c r="H78" s="105" t="s">
        <v>844</v>
      </c>
      <c r="I78" s="105" t="s">
        <v>845</v>
      </c>
    </row>
    <row r="79" spans="1:9" ht="12.9" customHeight="1" x14ac:dyDescent="0.25">
      <c r="A79" s="95">
        <v>25833</v>
      </c>
      <c r="B79" s="96" t="s">
        <v>585</v>
      </c>
      <c r="C79" s="96" t="s">
        <v>742</v>
      </c>
      <c r="D79" s="95">
        <v>9100</v>
      </c>
      <c r="E79" s="96" t="s">
        <v>38</v>
      </c>
      <c r="F79" s="96" t="s">
        <v>229</v>
      </c>
      <c r="G79" s="96" t="s">
        <v>843</v>
      </c>
      <c r="H79" s="105" t="s">
        <v>844</v>
      </c>
      <c r="I79" s="105" t="s">
        <v>845</v>
      </c>
    </row>
    <row r="80" spans="1:9" ht="12.9" customHeight="1" x14ac:dyDescent="0.25">
      <c r="A80" s="95">
        <v>25841</v>
      </c>
      <c r="B80" s="96" t="s">
        <v>586</v>
      </c>
      <c r="C80" s="96" t="s">
        <v>433</v>
      </c>
      <c r="D80" s="95">
        <v>2660</v>
      </c>
      <c r="E80" s="96" t="s">
        <v>113</v>
      </c>
      <c r="F80" s="96" t="s">
        <v>230</v>
      </c>
      <c r="G80" s="96" t="s">
        <v>730</v>
      </c>
      <c r="H80" s="105" t="s">
        <v>731</v>
      </c>
      <c r="I80" s="105" t="s">
        <v>732</v>
      </c>
    </row>
    <row r="81" spans="1:9" ht="12.9" customHeight="1" x14ac:dyDescent="0.25">
      <c r="A81" s="95">
        <v>25866</v>
      </c>
      <c r="B81" s="96" t="s">
        <v>714</v>
      </c>
      <c r="C81" s="96" t="s">
        <v>434</v>
      </c>
      <c r="D81" s="95">
        <v>9120</v>
      </c>
      <c r="E81" s="96" t="s">
        <v>39</v>
      </c>
      <c r="F81" s="96" t="s">
        <v>231</v>
      </c>
      <c r="G81" s="96" t="s">
        <v>843</v>
      </c>
      <c r="H81" s="105" t="s">
        <v>844</v>
      </c>
      <c r="I81" s="105" t="s">
        <v>845</v>
      </c>
    </row>
    <row r="82" spans="1:9" ht="12.9" customHeight="1" x14ac:dyDescent="0.25">
      <c r="A82" s="95">
        <v>25874</v>
      </c>
      <c r="B82" s="96" t="s">
        <v>587</v>
      </c>
      <c r="C82" s="96" t="s">
        <v>435</v>
      </c>
      <c r="D82" s="95">
        <v>2800</v>
      </c>
      <c r="E82" s="96" t="s">
        <v>40</v>
      </c>
      <c r="F82" s="96" t="s">
        <v>232</v>
      </c>
      <c r="G82" s="96" t="s">
        <v>730</v>
      </c>
      <c r="H82" s="105" t="s">
        <v>731</v>
      </c>
      <c r="I82" s="105" t="s">
        <v>732</v>
      </c>
    </row>
    <row r="83" spans="1:9" ht="12.9" customHeight="1" x14ac:dyDescent="0.25">
      <c r="A83" s="95">
        <v>25882</v>
      </c>
      <c r="B83" s="96" t="s">
        <v>588</v>
      </c>
      <c r="C83" s="96" t="s">
        <v>436</v>
      </c>
      <c r="D83" s="95">
        <v>2800</v>
      </c>
      <c r="E83" s="96" t="s">
        <v>40</v>
      </c>
      <c r="F83" s="96" t="s">
        <v>233</v>
      </c>
      <c r="G83" s="96" t="s">
        <v>730</v>
      </c>
      <c r="H83" s="105" t="s">
        <v>731</v>
      </c>
      <c r="I83" s="105" t="s">
        <v>732</v>
      </c>
    </row>
    <row r="84" spans="1:9" ht="12.9" customHeight="1" x14ac:dyDescent="0.25">
      <c r="A84" s="95">
        <v>25882</v>
      </c>
      <c r="B84" s="96" t="s">
        <v>588</v>
      </c>
      <c r="C84" s="96" t="s">
        <v>436</v>
      </c>
      <c r="D84" s="95">
        <v>2800</v>
      </c>
      <c r="E84" s="96" t="s">
        <v>40</v>
      </c>
      <c r="F84" s="96" t="s">
        <v>233</v>
      </c>
      <c r="G84" s="96" t="s">
        <v>730</v>
      </c>
      <c r="H84" s="105" t="s">
        <v>731</v>
      </c>
      <c r="I84" s="105" t="s">
        <v>732</v>
      </c>
    </row>
    <row r="85" spans="1:9" ht="12.9" customHeight="1" x14ac:dyDescent="0.25">
      <c r="A85" s="95">
        <v>25891</v>
      </c>
      <c r="B85" s="96" t="s">
        <v>589</v>
      </c>
      <c r="C85" s="96" t="s">
        <v>437</v>
      </c>
      <c r="D85" s="95">
        <v>3000</v>
      </c>
      <c r="E85" s="96" t="s">
        <v>114</v>
      </c>
      <c r="F85" s="96" t="s">
        <v>234</v>
      </c>
      <c r="G85" s="96" t="s">
        <v>843</v>
      </c>
      <c r="H85" s="105" t="s">
        <v>844</v>
      </c>
      <c r="I85" s="105" t="s">
        <v>845</v>
      </c>
    </row>
    <row r="86" spans="1:9" ht="12.9" customHeight="1" x14ac:dyDescent="0.25">
      <c r="A86" s="95">
        <v>25908</v>
      </c>
      <c r="B86" s="96" t="s">
        <v>743</v>
      </c>
      <c r="C86" s="96" t="s">
        <v>438</v>
      </c>
      <c r="D86" s="95">
        <v>3000</v>
      </c>
      <c r="E86" s="96" t="s">
        <v>114</v>
      </c>
      <c r="F86" s="96" t="s">
        <v>235</v>
      </c>
      <c r="G86" s="96" t="s">
        <v>843</v>
      </c>
      <c r="H86" s="105" t="s">
        <v>844</v>
      </c>
      <c r="I86" s="105" t="s">
        <v>845</v>
      </c>
    </row>
    <row r="87" spans="1:9" ht="12.9" customHeight="1" x14ac:dyDescent="0.25">
      <c r="A87" s="95">
        <v>25924</v>
      </c>
      <c r="B87" s="96" t="s">
        <v>590</v>
      </c>
      <c r="C87" s="96" t="s">
        <v>439</v>
      </c>
      <c r="D87" s="95">
        <v>3001</v>
      </c>
      <c r="E87" s="96" t="s">
        <v>41</v>
      </c>
      <c r="F87" s="96" t="s">
        <v>236</v>
      </c>
      <c r="G87" s="96" t="s">
        <v>843</v>
      </c>
      <c r="H87" s="105" t="s">
        <v>844</v>
      </c>
      <c r="I87" s="105" t="s">
        <v>845</v>
      </c>
    </row>
    <row r="88" spans="1:9" ht="12.9" customHeight="1" x14ac:dyDescent="0.25">
      <c r="A88" s="95">
        <v>25932</v>
      </c>
      <c r="B88" s="96" t="s">
        <v>591</v>
      </c>
      <c r="C88" s="96" t="s">
        <v>440</v>
      </c>
      <c r="D88" s="95">
        <v>3360</v>
      </c>
      <c r="E88" s="96" t="s">
        <v>237</v>
      </c>
      <c r="F88" s="96" t="s">
        <v>238</v>
      </c>
      <c r="G88" s="96" t="s">
        <v>843</v>
      </c>
      <c r="H88" s="105" t="s">
        <v>844</v>
      </c>
      <c r="I88" s="105" t="s">
        <v>845</v>
      </c>
    </row>
    <row r="89" spans="1:9" ht="12.9" customHeight="1" x14ac:dyDescent="0.25">
      <c r="A89" s="95">
        <v>25941</v>
      </c>
      <c r="B89" s="96" t="s">
        <v>592</v>
      </c>
      <c r="C89" s="96" t="s">
        <v>441</v>
      </c>
      <c r="D89" s="95">
        <v>3040</v>
      </c>
      <c r="E89" s="96" t="s">
        <v>115</v>
      </c>
      <c r="F89" s="96" t="s">
        <v>239</v>
      </c>
      <c r="G89" s="96" t="s">
        <v>843</v>
      </c>
      <c r="H89" s="105" t="s">
        <v>844</v>
      </c>
      <c r="I89" s="105" t="s">
        <v>845</v>
      </c>
    </row>
    <row r="90" spans="1:9" ht="12.9" customHeight="1" x14ac:dyDescent="0.25">
      <c r="A90" s="95">
        <v>25957</v>
      </c>
      <c r="B90" s="96" t="s">
        <v>593</v>
      </c>
      <c r="C90" s="96" t="s">
        <v>442</v>
      </c>
      <c r="D90" s="95">
        <v>2220</v>
      </c>
      <c r="E90" s="96" t="s">
        <v>42</v>
      </c>
      <c r="F90" s="96" t="s">
        <v>240</v>
      </c>
      <c r="G90" s="96" t="s">
        <v>730</v>
      </c>
      <c r="H90" s="105" t="s">
        <v>731</v>
      </c>
      <c r="I90" s="105" t="s">
        <v>732</v>
      </c>
    </row>
    <row r="91" spans="1:9" ht="12.9" customHeight="1" x14ac:dyDescent="0.25">
      <c r="A91" s="95">
        <v>25965</v>
      </c>
      <c r="B91" s="96" t="s">
        <v>594</v>
      </c>
      <c r="C91" s="96" t="s">
        <v>443</v>
      </c>
      <c r="D91" s="95">
        <v>3120</v>
      </c>
      <c r="E91" s="96" t="s">
        <v>43</v>
      </c>
      <c r="F91" s="96" t="s">
        <v>241</v>
      </c>
      <c r="G91" s="96" t="s">
        <v>843</v>
      </c>
      <c r="H91" s="105" t="s">
        <v>844</v>
      </c>
      <c r="I91" s="105" t="s">
        <v>845</v>
      </c>
    </row>
    <row r="92" spans="1:9" ht="12.9" customHeight="1" x14ac:dyDescent="0.25">
      <c r="A92" s="95">
        <v>25973</v>
      </c>
      <c r="B92" s="96" t="s">
        <v>595</v>
      </c>
      <c r="C92" s="96" t="s">
        <v>536</v>
      </c>
      <c r="D92" s="95">
        <v>2260</v>
      </c>
      <c r="E92" s="96" t="s">
        <v>44</v>
      </c>
      <c r="F92" s="96" t="s">
        <v>242</v>
      </c>
      <c r="G92" s="96" t="s">
        <v>730</v>
      </c>
      <c r="H92" s="105" t="s">
        <v>731</v>
      </c>
      <c r="I92" s="105" t="s">
        <v>732</v>
      </c>
    </row>
    <row r="93" spans="1:9" ht="12.9" customHeight="1" x14ac:dyDescent="0.25">
      <c r="A93" s="95">
        <v>25981</v>
      </c>
      <c r="B93" s="96" t="s">
        <v>596</v>
      </c>
      <c r="C93" s="96" t="s">
        <v>444</v>
      </c>
      <c r="D93" s="95">
        <v>3200</v>
      </c>
      <c r="E93" s="96" t="s">
        <v>45</v>
      </c>
      <c r="F93" s="96" t="s">
        <v>243</v>
      </c>
      <c r="G93" s="96" t="s">
        <v>843</v>
      </c>
      <c r="H93" s="105" t="s">
        <v>844</v>
      </c>
      <c r="I93" s="105" t="s">
        <v>845</v>
      </c>
    </row>
    <row r="94" spans="1:9" ht="12.9" customHeight="1" x14ac:dyDescent="0.25">
      <c r="A94" s="95">
        <v>25999</v>
      </c>
      <c r="B94" s="96" t="s">
        <v>744</v>
      </c>
      <c r="C94" s="96" t="s">
        <v>445</v>
      </c>
      <c r="D94" s="95">
        <v>3290</v>
      </c>
      <c r="E94" s="96" t="s">
        <v>46</v>
      </c>
      <c r="F94" s="96" t="s">
        <v>696</v>
      </c>
      <c r="G94" s="96" t="s">
        <v>843</v>
      </c>
      <c r="H94" s="105" t="s">
        <v>844</v>
      </c>
      <c r="I94" s="105" t="s">
        <v>845</v>
      </c>
    </row>
    <row r="95" spans="1:9" ht="12.9" customHeight="1" x14ac:dyDescent="0.25">
      <c r="A95" s="95">
        <v>26005</v>
      </c>
      <c r="B95" s="96" t="s">
        <v>597</v>
      </c>
      <c r="C95" s="96" t="s">
        <v>446</v>
      </c>
      <c r="D95" s="95">
        <v>3294</v>
      </c>
      <c r="E95" s="96" t="s">
        <v>124</v>
      </c>
      <c r="F95" s="96" t="s">
        <v>244</v>
      </c>
      <c r="G95" s="96" t="s">
        <v>843</v>
      </c>
      <c r="H95" s="105" t="s">
        <v>844</v>
      </c>
      <c r="I95" s="105" t="s">
        <v>845</v>
      </c>
    </row>
    <row r="96" spans="1:9" ht="12.9" customHeight="1" x14ac:dyDescent="0.25">
      <c r="A96" s="95">
        <v>26021</v>
      </c>
      <c r="B96" s="96" t="s">
        <v>598</v>
      </c>
      <c r="C96" s="96" t="s">
        <v>447</v>
      </c>
      <c r="D96" s="95">
        <v>3300</v>
      </c>
      <c r="E96" s="96" t="s">
        <v>47</v>
      </c>
      <c r="F96" s="96" t="s">
        <v>245</v>
      </c>
      <c r="G96" s="96" t="s">
        <v>843</v>
      </c>
      <c r="H96" s="105" t="s">
        <v>844</v>
      </c>
      <c r="I96" s="105" t="s">
        <v>845</v>
      </c>
    </row>
    <row r="97" spans="1:9" ht="12.9" customHeight="1" x14ac:dyDescent="0.25">
      <c r="A97" s="95">
        <v>26039</v>
      </c>
      <c r="B97" s="96" t="s">
        <v>599</v>
      </c>
      <c r="C97" s="96" t="s">
        <v>448</v>
      </c>
      <c r="D97" s="95">
        <v>3320</v>
      </c>
      <c r="E97" s="96" t="s">
        <v>116</v>
      </c>
      <c r="F97" s="96" t="s">
        <v>246</v>
      </c>
      <c r="G97" s="96" t="s">
        <v>843</v>
      </c>
      <c r="H97" s="105" t="s">
        <v>844</v>
      </c>
      <c r="I97" s="105" t="s">
        <v>845</v>
      </c>
    </row>
    <row r="98" spans="1:9" ht="12.9" customHeight="1" x14ac:dyDescent="0.25">
      <c r="A98" s="95">
        <v>26047</v>
      </c>
      <c r="B98" s="96" t="s">
        <v>600</v>
      </c>
      <c r="C98" s="96" t="s">
        <v>449</v>
      </c>
      <c r="D98" s="95">
        <v>3440</v>
      </c>
      <c r="E98" s="96" t="s">
        <v>117</v>
      </c>
      <c r="F98" s="96" t="s">
        <v>247</v>
      </c>
      <c r="G98" s="96" t="s">
        <v>843</v>
      </c>
      <c r="H98" s="105" t="s">
        <v>844</v>
      </c>
      <c r="I98" s="105" t="s">
        <v>845</v>
      </c>
    </row>
    <row r="99" spans="1:9" ht="12.9" customHeight="1" x14ac:dyDescent="0.25">
      <c r="A99" s="95">
        <v>26054</v>
      </c>
      <c r="B99" s="96" t="s">
        <v>601</v>
      </c>
      <c r="C99" s="96" t="s">
        <v>849</v>
      </c>
      <c r="D99" s="95">
        <v>3500</v>
      </c>
      <c r="E99" s="96" t="s">
        <v>48</v>
      </c>
      <c r="F99" s="96" t="s">
        <v>248</v>
      </c>
      <c r="G99" s="96" t="s">
        <v>843</v>
      </c>
      <c r="H99" s="105" t="s">
        <v>844</v>
      </c>
      <c r="I99" s="105" t="s">
        <v>845</v>
      </c>
    </row>
    <row r="100" spans="1:9" ht="12.9" customHeight="1" x14ac:dyDescent="0.25">
      <c r="A100" s="95">
        <v>26062</v>
      </c>
      <c r="B100" s="96" t="s">
        <v>602</v>
      </c>
      <c r="C100" s="96" t="s">
        <v>450</v>
      </c>
      <c r="D100" s="95">
        <v>3500</v>
      </c>
      <c r="E100" s="96" t="s">
        <v>48</v>
      </c>
      <c r="F100" s="96" t="s">
        <v>249</v>
      </c>
      <c r="G100" s="96" t="s">
        <v>843</v>
      </c>
      <c r="H100" s="105" t="s">
        <v>844</v>
      </c>
      <c r="I100" s="105" t="s">
        <v>845</v>
      </c>
    </row>
    <row r="101" spans="1:9" ht="12.9" customHeight="1" x14ac:dyDescent="0.25">
      <c r="A101" s="95">
        <v>26071</v>
      </c>
      <c r="B101" s="96" t="s">
        <v>603</v>
      </c>
      <c r="C101" s="96" t="s">
        <v>451</v>
      </c>
      <c r="D101" s="95">
        <v>3550</v>
      </c>
      <c r="E101" s="96" t="s">
        <v>50</v>
      </c>
      <c r="F101" s="96" t="s">
        <v>250</v>
      </c>
      <c r="G101" s="96" t="s">
        <v>843</v>
      </c>
      <c r="H101" s="105" t="s">
        <v>844</v>
      </c>
      <c r="I101" s="105" t="s">
        <v>845</v>
      </c>
    </row>
    <row r="102" spans="1:9" ht="12.9" customHeight="1" x14ac:dyDescent="0.25">
      <c r="A102" s="95">
        <v>26088</v>
      </c>
      <c r="B102" s="96" t="s">
        <v>604</v>
      </c>
      <c r="C102" s="96" t="s">
        <v>452</v>
      </c>
      <c r="D102" s="95">
        <v>3530</v>
      </c>
      <c r="E102" s="96" t="s">
        <v>49</v>
      </c>
      <c r="F102" s="96" t="s">
        <v>251</v>
      </c>
      <c r="G102" s="96" t="s">
        <v>843</v>
      </c>
      <c r="H102" s="105" t="s">
        <v>844</v>
      </c>
      <c r="I102" s="105" t="s">
        <v>845</v>
      </c>
    </row>
    <row r="103" spans="1:9" ht="12.9" customHeight="1" x14ac:dyDescent="0.25">
      <c r="A103" s="95">
        <v>26096</v>
      </c>
      <c r="B103" s="96" t="s">
        <v>605</v>
      </c>
      <c r="C103" s="96" t="s">
        <v>453</v>
      </c>
      <c r="D103" s="95">
        <v>3990</v>
      </c>
      <c r="E103" s="96" t="s">
        <v>51</v>
      </c>
      <c r="F103" s="96" t="s">
        <v>361</v>
      </c>
      <c r="G103" s="96" t="s">
        <v>843</v>
      </c>
      <c r="H103" s="105" t="s">
        <v>844</v>
      </c>
      <c r="I103" s="105" t="s">
        <v>845</v>
      </c>
    </row>
    <row r="104" spans="1:9" ht="12.9" customHeight="1" x14ac:dyDescent="0.25">
      <c r="A104" s="95">
        <v>26104</v>
      </c>
      <c r="B104" s="96" t="s">
        <v>606</v>
      </c>
      <c r="C104" s="96" t="s">
        <v>454</v>
      </c>
      <c r="D104" s="95">
        <v>3900</v>
      </c>
      <c r="E104" s="96" t="s">
        <v>607</v>
      </c>
      <c r="F104" s="96" t="s">
        <v>252</v>
      </c>
      <c r="G104" s="96" t="s">
        <v>843</v>
      </c>
      <c r="H104" s="105" t="s">
        <v>844</v>
      </c>
      <c r="I104" s="105" t="s">
        <v>845</v>
      </c>
    </row>
    <row r="105" spans="1:9" ht="12.9" customHeight="1" x14ac:dyDescent="0.25">
      <c r="A105" s="95">
        <v>26112</v>
      </c>
      <c r="B105" s="96" t="s">
        <v>608</v>
      </c>
      <c r="C105" s="96" t="s">
        <v>455</v>
      </c>
      <c r="D105" s="95">
        <v>3600</v>
      </c>
      <c r="E105" s="96" t="s">
        <v>52</v>
      </c>
      <c r="F105" s="96" t="s">
        <v>253</v>
      </c>
      <c r="G105" s="96" t="s">
        <v>843</v>
      </c>
      <c r="H105" s="105" t="s">
        <v>844</v>
      </c>
      <c r="I105" s="105" t="s">
        <v>845</v>
      </c>
    </row>
    <row r="106" spans="1:9" ht="12.9" customHeight="1" x14ac:dyDescent="0.25">
      <c r="A106" s="95">
        <v>26138</v>
      </c>
      <c r="B106" s="96" t="s">
        <v>609</v>
      </c>
      <c r="C106" s="96" t="s">
        <v>537</v>
      </c>
      <c r="D106" s="95">
        <v>3590</v>
      </c>
      <c r="E106" s="96" t="s">
        <v>119</v>
      </c>
      <c r="F106" s="96" t="s">
        <v>254</v>
      </c>
      <c r="G106" s="96" t="s">
        <v>843</v>
      </c>
      <c r="H106" s="105" t="s">
        <v>844</v>
      </c>
      <c r="I106" s="105" t="s">
        <v>845</v>
      </c>
    </row>
    <row r="107" spans="1:9" ht="12.9" customHeight="1" x14ac:dyDescent="0.25">
      <c r="A107" s="95">
        <v>26153</v>
      </c>
      <c r="B107" s="96" t="s">
        <v>610</v>
      </c>
      <c r="C107" s="96" t="s">
        <v>456</v>
      </c>
      <c r="D107" s="95">
        <v>3630</v>
      </c>
      <c r="E107" s="96" t="s">
        <v>53</v>
      </c>
      <c r="F107" s="96" t="s">
        <v>255</v>
      </c>
      <c r="G107" s="96" t="s">
        <v>843</v>
      </c>
      <c r="H107" s="105" t="s">
        <v>844</v>
      </c>
      <c r="I107" s="105" t="s">
        <v>845</v>
      </c>
    </row>
    <row r="108" spans="1:9" ht="12.9" customHeight="1" x14ac:dyDescent="0.25">
      <c r="A108" s="95">
        <v>26161</v>
      </c>
      <c r="B108" s="96" t="s">
        <v>611</v>
      </c>
      <c r="C108" s="96" t="s">
        <v>457</v>
      </c>
      <c r="D108" s="95">
        <v>3650</v>
      </c>
      <c r="E108" s="96" t="s">
        <v>54</v>
      </c>
      <c r="F108" s="96" t="s">
        <v>256</v>
      </c>
      <c r="G108" s="96" t="s">
        <v>843</v>
      </c>
      <c r="H108" s="105" t="s">
        <v>844</v>
      </c>
      <c r="I108" s="105" t="s">
        <v>845</v>
      </c>
    </row>
    <row r="109" spans="1:9" ht="12.9" customHeight="1" x14ac:dyDescent="0.25">
      <c r="A109" s="95">
        <v>26179</v>
      </c>
      <c r="B109" s="96" t="s">
        <v>612</v>
      </c>
      <c r="C109" s="96" t="s">
        <v>538</v>
      </c>
      <c r="D109" s="95">
        <v>3680</v>
      </c>
      <c r="E109" s="96" t="s">
        <v>55</v>
      </c>
      <c r="F109" s="96" t="s">
        <v>257</v>
      </c>
      <c r="G109" s="96" t="s">
        <v>843</v>
      </c>
      <c r="H109" s="105" t="s">
        <v>844</v>
      </c>
      <c r="I109" s="105" t="s">
        <v>845</v>
      </c>
    </row>
    <row r="110" spans="1:9" ht="12.9" customHeight="1" x14ac:dyDescent="0.25">
      <c r="A110" s="95">
        <v>26187</v>
      </c>
      <c r="B110" s="96" t="s">
        <v>613</v>
      </c>
      <c r="C110" s="96" t="s">
        <v>458</v>
      </c>
      <c r="D110" s="95">
        <v>3960</v>
      </c>
      <c r="E110" s="96" t="s">
        <v>56</v>
      </c>
      <c r="F110" s="96" t="s">
        <v>258</v>
      </c>
      <c r="G110" s="96" t="s">
        <v>843</v>
      </c>
      <c r="H110" s="105" t="s">
        <v>844</v>
      </c>
      <c r="I110" s="105" t="s">
        <v>845</v>
      </c>
    </row>
    <row r="111" spans="1:9" ht="12.9" customHeight="1" x14ac:dyDescent="0.25">
      <c r="A111" s="95">
        <v>26195</v>
      </c>
      <c r="B111" s="96" t="s">
        <v>614</v>
      </c>
      <c r="C111" s="96" t="s">
        <v>681</v>
      </c>
      <c r="D111" s="95">
        <v>3700</v>
      </c>
      <c r="E111" s="96" t="s">
        <v>57</v>
      </c>
      <c r="F111" s="96" t="s">
        <v>259</v>
      </c>
      <c r="G111" s="96" t="s">
        <v>843</v>
      </c>
      <c r="H111" s="105" t="s">
        <v>844</v>
      </c>
      <c r="I111" s="105" t="s">
        <v>845</v>
      </c>
    </row>
    <row r="112" spans="1:9" ht="12.9" customHeight="1" x14ac:dyDescent="0.25">
      <c r="A112" s="95">
        <v>26203</v>
      </c>
      <c r="B112" s="96" t="s">
        <v>809</v>
      </c>
      <c r="C112" s="96" t="s">
        <v>459</v>
      </c>
      <c r="D112" s="95">
        <v>3700</v>
      </c>
      <c r="E112" s="96" t="s">
        <v>57</v>
      </c>
      <c r="F112" s="96" t="s">
        <v>260</v>
      </c>
      <c r="G112" s="96" t="s">
        <v>843</v>
      </c>
      <c r="H112" s="105" t="s">
        <v>844</v>
      </c>
      <c r="I112" s="105" t="s">
        <v>845</v>
      </c>
    </row>
    <row r="113" spans="1:9" ht="12.9" customHeight="1" x14ac:dyDescent="0.25">
      <c r="A113" s="95">
        <v>26211</v>
      </c>
      <c r="B113" s="96" t="s">
        <v>615</v>
      </c>
      <c r="C113" s="96" t="s">
        <v>460</v>
      </c>
      <c r="D113" s="95">
        <v>3740</v>
      </c>
      <c r="E113" s="96" t="s">
        <v>58</v>
      </c>
      <c r="F113" s="96" t="s">
        <v>261</v>
      </c>
      <c r="G113" s="96" t="s">
        <v>843</v>
      </c>
      <c r="H113" s="105" t="s">
        <v>844</v>
      </c>
      <c r="I113" s="105" t="s">
        <v>845</v>
      </c>
    </row>
    <row r="114" spans="1:9" ht="12.9" customHeight="1" x14ac:dyDescent="0.25">
      <c r="A114" s="95">
        <v>26237</v>
      </c>
      <c r="B114" s="96" t="s">
        <v>810</v>
      </c>
      <c r="C114" s="96" t="s">
        <v>461</v>
      </c>
      <c r="D114" s="95">
        <v>3800</v>
      </c>
      <c r="E114" s="96" t="s">
        <v>59</v>
      </c>
      <c r="F114" s="96" t="s">
        <v>262</v>
      </c>
      <c r="G114" s="96" t="s">
        <v>843</v>
      </c>
      <c r="H114" s="105" t="s">
        <v>844</v>
      </c>
      <c r="I114" s="105" t="s">
        <v>845</v>
      </c>
    </row>
    <row r="115" spans="1:9" ht="12.9" customHeight="1" x14ac:dyDescent="0.25">
      <c r="A115" s="95">
        <v>26252</v>
      </c>
      <c r="B115" s="96" t="s">
        <v>616</v>
      </c>
      <c r="C115" s="96" t="s">
        <v>462</v>
      </c>
      <c r="D115" s="95">
        <v>3920</v>
      </c>
      <c r="E115" s="96" t="s">
        <v>60</v>
      </c>
      <c r="F115" s="96" t="s">
        <v>263</v>
      </c>
      <c r="G115" s="96" t="s">
        <v>843</v>
      </c>
      <c r="H115" s="105" t="s">
        <v>844</v>
      </c>
      <c r="I115" s="105" t="s">
        <v>845</v>
      </c>
    </row>
    <row r="116" spans="1:9" ht="12.9" customHeight="1" x14ac:dyDescent="0.25">
      <c r="A116" s="95">
        <v>26261</v>
      </c>
      <c r="B116" s="96" t="s">
        <v>617</v>
      </c>
      <c r="C116" s="96" t="s">
        <v>463</v>
      </c>
      <c r="D116" s="95">
        <v>3540</v>
      </c>
      <c r="E116" s="96" t="s">
        <v>61</v>
      </c>
      <c r="F116" s="96" t="s">
        <v>264</v>
      </c>
      <c r="G116" s="96" t="s">
        <v>843</v>
      </c>
      <c r="H116" s="105" t="s">
        <v>844</v>
      </c>
      <c r="I116" s="105" t="s">
        <v>845</v>
      </c>
    </row>
    <row r="117" spans="1:9" ht="12.9" customHeight="1" x14ac:dyDescent="0.25">
      <c r="A117" s="95">
        <v>26278</v>
      </c>
      <c r="B117" s="96" t="s">
        <v>618</v>
      </c>
      <c r="C117" s="96" t="s">
        <v>464</v>
      </c>
      <c r="D117" s="95">
        <v>3560</v>
      </c>
      <c r="E117" s="96" t="s">
        <v>62</v>
      </c>
      <c r="F117" s="96" t="s">
        <v>265</v>
      </c>
      <c r="G117" s="96" t="s">
        <v>843</v>
      </c>
      <c r="H117" s="105" t="s">
        <v>844</v>
      </c>
      <c r="I117" s="105" t="s">
        <v>845</v>
      </c>
    </row>
    <row r="118" spans="1:9" ht="12.9" customHeight="1" x14ac:dyDescent="0.25">
      <c r="A118" s="95">
        <v>26294</v>
      </c>
      <c r="B118" s="96" t="s">
        <v>619</v>
      </c>
      <c r="C118" s="96" t="s">
        <v>465</v>
      </c>
      <c r="D118" s="95">
        <v>3580</v>
      </c>
      <c r="E118" s="96" t="s">
        <v>0</v>
      </c>
      <c r="F118" s="96" t="s">
        <v>266</v>
      </c>
      <c r="G118" s="96" t="s">
        <v>843</v>
      </c>
      <c r="H118" s="105" t="s">
        <v>844</v>
      </c>
      <c r="I118" s="105" t="s">
        <v>845</v>
      </c>
    </row>
    <row r="119" spans="1:9" ht="12.9" customHeight="1" x14ac:dyDescent="0.25">
      <c r="A119" s="95">
        <v>26302</v>
      </c>
      <c r="B119" s="96" t="s">
        <v>581</v>
      </c>
      <c r="C119" s="96" t="s">
        <v>466</v>
      </c>
      <c r="D119" s="95">
        <v>3980</v>
      </c>
      <c r="E119" s="96" t="s">
        <v>63</v>
      </c>
      <c r="F119" s="96" t="s">
        <v>697</v>
      </c>
      <c r="G119" s="96" t="s">
        <v>843</v>
      </c>
      <c r="H119" s="105" t="s">
        <v>844</v>
      </c>
      <c r="I119" s="105" t="s">
        <v>845</v>
      </c>
    </row>
    <row r="120" spans="1:9" ht="12.9" customHeight="1" x14ac:dyDescent="0.25">
      <c r="A120" s="95">
        <v>26311</v>
      </c>
      <c r="B120" s="96" t="s">
        <v>620</v>
      </c>
      <c r="C120" s="96" t="s">
        <v>698</v>
      </c>
      <c r="D120" s="95">
        <v>8000</v>
      </c>
      <c r="E120" s="96" t="s">
        <v>64</v>
      </c>
      <c r="F120" s="96" t="s">
        <v>267</v>
      </c>
      <c r="G120" s="96" t="s">
        <v>730</v>
      </c>
      <c r="H120" s="105" t="s">
        <v>731</v>
      </c>
      <c r="I120" s="105" t="s">
        <v>732</v>
      </c>
    </row>
    <row r="121" spans="1:9" ht="12.9" customHeight="1" x14ac:dyDescent="0.25">
      <c r="A121" s="95">
        <v>26328</v>
      </c>
      <c r="B121" s="96" t="s">
        <v>715</v>
      </c>
      <c r="C121" s="96" t="s">
        <v>467</v>
      </c>
      <c r="D121" s="95">
        <v>8000</v>
      </c>
      <c r="E121" s="96" t="s">
        <v>64</v>
      </c>
      <c r="F121" s="96" t="s">
        <v>268</v>
      </c>
      <c r="G121" s="96" t="s">
        <v>730</v>
      </c>
      <c r="H121" s="105" t="s">
        <v>731</v>
      </c>
      <c r="I121" s="105" t="s">
        <v>732</v>
      </c>
    </row>
    <row r="122" spans="1:9" ht="12.9" customHeight="1" x14ac:dyDescent="0.25">
      <c r="A122" s="95">
        <v>26336</v>
      </c>
      <c r="B122" s="96" t="s">
        <v>621</v>
      </c>
      <c r="C122" s="96" t="s">
        <v>468</v>
      </c>
      <c r="D122" s="95">
        <v>8820</v>
      </c>
      <c r="E122" s="96" t="s">
        <v>65</v>
      </c>
      <c r="F122" s="96" t="s">
        <v>269</v>
      </c>
      <c r="G122" s="96" t="s">
        <v>730</v>
      </c>
      <c r="H122" s="105" t="s">
        <v>731</v>
      </c>
      <c r="I122" s="105" t="s">
        <v>732</v>
      </c>
    </row>
    <row r="123" spans="1:9" ht="12.9" customHeight="1" x14ac:dyDescent="0.25">
      <c r="A123" s="95">
        <v>26344</v>
      </c>
      <c r="B123" s="96" t="s">
        <v>622</v>
      </c>
      <c r="C123" s="96" t="s">
        <v>469</v>
      </c>
      <c r="D123" s="95">
        <v>8650</v>
      </c>
      <c r="E123" s="96" t="s">
        <v>270</v>
      </c>
      <c r="F123" s="96" t="s">
        <v>271</v>
      </c>
      <c r="G123" s="96" t="s">
        <v>730</v>
      </c>
      <c r="H123" s="105" t="s">
        <v>731</v>
      </c>
      <c r="I123" s="105" t="s">
        <v>732</v>
      </c>
    </row>
    <row r="124" spans="1:9" ht="12.9" customHeight="1" x14ac:dyDescent="0.25">
      <c r="A124" s="95">
        <v>26351</v>
      </c>
      <c r="B124" s="96" t="s">
        <v>682</v>
      </c>
      <c r="C124" s="96" t="s">
        <v>470</v>
      </c>
      <c r="D124" s="95">
        <v>8600</v>
      </c>
      <c r="E124" s="96" t="s">
        <v>66</v>
      </c>
      <c r="F124" s="96" t="s">
        <v>272</v>
      </c>
      <c r="G124" s="96" t="s">
        <v>730</v>
      </c>
      <c r="H124" s="105" t="s">
        <v>731</v>
      </c>
      <c r="I124" s="105" t="s">
        <v>732</v>
      </c>
    </row>
    <row r="125" spans="1:9" ht="12.9" customHeight="1" x14ac:dyDescent="0.25">
      <c r="A125" s="95">
        <v>26369</v>
      </c>
      <c r="B125" s="96" t="s">
        <v>623</v>
      </c>
      <c r="C125" s="96" t="s">
        <v>471</v>
      </c>
      <c r="D125" s="95">
        <v>8200</v>
      </c>
      <c r="E125" s="96" t="s">
        <v>67</v>
      </c>
      <c r="F125" s="96" t="s">
        <v>273</v>
      </c>
      <c r="G125" s="96" t="s">
        <v>730</v>
      </c>
      <c r="H125" s="105" t="s">
        <v>731</v>
      </c>
      <c r="I125" s="105" t="s">
        <v>732</v>
      </c>
    </row>
    <row r="126" spans="1:9" ht="12.9" customHeight="1" x14ac:dyDescent="0.25">
      <c r="A126" s="95">
        <v>26377</v>
      </c>
      <c r="B126" s="96" t="s">
        <v>624</v>
      </c>
      <c r="C126" s="96" t="s">
        <v>472</v>
      </c>
      <c r="D126" s="95">
        <v>8200</v>
      </c>
      <c r="E126" s="96" t="s">
        <v>67</v>
      </c>
      <c r="F126" s="96" t="s">
        <v>274</v>
      </c>
      <c r="G126" s="96" t="s">
        <v>730</v>
      </c>
      <c r="H126" s="105" t="s">
        <v>731</v>
      </c>
      <c r="I126" s="105" t="s">
        <v>732</v>
      </c>
    </row>
    <row r="127" spans="1:9" ht="12.9" customHeight="1" x14ac:dyDescent="0.25">
      <c r="A127" s="95">
        <v>26385</v>
      </c>
      <c r="B127" s="96" t="s">
        <v>625</v>
      </c>
      <c r="C127" s="96" t="s">
        <v>683</v>
      </c>
      <c r="D127" s="95">
        <v>8200</v>
      </c>
      <c r="E127" s="96" t="s">
        <v>1</v>
      </c>
      <c r="F127" s="96" t="s">
        <v>275</v>
      </c>
      <c r="G127" s="96" t="s">
        <v>730</v>
      </c>
      <c r="H127" s="105" t="s">
        <v>731</v>
      </c>
      <c r="I127" s="105" t="s">
        <v>732</v>
      </c>
    </row>
    <row r="128" spans="1:9" ht="12.9" customHeight="1" x14ac:dyDescent="0.25">
      <c r="A128" s="95">
        <v>26393</v>
      </c>
      <c r="B128" s="96" t="s">
        <v>626</v>
      </c>
      <c r="C128" s="96" t="s">
        <v>473</v>
      </c>
      <c r="D128" s="95">
        <v>8200</v>
      </c>
      <c r="E128" s="96" t="s">
        <v>1</v>
      </c>
      <c r="F128" s="96" t="s">
        <v>745</v>
      </c>
      <c r="G128" s="96" t="s">
        <v>730</v>
      </c>
      <c r="H128" s="105" t="s">
        <v>731</v>
      </c>
      <c r="I128" s="105" t="s">
        <v>732</v>
      </c>
    </row>
    <row r="129" spans="1:9" ht="12.9" customHeight="1" x14ac:dyDescent="0.25">
      <c r="A129" s="95">
        <v>26401</v>
      </c>
      <c r="B129" s="96" t="s">
        <v>627</v>
      </c>
      <c r="C129" s="96" t="s">
        <v>716</v>
      </c>
      <c r="D129" s="95">
        <v>8430</v>
      </c>
      <c r="E129" s="96" t="s">
        <v>5</v>
      </c>
      <c r="F129" s="96" t="s">
        <v>746</v>
      </c>
      <c r="G129" s="96" t="s">
        <v>730</v>
      </c>
      <c r="H129" s="105" t="s">
        <v>731</v>
      </c>
      <c r="I129" s="105" t="s">
        <v>732</v>
      </c>
    </row>
    <row r="130" spans="1:9" ht="12.9" customHeight="1" x14ac:dyDescent="0.25">
      <c r="A130" s="95">
        <v>26419</v>
      </c>
      <c r="B130" s="96" t="s">
        <v>628</v>
      </c>
      <c r="C130" s="96" t="s">
        <v>474</v>
      </c>
      <c r="D130" s="95">
        <v>8211</v>
      </c>
      <c r="E130" s="96" t="s">
        <v>2</v>
      </c>
      <c r="F130" s="96" t="s">
        <v>276</v>
      </c>
      <c r="G130" s="96" t="s">
        <v>730</v>
      </c>
      <c r="H130" s="105" t="s">
        <v>731</v>
      </c>
      <c r="I130" s="105" t="s">
        <v>732</v>
      </c>
    </row>
    <row r="131" spans="1:9" ht="12.9" customHeight="1" x14ac:dyDescent="0.25">
      <c r="A131" s="95">
        <v>26427</v>
      </c>
      <c r="B131" s="96" t="s">
        <v>629</v>
      </c>
      <c r="C131" s="96" t="s">
        <v>475</v>
      </c>
      <c r="D131" s="95">
        <v>8680</v>
      </c>
      <c r="E131" s="96" t="s">
        <v>68</v>
      </c>
      <c r="F131" s="96" t="s">
        <v>277</v>
      </c>
      <c r="G131" s="96" t="s">
        <v>730</v>
      </c>
      <c r="H131" s="105" t="s">
        <v>731</v>
      </c>
      <c r="I131" s="105" t="s">
        <v>732</v>
      </c>
    </row>
    <row r="132" spans="1:9" ht="12.9" customHeight="1" x14ac:dyDescent="0.25">
      <c r="A132" s="95">
        <v>26451</v>
      </c>
      <c r="B132" s="96" t="s">
        <v>630</v>
      </c>
      <c r="C132" s="96" t="s">
        <v>476</v>
      </c>
      <c r="D132" s="95">
        <v>8370</v>
      </c>
      <c r="E132" s="96" t="s">
        <v>69</v>
      </c>
      <c r="F132" s="96" t="s">
        <v>278</v>
      </c>
      <c r="G132" s="96" t="s">
        <v>730</v>
      </c>
      <c r="H132" s="105" t="s">
        <v>731</v>
      </c>
      <c r="I132" s="105" t="s">
        <v>732</v>
      </c>
    </row>
    <row r="133" spans="1:9" ht="12.9" customHeight="1" x14ac:dyDescent="0.25">
      <c r="A133" s="95">
        <v>26468</v>
      </c>
      <c r="B133" s="96" t="s">
        <v>631</v>
      </c>
      <c r="C133" s="96" t="s">
        <v>747</v>
      </c>
      <c r="D133" s="95">
        <v>8301</v>
      </c>
      <c r="E133" s="96" t="s">
        <v>4</v>
      </c>
      <c r="F133" s="96" t="s">
        <v>279</v>
      </c>
      <c r="G133" s="96" t="s">
        <v>730</v>
      </c>
      <c r="H133" s="105" t="s">
        <v>731</v>
      </c>
      <c r="I133" s="105" t="s">
        <v>732</v>
      </c>
    </row>
    <row r="134" spans="1:9" ht="12.9" customHeight="1" x14ac:dyDescent="0.25">
      <c r="A134" s="95">
        <v>26476</v>
      </c>
      <c r="B134" s="96" t="s">
        <v>632</v>
      </c>
      <c r="C134" s="96" t="s">
        <v>477</v>
      </c>
      <c r="D134" s="95">
        <v>8400</v>
      </c>
      <c r="E134" s="96" t="s">
        <v>70</v>
      </c>
      <c r="F134" s="96" t="s">
        <v>280</v>
      </c>
      <c r="G134" s="96" t="s">
        <v>730</v>
      </c>
      <c r="H134" s="105" t="s">
        <v>731</v>
      </c>
      <c r="I134" s="105" t="s">
        <v>732</v>
      </c>
    </row>
    <row r="135" spans="1:9" ht="12.9" customHeight="1" x14ac:dyDescent="0.25">
      <c r="A135" s="95">
        <v>26484</v>
      </c>
      <c r="B135" s="96" t="s">
        <v>633</v>
      </c>
      <c r="C135" s="96" t="s">
        <v>478</v>
      </c>
      <c r="D135" s="95">
        <v>8420</v>
      </c>
      <c r="E135" s="96" t="s">
        <v>71</v>
      </c>
      <c r="F135" s="96" t="s">
        <v>281</v>
      </c>
      <c r="G135" s="96" t="s">
        <v>730</v>
      </c>
      <c r="H135" s="105" t="s">
        <v>731</v>
      </c>
      <c r="I135" s="105" t="s">
        <v>732</v>
      </c>
    </row>
    <row r="136" spans="1:9" ht="12.9" customHeight="1" x14ac:dyDescent="0.25">
      <c r="A136" s="95">
        <v>26534</v>
      </c>
      <c r="B136" s="96" t="s">
        <v>811</v>
      </c>
      <c r="C136" s="96" t="s">
        <v>479</v>
      </c>
      <c r="D136" s="95">
        <v>8670</v>
      </c>
      <c r="E136" s="96" t="s">
        <v>72</v>
      </c>
      <c r="F136" s="96" t="s">
        <v>282</v>
      </c>
      <c r="G136" s="96" t="s">
        <v>730</v>
      </c>
      <c r="H136" s="105" t="s">
        <v>731</v>
      </c>
      <c r="I136" s="105" t="s">
        <v>732</v>
      </c>
    </row>
    <row r="137" spans="1:9" ht="12.9" customHeight="1" x14ac:dyDescent="0.25">
      <c r="A137" s="95">
        <v>26575</v>
      </c>
      <c r="B137" s="96" t="s">
        <v>699</v>
      </c>
      <c r="C137" s="96" t="s">
        <v>539</v>
      </c>
      <c r="D137" s="95">
        <v>8630</v>
      </c>
      <c r="E137" s="96" t="s">
        <v>73</v>
      </c>
      <c r="F137" s="96" t="s">
        <v>283</v>
      </c>
      <c r="G137" s="96" t="s">
        <v>730</v>
      </c>
      <c r="H137" s="105" t="s">
        <v>731</v>
      </c>
      <c r="I137" s="105" t="s">
        <v>732</v>
      </c>
    </row>
    <row r="138" spans="1:9" ht="12.9" customHeight="1" x14ac:dyDescent="0.25">
      <c r="A138" s="95">
        <v>26583</v>
      </c>
      <c r="B138" s="96" t="s">
        <v>717</v>
      </c>
      <c r="C138" s="96" t="s">
        <v>480</v>
      </c>
      <c r="D138" s="95">
        <v>8500</v>
      </c>
      <c r="E138" s="96" t="s">
        <v>74</v>
      </c>
      <c r="F138" s="96" t="s">
        <v>284</v>
      </c>
      <c r="G138" s="96" t="s">
        <v>730</v>
      </c>
      <c r="H138" s="105" t="s">
        <v>731</v>
      </c>
      <c r="I138" s="105" t="s">
        <v>732</v>
      </c>
    </row>
    <row r="139" spans="1:9" ht="12.9" customHeight="1" x14ac:dyDescent="0.25">
      <c r="A139" s="95">
        <v>26617</v>
      </c>
      <c r="B139" s="96" t="s">
        <v>634</v>
      </c>
      <c r="C139" s="96" t="s">
        <v>481</v>
      </c>
      <c r="D139" s="95">
        <v>8510</v>
      </c>
      <c r="E139" s="96" t="s">
        <v>123</v>
      </c>
      <c r="F139" s="96" t="s">
        <v>286</v>
      </c>
      <c r="G139" s="96" t="s">
        <v>730</v>
      </c>
      <c r="H139" s="105" t="s">
        <v>731</v>
      </c>
      <c r="I139" s="105" t="s">
        <v>732</v>
      </c>
    </row>
    <row r="140" spans="1:9" ht="12.9" customHeight="1" x14ac:dyDescent="0.25">
      <c r="A140" s="95">
        <v>26625</v>
      </c>
      <c r="B140" s="96" t="s">
        <v>635</v>
      </c>
      <c r="C140" s="96" t="s">
        <v>540</v>
      </c>
      <c r="D140" s="95">
        <v>8550</v>
      </c>
      <c r="E140" s="96" t="s">
        <v>75</v>
      </c>
      <c r="F140" s="96" t="s">
        <v>541</v>
      </c>
      <c r="G140" s="96" t="s">
        <v>730</v>
      </c>
      <c r="H140" s="105" t="s">
        <v>731</v>
      </c>
      <c r="I140" s="105" t="s">
        <v>732</v>
      </c>
    </row>
    <row r="141" spans="1:9" ht="12.9" customHeight="1" x14ac:dyDescent="0.25">
      <c r="A141" s="95">
        <v>26641</v>
      </c>
      <c r="B141" s="96" t="s">
        <v>636</v>
      </c>
      <c r="C141" s="96" t="s">
        <v>482</v>
      </c>
      <c r="D141" s="95">
        <v>8930</v>
      </c>
      <c r="E141" s="96" t="s">
        <v>120</v>
      </c>
      <c r="F141" s="96" t="s">
        <v>287</v>
      </c>
      <c r="G141" s="96" t="s">
        <v>730</v>
      </c>
      <c r="H141" s="105" t="s">
        <v>731</v>
      </c>
      <c r="I141" s="105" t="s">
        <v>732</v>
      </c>
    </row>
    <row r="142" spans="1:9" ht="12.9" customHeight="1" x14ac:dyDescent="0.25">
      <c r="A142" s="95">
        <v>26658</v>
      </c>
      <c r="B142" s="96" t="s">
        <v>637</v>
      </c>
      <c r="C142" s="96" t="s">
        <v>483</v>
      </c>
      <c r="D142" s="95">
        <v>8560</v>
      </c>
      <c r="E142" s="96" t="s">
        <v>121</v>
      </c>
      <c r="F142" s="96" t="s">
        <v>288</v>
      </c>
      <c r="G142" s="96" t="s">
        <v>730</v>
      </c>
      <c r="H142" s="105" t="s">
        <v>731</v>
      </c>
      <c r="I142" s="105" t="s">
        <v>732</v>
      </c>
    </row>
    <row r="143" spans="1:9" ht="12.9" customHeight="1" x14ac:dyDescent="0.25">
      <c r="A143" s="95">
        <v>26666</v>
      </c>
      <c r="B143" s="96" t="s">
        <v>748</v>
      </c>
      <c r="C143" s="96" t="s">
        <v>484</v>
      </c>
      <c r="D143" s="95">
        <v>8870</v>
      </c>
      <c r="E143" s="96" t="s">
        <v>78</v>
      </c>
      <c r="F143" s="96" t="s">
        <v>289</v>
      </c>
      <c r="G143" s="96" t="s">
        <v>730</v>
      </c>
      <c r="H143" s="105" t="s">
        <v>731</v>
      </c>
      <c r="I143" s="105" t="s">
        <v>732</v>
      </c>
    </row>
    <row r="144" spans="1:9" ht="12.9" customHeight="1" x14ac:dyDescent="0.25">
      <c r="A144" s="95">
        <v>26674</v>
      </c>
      <c r="B144" s="96" t="s">
        <v>638</v>
      </c>
      <c r="C144" s="96" t="s">
        <v>485</v>
      </c>
      <c r="D144" s="95">
        <v>8540</v>
      </c>
      <c r="E144" s="96" t="s">
        <v>76</v>
      </c>
      <c r="F144" s="96" t="s">
        <v>290</v>
      </c>
      <c r="G144" s="96" t="s">
        <v>730</v>
      </c>
      <c r="H144" s="105" t="s">
        <v>731</v>
      </c>
      <c r="I144" s="105" t="s">
        <v>732</v>
      </c>
    </row>
    <row r="145" spans="1:9" ht="12.9" customHeight="1" x14ac:dyDescent="0.25">
      <c r="A145" s="95">
        <v>26682</v>
      </c>
      <c r="B145" s="96" t="s">
        <v>749</v>
      </c>
      <c r="C145" s="96" t="s">
        <v>700</v>
      </c>
      <c r="D145" s="95">
        <v>8770</v>
      </c>
      <c r="E145" s="96" t="s">
        <v>79</v>
      </c>
      <c r="F145" s="96" t="s">
        <v>486</v>
      </c>
      <c r="G145" s="96" t="s">
        <v>730</v>
      </c>
      <c r="H145" s="105" t="s">
        <v>731</v>
      </c>
      <c r="I145" s="105" t="s">
        <v>732</v>
      </c>
    </row>
    <row r="146" spans="1:9" ht="12.9" customHeight="1" x14ac:dyDescent="0.25">
      <c r="A146" s="95">
        <v>26691</v>
      </c>
      <c r="B146" s="96" t="s">
        <v>639</v>
      </c>
      <c r="C146" s="96" t="s">
        <v>487</v>
      </c>
      <c r="D146" s="95">
        <v>8790</v>
      </c>
      <c r="E146" s="96" t="s">
        <v>80</v>
      </c>
      <c r="F146" s="96" t="s">
        <v>291</v>
      </c>
      <c r="G146" s="96" t="s">
        <v>730</v>
      </c>
      <c r="H146" s="105" t="s">
        <v>731</v>
      </c>
      <c r="I146" s="105" t="s">
        <v>732</v>
      </c>
    </row>
    <row r="147" spans="1:9" ht="12.9" customHeight="1" x14ac:dyDescent="0.25">
      <c r="A147" s="95">
        <v>26708</v>
      </c>
      <c r="B147" s="96" t="s">
        <v>640</v>
      </c>
      <c r="C147" s="96" t="s">
        <v>488</v>
      </c>
      <c r="D147" s="95">
        <v>8800</v>
      </c>
      <c r="E147" s="96" t="s">
        <v>81</v>
      </c>
      <c r="F147" s="96" t="s">
        <v>750</v>
      </c>
      <c r="G147" s="96" t="s">
        <v>730</v>
      </c>
      <c r="H147" s="105" t="s">
        <v>731</v>
      </c>
      <c r="I147" s="105" t="s">
        <v>732</v>
      </c>
    </row>
    <row r="148" spans="1:9" ht="12.9" customHeight="1" x14ac:dyDescent="0.25">
      <c r="A148" s="95">
        <v>26716</v>
      </c>
      <c r="B148" s="96" t="s">
        <v>641</v>
      </c>
      <c r="C148" s="96" t="s">
        <v>489</v>
      </c>
      <c r="D148" s="95">
        <v>8800</v>
      </c>
      <c r="E148" s="96" t="s">
        <v>81</v>
      </c>
      <c r="F148" s="96" t="s">
        <v>292</v>
      </c>
      <c r="G148" s="96" t="s">
        <v>730</v>
      </c>
      <c r="H148" s="105" t="s">
        <v>731</v>
      </c>
      <c r="I148" s="105" t="s">
        <v>732</v>
      </c>
    </row>
    <row r="149" spans="1:9" ht="12.9" customHeight="1" x14ac:dyDescent="0.25">
      <c r="A149" s="95">
        <v>26741</v>
      </c>
      <c r="B149" s="96" t="s">
        <v>642</v>
      </c>
      <c r="C149" s="96" t="s">
        <v>490</v>
      </c>
      <c r="D149" s="95">
        <v>8830</v>
      </c>
      <c r="E149" s="96" t="s">
        <v>293</v>
      </c>
      <c r="F149" s="96" t="s">
        <v>294</v>
      </c>
      <c r="G149" s="96" t="s">
        <v>730</v>
      </c>
      <c r="H149" s="105" t="s">
        <v>731</v>
      </c>
      <c r="I149" s="105" t="s">
        <v>732</v>
      </c>
    </row>
    <row r="150" spans="1:9" ht="12.9" customHeight="1" x14ac:dyDescent="0.25">
      <c r="A150" s="95">
        <v>26757</v>
      </c>
      <c r="B150" s="96" t="s">
        <v>588</v>
      </c>
      <c r="C150" s="96" t="s">
        <v>491</v>
      </c>
      <c r="D150" s="95">
        <v>8700</v>
      </c>
      <c r="E150" s="96" t="s">
        <v>83</v>
      </c>
      <c r="F150" s="96" t="s">
        <v>295</v>
      </c>
      <c r="G150" s="96" t="s">
        <v>730</v>
      </c>
      <c r="H150" s="105" t="s">
        <v>731</v>
      </c>
      <c r="I150" s="105" t="s">
        <v>732</v>
      </c>
    </row>
    <row r="151" spans="1:9" ht="12.9" customHeight="1" x14ac:dyDescent="0.25">
      <c r="A151" s="95">
        <v>26765</v>
      </c>
      <c r="B151" s="96" t="s">
        <v>643</v>
      </c>
      <c r="C151" s="96" t="s">
        <v>492</v>
      </c>
      <c r="D151" s="95">
        <v>8900</v>
      </c>
      <c r="E151" s="96" t="s">
        <v>84</v>
      </c>
      <c r="F151" s="96" t="s">
        <v>296</v>
      </c>
      <c r="G151" s="96" t="s">
        <v>730</v>
      </c>
      <c r="H151" s="105" t="s">
        <v>731</v>
      </c>
      <c r="I151" s="105" t="s">
        <v>732</v>
      </c>
    </row>
    <row r="152" spans="1:9" ht="12.9" customHeight="1" x14ac:dyDescent="0.25">
      <c r="A152" s="95">
        <v>26773</v>
      </c>
      <c r="B152" s="96" t="s">
        <v>644</v>
      </c>
      <c r="C152" s="96" t="s">
        <v>493</v>
      </c>
      <c r="D152" s="95">
        <v>8970</v>
      </c>
      <c r="E152" s="96" t="s">
        <v>85</v>
      </c>
      <c r="F152" s="96" t="s">
        <v>297</v>
      </c>
      <c r="G152" s="96" t="s">
        <v>730</v>
      </c>
      <c r="H152" s="105" t="s">
        <v>731</v>
      </c>
      <c r="I152" s="105" t="s">
        <v>732</v>
      </c>
    </row>
    <row r="153" spans="1:9" ht="12.9" customHeight="1" x14ac:dyDescent="0.25">
      <c r="A153" s="95">
        <v>26799</v>
      </c>
      <c r="B153" s="96" t="s">
        <v>645</v>
      </c>
      <c r="C153" s="96" t="s">
        <v>542</v>
      </c>
      <c r="D153" s="95">
        <v>9000</v>
      </c>
      <c r="E153" s="96" t="s">
        <v>86</v>
      </c>
      <c r="F153" s="96" t="s">
        <v>298</v>
      </c>
      <c r="G153" s="96" t="s">
        <v>843</v>
      </c>
      <c r="H153" s="105" t="s">
        <v>844</v>
      </c>
      <c r="I153" s="105" t="s">
        <v>845</v>
      </c>
    </row>
    <row r="154" spans="1:9" ht="12.9" customHeight="1" x14ac:dyDescent="0.25">
      <c r="A154" s="95">
        <v>26815</v>
      </c>
      <c r="B154" s="96" t="s">
        <v>646</v>
      </c>
      <c r="C154" s="96" t="s">
        <v>494</v>
      </c>
      <c r="D154" s="95">
        <v>9031</v>
      </c>
      <c r="E154" s="96" t="s">
        <v>99</v>
      </c>
      <c r="F154" s="96" t="s">
        <v>299</v>
      </c>
      <c r="G154" s="96" t="s">
        <v>843</v>
      </c>
      <c r="H154" s="105" t="s">
        <v>844</v>
      </c>
      <c r="I154" s="105" t="s">
        <v>845</v>
      </c>
    </row>
    <row r="155" spans="1:9" ht="12.9" customHeight="1" x14ac:dyDescent="0.25">
      <c r="A155" s="95">
        <v>26823</v>
      </c>
      <c r="B155" s="96" t="s">
        <v>718</v>
      </c>
      <c r="C155" s="96" t="s">
        <v>495</v>
      </c>
      <c r="D155" s="95">
        <v>9041</v>
      </c>
      <c r="E155" s="96" t="s">
        <v>87</v>
      </c>
      <c r="F155" s="96" t="s">
        <v>300</v>
      </c>
      <c r="G155" s="96" t="s">
        <v>843</v>
      </c>
      <c r="H155" s="105" t="s">
        <v>844</v>
      </c>
      <c r="I155" s="105" t="s">
        <v>845</v>
      </c>
    </row>
    <row r="156" spans="1:9" ht="12.9" customHeight="1" x14ac:dyDescent="0.25">
      <c r="A156" s="95">
        <v>26831</v>
      </c>
      <c r="B156" s="96" t="s">
        <v>647</v>
      </c>
      <c r="C156" s="96" t="s">
        <v>701</v>
      </c>
      <c r="D156" s="95">
        <v>9000</v>
      </c>
      <c r="E156" s="96" t="s">
        <v>86</v>
      </c>
      <c r="F156" s="96" t="s">
        <v>301</v>
      </c>
      <c r="G156" s="96" t="s">
        <v>843</v>
      </c>
      <c r="H156" s="105" t="s">
        <v>844</v>
      </c>
      <c r="I156" s="105" t="s">
        <v>845</v>
      </c>
    </row>
    <row r="157" spans="1:9" ht="12.9" customHeight="1" x14ac:dyDescent="0.25">
      <c r="A157" s="95">
        <v>26849</v>
      </c>
      <c r="B157" s="96" t="s">
        <v>648</v>
      </c>
      <c r="C157" s="96" t="s">
        <v>496</v>
      </c>
      <c r="D157" s="95">
        <v>9000</v>
      </c>
      <c r="E157" s="96" t="s">
        <v>86</v>
      </c>
      <c r="F157" s="96" t="s">
        <v>301</v>
      </c>
      <c r="G157" s="96" t="s">
        <v>843</v>
      </c>
      <c r="H157" s="105" t="s">
        <v>844</v>
      </c>
      <c r="I157" s="105" t="s">
        <v>845</v>
      </c>
    </row>
    <row r="158" spans="1:9" ht="12.9" customHeight="1" x14ac:dyDescent="0.25">
      <c r="A158" s="95">
        <v>26856</v>
      </c>
      <c r="B158" s="96" t="s">
        <v>702</v>
      </c>
      <c r="C158" s="96" t="s">
        <v>497</v>
      </c>
      <c r="D158" s="95">
        <v>9000</v>
      </c>
      <c r="E158" s="96" t="s">
        <v>86</v>
      </c>
      <c r="F158" s="96" t="s">
        <v>302</v>
      </c>
      <c r="G158" s="96" t="s">
        <v>843</v>
      </c>
      <c r="H158" s="105" t="s">
        <v>844</v>
      </c>
      <c r="I158" s="105" t="s">
        <v>845</v>
      </c>
    </row>
    <row r="159" spans="1:9" ht="12.9" customHeight="1" x14ac:dyDescent="0.25">
      <c r="A159" s="95">
        <v>26864</v>
      </c>
      <c r="B159" s="96" t="s">
        <v>649</v>
      </c>
      <c r="C159" s="96" t="s">
        <v>498</v>
      </c>
      <c r="D159" s="95">
        <v>9000</v>
      </c>
      <c r="E159" s="96" t="s">
        <v>86</v>
      </c>
      <c r="F159" s="96" t="s">
        <v>303</v>
      </c>
      <c r="G159" s="96" t="s">
        <v>843</v>
      </c>
      <c r="H159" s="105" t="s">
        <v>844</v>
      </c>
      <c r="I159" s="105" t="s">
        <v>845</v>
      </c>
    </row>
    <row r="160" spans="1:9" ht="12.9" customHeight="1" x14ac:dyDescent="0.25">
      <c r="A160" s="95">
        <v>26881</v>
      </c>
      <c r="B160" s="96" t="s">
        <v>703</v>
      </c>
      <c r="C160" s="96" t="s">
        <v>684</v>
      </c>
      <c r="D160" s="95">
        <v>9000</v>
      </c>
      <c r="E160" s="96" t="s">
        <v>86</v>
      </c>
      <c r="F160" s="96" t="s">
        <v>543</v>
      </c>
      <c r="G160" s="96" t="s">
        <v>843</v>
      </c>
      <c r="H160" s="105" t="s">
        <v>844</v>
      </c>
      <c r="I160" s="105" t="s">
        <v>845</v>
      </c>
    </row>
    <row r="161" spans="1:9" ht="12.9" customHeight="1" x14ac:dyDescent="0.25">
      <c r="A161" s="95">
        <v>26898</v>
      </c>
      <c r="B161" s="96" t="s">
        <v>704</v>
      </c>
      <c r="C161" s="96" t="s">
        <v>499</v>
      </c>
      <c r="D161" s="95">
        <v>9000</v>
      </c>
      <c r="E161" s="96" t="s">
        <v>86</v>
      </c>
      <c r="F161" s="96" t="s">
        <v>304</v>
      </c>
      <c r="G161" s="96" t="s">
        <v>843</v>
      </c>
      <c r="H161" s="105" t="s">
        <v>844</v>
      </c>
      <c r="I161" s="105" t="s">
        <v>845</v>
      </c>
    </row>
    <row r="162" spans="1:9" ht="12.9" customHeight="1" x14ac:dyDescent="0.25">
      <c r="A162" s="95">
        <v>26906</v>
      </c>
      <c r="B162" s="96" t="s">
        <v>650</v>
      </c>
      <c r="C162" s="96" t="s">
        <v>651</v>
      </c>
      <c r="D162" s="95">
        <v>9000</v>
      </c>
      <c r="E162" s="96" t="s">
        <v>86</v>
      </c>
      <c r="F162" s="96" t="s">
        <v>652</v>
      </c>
      <c r="G162" s="96" t="s">
        <v>843</v>
      </c>
      <c r="H162" s="105" t="s">
        <v>844</v>
      </c>
      <c r="I162" s="105" t="s">
        <v>845</v>
      </c>
    </row>
    <row r="163" spans="1:9" ht="12.9" customHeight="1" x14ac:dyDescent="0.25">
      <c r="A163" s="95">
        <v>26914</v>
      </c>
      <c r="B163" s="96" t="s">
        <v>751</v>
      </c>
      <c r="C163" s="96" t="s">
        <v>500</v>
      </c>
      <c r="D163" s="95">
        <v>9000</v>
      </c>
      <c r="E163" s="96" t="s">
        <v>86</v>
      </c>
      <c r="F163" s="96" t="s">
        <v>812</v>
      </c>
      <c r="G163" s="96" t="s">
        <v>843</v>
      </c>
      <c r="H163" s="105" t="s">
        <v>844</v>
      </c>
      <c r="I163" s="105" t="s">
        <v>845</v>
      </c>
    </row>
    <row r="164" spans="1:9" ht="12.9" customHeight="1" x14ac:dyDescent="0.25">
      <c r="A164" s="95">
        <v>26922</v>
      </c>
      <c r="B164" s="96" t="s">
        <v>705</v>
      </c>
      <c r="C164" s="96" t="s">
        <v>362</v>
      </c>
      <c r="D164" s="95">
        <v>9000</v>
      </c>
      <c r="E164" s="96" t="s">
        <v>86</v>
      </c>
      <c r="F164" s="96" t="s">
        <v>305</v>
      </c>
      <c r="G164" s="96" t="s">
        <v>843</v>
      </c>
      <c r="H164" s="105" t="s">
        <v>844</v>
      </c>
      <c r="I164" s="105" t="s">
        <v>845</v>
      </c>
    </row>
    <row r="165" spans="1:9" ht="12.9" customHeight="1" x14ac:dyDescent="0.25">
      <c r="A165" s="95">
        <v>26948</v>
      </c>
      <c r="B165" s="96" t="s">
        <v>653</v>
      </c>
      <c r="C165" s="96" t="s">
        <v>501</v>
      </c>
      <c r="D165" s="95">
        <v>9160</v>
      </c>
      <c r="E165" s="96" t="s">
        <v>89</v>
      </c>
      <c r="F165" s="96" t="s">
        <v>306</v>
      </c>
      <c r="G165" s="96" t="s">
        <v>843</v>
      </c>
      <c r="H165" s="105" t="s">
        <v>844</v>
      </c>
      <c r="I165" s="105" t="s">
        <v>845</v>
      </c>
    </row>
    <row r="166" spans="1:9" ht="12.9" customHeight="1" x14ac:dyDescent="0.25">
      <c r="A166" s="95">
        <v>26955</v>
      </c>
      <c r="B166" s="96" t="s">
        <v>654</v>
      </c>
      <c r="C166" s="96" t="s">
        <v>502</v>
      </c>
      <c r="D166" s="95">
        <v>9160</v>
      </c>
      <c r="E166" s="96" t="s">
        <v>89</v>
      </c>
      <c r="F166" s="96" t="s">
        <v>306</v>
      </c>
      <c r="G166" s="96" t="s">
        <v>843</v>
      </c>
      <c r="H166" s="105" t="s">
        <v>844</v>
      </c>
      <c r="I166" s="105" t="s">
        <v>845</v>
      </c>
    </row>
    <row r="167" spans="1:9" ht="12.9" customHeight="1" x14ac:dyDescent="0.25">
      <c r="A167" s="95">
        <v>26963</v>
      </c>
      <c r="B167" s="96" t="s">
        <v>655</v>
      </c>
      <c r="C167" s="96" t="s">
        <v>503</v>
      </c>
      <c r="D167" s="95">
        <v>9240</v>
      </c>
      <c r="E167" s="96" t="s">
        <v>122</v>
      </c>
      <c r="F167" s="96" t="s">
        <v>307</v>
      </c>
      <c r="G167" s="96" t="s">
        <v>843</v>
      </c>
      <c r="H167" s="105" t="s">
        <v>844</v>
      </c>
      <c r="I167" s="105" t="s">
        <v>845</v>
      </c>
    </row>
    <row r="168" spans="1:9" ht="12.9" customHeight="1" x14ac:dyDescent="0.25">
      <c r="A168" s="95">
        <v>26971</v>
      </c>
      <c r="B168" s="96" t="s">
        <v>656</v>
      </c>
      <c r="C168" s="96" t="s">
        <v>504</v>
      </c>
      <c r="D168" s="95">
        <v>9230</v>
      </c>
      <c r="E168" s="96" t="s">
        <v>90</v>
      </c>
      <c r="F168" s="96" t="s">
        <v>308</v>
      </c>
      <c r="G168" s="96" t="s">
        <v>843</v>
      </c>
      <c r="H168" s="105" t="s">
        <v>844</v>
      </c>
      <c r="I168" s="105" t="s">
        <v>845</v>
      </c>
    </row>
    <row r="169" spans="1:9" ht="12.9" customHeight="1" x14ac:dyDescent="0.25">
      <c r="A169" s="95">
        <v>26989</v>
      </c>
      <c r="B169" s="96" t="s">
        <v>657</v>
      </c>
      <c r="C169" s="96" t="s">
        <v>505</v>
      </c>
      <c r="D169" s="95">
        <v>9230</v>
      </c>
      <c r="E169" s="96" t="s">
        <v>90</v>
      </c>
      <c r="F169" s="96" t="s">
        <v>309</v>
      </c>
      <c r="G169" s="96" t="s">
        <v>843</v>
      </c>
      <c r="H169" s="105" t="s">
        <v>844</v>
      </c>
      <c r="I169" s="105" t="s">
        <v>845</v>
      </c>
    </row>
    <row r="170" spans="1:9" ht="12.9" customHeight="1" x14ac:dyDescent="0.25">
      <c r="A170" s="95">
        <v>27003</v>
      </c>
      <c r="B170" s="96" t="s">
        <v>752</v>
      </c>
      <c r="C170" s="96" t="s">
        <v>506</v>
      </c>
      <c r="D170" s="95">
        <v>9050</v>
      </c>
      <c r="E170" s="96" t="s">
        <v>91</v>
      </c>
      <c r="F170" s="96" t="s">
        <v>310</v>
      </c>
      <c r="G170" s="96" t="s">
        <v>843</v>
      </c>
      <c r="H170" s="105" t="s">
        <v>844</v>
      </c>
      <c r="I170" s="105" t="s">
        <v>845</v>
      </c>
    </row>
    <row r="171" spans="1:9" ht="12.9" customHeight="1" x14ac:dyDescent="0.25">
      <c r="A171" s="95">
        <v>27011</v>
      </c>
      <c r="B171" s="96" t="s">
        <v>552</v>
      </c>
      <c r="C171" s="96" t="s">
        <v>507</v>
      </c>
      <c r="D171" s="95">
        <v>9300</v>
      </c>
      <c r="E171" s="96" t="s">
        <v>92</v>
      </c>
      <c r="F171" s="96" t="s">
        <v>311</v>
      </c>
      <c r="G171" s="96" t="s">
        <v>843</v>
      </c>
      <c r="H171" s="105" t="s">
        <v>844</v>
      </c>
      <c r="I171" s="105" t="s">
        <v>845</v>
      </c>
    </row>
    <row r="172" spans="1:9" ht="12.9" customHeight="1" x14ac:dyDescent="0.25">
      <c r="A172" s="95">
        <v>27029</v>
      </c>
      <c r="B172" s="96" t="s">
        <v>753</v>
      </c>
      <c r="C172" s="96" t="s">
        <v>508</v>
      </c>
      <c r="D172" s="95">
        <v>9300</v>
      </c>
      <c r="E172" s="96" t="s">
        <v>92</v>
      </c>
      <c r="F172" s="96" t="s">
        <v>754</v>
      </c>
      <c r="G172" s="96" t="s">
        <v>843</v>
      </c>
      <c r="H172" s="105" t="s">
        <v>844</v>
      </c>
      <c r="I172" s="105" t="s">
        <v>845</v>
      </c>
    </row>
    <row r="173" spans="1:9" ht="12.9" customHeight="1" x14ac:dyDescent="0.25">
      <c r="A173" s="95">
        <v>27037</v>
      </c>
      <c r="B173" s="96" t="s">
        <v>706</v>
      </c>
      <c r="C173" s="96" t="s">
        <v>509</v>
      </c>
      <c r="D173" s="95">
        <v>9200</v>
      </c>
      <c r="E173" s="96" t="s">
        <v>93</v>
      </c>
      <c r="F173" s="96" t="s">
        <v>312</v>
      </c>
      <c r="G173" s="96" t="s">
        <v>843</v>
      </c>
      <c r="H173" s="105" t="s">
        <v>844</v>
      </c>
      <c r="I173" s="105" t="s">
        <v>845</v>
      </c>
    </row>
    <row r="174" spans="1:9" ht="12.9" customHeight="1" x14ac:dyDescent="0.25">
      <c r="A174" s="95">
        <v>27045</v>
      </c>
      <c r="B174" s="96" t="s">
        <v>658</v>
      </c>
      <c r="C174" s="96" t="s">
        <v>510</v>
      </c>
      <c r="D174" s="95">
        <v>9255</v>
      </c>
      <c r="E174" s="96" t="s">
        <v>94</v>
      </c>
      <c r="F174" s="96" t="s">
        <v>313</v>
      </c>
      <c r="G174" s="96" t="s">
        <v>843</v>
      </c>
      <c r="H174" s="105" t="s">
        <v>844</v>
      </c>
      <c r="I174" s="105" t="s">
        <v>845</v>
      </c>
    </row>
    <row r="175" spans="1:9" ht="12.9" customHeight="1" x14ac:dyDescent="0.25">
      <c r="A175" s="95">
        <v>27052</v>
      </c>
      <c r="B175" s="96" t="s">
        <v>719</v>
      </c>
      <c r="C175" s="96" t="s">
        <v>511</v>
      </c>
      <c r="D175" s="95">
        <v>9255</v>
      </c>
      <c r="E175" s="96" t="s">
        <v>94</v>
      </c>
      <c r="F175" s="96" t="s">
        <v>314</v>
      </c>
      <c r="G175" s="96" t="s">
        <v>843</v>
      </c>
      <c r="H175" s="105" t="s">
        <v>844</v>
      </c>
      <c r="I175" s="105" t="s">
        <v>845</v>
      </c>
    </row>
    <row r="176" spans="1:9" ht="12.9" customHeight="1" x14ac:dyDescent="0.25">
      <c r="A176" s="95">
        <v>27061</v>
      </c>
      <c r="B176" s="96" t="s">
        <v>707</v>
      </c>
      <c r="C176" s="96" t="s">
        <v>512</v>
      </c>
      <c r="D176" s="95">
        <v>9400</v>
      </c>
      <c r="E176" s="96" t="s">
        <v>95</v>
      </c>
      <c r="F176" s="96" t="s">
        <v>315</v>
      </c>
      <c r="G176" s="96" t="s">
        <v>843</v>
      </c>
      <c r="H176" s="105" t="s">
        <v>844</v>
      </c>
      <c r="I176" s="105" t="s">
        <v>845</v>
      </c>
    </row>
    <row r="177" spans="1:9" ht="12.9" customHeight="1" x14ac:dyDescent="0.25">
      <c r="A177" s="95">
        <v>27078</v>
      </c>
      <c r="B177" s="96" t="s">
        <v>659</v>
      </c>
      <c r="C177" s="96" t="s">
        <v>513</v>
      </c>
      <c r="D177" s="95">
        <v>9500</v>
      </c>
      <c r="E177" s="96" t="s">
        <v>96</v>
      </c>
      <c r="F177" s="96" t="s">
        <v>316</v>
      </c>
      <c r="G177" s="96" t="s">
        <v>843</v>
      </c>
      <c r="H177" s="105" t="s">
        <v>844</v>
      </c>
      <c r="I177" s="105" t="s">
        <v>845</v>
      </c>
    </row>
    <row r="178" spans="1:9" ht="12.9" customHeight="1" x14ac:dyDescent="0.25">
      <c r="A178" s="95">
        <v>27102</v>
      </c>
      <c r="B178" s="96" t="s">
        <v>813</v>
      </c>
      <c r="C178" s="96" t="s">
        <v>514</v>
      </c>
      <c r="D178" s="95">
        <v>9620</v>
      </c>
      <c r="E178" s="96" t="s">
        <v>7</v>
      </c>
      <c r="F178" s="96" t="s">
        <v>317</v>
      </c>
      <c r="G178" s="96" t="s">
        <v>843</v>
      </c>
      <c r="H178" s="105" t="s">
        <v>844</v>
      </c>
      <c r="I178" s="105" t="s">
        <v>845</v>
      </c>
    </row>
    <row r="179" spans="1:9" ht="12.9" customHeight="1" x14ac:dyDescent="0.25">
      <c r="A179" s="95">
        <v>27111</v>
      </c>
      <c r="B179" s="96" t="s">
        <v>660</v>
      </c>
      <c r="C179" s="96" t="s">
        <v>515</v>
      </c>
      <c r="D179" s="95">
        <v>9700</v>
      </c>
      <c r="E179" s="96" t="s">
        <v>97</v>
      </c>
      <c r="F179" s="96" t="s">
        <v>318</v>
      </c>
      <c r="G179" s="96" t="s">
        <v>843</v>
      </c>
      <c r="H179" s="105" t="s">
        <v>844</v>
      </c>
      <c r="I179" s="105" t="s">
        <v>845</v>
      </c>
    </row>
    <row r="180" spans="1:9" ht="12.9" customHeight="1" x14ac:dyDescent="0.25">
      <c r="A180" s="95">
        <v>27128</v>
      </c>
      <c r="B180" s="96" t="s">
        <v>661</v>
      </c>
      <c r="C180" s="96" t="s">
        <v>516</v>
      </c>
      <c r="D180" s="95">
        <v>9700</v>
      </c>
      <c r="E180" s="96" t="s">
        <v>97</v>
      </c>
      <c r="F180" s="96" t="s">
        <v>319</v>
      </c>
      <c r="G180" s="96" t="s">
        <v>843</v>
      </c>
      <c r="H180" s="105" t="s">
        <v>844</v>
      </c>
      <c r="I180" s="105" t="s">
        <v>845</v>
      </c>
    </row>
    <row r="181" spans="1:9" ht="12.9" customHeight="1" x14ac:dyDescent="0.25">
      <c r="A181" s="95">
        <v>27136</v>
      </c>
      <c r="B181" s="96" t="s">
        <v>550</v>
      </c>
      <c r="C181" s="96" t="s">
        <v>517</v>
      </c>
      <c r="D181" s="95">
        <v>9800</v>
      </c>
      <c r="E181" s="96" t="s">
        <v>98</v>
      </c>
      <c r="F181" s="96" t="s">
        <v>320</v>
      </c>
      <c r="G181" s="96" t="s">
        <v>843</v>
      </c>
      <c r="H181" s="105" t="s">
        <v>844</v>
      </c>
      <c r="I181" s="105" t="s">
        <v>845</v>
      </c>
    </row>
    <row r="182" spans="1:9" ht="12.9" customHeight="1" x14ac:dyDescent="0.25">
      <c r="A182" s="95">
        <v>27144</v>
      </c>
      <c r="B182" s="96" t="s">
        <v>662</v>
      </c>
      <c r="C182" s="96" t="s">
        <v>518</v>
      </c>
      <c r="D182" s="95">
        <v>9800</v>
      </c>
      <c r="E182" s="96" t="s">
        <v>98</v>
      </c>
      <c r="F182" s="96" t="s">
        <v>321</v>
      </c>
      <c r="G182" s="96" t="s">
        <v>843</v>
      </c>
      <c r="H182" s="105" t="s">
        <v>844</v>
      </c>
      <c r="I182" s="105" t="s">
        <v>845</v>
      </c>
    </row>
    <row r="183" spans="1:9" ht="12.9" customHeight="1" x14ac:dyDescent="0.25">
      <c r="A183" s="95">
        <v>27151</v>
      </c>
      <c r="B183" s="96" t="s">
        <v>663</v>
      </c>
      <c r="C183" s="96" t="s">
        <v>519</v>
      </c>
      <c r="D183" s="95">
        <v>9850</v>
      </c>
      <c r="E183" s="96" t="s">
        <v>322</v>
      </c>
      <c r="F183" s="96" t="s">
        <v>323</v>
      </c>
      <c r="G183" s="96" t="s">
        <v>843</v>
      </c>
      <c r="H183" s="105" t="s">
        <v>844</v>
      </c>
      <c r="I183" s="105" t="s">
        <v>845</v>
      </c>
    </row>
    <row r="184" spans="1:9" ht="12.9" customHeight="1" x14ac:dyDescent="0.25">
      <c r="A184" s="95">
        <v>27185</v>
      </c>
      <c r="B184" s="96" t="s">
        <v>664</v>
      </c>
      <c r="C184" s="96" t="s">
        <v>520</v>
      </c>
      <c r="D184" s="95">
        <v>9920</v>
      </c>
      <c r="E184" s="96" t="s">
        <v>665</v>
      </c>
      <c r="F184" s="96" t="s">
        <v>324</v>
      </c>
      <c r="G184" s="96" t="s">
        <v>843</v>
      </c>
      <c r="H184" s="105" t="s">
        <v>844</v>
      </c>
      <c r="I184" s="105" t="s">
        <v>845</v>
      </c>
    </row>
    <row r="185" spans="1:9" ht="12.9" customHeight="1" x14ac:dyDescent="0.25">
      <c r="A185" s="95">
        <v>110726</v>
      </c>
      <c r="B185" s="96" t="s">
        <v>685</v>
      </c>
      <c r="C185" s="96" t="s">
        <v>325</v>
      </c>
      <c r="D185" s="95">
        <v>2590</v>
      </c>
      <c r="E185" s="96" t="s">
        <v>37</v>
      </c>
      <c r="F185" s="96" t="s">
        <v>326</v>
      </c>
      <c r="G185" s="96" t="s">
        <v>730</v>
      </c>
      <c r="H185" s="105" t="s">
        <v>731</v>
      </c>
      <c r="I185" s="105" t="s">
        <v>732</v>
      </c>
    </row>
    <row r="186" spans="1:9" ht="12.9" customHeight="1" x14ac:dyDescent="0.25">
      <c r="A186" s="95">
        <v>116079</v>
      </c>
      <c r="B186" s="96" t="s">
        <v>720</v>
      </c>
      <c r="C186" s="96" t="s">
        <v>755</v>
      </c>
      <c r="D186" s="95">
        <v>9900</v>
      </c>
      <c r="E186" s="96" t="s">
        <v>100</v>
      </c>
      <c r="F186" s="96" t="s">
        <v>327</v>
      </c>
      <c r="G186" s="96" t="s">
        <v>843</v>
      </c>
      <c r="H186" s="105" t="s">
        <v>844</v>
      </c>
      <c r="I186" s="105" t="s">
        <v>845</v>
      </c>
    </row>
    <row r="187" spans="1:9" ht="12.9" customHeight="1" x14ac:dyDescent="0.25">
      <c r="A187" s="95">
        <v>117432</v>
      </c>
      <c r="B187" s="96" t="s">
        <v>544</v>
      </c>
      <c r="C187" s="96" t="s">
        <v>521</v>
      </c>
      <c r="D187" s="95">
        <v>3511</v>
      </c>
      <c r="E187" s="96" t="s">
        <v>118</v>
      </c>
      <c r="F187" s="96" t="s">
        <v>328</v>
      </c>
      <c r="G187" s="96" t="s">
        <v>843</v>
      </c>
      <c r="H187" s="105" t="s">
        <v>844</v>
      </c>
      <c r="I187" s="105" t="s">
        <v>845</v>
      </c>
    </row>
    <row r="188" spans="1:9" ht="12.9" customHeight="1" x14ac:dyDescent="0.25">
      <c r="A188" s="95">
        <v>117903</v>
      </c>
      <c r="B188" s="96" t="s">
        <v>814</v>
      </c>
      <c r="C188" s="96" t="s">
        <v>522</v>
      </c>
      <c r="D188" s="95">
        <v>2030</v>
      </c>
      <c r="E188" s="96" t="s">
        <v>343</v>
      </c>
      <c r="F188" s="96" t="s">
        <v>344</v>
      </c>
      <c r="G188" s="96" t="s">
        <v>730</v>
      </c>
      <c r="H188" s="105" t="s">
        <v>731</v>
      </c>
      <c r="I188" s="105" t="s">
        <v>732</v>
      </c>
    </row>
    <row r="189" spans="1:9" ht="12.9" customHeight="1" x14ac:dyDescent="0.25">
      <c r="A189" s="95">
        <v>118539</v>
      </c>
      <c r="B189" s="96" t="s">
        <v>666</v>
      </c>
      <c r="C189" s="96" t="s">
        <v>523</v>
      </c>
      <c r="D189" s="95">
        <v>8540</v>
      </c>
      <c r="E189" s="96" t="s">
        <v>76</v>
      </c>
      <c r="F189" s="96" t="s">
        <v>329</v>
      </c>
      <c r="G189" s="96" t="s">
        <v>730</v>
      </c>
      <c r="H189" s="105" t="s">
        <v>731</v>
      </c>
      <c r="I189" s="105" t="s">
        <v>732</v>
      </c>
    </row>
    <row r="190" spans="1:9" ht="12.9" customHeight="1" x14ac:dyDescent="0.25">
      <c r="A190" s="95">
        <v>125617</v>
      </c>
      <c r="B190" s="96" t="s">
        <v>667</v>
      </c>
      <c r="C190" s="96" t="s">
        <v>524</v>
      </c>
      <c r="D190" s="95">
        <v>2018</v>
      </c>
      <c r="E190" s="96" t="s">
        <v>343</v>
      </c>
      <c r="F190" s="96" t="s">
        <v>330</v>
      </c>
      <c r="G190" s="96" t="s">
        <v>730</v>
      </c>
      <c r="H190" s="105" t="s">
        <v>731</v>
      </c>
      <c r="I190" s="105" t="s">
        <v>732</v>
      </c>
    </row>
    <row r="191" spans="1:9" ht="12.9" customHeight="1" x14ac:dyDescent="0.25">
      <c r="A191" s="95">
        <v>125674</v>
      </c>
      <c r="B191" s="96" t="s">
        <v>668</v>
      </c>
      <c r="C191" s="96" t="s">
        <v>850</v>
      </c>
      <c r="D191" s="95">
        <v>8570</v>
      </c>
      <c r="E191" s="96" t="s">
        <v>851</v>
      </c>
      <c r="F191" s="96" t="s">
        <v>815</v>
      </c>
      <c r="G191" s="96" t="s">
        <v>730</v>
      </c>
      <c r="H191" s="105" t="s">
        <v>731</v>
      </c>
      <c r="I191" s="105" t="s">
        <v>732</v>
      </c>
    </row>
    <row r="192" spans="1:9" ht="12.9" customHeight="1" x14ac:dyDescent="0.25">
      <c r="A192" s="95">
        <v>128579</v>
      </c>
      <c r="B192" s="96" t="s">
        <v>669</v>
      </c>
      <c r="C192" s="96" t="s">
        <v>525</v>
      </c>
      <c r="D192" s="95">
        <v>2340</v>
      </c>
      <c r="E192" s="96" t="s">
        <v>31</v>
      </c>
      <c r="F192" s="96" t="s">
        <v>331</v>
      </c>
      <c r="G192" s="96" t="s">
        <v>730</v>
      </c>
      <c r="H192" s="105" t="s">
        <v>731</v>
      </c>
      <c r="I192" s="105" t="s">
        <v>732</v>
      </c>
    </row>
    <row r="193" spans="1:9" ht="12.9" customHeight="1" x14ac:dyDescent="0.25">
      <c r="A193" s="95">
        <v>128645</v>
      </c>
      <c r="B193" s="96" t="s">
        <v>756</v>
      </c>
      <c r="C193" s="96" t="s">
        <v>526</v>
      </c>
      <c r="D193" s="95">
        <v>9800</v>
      </c>
      <c r="E193" s="96" t="s">
        <v>98</v>
      </c>
      <c r="F193" s="96" t="s">
        <v>527</v>
      </c>
      <c r="G193" s="96" t="s">
        <v>843</v>
      </c>
      <c r="H193" s="105" t="s">
        <v>844</v>
      </c>
      <c r="I193" s="105" t="s">
        <v>845</v>
      </c>
    </row>
    <row r="194" spans="1:9" ht="12.9" customHeight="1" x14ac:dyDescent="0.25">
      <c r="A194" s="95">
        <v>129494</v>
      </c>
      <c r="B194" s="96" t="s">
        <v>670</v>
      </c>
      <c r="C194" s="96" t="s">
        <v>332</v>
      </c>
      <c r="D194" s="95">
        <v>2800</v>
      </c>
      <c r="E194" s="96" t="s">
        <v>40</v>
      </c>
      <c r="F194" s="96" t="s">
        <v>333</v>
      </c>
      <c r="G194" s="96" t="s">
        <v>730</v>
      </c>
      <c r="H194" s="105" t="s">
        <v>731</v>
      </c>
      <c r="I194" s="105" t="s">
        <v>732</v>
      </c>
    </row>
    <row r="195" spans="1:9" ht="12.9" customHeight="1" x14ac:dyDescent="0.25">
      <c r="A195" s="95">
        <v>129528</v>
      </c>
      <c r="B195" s="96" t="s">
        <v>671</v>
      </c>
      <c r="C195" s="96" t="s">
        <v>334</v>
      </c>
      <c r="D195" s="95">
        <v>9700</v>
      </c>
      <c r="E195" s="96" t="s">
        <v>97</v>
      </c>
      <c r="F195" s="96" t="s">
        <v>335</v>
      </c>
      <c r="G195" s="96" t="s">
        <v>843</v>
      </c>
      <c r="H195" s="105" t="s">
        <v>844</v>
      </c>
      <c r="I195" s="105" t="s">
        <v>845</v>
      </c>
    </row>
    <row r="196" spans="1:9" ht="12.9" customHeight="1" x14ac:dyDescent="0.25">
      <c r="A196" s="95">
        <v>130203</v>
      </c>
      <c r="B196" s="96" t="s">
        <v>672</v>
      </c>
      <c r="C196" s="96" t="s">
        <v>214</v>
      </c>
      <c r="D196" s="95">
        <v>2990</v>
      </c>
      <c r="E196" s="96" t="s">
        <v>27</v>
      </c>
      <c r="F196" s="96" t="s">
        <v>215</v>
      </c>
      <c r="G196" s="96" t="s">
        <v>730</v>
      </c>
      <c r="H196" s="105" t="s">
        <v>731</v>
      </c>
      <c r="I196" s="105" t="s">
        <v>732</v>
      </c>
    </row>
    <row r="197" spans="1:9" ht="12.9" customHeight="1" x14ac:dyDescent="0.25">
      <c r="A197" s="95">
        <v>130237</v>
      </c>
      <c r="B197" s="96" t="s">
        <v>721</v>
      </c>
      <c r="C197" s="96" t="s">
        <v>528</v>
      </c>
      <c r="D197" s="95">
        <v>9960</v>
      </c>
      <c r="E197" s="96" t="s">
        <v>529</v>
      </c>
      <c r="F197" s="96" t="s">
        <v>336</v>
      </c>
      <c r="G197" s="96" t="s">
        <v>843</v>
      </c>
      <c r="H197" s="105" t="s">
        <v>844</v>
      </c>
      <c r="I197" s="105" t="s">
        <v>845</v>
      </c>
    </row>
    <row r="198" spans="1:9" ht="12.9" customHeight="1" x14ac:dyDescent="0.25">
      <c r="A198" s="95">
        <v>130815</v>
      </c>
      <c r="B198" s="96" t="s">
        <v>673</v>
      </c>
      <c r="C198" s="96" t="s">
        <v>545</v>
      </c>
      <c r="D198" s="95">
        <v>8310</v>
      </c>
      <c r="E198" s="96" t="s">
        <v>674</v>
      </c>
      <c r="F198" s="96" t="s">
        <v>675</v>
      </c>
      <c r="G198" s="96" t="s">
        <v>730</v>
      </c>
      <c r="H198" s="105" t="s">
        <v>731</v>
      </c>
      <c r="I198" s="105" t="s">
        <v>732</v>
      </c>
    </row>
    <row r="199" spans="1:9" ht="12.9" customHeight="1" x14ac:dyDescent="0.25">
      <c r="A199" s="95">
        <v>131541</v>
      </c>
      <c r="B199" s="96" t="s">
        <v>676</v>
      </c>
      <c r="C199" s="96" t="s">
        <v>530</v>
      </c>
      <c r="D199" s="95">
        <v>8500</v>
      </c>
      <c r="E199" s="96" t="s">
        <v>74</v>
      </c>
      <c r="F199" s="96" t="s">
        <v>285</v>
      </c>
      <c r="G199" s="96" t="s">
        <v>730</v>
      </c>
      <c r="H199" s="105" t="s">
        <v>731</v>
      </c>
      <c r="I199" s="105" t="s">
        <v>732</v>
      </c>
    </row>
    <row r="200" spans="1:9" ht="12.9" customHeight="1" x14ac:dyDescent="0.25">
      <c r="A200" s="95">
        <v>139154</v>
      </c>
      <c r="B200" s="96" t="s">
        <v>708</v>
      </c>
      <c r="C200" s="96" t="s">
        <v>722</v>
      </c>
      <c r="D200" s="95">
        <v>2018</v>
      </c>
      <c r="E200" s="96" t="s">
        <v>343</v>
      </c>
      <c r="F200" s="96" t="s">
        <v>200</v>
      </c>
      <c r="G200" s="96" t="s">
        <v>730</v>
      </c>
      <c r="H200" s="105" t="s">
        <v>731</v>
      </c>
      <c r="I200" s="105" t="s">
        <v>732</v>
      </c>
    </row>
    <row r="201" spans="1:9" ht="12.9" customHeight="1" x14ac:dyDescent="0.25">
      <c r="A201" s="95">
        <v>143727</v>
      </c>
      <c r="B201" s="96" t="s">
        <v>816</v>
      </c>
      <c r="C201" s="96" t="s">
        <v>723</v>
      </c>
      <c r="D201" s="95">
        <v>2600</v>
      </c>
      <c r="E201" s="96" t="s">
        <v>111</v>
      </c>
      <c r="F201" s="96" t="s">
        <v>227</v>
      </c>
      <c r="G201" s="96" t="s">
        <v>730</v>
      </c>
      <c r="H201" s="105" t="s">
        <v>731</v>
      </c>
      <c r="I201" s="105" t="s">
        <v>732</v>
      </c>
    </row>
    <row r="202" spans="1:9" ht="12.9" customHeight="1" x14ac:dyDescent="0.25">
      <c r="A202" s="95">
        <v>144576</v>
      </c>
      <c r="B202" s="96" t="s">
        <v>757</v>
      </c>
      <c r="C202" s="96" t="s">
        <v>758</v>
      </c>
      <c r="D202" s="95">
        <v>2500</v>
      </c>
      <c r="E202" s="96" t="s">
        <v>759</v>
      </c>
      <c r="F202" s="96" t="s">
        <v>760</v>
      </c>
      <c r="G202" s="96" t="s">
        <v>730</v>
      </c>
      <c r="H202" s="105" t="s">
        <v>731</v>
      </c>
      <c r="I202" s="105" t="s">
        <v>732</v>
      </c>
    </row>
    <row r="203" spans="1:9" ht="12.9" customHeight="1" x14ac:dyDescent="0.25">
      <c r="A203">
        <v>145995</v>
      </c>
      <c r="B203" t="s">
        <v>817</v>
      </c>
      <c r="C203" t="s">
        <v>818</v>
      </c>
      <c r="D203">
        <v>8720</v>
      </c>
      <c r="E203" t="s">
        <v>819</v>
      </c>
      <c r="F203" t="s">
        <v>820</v>
      </c>
      <c r="G203" s="96" t="s">
        <v>730</v>
      </c>
      <c r="H203" s="105" t="s">
        <v>731</v>
      </c>
      <c r="I203" s="105" t="s">
        <v>732</v>
      </c>
    </row>
    <row r="204" spans="1:9" ht="12.9" customHeight="1" x14ac:dyDescent="0.25">
      <c r="A204">
        <v>146019</v>
      </c>
      <c r="B204" t="s">
        <v>821</v>
      </c>
      <c r="C204" t="s">
        <v>465</v>
      </c>
      <c r="D204">
        <v>3580</v>
      </c>
      <c r="E204" t="s">
        <v>0</v>
      </c>
      <c r="F204" t="s">
        <v>266</v>
      </c>
      <c r="G204" s="96" t="s">
        <v>843</v>
      </c>
      <c r="H204" s="105" t="s">
        <v>844</v>
      </c>
      <c r="I204" s="105" t="s">
        <v>845</v>
      </c>
    </row>
    <row r="205" spans="1:9" ht="12.9" customHeight="1" x14ac:dyDescent="0.25">
      <c r="A205">
        <v>146027</v>
      </c>
      <c r="B205" t="s">
        <v>822</v>
      </c>
      <c r="C205" t="s">
        <v>823</v>
      </c>
      <c r="D205">
        <v>8310</v>
      </c>
      <c r="E205" t="s">
        <v>824</v>
      </c>
      <c r="F205" t="s">
        <v>825</v>
      </c>
      <c r="G205" s="96" t="s">
        <v>730</v>
      </c>
      <c r="H205" s="105" t="s">
        <v>731</v>
      </c>
      <c r="I205" s="105" t="s">
        <v>732</v>
      </c>
    </row>
    <row r="206" spans="1:9" ht="12.9" customHeight="1" x14ac:dyDescent="0.25">
      <c r="A206">
        <v>146035</v>
      </c>
      <c r="B206" t="s">
        <v>826</v>
      </c>
      <c r="C206" t="s">
        <v>827</v>
      </c>
      <c r="D206">
        <v>2018</v>
      </c>
      <c r="E206" t="s">
        <v>343</v>
      </c>
      <c r="F206" t="s">
        <v>828</v>
      </c>
      <c r="G206" s="96" t="s">
        <v>730</v>
      </c>
      <c r="H206" s="105" t="s">
        <v>731</v>
      </c>
      <c r="I206" s="105" t="s">
        <v>732</v>
      </c>
    </row>
    <row r="207" spans="1:9" ht="12.9" customHeight="1" x14ac:dyDescent="0.25">
      <c r="A207">
        <v>146043</v>
      </c>
      <c r="B207" t="s">
        <v>852</v>
      </c>
      <c r="C207" t="s">
        <v>829</v>
      </c>
      <c r="D207">
        <v>2030</v>
      </c>
      <c r="E207" t="s">
        <v>343</v>
      </c>
      <c r="F207" t="s">
        <v>830</v>
      </c>
      <c r="G207" s="96" t="s">
        <v>730</v>
      </c>
      <c r="H207" s="105" t="s">
        <v>731</v>
      </c>
      <c r="I207" s="105" t="s">
        <v>732</v>
      </c>
    </row>
    <row r="208" spans="1:9" ht="12.9" customHeight="1" x14ac:dyDescent="0.25">
      <c r="G208" s="96"/>
      <c r="H208" s="105"/>
      <c r="I208" s="105"/>
    </row>
  </sheetData>
  <sheetProtection algorithmName="SHA-512" hashValue="l8WXiyEf9tf9Jxr0UPXcFKxxho/6Vf06kq/3KeyZ2uTPA0z57EObInnGJkP5gNOZ6qFsEc9OoWS0Ob5/oMWVSw==" saltValue="BmYo4esakKAbf1FgAEBMOQ==" spinCount="100000" sheet="1"/>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7"/>
  <sheetViews>
    <sheetView workbookViewId="0">
      <selection activeCell="A18" sqref="A18"/>
    </sheetView>
  </sheetViews>
  <sheetFormatPr defaultRowHeight="13.2" x14ac:dyDescent="0.25"/>
  <cols>
    <col min="1" max="1" width="18.88671875" bestFit="1" customWidth="1"/>
    <col min="2" max="2" width="10.109375" style="3" bestFit="1" customWidth="1"/>
    <col min="3" max="3" width="18.88671875" bestFit="1" customWidth="1"/>
    <col min="4" max="4" width="10.109375" bestFit="1" customWidth="1"/>
    <col min="5" max="5" width="10.109375" customWidth="1"/>
    <col min="6" max="6" width="10.109375" bestFit="1" customWidth="1"/>
  </cols>
  <sheetData>
    <row r="1" spans="1:6" s="59" customFormat="1" x14ac:dyDescent="0.25">
      <c r="A1" s="58" t="s">
        <v>126</v>
      </c>
      <c r="B1" s="59">
        <v>42597</v>
      </c>
      <c r="C1" s="58" t="s">
        <v>139</v>
      </c>
      <c r="E1" s="60">
        <v>42597</v>
      </c>
    </row>
    <row r="2" spans="1:6" s="59" customFormat="1" x14ac:dyDescent="0.25">
      <c r="A2" s="58" t="s">
        <v>139</v>
      </c>
      <c r="B2" s="59">
        <v>42962</v>
      </c>
      <c r="C2" s="58" t="s">
        <v>140</v>
      </c>
      <c r="E2" s="60">
        <v>42962</v>
      </c>
    </row>
    <row r="3" spans="1:6" s="59" customFormat="1" x14ac:dyDescent="0.25">
      <c r="A3" s="58" t="s">
        <v>140</v>
      </c>
      <c r="B3" s="59">
        <v>43327</v>
      </c>
      <c r="C3" s="58" t="s">
        <v>141</v>
      </c>
      <c r="E3" s="60">
        <v>43327</v>
      </c>
    </row>
    <row r="4" spans="1:6" s="59" customFormat="1" x14ac:dyDescent="0.25">
      <c r="A4" s="58" t="s">
        <v>141</v>
      </c>
      <c r="B4" s="59">
        <v>43692</v>
      </c>
      <c r="C4" s="58" t="s">
        <v>142</v>
      </c>
      <c r="E4" s="60">
        <v>43692</v>
      </c>
    </row>
    <row r="5" spans="1:6" s="59" customFormat="1" x14ac:dyDescent="0.25">
      <c r="A5" s="58" t="s">
        <v>142</v>
      </c>
      <c r="B5" s="59">
        <v>44058</v>
      </c>
      <c r="C5" s="58" t="s">
        <v>143</v>
      </c>
      <c r="E5" s="60">
        <v>44058</v>
      </c>
    </row>
    <row r="6" spans="1:6" s="59" customFormat="1" x14ac:dyDescent="0.25">
      <c r="A6" s="58" t="s">
        <v>143</v>
      </c>
      <c r="B6" s="59">
        <v>44423</v>
      </c>
      <c r="C6" s="58" t="s">
        <v>144</v>
      </c>
      <c r="E6" s="60">
        <v>44423</v>
      </c>
    </row>
    <row r="7" spans="1:6" s="59" customFormat="1" x14ac:dyDescent="0.25">
      <c r="A7" s="58" t="s">
        <v>144</v>
      </c>
      <c r="B7" s="59">
        <v>44788</v>
      </c>
      <c r="C7" s="58" t="s">
        <v>145</v>
      </c>
      <c r="E7" s="60">
        <v>44788</v>
      </c>
    </row>
    <row r="8" spans="1:6" s="59" customFormat="1" x14ac:dyDescent="0.25">
      <c r="A8" s="2" t="s">
        <v>145</v>
      </c>
      <c r="B8" s="1">
        <f>E8</f>
        <v>45153</v>
      </c>
      <c r="C8" s="2" t="s">
        <v>709</v>
      </c>
      <c r="E8" s="4">
        <v>45153</v>
      </c>
    </row>
    <row r="9" spans="1:6" x14ac:dyDescent="0.25">
      <c r="A9" s="2" t="s">
        <v>709</v>
      </c>
      <c r="B9" s="1">
        <f>E9</f>
        <v>45519</v>
      </c>
      <c r="C9" s="2" t="s">
        <v>710</v>
      </c>
      <c r="E9" s="4">
        <v>45519</v>
      </c>
    </row>
    <row r="10" spans="1:6" x14ac:dyDescent="0.25">
      <c r="A10" s="2" t="s">
        <v>710</v>
      </c>
      <c r="B10" s="1">
        <f>E10</f>
        <v>45884</v>
      </c>
      <c r="C10" s="2" t="s">
        <v>711</v>
      </c>
      <c r="E10" s="4">
        <v>45884</v>
      </c>
    </row>
    <row r="11" spans="1:6" x14ac:dyDescent="0.25">
      <c r="A11" s="2" t="s">
        <v>711</v>
      </c>
      <c r="B11" s="1">
        <f>E11</f>
        <v>46249</v>
      </c>
      <c r="C11" s="2" t="s">
        <v>712</v>
      </c>
      <c r="E11" s="4">
        <v>46249</v>
      </c>
    </row>
    <row r="12" spans="1:6" x14ac:dyDescent="0.25">
      <c r="A12" s="2" t="s">
        <v>712</v>
      </c>
      <c r="B12" s="1">
        <f t="shared" ref="B12:B13" si="0">E12</f>
        <v>46614</v>
      </c>
      <c r="C12" s="2" t="s">
        <v>853</v>
      </c>
      <c r="E12" s="4">
        <v>46614</v>
      </c>
    </row>
    <row r="13" spans="1:6" x14ac:dyDescent="0.25">
      <c r="A13" s="2" t="s">
        <v>853</v>
      </c>
      <c r="B13" s="1">
        <f t="shared" si="0"/>
        <v>46980</v>
      </c>
      <c r="C13" s="2" t="s">
        <v>854</v>
      </c>
      <c r="E13" s="4">
        <v>46980</v>
      </c>
    </row>
    <row r="15" spans="1:6" x14ac:dyDescent="0.25">
      <c r="A15" s="2" t="s">
        <v>136</v>
      </c>
      <c r="B15" s="3">
        <v>45170</v>
      </c>
      <c r="C15" s="2"/>
      <c r="E15" s="3"/>
      <c r="F15" s="4"/>
    </row>
    <row r="16" spans="1:6" x14ac:dyDescent="0.25">
      <c r="A16" s="2" t="s">
        <v>137</v>
      </c>
      <c r="B16" s="3">
        <v>45473</v>
      </c>
      <c r="C16" s="2"/>
      <c r="D16" s="4"/>
      <c r="E16" s="3"/>
    </row>
    <row r="17" spans="1:5" x14ac:dyDescent="0.25">
      <c r="A17" s="2"/>
      <c r="C17" s="2"/>
      <c r="E17" s="3"/>
    </row>
    <row r="18" spans="1:5" x14ac:dyDescent="0.25">
      <c r="A18" s="2"/>
      <c r="C18" s="2"/>
      <c r="E18" s="3"/>
    </row>
    <row r="19" spans="1:5" x14ac:dyDescent="0.25">
      <c r="A19" s="2"/>
      <c r="C19" s="2"/>
      <c r="E19" s="3"/>
    </row>
    <row r="20" spans="1:5" x14ac:dyDescent="0.25">
      <c r="A20" s="2"/>
      <c r="C20" s="2"/>
      <c r="E20" s="3"/>
    </row>
    <row r="37" spans="9:10" x14ac:dyDescent="0.25">
      <c r="I37" s="4"/>
      <c r="J37" s="1"/>
    </row>
  </sheetData>
  <sheetProtection algorithmName="SHA-512" hashValue="SMtSH7uEFtgh1ylj0+48Ha130geRbpIGtgeS8hlxYu6lKoYS55XK9MM6n0fFDoWXFev65Rh7WN3H9y0D4N3w9g==" saltValue="Th3+e4BVSO/yytV5Wa+nVw==" spinCount="100000" sheet="1"/>
  <phoneticPr fontId="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ACF9D264366848B80184CD9DFAF169" ma:contentTypeVersion="0" ma:contentTypeDescription="Een nieuw document maken." ma:contentTypeScope="" ma:versionID="78785755eeddda9ec175f9e66814904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8A95C1-65BE-4DFC-AFAD-D8EBCC54D3A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123D741-B645-4289-B9C8-8A7BF3DF5F99}">
  <ds:schemaRefs>
    <ds:schemaRef ds:uri="http://schemas.microsoft.com/sharepoint/v3/contenttype/forms"/>
  </ds:schemaRefs>
</ds:datastoreItem>
</file>

<file path=customXml/itemProps3.xml><?xml version="1.0" encoding="utf-8"?>
<ds:datastoreItem xmlns:ds="http://schemas.openxmlformats.org/officeDocument/2006/customXml" ds:itemID="{42DCB9A7-0BC8-4BC4-BFA8-BD109DEBB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Herstructurering&amp;Verhuizing</vt:lpstr>
      <vt:lpstr>lijst instellingen</vt:lpstr>
      <vt:lpstr>Blad2</vt:lpstr>
      <vt:lpstr>'Herstructurering&amp;Verhuizing'!Afdrukbereik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2023-07-25T13:09:19Z</cp:lastPrinted>
  <dcterms:created xsi:type="dcterms:W3CDTF">1999-07-16T11:34:31Z</dcterms:created>
  <dcterms:modified xsi:type="dcterms:W3CDTF">2023-07-25T13:11:47Z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0x0101007AACF9D264366848B80184CD9DFAF169</vt:lpwstr>
  </property>
</Properties>
</file>