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92" tabRatio="843" activeTab="0"/>
  </bookViews>
  <sheets>
    <sheet name="INHOUD" sheetId="1" r:id="rId1"/>
    <sheet name="toelichting_internaten" sheetId="2" r:id="rId2"/>
    <sheet name="17_nivover_01" sheetId="3" r:id="rId3"/>
    <sheet name="17_nivover_02" sheetId="4" r:id="rId4"/>
    <sheet name="17_nivover_03" sheetId="5" r:id="rId5"/>
    <sheet name="17_nivover_04" sheetId="6" r:id="rId6"/>
    <sheet name="17_nivover_05" sheetId="7" r:id="rId7"/>
    <sheet name="17_nivover_06" sheetId="8" r:id="rId8"/>
    <sheet name="17_nivover_07" sheetId="9" r:id="rId9"/>
    <sheet name="17_nivover_08" sheetId="10" r:id="rId10"/>
    <sheet name="17_nivover_09" sheetId="11" r:id="rId11"/>
    <sheet name="17_nivover_10" sheetId="12" r:id="rId12"/>
    <sheet name="17_nivover_11" sheetId="13" r:id="rId13"/>
    <sheet name="17_nivover_12" sheetId="14" r:id="rId14"/>
    <sheet name="17_nivover_13" sheetId="15" r:id="rId15"/>
  </sheets>
  <externalReferences>
    <externalReference r:id="rId18"/>
  </externalReferences>
  <definedNames>
    <definedName name="_xlnm.Print_Area" localSheetId="8">'17_nivover_07'!#REF!</definedName>
    <definedName name="_xlnm.Print_Area" localSheetId="9">'17_nivover_08'!$A$1:$J$39</definedName>
    <definedName name="_xlnm.Print_Area" localSheetId="10">'17_nivover_09'!$A$1:$E$53</definedName>
    <definedName name="_xlnm.Print_Area" localSheetId="12">'17_nivover_11'!$A$1:$I$65</definedName>
    <definedName name="CC" localSheetId="9">#REF!</definedName>
    <definedName name="CC">#REF!</definedName>
  </definedNames>
  <calcPr fullCalcOnLoad="1"/>
</workbook>
</file>

<file path=xl/comments8.xml><?xml version="1.0" encoding="utf-8"?>
<comments xmlns="http://schemas.openxmlformats.org/spreadsheetml/2006/main">
  <authors>
    <author>Vermeulen, Geert</author>
  </authors>
  <commentList>
    <comment ref="B87" authorId="0">
      <text>
        <r>
          <rPr>
            <b/>
            <sz val="9"/>
            <rFont val="Tahoma"/>
            <family val="2"/>
          </rPr>
          <t>Vermeulen, Geert:</t>
        </r>
        <r>
          <rPr>
            <sz val="9"/>
            <rFont val="Tahoma"/>
            <family val="2"/>
          </rPr>
          <t xml:space="preserve">
</t>
        </r>
      </text>
    </comment>
  </commentList>
</comments>
</file>

<file path=xl/sharedStrings.xml><?xml version="1.0" encoding="utf-8"?>
<sst xmlns="http://schemas.openxmlformats.org/spreadsheetml/2006/main" count="905" uniqueCount="379">
  <si>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</si>
  <si>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</si>
  <si>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</si>
  <si>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</si>
  <si>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</si>
  <si>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</si>
  <si>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</si>
  <si>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</si>
  <si>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</si>
  <si>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</si>
  <si>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</si>
  <si>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</si>
  <si>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</si>
  <si>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</si>
  <si>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</si>
  <si>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</si>
  <si>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</si>
  <si>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</si>
  <si>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</si>
  <si>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</si>
  <si>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Aantal internaten</t>
  </si>
  <si>
    <t>Gewoon kleuteronderwijs</t>
  </si>
  <si>
    <t>Buitengewoon kleuteronderwijs</t>
  </si>
  <si>
    <t>Buitengewoon lager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</si>
  <si>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</si>
  <si>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</si>
  <si>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</si>
  <si>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</si>
  <si>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</si>
  <si>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</si>
  <si>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Geboortejaar</t>
  </si>
  <si>
    <t>AANTAL INTERNEN PER GEBOORTEJAAR</t>
  </si>
  <si>
    <t>CENTRA VOOR LEERLINGENBEGELEIDING</t>
  </si>
  <si>
    <t>Gemeen-</t>
  </si>
  <si>
    <t>schaps-</t>
  </si>
  <si>
    <t>Gemeenchaps-</t>
  </si>
  <si>
    <t>onderwijs</t>
  </si>
  <si>
    <t>commissie</t>
  </si>
  <si>
    <t>Centra voor leerlingenbegeleiding</t>
  </si>
  <si>
    <t>Permanente ondersteuningscel</t>
  </si>
  <si>
    <t>Algemeen totaal</t>
  </si>
  <si>
    <t>* voor alle gesubsidieerde officiële centra</t>
  </si>
  <si>
    <t>PERSONEEL VAN DE CENTRA VOOR LEERLINGENBEGELEIDING NAAR STATUUT EN GESLACHT</t>
  </si>
  <si>
    <t>Vastbenoemden</t>
  </si>
  <si>
    <t>Tijdelijken</t>
  </si>
  <si>
    <t>V</t>
  </si>
  <si>
    <t>Nascholing</t>
  </si>
  <si>
    <t>Basisonderwijs</t>
  </si>
  <si>
    <t>Secundair onderwijs</t>
  </si>
  <si>
    <t>Basisonderwijs (1)</t>
  </si>
  <si>
    <t>Secundair onderwijs (2)</t>
  </si>
  <si>
    <t>Begrotingsjaar</t>
  </si>
  <si>
    <t>(1) Gewoon en buitengewoon basisonderwijs.</t>
  </si>
  <si>
    <t>(2) Gewoon en buitengewoon secundair onderwijs.</t>
  </si>
  <si>
    <t>Onderwijsnet</t>
  </si>
  <si>
    <t>GO</t>
  </si>
  <si>
    <t>VGO</t>
  </si>
  <si>
    <t>OGO</t>
  </si>
  <si>
    <t>van de nascholingskredieten.</t>
  </si>
  <si>
    <t>Inrichtende macht</t>
  </si>
  <si>
    <t>VSKO</t>
  </si>
  <si>
    <t>VONAC</t>
  </si>
  <si>
    <t>STEINER</t>
  </si>
  <si>
    <t>NaPCO</t>
  </si>
  <si>
    <t xml:space="preserve">METHODE </t>
  </si>
  <si>
    <t>OVSG</t>
  </si>
  <si>
    <t>POVPO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</si>
  <si>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</si>
  <si>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</si>
  <si>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</si>
  <si>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</si>
  <si>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</si>
  <si>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</si>
  <si>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</si>
  <si>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</si>
  <si>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</si>
  <si>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</si>
  <si>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</si>
  <si>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</si>
  <si>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</si>
  <si>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</si>
  <si>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</si>
  <si>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</si>
  <si>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      Vanaf 1 september 2001 wordt het collectief vervoer georganiseerd door de Vlaamse Vervoersmaatschappij.</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</si>
  <si>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</si>
  <si>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</si>
  <si>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</si>
  <si>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(2)</t>
  </si>
  <si>
    <t xml:space="preserve">Internaten van het Gemeenschapsonderwijs - 'tehuizen voor kinderen wier ouders geen vaste verblijfplaats hebben' </t>
  </si>
  <si>
    <t>Evolutie aantal internaten en internen per onderwijsniveau</t>
  </si>
  <si>
    <t>Gewoon lager onderwijs</t>
  </si>
  <si>
    <t>Schooljaar</t>
  </si>
  <si>
    <t>2004-2005</t>
  </si>
  <si>
    <t>2007-2008</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</si>
  <si>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</si>
  <si>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</si>
  <si>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</si>
  <si>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</si>
  <si>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</si>
  <si>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</si>
  <si>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</si>
  <si>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</si>
  <si>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</si>
  <si>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</si>
  <si>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</si>
  <si>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</si>
  <si>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</si>
  <si>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</si>
  <si>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</si>
  <si>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</si>
  <si>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</si>
  <si>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</si>
  <si>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</si>
  <si>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</si>
  <si>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KO : kleuteronderwijs</t>
  </si>
  <si>
    <t>LO : lager onderwijs</t>
  </si>
  <si>
    <t>SO : secundair onderwijs</t>
  </si>
  <si>
    <t xml:space="preserve">HO : hoger onderwijs </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</si>
  <si>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</si>
  <si>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</si>
  <si>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</si>
  <si>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</si>
  <si>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</si>
  <si>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</si>
  <si>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</si>
  <si>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</si>
  <si>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</si>
  <si>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</si>
  <si>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</si>
  <si>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Volwassenenonderwijs</t>
  </si>
  <si>
    <t xml:space="preserve">(1) In deze tabellen werd geen rekening gehouden met terugvorderingen of inhoudingen als gevolg van het niet tijdig aanwenden </t>
  </si>
  <si>
    <t>(3) Omdat in de gesubsidieerde internaten de internen die afkomstig zijn uit het hoger onderwijs niet subsidieerbaar zijn, moet hun aantal niet meegedeeld worden aan het Beleidsdomein Onderwijs en Vorming.</t>
  </si>
  <si>
    <t>Aantal projecten</t>
  </si>
  <si>
    <t>Beleidsprioriteit</t>
  </si>
  <si>
    <t>Bedrag per voltijdse organieke betrekking (EUR)</t>
  </si>
  <si>
    <t>Aantal voltijdse  organieke betrekkingen (3)</t>
  </si>
  <si>
    <t>EVOLUTIE BEDRAG PER VOLTIJDSE ORGANIEKE BETREKKING</t>
  </si>
  <si>
    <t>(3) Afgerond naar boven of naar beneden.</t>
  </si>
  <si>
    <t>thema 1</t>
  </si>
  <si>
    <t xml:space="preserve">  Gewoon basisonderwijs</t>
  </si>
  <si>
    <t xml:space="preserve">  Buitengewoon basisonderwijs</t>
  </si>
  <si>
    <t xml:space="preserve">  Gewoon secundair onderwijs</t>
  </si>
  <si>
    <t xml:space="preserve">  Buitengewoon secundair onderwijs</t>
  </si>
  <si>
    <t>NASCHOLING</t>
  </si>
  <si>
    <t>NASCHOLING VOOR DE SCHOLEN</t>
  </si>
  <si>
    <t>1.265 (3)</t>
  </si>
  <si>
    <t>1.317 (3)</t>
  </si>
  <si>
    <t>1.405 (3)</t>
  </si>
  <si>
    <t>1.422 (3)</t>
  </si>
  <si>
    <t>1.277 (3)</t>
  </si>
  <si>
    <t>volwassenenonderwijs, het deeltijds kunstonderwijs en de centra voor leerlingenbegeleiding.</t>
  </si>
  <si>
    <t>(1) In de begroting 2008 werd voor het eerst een bedrag nascholing op initiatief van de scholen ingeschreven voor het</t>
  </si>
  <si>
    <t>Deeltijds kunstonderwijs</t>
  </si>
  <si>
    <t>AANTAL VERVOERDE LEERLINGEN PER ONDERWIJSNIVEAU EN PER ONDERWIJSNET</t>
  </si>
  <si>
    <t>Totaal basisonderwijs</t>
  </si>
  <si>
    <t>Totaal secundair onderwijs</t>
  </si>
  <si>
    <t>2008-2009</t>
  </si>
  <si>
    <t>Basiseducatie</t>
  </si>
  <si>
    <t>2008</t>
  </si>
  <si>
    <t>2009</t>
  </si>
  <si>
    <t>op initiatief van de scholen</t>
  </si>
  <si>
    <t>op initiatief van de koepels</t>
  </si>
  <si>
    <t>op initiatief van de Vlaamse regering</t>
  </si>
  <si>
    <t>(2) In de begroting 2009 werd voor het eerst een bedrag nascholing op initiatief van de scholen ingeschreven voor basiseducatie.</t>
  </si>
  <si>
    <t>Aantal</t>
  </si>
  <si>
    <t>2009-2010</t>
  </si>
  <si>
    <t>(3) Als gevolg van de in 2010 doorgevoerde besparingsoefening, werden de nascholingsmiddelen met ongeveer 20% beperkt.</t>
  </si>
  <si>
    <t>(4) Als gevolg van de in 2010 doorgevoerde besparingsoefening, werden de nascholingsmiddelen met ongeveer 20% beperkt.</t>
  </si>
  <si>
    <t>2010 (4)</t>
  </si>
  <si>
    <t>(1) In deze tabel werd het personeel van de Vlaamse Gemeenschapscommissie bij Gemeente geteld.</t>
  </si>
  <si>
    <t/>
  </si>
  <si>
    <t>HBO5 verpleegkunde (3)</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</si>
  <si>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</si>
  <si>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</si>
  <si>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</si>
  <si>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</si>
  <si>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Internen en internaten naar soort inrichtende macht, onderwijsniveau, provincie en onderwijsvorm</t>
  </si>
  <si>
    <t>Internen naar leeftijd en soort inrichtende macht</t>
  </si>
  <si>
    <t>Evolutie aantal internaten en internen per onderwjisnet en onderwijsniveau</t>
  </si>
  <si>
    <t xml:space="preserve">Evolutie aantal internaten van het Gemeenschapsonderwijs (en aantal internen) - 'tehuizen voor kinderen wier ouders geen vaste verblijfplaats hebben' </t>
  </si>
  <si>
    <t>Aantal CLB's per provincie en soort inrichtende macht + aantal budgettaire fulltime equivalenten</t>
  </si>
  <si>
    <t>Leerlingenvervoer per onderwijsniveau en onderwijsnet</t>
  </si>
  <si>
    <t>Nascholing: evolutie van het nascholingsbudget</t>
  </si>
  <si>
    <t>Nascholing: verdeling kredieten nascholing voor de scholen, nascholing voor de koepels en nascholing op initiatief van de Vlaamse regering</t>
  </si>
  <si>
    <t>Nascholing voor de scholen: evolutie bedrag per voltijdse organieke betrekking</t>
  </si>
  <si>
    <t>2010-2011</t>
  </si>
  <si>
    <r>
      <t>2010</t>
    </r>
    <r>
      <rPr>
        <sz val="8"/>
        <rFont val="Arial"/>
        <family val="2"/>
      </rPr>
      <t xml:space="preserve"> (3)</t>
    </r>
  </si>
  <si>
    <t>2011</t>
  </si>
  <si>
    <t>Centra voor leerlingenbegeleiding (CLB)</t>
  </si>
  <si>
    <t>(3) In 2009-2010 werd de vroegere opleiding verpleegkunde van de 4de graad omgevormd tot hoger beroepsonderwijs (HBO5 verpleegkunde). HBO5 verpleegkunde behoort niet meer tot het voltijds gewoon secundair onderwijs.</t>
  </si>
  <si>
    <t>Voltijds gewoon secundair onderwijs</t>
  </si>
  <si>
    <t xml:space="preserve">     Dit heeft een daling van het bedrag per voltijdse organieke betrekking tot gevolg.</t>
  </si>
  <si>
    <t>2012</t>
  </si>
  <si>
    <t>2011-2012</t>
  </si>
  <si>
    <t>(1) Een deelnemer is een kandidaat die minstens 1 examen heeft afgelegd.</t>
  </si>
  <si>
    <t>EXAMENCOMMISSIE SECUNDAIR ONDERWIJS</t>
  </si>
  <si>
    <t>EXAMENCOMMISSIE BASISONDERWIJS</t>
  </si>
  <si>
    <t>Land</t>
  </si>
  <si>
    <t>NARIC</t>
  </si>
  <si>
    <t>NARIC-Vlaanderen is verantwoordelijk voor de erkenning van buitenlandse diploma's behorende tot het hoger onderwijs (academische erkenning), hoger beroepsonderwijs, volwassenenonderwijs, secundair onderwijs en voor de professionele erkenning voor EER-leerkrachten. Daarnaast maakt NARIC-Vlaanderen ook attesten op voor houders van een Vlaams diploma die in het buitenland willen gaan werken of studeren.</t>
  </si>
  <si>
    <t>3de graad</t>
  </si>
  <si>
    <t>2013</t>
  </si>
  <si>
    <t>2012-2013</t>
  </si>
  <si>
    <t>Nederland</t>
  </si>
  <si>
    <t>Marokko</t>
  </si>
  <si>
    <t>Rusland</t>
  </si>
  <si>
    <t>Roemenië</t>
  </si>
  <si>
    <t>Polen</t>
  </si>
  <si>
    <t>Aantal deelnemers</t>
  </si>
  <si>
    <t>(2) De gegevens naar provincie betreffen de provincie waar de examenscholen gelegen zijn.</t>
  </si>
  <si>
    <t>Aantal geslaagden</t>
  </si>
  <si>
    <t>(5) De middelen voor bedrijfsstages zijn aan de kredieten voor nascholing van het secundair onderwijs toegevoegd.</t>
  </si>
  <si>
    <t xml:space="preserve">     Dit heeft een stijging van het bedrag per voltijdse organieke betrekking tot gevolg.</t>
  </si>
  <si>
    <t>2013 (5)</t>
  </si>
  <si>
    <t>2013-2014</t>
  </si>
  <si>
    <t>2014</t>
  </si>
  <si>
    <t>Secundair onderwijs: niveaugelijkwaardigheid</t>
  </si>
  <si>
    <t>Secundair onderwijs: volledige gelijkwaardigheid</t>
  </si>
  <si>
    <t>Attesten</t>
  </si>
  <si>
    <t>Professionele erkenningen</t>
  </si>
  <si>
    <t>Doorverwijzen/Afwijzen</t>
  </si>
  <si>
    <t>Wettelijke precedenten</t>
  </si>
  <si>
    <t>Procedure</t>
  </si>
  <si>
    <t>Positief (2)</t>
  </si>
  <si>
    <t>Negatief (3)</t>
  </si>
  <si>
    <t>Andere (4)</t>
  </si>
  <si>
    <t>(2) Betrokkene krijgt de gelijkwaardigheid die gevraagd werd of waarvoor het dossier initieel onderzocht werd.</t>
  </si>
  <si>
    <t>(3) Bij een negatieve beslissing wordt er geen gelijkwaardigheid verleend.</t>
  </si>
  <si>
    <t>(4)  Een ‘Andere’ beslissing betreft een gelijkschakeling met een ander studiebewijs of graad dan initieel aangevraagd of onderzocht werd . Iemand vraagt bijvoorbeeld een gelijkwaardigheid met een master maar krijgt een gelijkwaardigheid met een bachelor.</t>
  </si>
  <si>
    <t>Irak</t>
  </si>
  <si>
    <t>Oekraïne</t>
  </si>
  <si>
    <t>Syrië</t>
  </si>
  <si>
    <t>Per graad</t>
  </si>
  <si>
    <t>Geslaagd</t>
  </si>
  <si>
    <t>Niet geslaagd</t>
  </si>
  <si>
    <t>% geslaagd</t>
  </si>
  <si>
    <t>1ste graad</t>
  </si>
  <si>
    <t>2de graad</t>
  </si>
  <si>
    <t>Per onderwijsvorm</t>
  </si>
  <si>
    <t>2014-2015</t>
  </si>
  <si>
    <t>Registraties</t>
  </si>
  <si>
    <t>Inschrijvingen</t>
  </si>
  <si>
    <t>Deelnemers</t>
  </si>
  <si>
    <t>Man</t>
  </si>
  <si>
    <t>Vrouw</t>
  </si>
  <si>
    <t>Voor de volledige Examencommissie</t>
  </si>
  <si>
    <t>Aantal examens</t>
  </si>
  <si>
    <t>Graad</t>
  </si>
  <si>
    <t>Onderwijsvorm</t>
  </si>
  <si>
    <t>getuigschriften 1ste graad</t>
  </si>
  <si>
    <t>getuigschriften 2de graad</t>
  </si>
  <si>
    <t>diploma’s secundair onderwijs</t>
  </si>
  <si>
    <t>aantal</t>
  </si>
  <si>
    <t>Studiebewijs</t>
  </si>
  <si>
    <t>(4) Als gevolg van de in 2015 doorgevoerde besparingsoefening, werden de nascholingsmiddelen met ongeveer 10% beperkt.</t>
  </si>
  <si>
    <r>
      <t xml:space="preserve">2015 </t>
    </r>
    <r>
      <rPr>
        <sz val="8"/>
        <rFont val="Arial"/>
        <family val="2"/>
      </rPr>
      <t>(4)</t>
    </r>
  </si>
  <si>
    <t>Aantal centra per provincie en soort schoolbestuur</t>
  </si>
  <si>
    <t>2016</t>
  </si>
  <si>
    <t>1*</t>
  </si>
  <si>
    <t>Per graad lag het slaagpercentage in de 1ste graad hoger dan gemiddeld, in de 2de graad en de 3de graad was het slaagpercentage ongeveer even hoog.</t>
  </si>
  <si>
    <t>NIVEAUOVERSCHRIJDENDE GEGEVENS</t>
  </si>
  <si>
    <t>MACHTIGINGEN EN SUBSIDIES VOOR INFRASTRUCTUUR IN HET ONDERWIJS</t>
  </si>
  <si>
    <t>Machtigingen leerplichtonderwijs (in euro) (1)</t>
  </si>
  <si>
    <t>Kalenderjaar</t>
  </si>
  <si>
    <t>Onderwijsniveau</t>
  </si>
  <si>
    <t>Gewoon basisonderwijs</t>
  </si>
  <si>
    <t>Gewoon secundair onderwijs</t>
  </si>
  <si>
    <t>Buitengewoon basisonderwijs</t>
  </si>
  <si>
    <t>Internaat</t>
  </si>
  <si>
    <t>(1) Leerplichtonderwijs: Het verschil tussen het machtigingsbedrag en de besteding aan goedgekeurde subsidies is te verklaren door de toepassing van het vastleggingspercentage.</t>
  </si>
  <si>
    <t>Universiteiten (2)</t>
  </si>
  <si>
    <t>Investeringsubsidies</t>
  </si>
  <si>
    <t>Investeringsmachtigingen (4)</t>
  </si>
  <si>
    <t>Totaal universiteiten</t>
  </si>
  <si>
    <t>Hogescholen (3)</t>
  </si>
  <si>
    <t>Totaal Investeringsmachtigingen (5) :</t>
  </si>
  <si>
    <t>Vrije gesubsidieerde hogescholen</t>
  </si>
  <si>
    <t>Publiekrechtelijke hogescholen</t>
  </si>
  <si>
    <t>Eigenaarsonderhoud hogescholen</t>
  </si>
  <si>
    <t>Totaal hogescholen</t>
  </si>
  <si>
    <t>(2) Inclusief de investeringssubsidies ten aanzien van het Instituut voor Tropische Geneeskunde.</t>
  </si>
  <si>
    <t xml:space="preserve">(4) Vanaf 2015 wordt in het kader van de integratie van de academische hogeschoolopleidingen in de universiteiten een deel van de investeringskredieten van de hogescholen overgeheveld naar de universiteiten. </t>
  </si>
  <si>
    <t>(5) AHOVOKS maakt enkel nog de budgettaire opsplitsing tussen 'vrije gesubsidieerde instellingen' enerzijds en 'publiekrechtelijke instellingen' anderzijds.</t>
  </si>
  <si>
    <t>Machtigingen: kredieten die in de Vlaamse begroting worden ingeschreven en waarvoor engagementen voor infrastructuurdossiers aangegaan mogen worden.</t>
  </si>
  <si>
    <t>2015-2016</t>
  </si>
  <si>
    <t>Algemene gelijkwaardigheid</t>
  </si>
  <si>
    <t>Ondersteuning in scholen en competentieontwikkeling van personeelsleden in het kader van de implementatie van het decreet van 21 maart 2014 betreffende maatregelen voor leerlingen met specifieke onderwijsbehoeften ('M-decreet')</t>
  </si>
  <si>
    <t>2017</t>
  </si>
  <si>
    <t>(1) Gegevens van internaten die gedurende twee schooljaren minder dan 30 internen hebben, worden niet opgenomen in deze tabellen, aangezien ze het daaropvolgende schooljaar niet subsidieerbaar of financierbaar zijn (zie omzendbrief SO 17 van 20/08/1992).</t>
  </si>
  <si>
    <t>INTERNATEN PER NET (1)</t>
  </si>
  <si>
    <t>(1) Gegevens van internaten die gedurende twee schooljaren minder dan 30 internen hebben, worden niet opgenomen in deze tabellen, aangezien ze het daaropvolgende schooljaar niet subsidieerbaar of financierbaar zijn (zie  omzendbrief SO 17 van 20/08/1992).</t>
  </si>
  <si>
    <t xml:space="preserve"> Zij komen enkel nog in aanmerking voor de instandhouding van de internaten.</t>
  </si>
  <si>
    <t xml:space="preserve"> Ze zijn dus niet opgenomen in deze tabel.</t>
  </si>
  <si>
    <t>17_nivover_01</t>
  </si>
  <si>
    <t>17_nivover_02</t>
  </si>
  <si>
    <t>17_nivover_03</t>
  </si>
  <si>
    <t>17_nivover_04</t>
  </si>
  <si>
    <t>17_nivover_05</t>
  </si>
  <si>
    <t>17_nivover_07</t>
  </si>
  <si>
    <t>17_nivover_08</t>
  </si>
  <si>
    <t>17_nivover_09</t>
  </si>
  <si>
    <t>17_nivover_10</t>
  </si>
  <si>
    <t>17_nivover_11</t>
  </si>
  <si>
    <t>17_nivover_12</t>
  </si>
  <si>
    <t>17_nivover_13</t>
  </si>
  <si>
    <t>Examencommissie basisonderwijs en Examencommissie secundair onderwijs: deelnemers en resultaten in 2017</t>
  </si>
  <si>
    <t>NARIC: aantal aanvragen in 2017</t>
  </si>
  <si>
    <t>2016-2017</t>
  </si>
  <si>
    <t>2017-2018</t>
  </si>
  <si>
    <t>Aantal budgettaire fulltime-equivalenten in januari 2018 (1)</t>
  </si>
  <si>
    <t>Aantal deelnemers voor het behalen van een getuigschrift basisonderwijs en aantal geslaagden per provincie in 2017 (1)(2)</t>
  </si>
  <si>
    <t>Aantal registraties, inschrijvingen en deelnemers in 2017</t>
  </si>
  <si>
    <t>Slaagpercentage per graad en onderwijsvorm in 2017</t>
  </si>
  <si>
    <t>Uitgereikte studiebewijzen in 2017</t>
  </si>
  <si>
    <t>Goedgekeurde infrastructuurmiddelen in het leerplichtonderwijs in 2017 naar onderwijsniveau (in euro) (1)</t>
  </si>
  <si>
    <t>Investeringskredieten hoger onderwijs 2017 (in euro)</t>
  </si>
  <si>
    <t>Overzicht top 10 landen aanvragers 2017</t>
  </si>
  <si>
    <r>
      <t>Overzicht aantal beslissingen in 2017</t>
    </r>
    <r>
      <rPr>
        <b/>
        <sz val="14"/>
        <rFont val="Calibri"/>
        <family val="2"/>
      </rPr>
      <t xml:space="preserve"> </t>
    </r>
    <r>
      <rPr>
        <sz val="11"/>
        <rFont val="Calibri"/>
        <family val="2"/>
      </rPr>
      <t>(1)</t>
    </r>
  </si>
  <si>
    <t>Overzicht aantal aanvragen in 2017</t>
  </si>
  <si>
    <t>(2) Volgende leerlingen werden niet in de statistieken opgenomen: 21 studenten van het hogescholenonderwijs, 0 studenten van het universitair onderwijs en 29 studenten van de Europese hogescholen.</t>
  </si>
  <si>
    <t>AANTAL INTERNEN PER NET VAN HET INTERNAAT EN PER ONDERWIJSVORM van het voltijds gewoon secundair onderwijs (1)(2)</t>
  </si>
  <si>
    <t>Turkije</t>
  </si>
  <si>
    <t>Palestina</t>
  </si>
  <si>
    <t>Attest afgeleverd</t>
  </si>
  <si>
    <t>HBO5, Bachelor of Master: niveaugelijkwaardigheid</t>
  </si>
  <si>
    <t>HBO5, Bachelor of Master: volledige gelijkwaardigheid</t>
  </si>
  <si>
    <t>n.v.t.</t>
  </si>
  <si>
    <t>Van alle individuele examens die door de Examencommissie werden afgenomen, waren er 65% waarop de kandidaat minstens 50% van de punten behaalde.</t>
  </si>
  <si>
    <t>Wanneer we het slaagpercentage per afgelegd examen per onderwijsvorm bekijken, zien we dat het hoogste percentage in het bso en kso werd behaald, gevolgd door de eerste graad, tso en aso. In de onderwijsvorm aso slaagde men voor iets meer dan de helft van de afgelegde examens.</t>
  </si>
  <si>
    <t xml:space="preserve">Bovenstaande cijfers geven weer hoeveel unieke kandidaten zich in 2017 effectief hebben ingeschreven voor een studierichting en hiervoor hebben betaald (inschrijvingen) nadat zij werden geregistreerd (registraties) op een infosessie. </t>
  </si>
  <si>
    <t>In 2017 waren er 5.844 unieke deelnemers aan minstens één examen bij de Examencommissie (deelnemers). Dit cijfer is hoger dan het aantal inschrijvingen: de kandidaten die voor 2017 inschreven, maar nog niet afstudeerden worden hier ook weergegeven.</t>
  </si>
  <si>
    <t>Bachelor of Master: niveaugelijkwaardigheid</t>
  </si>
  <si>
    <t>Bachelor of Master: volledige gelijkwaardigheid</t>
  </si>
  <si>
    <t>(1) Een beslissing betekent dat er effectief een uitspraak werd gedaan over de gelijkwaardigheid.</t>
  </si>
  <si>
    <t xml:space="preserve">(5) Voor het laatste begrotingsjaar zijn de kredieten nog niet definitief. Voor de voorgaande begrotingsjaren is dat wel het geval. </t>
  </si>
  <si>
    <r>
      <t xml:space="preserve">     Centra voor Leerlingenbegeleiding</t>
    </r>
    <r>
      <rPr>
        <sz val="8"/>
        <rFont val="Arial"/>
        <family val="2"/>
      </rPr>
      <t xml:space="preserve"> (1)</t>
    </r>
  </si>
  <si>
    <r>
      <t xml:space="preserve">     Centra voor Basiseducatie</t>
    </r>
    <r>
      <rPr>
        <sz val="8"/>
        <rFont val="Arial"/>
        <family val="2"/>
      </rPr>
      <t xml:space="preserve"> (2)</t>
    </r>
  </si>
  <si>
    <r>
      <t xml:space="preserve">     Centra voor Volwassenenonderwijs</t>
    </r>
    <r>
      <rPr>
        <sz val="8"/>
        <rFont val="Arial"/>
        <family val="2"/>
      </rPr>
      <t xml:space="preserve"> (1)</t>
    </r>
  </si>
  <si>
    <r>
      <t xml:space="preserve">     Deeltijds kunstonderwijs</t>
    </r>
    <r>
      <rPr>
        <sz val="8"/>
        <rFont val="Arial"/>
        <family val="2"/>
      </rPr>
      <t xml:space="preserve"> (1)</t>
    </r>
  </si>
  <si>
    <t xml:space="preserve">     Secundair onderwijs</t>
  </si>
  <si>
    <t xml:space="preserve">     Basisonderwijs</t>
  </si>
  <si>
    <r>
      <t>2018</t>
    </r>
    <r>
      <rPr>
        <sz val="8"/>
        <rFont val="Arial"/>
        <family val="2"/>
      </rPr>
      <t xml:space="preserve"> (5)</t>
    </r>
  </si>
  <si>
    <t xml:space="preserve">EVOLUTIE VAN HET NASCHOLINGSBUDGET ZOALS INGESCHREVEN IN DE ONDERWIJSBEGROTING (in duizend EUR) </t>
  </si>
  <si>
    <t>EUR</t>
  </si>
  <si>
    <t>Begrotingsjaar 2018 - uitbetaald voor schooljaar 2017-2018</t>
  </si>
  <si>
    <t>VERDELING KREDIETEN NASCHOLING OP INITIATIEF VAN DE VLAAMSE REGERING (in EUR)</t>
  </si>
  <si>
    <t>VERDELING KREDIETEN NASCHOLING VOOR DE KOEPELS (in EUR)</t>
  </si>
  <si>
    <t>VERDELING KREDIETEN NASCHOLING VOOR DE SCHOLEN (in EUR) (1)</t>
  </si>
  <si>
    <t>Begrotingsjaar 2017 - uitbetaald voor schooljaar 2017-2018 (1)</t>
  </si>
  <si>
    <t xml:space="preserve">(1) De begunstigden van de kredieten in het kader van de nascholing op initiatief van de Vlaamse Regering ontvangen voor hun project in schooljaar x - x+1 een eerste schijf in september van het jaar x. De middelen worden aangerekend op het begrotingsjaar x. </t>
  </si>
  <si>
    <r>
      <rPr>
        <b/>
        <sz val="11"/>
        <color indexed="8"/>
        <rFont val="Calibri"/>
        <family val="2"/>
      </rPr>
      <t>2017</t>
    </r>
    <r>
      <rPr>
        <sz val="11"/>
        <color indexed="8"/>
        <rFont val="Calibri"/>
        <family val="2"/>
      </rPr>
      <t xml:space="preserve"> (6)</t>
    </r>
  </si>
  <si>
    <t xml:space="preserve">(3) Vanaf 2015 worden de investeringskredieten voor de hogescholen niet meer via AGION maar door AHOVOKS toegekend.  </t>
  </si>
  <si>
    <t>(6) Het deeltje “historisch encours” dat in 2017 uitbetaald werd aan de hogescholen (5.000.000 euro)  is niet meegenomen in de cijfers 2017 aangezien deze al eerder in de begroting zijn opgenomen indertijd bij AGION.</t>
  </si>
  <si>
    <t>Machtigingen en subsidies voor infrastructuur in het onderwijs in 2017</t>
  </si>
  <si>
    <t>Schooljaar 2017-2018</t>
  </si>
  <si>
    <t>Bron: afdeling School - en Studietoelagen - data zoals gekend op 9 november 2018</t>
  </si>
  <si>
    <t>Niet gekend</t>
  </si>
  <si>
    <t>Hogescholen</t>
  </si>
  <si>
    <t>Universiteiten</t>
  </si>
  <si>
    <t>Hoger onderwijs</t>
  </si>
  <si>
    <t>Syntra</t>
  </si>
  <si>
    <t>HBO5 verpleegkunde</t>
  </si>
  <si>
    <t>Deeltijds SO</t>
  </si>
  <si>
    <t>Voltijds SO</t>
  </si>
  <si>
    <t>Lager onderwijs</t>
  </si>
  <si>
    <t>Kleuteronderwijs</t>
  </si>
  <si>
    <t>Per onderwijsniveau</t>
  </si>
  <si>
    <t>Andere (dossiers in beraad, onvolledige vangnetdossiers, …) - zoals gekend op 9 november 2018</t>
  </si>
  <si>
    <t>Gemiddeld toelagebedrag (in euro) - zoals gekend op 9 november 2018</t>
  </si>
  <si>
    <t>Bedrag goedgekeurde dossiers (in euro) - zoals gekend op 9 november 2018</t>
  </si>
  <si>
    <t>Aantal goedgekeurde dossiers - zoals gekend op 9 november 2018</t>
  </si>
  <si>
    <t>Aantal afgekeurde dossiers - zoals gekend op 9 november 2018</t>
  </si>
  <si>
    <t>Aantal aanvragen - zoals gekend op 9 november 2018</t>
  </si>
  <si>
    <r>
      <t>School- en studietoelage: schooltoelagen worden toegekend aan leerlingen van het basis- en secundair onderwijs, studietoelagen worden toegekend aan de studenten van het hoger onderwijs.  
De vermelde cijfergegevens omtrent school- en studietoelagen zijn niet definitief aangezien een afgehandelde aanvraag steeds herzien kan worden. Het initiatief tot herziening van een afgehandelde aanvraag kan uitgaan ofwel van de aanvrager zelf ofwel van de afdeling school- en studietoelagen. De periode waarbinnen een aanvraag door de administratie</t>
    </r>
    <r>
      <rPr>
        <b/>
        <sz val="12"/>
        <color indexed="8"/>
        <rFont val="Calibri"/>
        <family val="2"/>
      </rPr>
      <t xml:space="preserve"> kan herzien worden</t>
    </r>
    <r>
      <rPr>
        <sz val="12"/>
        <color indexed="8"/>
        <rFont val="Calibri"/>
        <family val="2"/>
      </rPr>
      <t xml:space="preserve">, is beperkt in tijd tot </t>
    </r>
    <r>
      <rPr>
        <b/>
        <sz val="12"/>
        <color indexed="8"/>
        <rFont val="Calibri"/>
        <family val="2"/>
      </rPr>
      <t>het lopende school- of academiejaar en de vier school- en academiejaren die daaraan voorafgaan</t>
    </r>
    <r>
      <rPr>
        <sz val="12"/>
        <color indexed="8"/>
        <rFont val="Calibri"/>
        <family val="2"/>
      </rPr>
      <t>. Daarnaast kan de burger zijn of haar aanvraagdossier vervolledigen tot en met 31 december van het afgelopen school- of academiejaar. Als de aanvraag niet tijdig vervolledigd wordt, kan de administratie het recht op een toelage niet bepalen.</t>
    </r>
  </si>
  <si>
    <t>SCHOOL- EN STUDIETOELAGEN</t>
  </si>
  <si>
    <t>17_nivover_06</t>
  </si>
  <si>
    <t>School- en studietoelagen: evolutie aantal aanvragen, aantal goedgekeurde/afgekeurde dossiers, gemiddeld bedrag, ….</t>
  </si>
  <si>
    <t>toelichting_internaten</t>
  </si>
  <si>
    <t>toelichting bij tabellen 17_nivover_01 t.e.m. 17_nivover_04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</si>
</sst>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quot;EUR&quot;;\-#,##0.00\ &quot;EUR&quot;"/>
    <numFmt numFmtId="173" formatCode="_-* #,##0.00\ _E_U_R_-;\-* #,##0.00\ _E_U_R_-;_-* &quot;-&quot;??\ _E_U_R_-;_-@_-"/>
    <numFmt numFmtId="174" formatCode="#,##0;0;&quot;-&quot;"/>
    <numFmt numFmtId="175" formatCode="#,##0;;&quot;-&quot;"/>
    <numFmt numFmtId="176" formatCode="#,##0.0"/>
    <numFmt numFmtId="177" formatCode="#,##0.00_ ;\-#,##0.00\ "/>
    <numFmt numFmtId="178" formatCode="#,##0;\-0;&quot;-&quot;&quot; BF&quot;"/>
    <numFmt numFmtId="179" formatCode="#,##0&quot; BEF&quot;;\-#,##0&quot; BEF&quot;"/>
    <numFmt numFmtId="180" formatCode="0.0"/>
    <numFmt numFmtId="181" formatCode="0.0%"/>
    <numFmt numFmtId="182" formatCode="0.000%"/>
    <numFmt numFmtId="183" formatCode="0.0000%"/>
    <numFmt numFmtId="184" formatCode="0.000000"/>
    <numFmt numFmtId="185" formatCode="&quot;£&quot;#,##0;[Red]\-&quot;£&quot;#,##0"/>
    <numFmt numFmtId="186" formatCode="&quot;£&quot;#,##0.00;[Red]\-&quot;£&quot;#,##0.00"/>
    <numFmt numFmtId="187" formatCode="#,##0.00;0.00;&quot;-&quot;"/>
    <numFmt numFmtId="188" formatCode="#,##0_ ;[Red]\-#,##0\ "/>
    <numFmt numFmtId="189" formatCode="#,##0_ ;[Red]\-#,##0\ ;\ ;@"/>
    <numFmt numFmtId="190" formatCode="[$EUR]\ #,##0.00"/>
    <numFmt numFmtId="191" formatCode="_ * #,##0_ ;_ * \-#,##0_ ;_ * &quot;-&quot;??_ ;_ @_ "/>
    <numFmt numFmtId="192" formatCode="&quot;Ja&quot;;&quot;Ja&quot;;&quot;Nee&quot;"/>
    <numFmt numFmtId="193" formatCode="&quot;Waar&quot;;&quot;Waar&quot;;&quot;Onwaar&quot;"/>
    <numFmt numFmtId="194" formatCode="&quot;Aan&quot;;&quot;Aan&quot;;&quot;Uit&quot;"/>
    <numFmt numFmtId="195" formatCode="[$€-2]\ #.##000_);[Red]\([$€-2]\ #.##000\)"/>
    <numFmt numFmtId="196" formatCode="&quot;€&quot;\ #,##0.00"/>
  </numFmts>
  <fonts count="94">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9"/>
      <name val="Helv"/>
      <family val="0"/>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sz val="8"/>
      <color indexed="8"/>
      <name val="Arial"/>
      <family val="2"/>
    </font>
    <font>
      <b/>
      <sz val="10"/>
      <color indexed="10"/>
      <name val="Arial"/>
      <family val="2"/>
    </font>
    <font>
      <b/>
      <sz val="9"/>
      <color indexed="10"/>
      <name val="Arial"/>
      <family val="2"/>
    </font>
    <font>
      <b/>
      <sz val="12"/>
      <color indexed="10"/>
      <name val="Arial"/>
      <family val="2"/>
    </font>
    <font>
      <sz val="10"/>
      <color indexed="18"/>
      <name val="Arial"/>
      <family val="2"/>
    </font>
    <font>
      <sz val="7"/>
      <color indexed="18"/>
      <name val="Times New Roman"/>
      <family val="1"/>
    </font>
    <font>
      <b/>
      <sz val="14"/>
      <color indexed="10"/>
      <name val="Arial"/>
      <family val="2"/>
    </font>
    <font>
      <b/>
      <sz val="12"/>
      <name val="Arial"/>
      <family val="2"/>
    </font>
    <font>
      <sz val="11"/>
      <name val="Calibri"/>
      <family val="2"/>
    </font>
    <font>
      <b/>
      <sz val="14"/>
      <name val="Calibri"/>
      <family val="2"/>
    </font>
    <font>
      <b/>
      <sz val="12"/>
      <name val="Calibri"/>
      <family val="2"/>
    </font>
    <font>
      <b/>
      <sz val="11"/>
      <color indexed="8"/>
      <name val="Calibri"/>
      <family val="2"/>
    </font>
    <font>
      <b/>
      <sz val="11"/>
      <name val="Arial"/>
      <family val="2"/>
    </font>
    <font>
      <sz val="9"/>
      <color indexed="8"/>
      <name val="Arial"/>
      <family val="2"/>
    </font>
    <font>
      <sz val="9.5"/>
      <name val="Arial"/>
      <family val="2"/>
    </font>
    <font>
      <b/>
      <sz val="12"/>
      <color indexed="8"/>
      <name val="Calibri"/>
      <family val="2"/>
    </font>
    <font>
      <sz val="12"/>
      <color indexed="8"/>
      <name val="Calibri"/>
      <family val="2"/>
    </font>
    <font>
      <b/>
      <sz val="9"/>
      <name val="Tahoma"/>
      <family val="2"/>
    </font>
    <font>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i/>
      <sz val="11"/>
      <color indexed="8"/>
      <name val="Calibri"/>
      <family val="2"/>
    </font>
    <font>
      <sz val="10"/>
      <color indexed="8"/>
      <name val="Calibri"/>
      <family val="2"/>
    </font>
    <font>
      <sz val="10"/>
      <name val="Calibri"/>
      <family val="2"/>
    </font>
    <font>
      <b/>
      <sz val="11"/>
      <name val="Calibri"/>
      <family val="2"/>
    </font>
    <font>
      <sz val="9"/>
      <color indexed="10"/>
      <name val="Arial"/>
      <family val="2"/>
    </font>
    <font>
      <b/>
      <sz val="11"/>
      <color indexed="10"/>
      <name val="Calibri"/>
      <family val="2"/>
    </font>
    <font>
      <b/>
      <sz val="14"/>
      <color indexed="8"/>
      <name val="Calibri"/>
      <family val="2"/>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i/>
      <sz val="11"/>
      <color theme="1"/>
      <name val="Calibri"/>
      <family val="2"/>
    </font>
    <font>
      <sz val="10"/>
      <color theme="1"/>
      <name val="Calibri"/>
      <family val="2"/>
    </font>
    <font>
      <sz val="9"/>
      <color rgb="FFFF0000"/>
      <name val="Arial"/>
      <family val="2"/>
    </font>
    <font>
      <sz val="11"/>
      <color rgb="FF000000"/>
      <name val="Calibri"/>
      <family val="2"/>
    </font>
    <font>
      <b/>
      <sz val="11"/>
      <color rgb="FF000000"/>
      <name val="Calibri"/>
      <family val="2"/>
    </font>
    <font>
      <b/>
      <sz val="12"/>
      <color rgb="FFFF0000"/>
      <name val="Arial"/>
      <family val="2"/>
    </font>
    <font>
      <b/>
      <sz val="11"/>
      <color rgb="FFFF0000"/>
      <name val="Calibri"/>
      <family val="2"/>
    </font>
    <font>
      <b/>
      <sz val="12"/>
      <color theme="1"/>
      <name val="Calibri"/>
      <family val="2"/>
    </font>
    <font>
      <b/>
      <sz val="14"/>
      <color theme="1"/>
      <name val="Calibri"/>
      <family val="2"/>
    </font>
    <font>
      <sz val="12"/>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rgb="FFF5F5F5"/>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medium"/>
      <bottom/>
    </border>
    <border>
      <left style="thin"/>
      <right style="thin"/>
      <top/>
      <bottom/>
    </border>
    <border>
      <left/>
      <right/>
      <top/>
      <bottom style="thin"/>
    </border>
    <border>
      <left style="thin"/>
      <right style="thin"/>
      <top/>
      <bottom style="thin"/>
    </border>
    <border>
      <left style="thin"/>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
      <left/>
      <right style="medium"/>
      <top style="medium"/>
      <bottom/>
    </border>
    <border>
      <left/>
      <right style="thin">
        <color indexed="8"/>
      </right>
      <top/>
      <bottom/>
    </border>
    <border>
      <left/>
      <right style="thin">
        <color indexed="8"/>
      </right>
      <top style="medium"/>
      <bottom style="thin"/>
    </border>
    <border>
      <left/>
      <right/>
      <top style="thin"/>
      <bottom/>
    </border>
    <border>
      <left style="thin"/>
      <right style="thin"/>
      <top style="thin"/>
      <bottom/>
    </border>
    <border>
      <left/>
      <right style="thin"/>
      <top style="thin"/>
      <bottom/>
    </border>
    <border>
      <left style="thin"/>
      <right/>
      <top/>
      <bottom/>
    </border>
    <border>
      <left style="thin"/>
      <right/>
      <top/>
      <bottom style="thin"/>
    </border>
    <border>
      <left style="thin"/>
      <right style="thin"/>
      <top style="medium"/>
      <bottom style="thin"/>
    </border>
    <border>
      <left style="thin"/>
      <right/>
      <top style="medium"/>
      <bottom style="thin"/>
    </border>
    <border>
      <left/>
      <right style="thin"/>
      <top/>
      <bottom/>
    </border>
    <border>
      <left/>
      <right/>
      <top style="medium"/>
      <bottom style="thin"/>
    </border>
    <border>
      <left/>
      <right/>
      <top style="thin">
        <color indexed="8"/>
      </top>
      <bottom/>
    </border>
    <border>
      <left style="thin">
        <color indexed="8"/>
      </left>
      <right/>
      <top style="thin">
        <color indexed="8"/>
      </top>
      <bottom/>
    </border>
    <border>
      <left style="thin">
        <color indexed="8"/>
      </left>
      <right/>
      <top/>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style="medium">
        <color indexed="8"/>
      </top>
      <bottom/>
    </border>
    <border>
      <left/>
      <right/>
      <top/>
      <bottom style="thin">
        <color indexed="8"/>
      </bottom>
    </border>
    <border>
      <left/>
      <right style="thin"/>
      <top style="medium"/>
      <bottom style="thin"/>
    </border>
    <border>
      <left/>
      <right style="thin"/>
      <top/>
      <bottom style="thin"/>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style="thin">
        <color indexed="22"/>
      </left>
      <right style="thin">
        <color indexed="22"/>
      </right>
      <top style="thin">
        <color indexed="22"/>
      </top>
      <bottom style="thin">
        <color indexed="22"/>
      </bottom>
    </border>
    <border>
      <left style="thin">
        <color indexed="8"/>
      </left>
      <right/>
      <top style="medium">
        <color indexed="8"/>
      </top>
      <bottom/>
    </border>
    <border>
      <left/>
      <right style="thin">
        <color indexed="8"/>
      </right>
      <top style="medium">
        <color indexed="8"/>
      </top>
      <bottom/>
    </border>
    <border>
      <left style="thin">
        <color indexed="8"/>
      </left>
      <right/>
      <top/>
      <bottom style="thin">
        <color indexed="8"/>
      </bottom>
    </border>
    <border>
      <left style="medium"/>
      <right/>
      <top style="thin"/>
      <bottom style="thin"/>
    </border>
    <border>
      <left/>
      <right style="medium"/>
      <top/>
      <bottom/>
    </border>
    <border>
      <left style="medium"/>
      <right/>
      <top/>
      <bottom/>
    </border>
    <border>
      <left style="medium"/>
      <right style="thin"/>
      <top style="medium"/>
      <bottom/>
    </border>
    <border>
      <left style="thin"/>
      <right style="medium"/>
      <top style="thin"/>
      <bottom style="thin"/>
    </border>
    <border>
      <left style="medium"/>
      <right/>
      <top style="thin"/>
      <bottom/>
    </border>
    <border>
      <left style="thin"/>
      <right style="medium"/>
      <top style="medium"/>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80" fontId="10" fillId="0" borderId="0" applyFont="0" applyFill="0" applyBorder="0" applyAlignment="0" applyProtection="0"/>
    <xf numFmtId="184" fontId="10" fillId="0" borderId="0" applyFon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66" fillId="27" borderId="3" applyNumberFormat="0" applyAlignment="0" applyProtection="0"/>
    <xf numFmtId="185" fontId="0" fillId="0" borderId="0" applyFont="0" applyFill="0" applyBorder="0" applyAlignment="0" applyProtection="0"/>
    <xf numFmtId="186" fontId="0" fillId="0" borderId="0" applyFont="0" applyFill="0" applyBorder="0" applyAlignment="0" applyProtection="0"/>
    <xf numFmtId="3" fontId="11" fillId="0" borderId="0" applyFont="0" applyFill="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3" fontId="7" fillId="1" borderId="5" applyBorder="0">
      <alignment/>
      <protection/>
    </xf>
    <xf numFmtId="0" fontId="70" fillId="0" borderId="0" applyNumberFormat="0" applyFill="0" applyBorder="0" applyAlignment="0" applyProtection="0"/>
    <xf numFmtId="0" fontId="7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63" fillId="0" borderId="0" applyFont="0" applyFill="0" applyBorder="0" applyAlignment="0" applyProtection="0"/>
    <xf numFmtId="173" fontId="0" fillId="0" borderId="0" applyFont="0" applyFill="0" applyBorder="0" applyAlignment="0" applyProtection="0"/>
    <xf numFmtId="176" fontId="11" fillId="0" borderId="0" applyFont="0" applyFill="0" applyBorder="0" applyAlignment="0" applyProtection="0"/>
    <xf numFmtId="2" fontId="11"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4" fontId="6" fillId="0" borderId="0" applyFont="0" applyFill="0" applyBorder="0" applyAlignment="0" applyProtection="0"/>
    <xf numFmtId="0" fontId="13" fillId="0" borderId="0" applyNumberFormat="0" applyFill="0" applyBorder="0" applyAlignment="0" applyProtection="0"/>
    <xf numFmtId="0" fontId="0" fillId="31" borderId="9" applyNumberFormat="0" applyFont="0" applyAlignment="0" applyProtection="0"/>
    <xf numFmtId="0" fontId="76" fillId="32" borderId="0" applyNumberFormat="0" applyBorder="0" applyAlignment="0" applyProtection="0"/>
    <xf numFmtId="181" fontId="11" fillId="0" borderId="0" applyFont="0" applyFill="0" applyBorder="0" applyAlignment="0" applyProtection="0"/>
    <xf numFmtId="10" fontId="11" fillId="0" borderId="0">
      <alignment/>
      <protection/>
    </xf>
    <xf numFmtId="182" fontId="11" fillId="0" borderId="0" applyFont="0" applyFill="0" applyBorder="0" applyAlignment="0" applyProtection="0"/>
    <xf numFmtId="183"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33" borderId="2">
      <alignment/>
      <protection/>
    </xf>
    <xf numFmtId="0" fontId="63" fillId="0" borderId="0">
      <alignment/>
      <protection/>
    </xf>
    <xf numFmtId="0" fontId="0" fillId="0" borderId="0">
      <alignment/>
      <protection/>
    </xf>
    <xf numFmtId="0" fontId="5" fillId="0" borderId="0">
      <alignment/>
      <protection/>
    </xf>
    <xf numFmtId="0" fontId="0" fillId="0" borderId="0">
      <alignment/>
      <protection/>
    </xf>
    <xf numFmtId="0" fontId="11"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7" fillId="0" borderId="0">
      <alignment/>
      <protection/>
    </xf>
    <xf numFmtId="0" fontId="6" fillId="0" borderId="0" applyFont="0" applyFill="0" applyBorder="0" applyAlignment="0" applyProtection="0"/>
    <xf numFmtId="3" fontId="14" fillId="34" borderId="2" applyBorder="0">
      <alignment/>
      <protection/>
    </xf>
    <xf numFmtId="0" fontId="77" fillId="0" borderId="0" applyNumberFormat="0" applyFill="0" applyBorder="0" applyAlignment="0" applyProtection="0"/>
    <xf numFmtId="0" fontId="15" fillId="35" borderId="0">
      <alignment horizontal="left"/>
      <protection/>
    </xf>
    <xf numFmtId="0" fontId="78" fillId="0" borderId="10" applyNumberFormat="0" applyFill="0" applyAlignment="0" applyProtection="0"/>
    <xf numFmtId="0" fontId="79"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cellStyleXfs>
  <cellXfs count="612">
    <xf numFmtId="0" fontId="0" fillId="0" borderId="0" xfId="0" applyAlignment="1">
      <alignment/>
    </xf>
    <xf numFmtId="0" fontId="0" fillId="0" borderId="0" xfId="0" applyAlignment="1">
      <alignment horizontal="right"/>
    </xf>
    <xf numFmtId="0" fontId="0" fillId="0" borderId="0" xfId="0" applyBorder="1" applyAlignment="1">
      <alignment/>
    </xf>
    <xf numFmtId="174" fontId="0" fillId="0" borderId="0" xfId="0" applyNumberFormat="1" applyBorder="1" applyAlignment="1">
      <alignment/>
    </xf>
    <xf numFmtId="0" fontId="2" fillId="0" borderId="0" xfId="0" applyFont="1" applyAlignment="1">
      <alignment/>
    </xf>
    <xf numFmtId="0" fontId="2" fillId="0" borderId="0" xfId="0" applyFont="1" applyAlignment="1">
      <alignment horizontal="center"/>
    </xf>
    <xf numFmtId="0" fontId="0" fillId="0" borderId="12" xfId="0" applyBorder="1" applyAlignment="1">
      <alignment/>
    </xf>
    <xf numFmtId="0" fontId="0" fillId="0" borderId="13" xfId="83" applyFont="1" applyBorder="1" applyAlignment="1">
      <alignment horizontal="center"/>
      <protection/>
    </xf>
    <xf numFmtId="0" fontId="0" fillId="0" borderId="12" xfId="83" applyFont="1" applyBorder="1" applyAlignment="1">
      <alignment horizontal="center"/>
      <protection/>
    </xf>
    <xf numFmtId="0" fontId="0" fillId="0" borderId="14" xfId="83" applyFont="1" applyBorder="1" applyAlignment="1">
      <alignment horizontal="center"/>
      <protection/>
    </xf>
    <xf numFmtId="0" fontId="0" fillId="0" borderId="0" xfId="83" applyFont="1" applyBorder="1" applyAlignment="1">
      <alignment horizontal="center"/>
      <protection/>
    </xf>
    <xf numFmtId="0" fontId="0" fillId="0" borderId="15" xfId="0" applyBorder="1" applyAlignment="1">
      <alignment/>
    </xf>
    <xf numFmtId="0" fontId="0" fillId="0" borderId="16" xfId="83" applyFont="1" applyBorder="1" applyAlignment="1">
      <alignment horizontal="center"/>
      <protection/>
    </xf>
    <xf numFmtId="0" fontId="0" fillId="0" borderId="15" xfId="83" applyFont="1" applyBorder="1" applyAlignment="1">
      <alignment horizontal="center"/>
      <protection/>
    </xf>
    <xf numFmtId="0" fontId="2" fillId="0" borderId="0" xfId="83" applyFont="1" applyBorder="1">
      <alignment/>
      <protection/>
    </xf>
    <xf numFmtId="0" fontId="0" fillId="0" borderId="0" xfId="83" applyFont="1">
      <alignment/>
      <protection/>
    </xf>
    <xf numFmtId="0" fontId="2" fillId="0" borderId="0" xfId="83" applyFont="1" applyAlignment="1">
      <alignment horizontal="right"/>
      <protection/>
    </xf>
    <xf numFmtId="0" fontId="2" fillId="0" borderId="0" xfId="83" applyFont="1">
      <alignment/>
      <protection/>
    </xf>
    <xf numFmtId="3" fontId="2" fillId="0" borderId="0" xfId="83" applyNumberFormat="1" applyFont="1" applyBorder="1" applyAlignment="1">
      <alignment horizontal="right"/>
      <protection/>
    </xf>
    <xf numFmtId="1" fontId="0" fillId="0" borderId="0" xfId="62" applyNumberFormat="1" applyFont="1" applyAlignment="1">
      <alignment/>
    </xf>
    <xf numFmtId="1" fontId="2" fillId="0" borderId="0" xfId="62" applyNumberFormat="1" applyFont="1" applyAlignment="1">
      <alignment/>
    </xf>
    <xf numFmtId="0" fontId="0" fillId="0" borderId="17"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8" xfId="0" applyNumberFormat="1"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1" fontId="0" fillId="0" borderId="15" xfId="62" applyNumberFormat="1"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20" xfId="90" applyFont="1" applyBorder="1" applyAlignment="1">
      <alignment horizontal="right"/>
    </xf>
    <xf numFmtId="1" fontId="2" fillId="0" borderId="0" xfId="62" applyNumberFormat="1" applyFont="1" applyAlignment="1">
      <alignment horizontal="right"/>
    </xf>
    <xf numFmtId="0" fontId="4" fillId="0" borderId="0" xfId="87" applyFont="1" applyAlignment="1">
      <alignment/>
    </xf>
    <xf numFmtId="0" fontId="4" fillId="0" borderId="0" xfId="87" applyFont="1" applyBorder="1" applyAlignment="1">
      <alignment/>
    </xf>
    <xf numFmtId="0" fontId="4" fillId="0" borderId="0" xfId="87" applyFont="1" applyAlignment="1">
      <alignment/>
    </xf>
    <xf numFmtId="0" fontId="9" fillId="0" borderId="0" xfId="87" applyFont="1" applyAlignment="1">
      <alignment/>
    </xf>
    <xf numFmtId="0" fontId="4" fillId="0" borderId="0" xfId="87" applyFont="1" applyAlignment="1">
      <alignment horizontal="fill"/>
    </xf>
    <xf numFmtId="176" fontId="8" fillId="0" borderId="0" xfId="87" applyNumberFormat="1" applyFont="1" applyAlignment="1">
      <alignment/>
    </xf>
    <xf numFmtId="0" fontId="4" fillId="0" borderId="0" xfId="86" applyFont="1">
      <alignment/>
      <protection/>
    </xf>
    <xf numFmtId="0" fontId="4" fillId="0" borderId="0" xfId="86" applyFont="1" applyBorder="1">
      <alignment/>
      <protection/>
    </xf>
    <xf numFmtId="0" fontId="4" fillId="0" borderId="12" xfId="86" applyFont="1" applyBorder="1" applyAlignment="1">
      <alignment horizontal="centerContinuous" vertical="center"/>
      <protection/>
    </xf>
    <xf numFmtId="0" fontId="4" fillId="0" borderId="0" xfId="86" applyFont="1" applyAlignment="1">
      <alignment vertical="center"/>
      <protection/>
    </xf>
    <xf numFmtId="0" fontId="2" fillId="0" borderId="0" xfId="88" applyFont="1" applyFill="1" applyBorder="1" applyAlignment="1">
      <alignment horizontal="right"/>
      <protection/>
    </xf>
    <xf numFmtId="0" fontId="2" fillId="0" borderId="0" xfId="88" applyFont="1" applyFill="1" applyBorder="1">
      <alignment/>
      <protection/>
    </xf>
    <xf numFmtId="0" fontId="2" fillId="0" borderId="0" xfId="88" applyFont="1" applyFill="1">
      <alignment/>
      <protection/>
    </xf>
    <xf numFmtId="172" fontId="2" fillId="0" borderId="0" xfId="88" applyNumberFormat="1" applyFont="1" applyFill="1" applyBorder="1" applyAlignment="1">
      <alignment horizontal="right"/>
      <protection/>
    </xf>
    <xf numFmtId="0" fontId="4" fillId="0" borderId="22" xfId="86" applyFont="1" applyBorder="1">
      <alignment/>
      <protection/>
    </xf>
    <xf numFmtId="0" fontId="4" fillId="0" borderId="0" xfId="87" applyFont="1" applyAlignment="1">
      <alignment horizontal="center"/>
    </xf>
    <xf numFmtId="0" fontId="4" fillId="0" borderId="0" xfId="87" applyFont="1" applyFill="1" applyAlignment="1">
      <alignment/>
    </xf>
    <xf numFmtId="4" fontId="4" fillId="0" borderId="0" xfId="87" applyNumberFormat="1" applyFont="1" applyFill="1" applyAlignment="1">
      <alignment/>
    </xf>
    <xf numFmtId="0" fontId="4" fillId="0" borderId="0" xfId="86" applyFont="1" applyFill="1" applyBorder="1">
      <alignment/>
      <protection/>
    </xf>
    <xf numFmtId="0" fontId="4" fillId="0" borderId="0" xfId="86" applyFont="1" applyFill="1" applyBorder="1" applyAlignment="1">
      <alignment horizontal="center"/>
      <protection/>
    </xf>
    <xf numFmtId="0" fontId="2" fillId="0" borderId="0" xfId="88" applyFont="1" applyAlignment="1">
      <alignment horizontal="center"/>
      <protection/>
    </xf>
    <xf numFmtId="174" fontId="4" fillId="0" borderId="0" xfId="86" applyNumberFormat="1" applyFont="1" applyFill="1" applyBorder="1" applyAlignment="1">
      <alignment horizontal="center"/>
      <protection/>
    </xf>
    <xf numFmtId="0" fontId="4" fillId="0" borderId="0" xfId="87" applyFont="1" applyAlignment="1">
      <alignment horizontal="left"/>
    </xf>
    <xf numFmtId="1" fontId="2" fillId="0" borderId="0" xfId="62" applyNumberFormat="1" applyFont="1" applyBorder="1" applyAlignment="1">
      <alignment horizontal="right"/>
    </xf>
    <xf numFmtId="175" fontId="2" fillId="0" borderId="0" xfId="62" applyNumberFormat="1" applyFont="1" applyBorder="1" applyAlignment="1">
      <alignment/>
    </xf>
    <xf numFmtId="187" fontId="4" fillId="0" borderId="0" xfId="86" applyNumberFormat="1" applyFont="1" applyFill="1" applyBorder="1" applyAlignment="1">
      <alignment horizontal="center"/>
      <protection/>
    </xf>
    <xf numFmtId="188" fontId="2" fillId="0" borderId="23" xfId="0" applyNumberFormat="1" applyFont="1" applyBorder="1" applyAlignment="1">
      <alignment/>
    </xf>
    <xf numFmtId="0" fontId="4" fillId="0" borderId="0" xfId="87" applyFont="1" applyFill="1" applyBorder="1" applyAlignment="1">
      <alignment/>
    </xf>
    <xf numFmtId="188" fontId="2" fillId="0" borderId="24" xfId="0" applyNumberFormat="1" applyFont="1" applyBorder="1" applyAlignment="1">
      <alignment horizontal="left" wrapText="1"/>
    </xf>
    <xf numFmtId="0" fontId="22" fillId="0" borderId="0" xfId="0" applyFont="1" applyAlignment="1">
      <alignment/>
    </xf>
    <xf numFmtId="0" fontId="20" fillId="0" borderId="0" xfId="86" applyFont="1">
      <alignment/>
      <protection/>
    </xf>
    <xf numFmtId="0" fontId="2" fillId="0" borderId="0" xfId="0" applyFont="1" applyFill="1" applyBorder="1" applyAlignment="1">
      <alignment/>
    </xf>
    <xf numFmtId="0" fontId="2" fillId="0" borderId="0" xfId="88" applyFont="1" applyFill="1" applyAlignment="1">
      <alignment horizontal="center"/>
      <protection/>
    </xf>
    <xf numFmtId="0" fontId="2" fillId="0" borderId="0" xfId="88" applyFont="1" applyFill="1" applyBorder="1" applyAlignment="1">
      <alignment horizontal="center"/>
      <protection/>
    </xf>
    <xf numFmtId="0" fontId="2" fillId="0" borderId="0" xfId="88" applyFont="1" applyFill="1" applyBorder="1" applyAlignment="1">
      <alignment vertical="center"/>
      <protection/>
    </xf>
    <xf numFmtId="4" fontId="2" fillId="0" borderId="0" xfId="88" applyNumberFormat="1" applyFont="1" applyFill="1" applyBorder="1">
      <alignment/>
      <protection/>
    </xf>
    <xf numFmtId="0" fontId="23" fillId="0" borderId="0" xfId="0" applyFont="1" applyFill="1" applyAlignment="1">
      <alignment horizontal="left" indent="8"/>
    </xf>
    <xf numFmtId="0" fontId="22" fillId="0" borderId="0" xfId="0" applyFont="1" applyFill="1" applyAlignment="1">
      <alignment horizontal="left" indent="8"/>
    </xf>
    <xf numFmtId="0" fontId="4" fillId="0" borderId="0" xfId="87" applyFont="1" applyFill="1" applyBorder="1" applyAlignment="1">
      <alignment horizontal="left"/>
    </xf>
    <xf numFmtId="0" fontId="2" fillId="0" borderId="25" xfId="88" applyFont="1" applyFill="1" applyBorder="1">
      <alignment/>
      <protection/>
    </xf>
    <xf numFmtId="0" fontId="2" fillId="0" borderId="26" xfId="88" applyFont="1" applyFill="1" applyBorder="1" applyAlignment="1">
      <alignment horizontal="right"/>
      <protection/>
    </xf>
    <xf numFmtId="0" fontId="2" fillId="0" borderId="27" xfId="88" applyFont="1" applyFill="1" applyBorder="1" applyAlignment="1">
      <alignment horizontal="right"/>
      <protection/>
    </xf>
    <xf numFmtId="1" fontId="4" fillId="0" borderId="0" xfId="87" applyNumberFormat="1" applyFont="1" applyAlignment="1">
      <alignment horizontal="left" indent="5"/>
    </xf>
    <xf numFmtId="0" fontId="4" fillId="0" borderId="0" xfId="87" applyFont="1" applyAlignment="1">
      <alignment horizontal="left" indent="5"/>
    </xf>
    <xf numFmtId="0" fontId="4" fillId="0" borderId="0" xfId="86" applyFont="1" applyAlignment="1">
      <alignment horizontal="left" indent="5"/>
      <protection/>
    </xf>
    <xf numFmtId="0" fontId="4" fillId="0" borderId="0" xfId="86" applyFont="1" applyBorder="1" applyAlignment="1">
      <alignment horizontal="left" indent="5"/>
      <protection/>
    </xf>
    <xf numFmtId="1" fontId="0" fillId="0" borderId="0" xfId="62" applyNumberFormat="1" applyFont="1" applyFill="1" applyBorder="1" applyAlignment="1">
      <alignment/>
    </xf>
    <xf numFmtId="174" fontId="0" fillId="0" borderId="0" xfId="0" applyNumberFormat="1" applyFill="1" applyAlignment="1">
      <alignment/>
    </xf>
    <xf numFmtId="0" fontId="21" fillId="0" borderId="0" xfId="88" applyFont="1" applyFill="1">
      <alignment/>
      <protection/>
    </xf>
    <xf numFmtId="0" fontId="0" fillId="0" borderId="0" xfId="0" applyFill="1" applyBorder="1" applyAlignment="1">
      <alignment/>
    </xf>
    <xf numFmtId="0" fontId="4" fillId="0" borderId="0" xfId="0" applyFont="1" applyFill="1" applyBorder="1" applyAlignment="1">
      <alignment/>
    </xf>
    <xf numFmtId="2" fontId="4" fillId="0" borderId="0" xfId="86" applyNumberFormat="1" applyFont="1" applyFill="1" applyBorder="1" applyAlignment="1">
      <alignment horizontal="center"/>
      <protection/>
    </xf>
    <xf numFmtId="188" fontId="0" fillId="0" borderId="23" xfId="0" applyNumberFormat="1" applyFont="1" applyBorder="1" applyAlignment="1">
      <alignment wrapText="1"/>
    </xf>
    <xf numFmtId="188" fontId="0" fillId="0" borderId="23" xfId="0" applyNumberFormat="1" applyFont="1" applyFill="1" applyBorder="1" applyAlignment="1">
      <alignment wrapText="1"/>
    </xf>
    <xf numFmtId="0" fontId="0" fillId="0" borderId="0" xfId="0" applyFill="1" applyAlignment="1">
      <alignment/>
    </xf>
    <xf numFmtId="0" fontId="18" fillId="0" borderId="0" xfId="89" applyFont="1" applyFill="1" applyBorder="1" applyAlignment="1">
      <alignment horizontal="right" wrapText="1"/>
      <protection/>
    </xf>
    <xf numFmtId="0" fontId="4" fillId="0" borderId="0" xfId="86" applyFont="1" applyFill="1">
      <alignment/>
      <protection/>
    </xf>
    <xf numFmtId="4" fontId="2" fillId="0" borderId="26" xfId="88" applyNumberFormat="1" applyFont="1" applyFill="1" applyBorder="1">
      <alignment/>
      <protection/>
    </xf>
    <xf numFmtId="4" fontId="2" fillId="0" borderId="25" xfId="88" applyNumberFormat="1" applyFont="1" applyFill="1" applyBorder="1">
      <alignment/>
      <protection/>
    </xf>
    <xf numFmtId="4" fontId="2" fillId="0" borderId="14" xfId="88" applyNumberFormat="1" applyFont="1" applyFill="1" applyBorder="1">
      <alignment/>
      <protection/>
    </xf>
    <xf numFmtId="4" fontId="2" fillId="0" borderId="5" xfId="88" applyNumberFormat="1" applyFont="1" applyFill="1" applyBorder="1">
      <alignment/>
      <protection/>
    </xf>
    <xf numFmtId="174" fontId="0" fillId="0" borderId="28" xfId="84" applyNumberFormat="1" applyFont="1" applyFill="1" applyBorder="1" applyAlignment="1">
      <alignment horizontal="center"/>
      <protection/>
    </xf>
    <xf numFmtId="174" fontId="2" fillId="0" borderId="5" xfId="84" applyNumberFormat="1" applyFont="1" applyFill="1" applyBorder="1" applyAlignment="1">
      <alignment horizontal="center"/>
      <protection/>
    </xf>
    <xf numFmtId="174" fontId="0" fillId="0" borderId="28" xfId="84" applyNumberFormat="1" applyFont="1" applyFill="1" applyBorder="1">
      <alignment/>
      <protection/>
    </xf>
    <xf numFmtId="174" fontId="2" fillId="0" borderId="28" xfId="84" applyNumberFormat="1" applyFont="1" applyFill="1" applyBorder="1" applyAlignment="1">
      <alignment horizontal="center"/>
      <protection/>
    </xf>
    <xf numFmtId="174" fontId="2" fillId="0" borderId="0" xfId="84" applyNumberFormat="1" applyFont="1" applyFill="1" applyBorder="1" applyAlignment="1">
      <alignment horizontal="center"/>
      <protection/>
    </xf>
    <xf numFmtId="0" fontId="0" fillId="0" borderId="0" xfId="84" applyFont="1" applyFill="1">
      <alignment/>
      <protection/>
    </xf>
    <xf numFmtId="0" fontId="2" fillId="0" borderId="0" xfId="84" applyFont="1" applyFill="1" applyAlignment="1">
      <alignment horizontal="centerContinuous"/>
      <protection/>
    </xf>
    <xf numFmtId="0" fontId="0" fillId="0" borderId="17" xfId="84" applyFont="1" applyFill="1" applyBorder="1" applyAlignment="1">
      <alignment horizontal="center"/>
      <protection/>
    </xf>
    <xf numFmtId="0" fontId="0" fillId="0" borderId="28" xfId="84" applyFont="1" applyFill="1" applyBorder="1" applyAlignment="1">
      <alignment horizontal="center"/>
      <protection/>
    </xf>
    <xf numFmtId="0" fontId="0" fillId="0" borderId="5" xfId="84" applyFont="1" applyFill="1" applyBorder="1" applyAlignment="1">
      <alignment horizontal="center"/>
      <protection/>
    </xf>
    <xf numFmtId="0" fontId="0" fillId="0" borderId="0" xfId="87" applyFont="1" applyAlignment="1">
      <alignment/>
    </xf>
    <xf numFmtId="174" fontId="2" fillId="0" borderId="26" xfId="0" applyNumberFormat="1" applyFont="1" applyFill="1" applyBorder="1" applyAlignment="1">
      <alignment horizontal="right"/>
    </xf>
    <xf numFmtId="0" fontId="7" fillId="0" borderId="0" xfId="89" applyFont="1" applyFill="1" applyBorder="1" applyAlignment="1">
      <alignment horizontal="right" wrapText="1"/>
      <protection/>
    </xf>
    <xf numFmtId="0" fontId="78" fillId="0" borderId="0" xfId="0" applyFont="1" applyAlignment="1">
      <alignment/>
    </xf>
    <xf numFmtId="0" fontId="78" fillId="0" borderId="0" xfId="0" applyFont="1" applyAlignment="1">
      <alignment horizontal="center"/>
    </xf>
    <xf numFmtId="0" fontId="0" fillId="0" borderId="0" xfId="0" applyFont="1" applyAlignment="1">
      <alignment/>
    </xf>
    <xf numFmtId="0" fontId="82" fillId="0" borderId="0" xfId="0" applyFont="1" applyAlignment="1">
      <alignment/>
    </xf>
    <xf numFmtId="0" fontId="0" fillId="0" borderId="20" xfId="88" applyFont="1" applyFill="1" applyBorder="1">
      <alignment/>
      <protection/>
    </xf>
    <xf numFmtId="0" fontId="0" fillId="0" borderId="19" xfId="88" applyFont="1" applyFill="1" applyBorder="1">
      <alignment/>
      <protection/>
    </xf>
    <xf numFmtId="0" fontId="0" fillId="0" borderId="0" xfId="88" applyFont="1" applyFill="1" applyBorder="1">
      <alignment/>
      <protection/>
    </xf>
    <xf numFmtId="0" fontId="0" fillId="0" borderId="28" xfId="88" applyFont="1" applyFill="1" applyBorder="1">
      <alignment/>
      <protection/>
    </xf>
    <xf numFmtId="0" fontId="0" fillId="0" borderId="15" xfId="88" applyFont="1" applyFill="1" applyBorder="1">
      <alignment/>
      <protection/>
    </xf>
    <xf numFmtId="0" fontId="0" fillId="0" borderId="29" xfId="88" applyFont="1" applyFill="1" applyBorder="1">
      <alignment/>
      <protection/>
    </xf>
    <xf numFmtId="0" fontId="0" fillId="0" borderId="5" xfId="88" applyFont="1" applyFill="1" applyBorder="1">
      <alignment/>
      <protection/>
    </xf>
    <xf numFmtId="0" fontId="2" fillId="0" borderId="26" xfId="88" applyFont="1" applyFill="1" applyBorder="1" applyAlignment="1">
      <alignment horizontal="center" vertical="center"/>
      <protection/>
    </xf>
    <xf numFmtId="4" fontId="2" fillId="0" borderId="5" xfId="88" applyNumberFormat="1" applyFont="1" applyFill="1" applyBorder="1" applyAlignment="1">
      <alignment vertical="center"/>
      <protection/>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189" fontId="2" fillId="0" borderId="14" xfId="0" applyNumberFormat="1" applyFont="1" applyBorder="1" applyAlignment="1">
      <alignment/>
    </xf>
    <xf numFmtId="189" fontId="2" fillId="0" borderId="28" xfId="0" applyNumberFormat="1" applyFont="1" applyBorder="1" applyAlignment="1">
      <alignment/>
    </xf>
    <xf numFmtId="189" fontId="0" fillId="0" borderId="14" xfId="0" applyNumberFormat="1" applyBorder="1" applyAlignment="1">
      <alignment/>
    </xf>
    <xf numFmtId="189" fontId="0" fillId="0" borderId="14" xfId="0" applyNumberFormat="1" applyFill="1" applyBorder="1" applyAlignment="1">
      <alignment/>
    </xf>
    <xf numFmtId="189" fontId="26" fillId="0" borderId="14" xfId="0" applyNumberFormat="1" applyFont="1" applyFill="1" applyBorder="1" applyAlignment="1">
      <alignment/>
    </xf>
    <xf numFmtId="189" fontId="0" fillId="0" borderId="14" xfId="0" applyNumberFormat="1" applyFont="1" applyFill="1" applyBorder="1" applyAlignment="1">
      <alignment/>
    </xf>
    <xf numFmtId="189" fontId="2" fillId="0" borderId="26" xfId="0" applyNumberFormat="1" applyFont="1" applyFill="1" applyBorder="1" applyAlignment="1">
      <alignment/>
    </xf>
    <xf numFmtId="177" fontId="2" fillId="0" borderId="5" xfId="88" applyNumberFormat="1" applyFont="1" applyFill="1" applyBorder="1" applyAlignment="1">
      <alignment horizontal="right"/>
      <protection/>
    </xf>
    <xf numFmtId="0" fontId="78" fillId="0" borderId="0" xfId="0" applyFont="1" applyBorder="1" applyAlignment="1">
      <alignment horizontal="center"/>
    </xf>
    <xf numFmtId="0" fontId="0" fillId="0" borderId="0" xfId="0" applyAlignment="1">
      <alignment horizontal="right" wrapText="1"/>
    </xf>
    <xf numFmtId="0" fontId="0" fillId="0" borderId="0" xfId="0" applyFill="1" applyBorder="1" applyAlignment="1">
      <alignment horizontal="left" vertical="center" indent="5"/>
    </xf>
    <xf numFmtId="0" fontId="0" fillId="0" borderId="0" xfId="0" applyFill="1" applyBorder="1" applyAlignment="1">
      <alignment horizontal="right" vertical="center"/>
    </xf>
    <xf numFmtId="0" fontId="0" fillId="0" borderId="0" xfId="0" applyFill="1" applyBorder="1" applyAlignment="1">
      <alignment vertical="center"/>
    </xf>
    <xf numFmtId="0" fontId="83" fillId="0" borderId="0" xfId="0" applyFont="1" applyFill="1" applyBorder="1" applyAlignment="1">
      <alignment vertical="center"/>
    </xf>
    <xf numFmtId="0" fontId="78" fillId="0" borderId="0" xfId="0" applyFont="1" applyFill="1" applyBorder="1" applyAlignment="1">
      <alignment vertical="center"/>
    </xf>
    <xf numFmtId="0" fontId="84" fillId="0" borderId="0" xfId="0" applyFont="1" applyAlignment="1">
      <alignment/>
    </xf>
    <xf numFmtId="0" fontId="56" fillId="0" borderId="0" xfId="0" applyFont="1" applyAlignment="1">
      <alignment horizontal="left" vertical="center" wrapText="1" indent="1"/>
    </xf>
    <xf numFmtId="0" fontId="26" fillId="0" borderId="0" xfId="0" applyFont="1" applyAlignment="1">
      <alignment/>
    </xf>
    <xf numFmtId="0" fontId="84" fillId="0" borderId="0" xfId="0" applyFont="1" applyAlignment="1">
      <alignment horizontal="left" vertical="center" wrapText="1" indent="1"/>
    </xf>
    <xf numFmtId="0" fontId="0" fillId="0" borderId="32" xfId="0" applyFill="1" applyBorder="1" applyAlignment="1">
      <alignment horizontal="left"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174" fontId="0" fillId="0" borderId="17" xfId="0" applyNumberFormat="1" applyFill="1" applyBorder="1" applyAlignment="1">
      <alignment horizontal="right" vertical="center"/>
    </xf>
    <xf numFmtId="174" fontId="0" fillId="0" borderId="28" xfId="0" applyNumberFormat="1" applyFill="1" applyBorder="1" applyAlignment="1">
      <alignment horizontal="right" vertical="center"/>
    </xf>
    <xf numFmtId="174" fontId="0" fillId="0" borderId="28" xfId="0" applyNumberFormat="1" applyFill="1" applyBorder="1" applyAlignment="1">
      <alignment vertical="center"/>
    </xf>
    <xf numFmtId="174" fontId="0" fillId="0" borderId="28" xfId="0" applyNumberFormat="1" applyFont="1" applyFill="1" applyBorder="1" applyAlignment="1">
      <alignment vertical="center"/>
    </xf>
    <xf numFmtId="174" fontId="2" fillId="0" borderId="5" xfId="0" applyNumberFormat="1" applyFont="1" applyFill="1" applyBorder="1" applyAlignment="1">
      <alignment vertical="center"/>
    </xf>
    <xf numFmtId="0" fontId="0" fillId="0" borderId="18" xfId="0" applyFill="1" applyBorder="1" applyAlignment="1">
      <alignment horizontal="left" vertical="center"/>
    </xf>
    <xf numFmtId="0" fontId="78" fillId="0" borderId="0" xfId="0" applyFont="1" applyBorder="1" applyAlignment="1">
      <alignment/>
    </xf>
    <xf numFmtId="0" fontId="56" fillId="0" borderId="0" xfId="0" applyFont="1" applyBorder="1" applyAlignment="1" quotePrefix="1">
      <alignment horizontal="left" vertical="center"/>
    </xf>
    <xf numFmtId="0" fontId="84" fillId="0" borderId="0" xfId="0" applyFont="1" applyBorder="1" applyAlignment="1">
      <alignment horizontal="left" vertical="center" wrapText="1" indent="1"/>
    </xf>
    <xf numFmtId="174" fontId="0" fillId="0" borderId="14" xfId="0" applyNumberFormat="1" applyFill="1" applyBorder="1" applyAlignment="1">
      <alignment horizontal="right" vertical="center"/>
    </xf>
    <xf numFmtId="174" fontId="0" fillId="0" borderId="14" xfId="0" applyNumberFormat="1" applyFill="1" applyBorder="1" applyAlignment="1">
      <alignment vertical="center"/>
    </xf>
    <xf numFmtId="0" fontId="2" fillId="0" borderId="0" xfId="0" applyFont="1" applyFill="1" applyBorder="1" applyAlignment="1">
      <alignment vertical="center"/>
    </xf>
    <xf numFmtId="174" fontId="2" fillId="0" borderId="0" xfId="0" applyNumberFormat="1" applyFont="1" applyFill="1" applyBorder="1" applyAlignment="1">
      <alignment vertical="center"/>
    </xf>
    <xf numFmtId="0" fontId="56" fillId="0" borderId="0" xfId="0" applyFont="1" applyBorder="1" applyAlignment="1" quotePrefix="1">
      <alignment horizontal="left" vertical="center" wrapText="1"/>
    </xf>
    <xf numFmtId="0" fontId="0" fillId="0" borderId="14" xfId="0" applyFont="1" applyBorder="1" applyAlignment="1">
      <alignment/>
    </xf>
    <xf numFmtId="174" fontId="0" fillId="0" borderId="14" xfId="0" applyNumberFormat="1" applyFont="1" applyFill="1" applyBorder="1" applyAlignment="1">
      <alignment/>
    </xf>
    <xf numFmtId="174" fontId="0" fillId="0" borderId="0" xfId="0" applyNumberFormat="1" applyFont="1" applyFill="1" applyAlignment="1">
      <alignment/>
    </xf>
    <xf numFmtId="174" fontId="2" fillId="0" borderId="26" xfId="0" applyNumberFormat="1" applyFont="1" applyFill="1" applyBorder="1" applyAlignment="1">
      <alignment/>
    </xf>
    <xf numFmtId="174" fontId="2" fillId="0" borderId="5" xfId="0" applyNumberFormat="1" applyFont="1" applyFill="1" applyBorder="1" applyAlignment="1">
      <alignment/>
    </xf>
    <xf numFmtId="174" fontId="2" fillId="0" borderId="14" xfId="0" applyNumberFormat="1" applyFont="1" applyFill="1" applyBorder="1" applyAlignment="1">
      <alignment/>
    </xf>
    <xf numFmtId="174" fontId="2" fillId="0" borderId="28" xfId="0" applyNumberFormat="1" applyFont="1" applyFill="1" applyBorder="1" applyAlignment="1">
      <alignment/>
    </xf>
    <xf numFmtId="188" fontId="4" fillId="0" borderId="28" xfId="87" applyNumberFormat="1" applyFont="1" applyBorder="1" applyAlignment="1">
      <alignment/>
    </xf>
    <xf numFmtId="188" fontId="4" fillId="0" borderId="28" xfId="87" applyNumberFormat="1" applyFont="1" applyFill="1" applyBorder="1" applyAlignment="1">
      <alignment/>
    </xf>
    <xf numFmtId="189" fontId="2" fillId="0" borderId="5" xfId="0" applyNumberFormat="1" applyFont="1" applyFill="1" applyBorder="1" applyAlignment="1">
      <alignment/>
    </xf>
    <xf numFmtId="0" fontId="2" fillId="0" borderId="0" xfId="0" applyFont="1" applyFill="1" applyAlignment="1">
      <alignment/>
    </xf>
    <xf numFmtId="0" fontId="0" fillId="0" borderId="12" xfId="84" applyFont="1" applyFill="1" applyBorder="1">
      <alignment/>
      <protection/>
    </xf>
    <xf numFmtId="0" fontId="0" fillId="0" borderId="28" xfId="84" applyFont="1" applyFill="1" applyBorder="1">
      <alignment/>
      <protection/>
    </xf>
    <xf numFmtId="0" fontId="0" fillId="0" borderId="25" xfId="84" applyFont="1" applyFill="1" applyBorder="1">
      <alignment/>
      <protection/>
    </xf>
    <xf numFmtId="0" fontId="0" fillId="0" borderId="5" xfId="84" applyFont="1" applyFill="1" applyBorder="1">
      <alignment/>
      <protection/>
    </xf>
    <xf numFmtId="0" fontId="2" fillId="0" borderId="0" xfId="84" applyFont="1" applyFill="1">
      <alignment/>
      <protection/>
    </xf>
    <xf numFmtId="174" fontId="0" fillId="0" borderId="29" xfId="84" applyNumberFormat="1" applyFont="1" applyFill="1" applyBorder="1" applyAlignment="1">
      <alignment horizontal="center"/>
      <protection/>
    </xf>
    <xf numFmtId="0" fontId="2" fillId="0" borderId="0" xfId="84" applyFont="1" applyFill="1" applyAlignment="1">
      <alignment horizontal="right"/>
      <protection/>
    </xf>
    <xf numFmtId="3" fontId="0" fillId="0" borderId="0" xfId="84" applyNumberFormat="1" applyFont="1" applyFill="1">
      <alignment/>
      <protection/>
    </xf>
    <xf numFmtId="0" fontId="16" fillId="0" borderId="0" xfId="84" applyFont="1" applyFill="1">
      <alignment/>
      <protection/>
    </xf>
    <xf numFmtId="1" fontId="4" fillId="0" borderId="0" xfId="87" applyNumberFormat="1" applyFont="1" applyFill="1" applyAlignment="1">
      <alignment horizontal="left" indent="5"/>
    </xf>
    <xf numFmtId="0" fontId="22" fillId="0" borderId="0" xfId="0" applyFont="1" applyFill="1" applyAlignment="1">
      <alignment/>
    </xf>
    <xf numFmtId="4" fontId="0" fillId="0" borderId="14" xfId="88" applyNumberFormat="1" applyFont="1" applyFill="1" applyBorder="1">
      <alignment/>
      <protection/>
    </xf>
    <xf numFmtId="4" fontId="0" fillId="0" borderId="19" xfId="88" applyNumberFormat="1" applyFont="1" applyFill="1" applyBorder="1">
      <alignment/>
      <protection/>
    </xf>
    <xf numFmtId="4" fontId="0" fillId="0" borderId="28" xfId="88" applyNumberFormat="1" applyFont="1" applyFill="1" applyBorder="1">
      <alignment/>
      <protection/>
    </xf>
    <xf numFmtId="4" fontId="0" fillId="0" borderId="28"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29" xfId="0" applyNumberFormat="1" applyFont="1" applyFill="1" applyBorder="1" applyAlignment="1">
      <alignment vertical="center"/>
    </xf>
    <xf numFmtId="0" fontId="2" fillId="0" borderId="0" xfId="85" applyFont="1" applyFill="1">
      <alignment/>
      <protection/>
    </xf>
    <xf numFmtId="0" fontId="0" fillId="0" borderId="0" xfId="85" applyFont="1" applyFill="1" applyBorder="1">
      <alignment/>
      <protection/>
    </xf>
    <xf numFmtId="0" fontId="0" fillId="0" borderId="0" xfId="85" applyFont="1" applyFill="1">
      <alignment/>
      <protection/>
    </xf>
    <xf numFmtId="0" fontId="2" fillId="0" borderId="0" xfId="85" applyFont="1" applyFill="1" applyAlignment="1">
      <alignment horizontal="centerContinuous"/>
      <protection/>
    </xf>
    <xf numFmtId="0" fontId="2" fillId="0" borderId="0" xfId="85" applyFont="1" applyFill="1" applyBorder="1" applyAlignment="1">
      <alignment horizontal="centerContinuous"/>
      <protection/>
    </xf>
    <xf numFmtId="0" fontId="2" fillId="0" borderId="0" xfId="85" applyFont="1" applyFill="1" applyAlignment="1">
      <alignment/>
      <protection/>
    </xf>
    <xf numFmtId="0" fontId="57" fillId="0" borderId="0" xfId="0" applyFont="1" applyFill="1" applyBorder="1" applyAlignment="1">
      <alignment/>
    </xf>
    <xf numFmtId="0" fontId="57" fillId="0" borderId="0" xfId="0" applyFont="1" applyFill="1" applyAlignment="1">
      <alignment/>
    </xf>
    <xf numFmtId="0" fontId="4" fillId="0" borderId="0" xfId="0" applyFont="1" applyFill="1" applyBorder="1" applyAlignment="1" quotePrefix="1">
      <alignment/>
    </xf>
    <xf numFmtId="0" fontId="2" fillId="0" borderId="0" xfId="85" applyFont="1" applyFill="1" applyBorder="1">
      <alignment/>
      <protection/>
    </xf>
    <xf numFmtId="0" fontId="0" fillId="0" borderId="0" xfId="85" applyFont="1" applyFill="1" applyAlignment="1">
      <alignment horizontal="right"/>
      <protection/>
    </xf>
    <xf numFmtId="0" fontId="0" fillId="0" borderId="0" xfId="85" applyFont="1" applyFill="1" applyBorder="1" applyAlignment="1">
      <alignment horizontal="right"/>
      <protection/>
    </xf>
    <xf numFmtId="0" fontId="0" fillId="0" borderId="20" xfId="85" applyFont="1" applyFill="1" applyBorder="1" applyAlignment="1">
      <alignment horizontal="right"/>
      <protection/>
    </xf>
    <xf numFmtId="0" fontId="0" fillId="0" borderId="19" xfId="85" applyFont="1" applyFill="1" applyBorder="1" applyAlignment="1">
      <alignment horizontal="right"/>
      <protection/>
    </xf>
    <xf numFmtId="0" fontId="0" fillId="0" borderId="21" xfId="85" applyFont="1" applyFill="1" applyBorder="1" applyAlignment="1">
      <alignment horizontal="right"/>
      <protection/>
    </xf>
    <xf numFmtId="3" fontId="0" fillId="0" borderId="0" xfId="85" applyNumberFormat="1" applyFont="1" applyFill="1" applyBorder="1">
      <alignment/>
      <protection/>
    </xf>
    <xf numFmtId="3" fontId="0" fillId="0" borderId="0" xfId="85" applyNumberFormat="1" applyFont="1" applyFill="1">
      <alignment/>
      <protection/>
    </xf>
    <xf numFmtId="3" fontId="0" fillId="0" borderId="28" xfId="85" applyNumberFormat="1" applyFont="1" applyFill="1" applyBorder="1">
      <alignment/>
      <protection/>
    </xf>
    <xf numFmtId="3" fontId="0" fillId="0" borderId="32" xfId="85" applyNumberFormat="1" applyFont="1" applyFill="1" applyBorder="1">
      <alignment/>
      <protection/>
    </xf>
    <xf numFmtId="0" fontId="0" fillId="0" borderId="2" xfId="85" applyFont="1" applyFill="1" applyBorder="1" applyAlignment="1">
      <alignment horizontal="right"/>
      <protection/>
    </xf>
    <xf numFmtId="3" fontId="0" fillId="0" borderId="14" xfId="85" applyNumberFormat="1" applyFont="1" applyFill="1" applyBorder="1">
      <alignment/>
      <protection/>
    </xf>
    <xf numFmtId="0" fontId="0" fillId="0" borderId="20" xfId="85" applyFont="1" applyFill="1" applyBorder="1">
      <alignment/>
      <protection/>
    </xf>
    <xf numFmtId="0" fontId="0" fillId="0" borderId="33" xfId="85" applyFont="1" applyFill="1" applyBorder="1">
      <alignment/>
      <protection/>
    </xf>
    <xf numFmtId="0" fontId="0" fillId="0" borderId="31" xfId="85" applyFont="1" applyFill="1" applyBorder="1" applyAlignment="1">
      <alignment horizontal="right"/>
      <protection/>
    </xf>
    <xf numFmtId="0" fontId="2" fillId="0" borderId="0" xfId="85" applyFont="1" applyFill="1" applyBorder="1" applyAlignment="1">
      <alignment horizontal="right"/>
      <protection/>
    </xf>
    <xf numFmtId="0" fontId="2" fillId="0" borderId="5" xfId="85" applyFont="1" applyFill="1" applyBorder="1" applyAlignment="1">
      <alignment horizontal="right"/>
      <protection/>
    </xf>
    <xf numFmtId="0" fontId="85" fillId="0" borderId="0" xfId="87" applyFont="1" applyAlignment="1">
      <alignment/>
    </xf>
    <xf numFmtId="3" fontId="2" fillId="0" borderId="0" xfId="85" applyNumberFormat="1" applyFont="1" applyFill="1" applyBorder="1">
      <alignment/>
      <protection/>
    </xf>
    <xf numFmtId="3" fontId="2" fillId="0" borderId="14" xfId="85" applyNumberFormat="1" applyFont="1" applyFill="1" applyBorder="1">
      <alignment/>
      <protection/>
    </xf>
    <xf numFmtId="9" fontId="2" fillId="0" borderId="0" xfId="85" applyNumberFormat="1" applyFont="1" applyFill="1">
      <alignment/>
      <protection/>
    </xf>
    <xf numFmtId="9" fontId="0" fillId="0" borderId="0" xfId="85" applyNumberFormat="1" applyFont="1" applyFill="1">
      <alignment/>
      <protection/>
    </xf>
    <xf numFmtId="3" fontId="2" fillId="0" borderId="26" xfId="85" applyNumberFormat="1" applyFont="1" applyFill="1" applyBorder="1" applyAlignment="1">
      <alignment horizontal="right"/>
      <protection/>
    </xf>
    <xf numFmtId="0" fontId="2" fillId="0" borderId="0" xfId="85" applyFont="1" applyFill="1" applyAlignment="1">
      <alignment horizontal="right"/>
      <protection/>
    </xf>
    <xf numFmtId="3" fontId="2" fillId="0" borderId="0" xfId="85" applyNumberFormat="1" applyFont="1" applyFill="1" applyBorder="1" applyAlignment="1">
      <alignment horizontal="right"/>
      <protection/>
    </xf>
    <xf numFmtId="0" fontId="25" fillId="0" borderId="0" xfId="0" applyFont="1" applyFill="1" applyAlignment="1">
      <alignment/>
    </xf>
    <xf numFmtId="0" fontId="0" fillId="0" borderId="0" xfId="82">
      <alignment/>
      <protection/>
    </xf>
    <xf numFmtId="0" fontId="0" fillId="0" borderId="0" xfId="82" applyBorder="1">
      <alignment/>
      <protection/>
    </xf>
    <xf numFmtId="0" fontId="4" fillId="0" borderId="0" xfId="82" applyFont="1" applyFill="1" applyBorder="1">
      <alignment/>
      <protection/>
    </xf>
    <xf numFmtId="0" fontId="4" fillId="0" borderId="0" xfId="82" applyFont="1" applyBorder="1">
      <alignment/>
      <protection/>
    </xf>
    <xf numFmtId="0" fontId="4" fillId="0" borderId="0" xfId="82" applyFont="1">
      <alignment/>
      <protection/>
    </xf>
    <xf numFmtId="174" fontId="0" fillId="0" borderId="0" xfId="82" applyNumberFormat="1">
      <alignment/>
      <protection/>
    </xf>
    <xf numFmtId="0" fontId="2" fillId="0" borderId="0" xfId="82" applyFont="1" applyBorder="1">
      <alignment/>
      <protection/>
    </xf>
    <xf numFmtId="174" fontId="2" fillId="0" borderId="34" xfId="82" applyNumberFormat="1" applyFont="1" applyBorder="1">
      <alignment/>
      <protection/>
    </xf>
    <xf numFmtId="174" fontId="2" fillId="0" borderId="34" xfId="82" applyNumberFormat="1" applyFont="1" applyBorder="1" applyAlignment="1">
      <alignment horizontal="right"/>
      <protection/>
    </xf>
    <xf numFmtId="174" fontId="2" fillId="0" borderId="35" xfId="82" applyNumberFormat="1" applyFont="1" applyBorder="1" applyAlignment="1">
      <alignment horizontal="right"/>
      <protection/>
    </xf>
    <xf numFmtId="174" fontId="2" fillId="0" borderId="35" xfId="82" applyNumberFormat="1" applyFont="1" applyBorder="1">
      <alignment/>
      <protection/>
    </xf>
    <xf numFmtId="0" fontId="2" fillId="0" borderId="0" xfId="82" applyFont="1" applyBorder="1" applyAlignment="1">
      <alignment horizontal="right"/>
      <protection/>
    </xf>
    <xf numFmtId="174" fontId="0" fillId="0" borderId="0" xfId="82" applyNumberFormat="1" applyBorder="1" applyAlignment="1">
      <alignment horizontal="right"/>
      <protection/>
    </xf>
    <xf numFmtId="174" fontId="0" fillId="0" borderId="0" xfId="82" applyNumberFormat="1" applyAlignment="1">
      <alignment horizontal="right"/>
      <protection/>
    </xf>
    <xf numFmtId="174" fontId="0" fillId="0" borderId="36" xfId="82" applyNumberFormat="1" applyBorder="1" applyAlignment="1">
      <alignment horizontal="right"/>
      <protection/>
    </xf>
    <xf numFmtId="174" fontId="0" fillId="0" borderId="0" xfId="82" applyNumberFormat="1" applyFill="1" applyBorder="1" applyAlignment="1">
      <alignment horizontal="right"/>
      <protection/>
    </xf>
    <xf numFmtId="174" fontId="0" fillId="0" borderId="0" xfId="82" applyNumberFormat="1" applyFill="1">
      <alignment/>
      <protection/>
    </xf>
    <xf numFmtId="174" fontId="0" fillId="0" borderId="36" xfId="82" applyNumberFormat="1" applyFill="1" applyBorder="1">
      <alignment/>
      <protection/>
    </xf>
    <xf numFmtId="174" fontId="0" fillId="0" borderId="0" xfId="82" applyNumberFormat="1" applyFill="1" applyBorder="1">
      <alignment/>
      <protection/>
    </xf>
    <xf numFmtId="0" fontId="0" fillId="0" borderId="0" xfId="82" applyAlignment="1">
      <alignment horizontal="right"/>
      <protection/>
    </xf>
    <xf numFmtId="0" fontId="0" fillId="0" borderId="37" xfId="82" applyBorder="1" applyAlignment="1">
      <alignment horizontal="right"/>
      <protection/>
    </xf>
    <xf numFmtId="0" fontId="0" fillId="0" borderId="38" xfId="82" applyBorder="1" applyAlignment="1">
      <alignment horizontal="right"/>
      <protection/>
    </xf>
    <xf numFmtId="0" fontId="0" fillId="0" borderId="39" xfId="82" applyBorder="1" applyAlignment="1">
      <alignment horizontal="right"/>
      <protection/>
    </xf>
    <xf numFmtId="0" fontId="0" fillId="0" borderId="0" xfId="82" applyBorder="1" applyAlignment="1">
      <alignment horizontal="center"/>
      <protection/>
    </xf>
    <xf numFmtId="0" fontId="0" fillId="0" borderId="36" xfId="82" applyBorder="1" applyAlignment="1">
      <alignment horizontal="center"/>
      <protection/>
    </xf>
    <xf numFmtId="0" fontId="0" fillId="0" borderId="40" xfId="82" applyBorder="1">
      <alignment/>
      <protection/>
    </xf>
    <xf numFmtId="0" fontId="2" fillId="0" borderId="0" xfId="82" applyFont="1" applyBorder="1" applyAlignment="1">
      <alignment horizontal="center"/>
      <protection/>
    </xf>
    <xf numFmtId="174" fontId="2" fillId="0" borderId="34" xfId="82" applyNumberFormat="1" applyFont="1" applyFill="1" applyBorder="1">
      <alignment/>
      <protection/>
    </xf>
    <xf numFmtId="174" fontId="2" fillId="0" borderId="34" xfId="82" applyNumberFormat="1" applyFont="1" applyFill="1" applyBorder="1" applyAlignment="1">
      <alignment horizontal="right"/>
      <protection/>
    </xf>
    <xf numFmtId="174" fontId="2" fillId="0" borderId="35" xfId="82" applyNumberFormat="1" applyFont="1" applyFill="1" applyBorder="1" applyAlignment="1">
      <alignment horizontal="right"/>
      <protection/>
    </xf>
    <xf numFmtId="174" fontId="2" fillId="0" borderId="35" xfId="82" applyNumberFormat="1" applyFont="1" applyFill="1" applyBorder="1">
      <alignment/>
      <protection/>
    </xf>
    <xf numFmtId="0" fontId="2" fillId="0" borderId="0" xfId="82" applyFont="1" applyFill="1" applyBorder="1" applyAlignment="1">
      <alignment horizontal="right"/>
      <protection/>
    </xf>
    <xf numFmtId="174" fontId="0" fillId="0" borderId="0" xfId="82" applyNumberFormat="1" applyFill="1" applyAlignment="1">
      <alignment horizontal="right"/>
      <protection/>
    </xf>
    <xf numFmtId="174" fontId="0" fillId="0" borderId="36" xfId="82" applyNumberFormat="1" applyFill="1" applyBorder="1" applyAlignment="1">
      <alignment horizontal="right"/>
      <protection/>
    </xf>
    <xf numFmtId="0" fontId="0" fillId="0" borderId="0" xfId="82" applyFill="1" applyBorder="1">
      <alignment/>
      <protection/>
    </xf>
    <xf numFmtId="0" fontId="0" fillId="0" borderId="37" xfId="82" applyFill="1" applyBorder="1" applyAlignment="1">
      <alignment horizontal="right"/>
      <protection/>
    </xf>
    <xf numFmtId="0" fontId="0" fillId="0" borderId="38" xfId="82" applyFill="1" applyBorder="1" applyAlignment="1">
      <alignment horizontal="right"/>
      <protection/>
    </xf>
    <xf numFmtId="0" fontId="0" fillId="0" borderId="39" xfId="82" applyFill="1" applyBorder="1" applyAlignment="1">
      <alignment horizontal="right"/>
      <protection/>
    </xf>
    <xf numFmtId="0" fontId="0" fillId="0" borderId="0" xfId="82" applyFill="1" applyBorder="1" applyAlignment="1">
      <alignment horizontal="center"/>
      <protection/>
    </xf>
    <xf numFmtId="0" fontId="0" fillId="0" borderId="36" xfId="82" applyFill="1" applyBorder="1" applyAlignment="1">
      <alignment horizontal="center"/>
      <protection/>
    </xf>
    <xf numFmtId="0" fontId="0" fillId="0" borderId="40" xfId="82" applyFill="1" applyBorder="1">
      <alignment/>
      <protection/>
    </xf>
    <xf numFmtId="0" fontId="0" fillId="0" borderId="0" xfId="82" applyFill="1">
      <alignment/>
      <protection/>
    </xf>
    <xf numFmtId="0" fontId="2" fillId="0" borderId="0" xfId="82" applyFont="1" applyFill="1" applyBorder="1">
      <alignment/>
      <protection/>
    </xf>
    <xf numFmtId="0" fontId="2" fillId="0" borderId="0" xfId="82" applyFont="1" applyFill="1" applyBorder="1" applyAlignment="1">
      <alignment horizontal="center"/>
      <protection/>
    </xf>
    <xf numFmtId="174" fontId="0" fillId="0" borderId="41" xfId="82" applyNumberFormat="1" applyFill="1" applyBorder="1" applyAlignment="1">
      <alignment horizontal="right"/>
      <protection/>
    </xf>
    <xf numFmtId="174" fontId="0" fillId="0" borderId="0" xfId="82" applyNumberFormat="1" applyFont="1" applyFill="1" applyBorder="1">
      <alignment/>
      <protection/>
    </xf>
    <xf numFmtId="0" fontId="0" fillId="0" borderId="0" xfId="82" applyFont="1" applyFill="1" applyBorder="1">
      <alignment/>
      <protection/>
    </xf>
    <xf numFmtId="174" fontId="0" fillId="0" borderId="0" xfId="82" applyNumberFormat="1" applyBorder="1">
      <alignment/>
      <protection/>
    </xf>
    <xf numFmtId="174" fontId="0" fillId="0" borderId="34" xfId="82" applyNumberFormat="1" applyBorder="1" applyAlignment="1">
      <alignment horizontal="center"/>
      <protection/>
    </xf>
    <xf numFmtId="174" fontId="0" fillId="0" borderId="35" xfId="82" applyNumberFormat="1" applyBorder="1" applyAlignment="1">
      <alignment horizontal="center"/>
      <protection/>
    </xf>
    <xf numFmtId="174" fontId="0" fillId="0" borderId="34" xfId="82" applyNumberFormat="1" applyFill="1" applyBorder="1" applyAlignment="1">
      <alignment horizontal="center"/>
      <protection/>
    </xf>
    <xf numFmtId="174" fontId="0" fillId="0" borderId="35" xfId="82" applyNumberFormat="1" applyFill="1" applyBorder="1" applyAlignment="1">
      <alignment horizontal="center"/>
      <protection/>
    </xf>
    <xf numFmtId="174" fontId="0" fillId="0" borderId="35" xfId="82" applyNumberFormat="1" applyBorder="1">
      <alignment/>
      <protection/>
    </xf>
    <xf numFmtId="0" fontId="0" fillId="0" borderId="0" xfId="82" applyBorder="1" applyAlignment="1">
      <alignment horizontal="left"/>
      <protection/>
    </xf>
    <xf numFmtId="0" fontId="24" fillId="0" borderId="0" xfId="82" applyFont="1">
      <alignment/>
      <protection/>
    </xf>
    <xf numFmtId="0" fontId="19" fillId="0" borderId="0" xfId="82" applyFont="1" applyBorder="1" applyAlignment="1">
      <alignment horizontal="left"/>
      <protection/>
    </xf>
    <xf numFmtId="174" fontId="0" fillId="0" borderId="36" xfId="82" applyNumberFormat="1" applyBorder="1">
      <alignment/>
      <protection/>
    </xf>
    <xf numFmtId="174" fontId="0" fillId="0" borderId="34" xfId="82" applyNumberFormat="1" applyBorder="1" applyAlignment="1">
      <alignment horizontal="right"/>
      <protection/>
    </xf>
    <xf numFmtId="0" fontId="0" fillId="0" borderId="40" xfId="82" applyBorder="1" applyAlignment="1">
      <alignment horizontal="left"/>
      <protection/>
    </xf>
    <xf numFmtId="0" fontId="2" fillId="0" borderId="0" xfId="82" applyFont="1" applyBorder="1" applyAlignment="1">
      <alignment horizontal="left"/>
      <protection/>
    </xf>
    <xf numFmtId="0" fontId="3" fillId="0" borderId="0" xfId="82" applyFont="1">
      <alignment/>
      <protection/>
    </xf>
    <xf numFmtId="0" fontId="0" fillId="0" borderId="0" xfId="82" applyFont="1" applyFill="1">
      <alignment/>
      <protection/>
    </xf>
    <xf numFmtId="3" fontId="4" fillId="0" borderId="0" xfId="82" applyNumberFormat="1" applyFont="1" applyFill="1" applyBorder="1">
      <alignment/>
      <protection/>
    </xf>
    <xf numFmtId="3" fontId="0" fillId="0" borderId="0" xfId="82" applyNumberFormat="1" applyFont="1" applyFill="1">
      <alignment/>
      <protection/>
    </xf>
    <xf numFmtId="3" fontId="0" fillId="0" borderId="14" xfId="82" applyNumberFormat="1" applyFont="1" applyFill="1" applyBorder="1" applyAlignment="1">
      <alignment/>
      <protection/>
    </xf>
    <xf numFmtId="3" fontId="0" fillId="0" borderId="14" xfId="82" applyNumberFormat="1" applyFont="1" applyFill="1" applyBorder="1" applyAlignment="1">
      <alignment horizontal="right"/>
      <protection/>
    </xf>
    <xf numFmtId="0" fontId="0" fillId="0" borderId="32" xfId="82" applyFont="1" applyFill="1" applyBorder="1" applyAlignment="1">
      <alignment horizontal="left" indent="2"/>
      <protection/>
    </xf>
    <xf numFmtId="0" fontId="0" fillId="0" borderId="33" xfId="82" applyFont="1" applyFill="1" applyBorder="1" applyAlignment="1">
      <alignment horizontal="right"/>
      <protection/>
    </xf>
    <xf numFmtId="0" fontId="0" fillId="0" borderId="30" xfId="82" applyFont="1" applyFill="1" applyBorder="1" applyAlignment="1">
      <alignment horizontal="right"/>
      <protection/>
    </xf>
    <xf numFmtId="0" fontId="0" fillId="0" borderId="42" xfId="82" applyFont="1" applyFill="1" applyBorder="1" applyAlignment="1">
      <alignment horizontal="center"/>
      <protection/>
    </xf>
    <xf numFmtId="16" fontId="0" fillId="0" borderId="0" xfId="82" applyNumberFormat="1" applyFont="1" applyFill="1">
      <alignment/>
      <protection/>
    </xf>
    <xf numFmtId="3" fontId="2" fillId="0" borderId="0" xfId="82" applyNumberFormat="1" applyFont="1" applyFill="1" applyBorder="1">
      <alignment/>
      <protection/>
    </xf>
    <xf numFmtId="3" fontId="4" fillId="0" borderId="0" xfId="82" applyNumberFormat="1" applyFont="1" applyFill="1">
      <alignment/>
      <protection/>
    </xf>
    <xf numFmtId="3" fontId="0" fillId="0" borderId="28" xfId="82" applyNumberFormat="1" applyFont="1" applyFill="1" applyBorder="1">
      <alignment/>
      <protection/>
    </xf>
    <xf numFmtId="3" fontId="0" fillId="0" borderId="0" xfId="82" applyNumberFormat="1" applyFont="1" applyFill="1" applyBorder="1" applyAlignment="1">
      <alignment horizontal="right"/>
      <protection/>
    </xf>
    <xf numFmtId="3" fontId="0" fillId="0" borderId="0" xfId="82" applyNumberFormat="1" applyFont="1" applyFill="1" applyBorder="1" applyAlignment="1">
      <alignment/>
      <protection/>
    </xf>
    <xf numFmtId="3" fontId="0" fillId="0" borderId="28" xfId="82" applyNumberFormat="1" applyFont="1" applyFill="1" applyBorder="1" applyAlignment="1">
      <alignment/>
      <protection/>
    </xf>
    <xf numFmtId="3" fontId="0" fillId="0" borderId="14" xfId="82" applyNumberFormat="1" applyFont="1" applyFill="1" applyBorder="1">
      <alignment/>
      <protection/>
    </xf>
    <xf numFmtId="3" fontId="0" fillId="0" borderId="0" xfId="82" applyNumberFormat="1" applyFont="1" applyFill="1" applyAlignment="1">
      <alignment/>
      <protection/>
    </xf>
    <xf numFmtId="3" fontId="0" fillId="0" borderId="28" xfId="82" applyNumberFormat="1" applyFont="1" applyFill="1" applyBorder="1" applyAlignment="1">
      <alignment horizontal="right"/>
      <protection/>
    </xf>
    <xf numFmtId="0" fontId="0" fillId="0" borderId="0" xfId="82" applyFont="1" applyFill="1" applyAlignment="1">
      <alignment horizontal="right"/>
      <protection/>
    </xf>
    <xf numFmtId="3" fontId="0" fillId="0" borderId="15" xfId="82" applyNumberFormat="1" applyFont="1" applyFill="1" applyBorder="1" applyAlignment="1">
      <alignment horizontal="right"/>
      <protection/>
    </xf>
    <xf numFmtId="0" fontId="0" fillId="0" borderId="15" xfId="82" applyFont="1" applyFill="1" applyBorder="1" applyAlignment="1">
      <alignment horizontal="right"/>
      <protection/>
    </xf>
    <xf numFmtId="0" fontId="0" fillId="0" borderId="29" xfId="82" applyFont="1" applyFill="1" applyBorder="1" applyAlignment="1">
      <alignment horizontal="right"/>
      <protection/>
    </xf>
    <xf numFmtId="3" fontId="0" fillId="0" borderId="16" xfId="82" applyNumberFormat="1" applyFont="1" applyFill="1" applyBorder="1" applyAlignment="1">
      <alignment horizontal="right"/>
      <protection/>
    </xf>
    <xf numFmtId="3" fontId="0" fillId="0" borderId="43" xfId="82" applyNumberFormat="1" applyFont="1" applyFill="1" applyBorder="1" applyAlignment="1">
      <alignment horizontal="center"/>
      <protection/>
    </xf>
    <xf numFmtId="3" fontId="0" fillId="0" borderId="28" xfId="82" applyNumberFormat="1" applyFont="1" applyFill="1" applyBorder="1" applyAlignment="1">
      <alignment horizontal="center"/>
      <protection/>
    </xf>
    <xf numFmtId="3" fontId="0" fillId="0" borderId="14" xfId="82" applyNumberFormat="1" applyFont="1" applyFill="1" applyBorder="1" applyAlignment="1">
      <alignment horizontal="center"/>
      <protection/>
    </xf>
    <xf numFmtId="3" fontId="0" fillId="0" borderId="18" xfId="82" applyNumberFormat="1" applyFont="1" applyFill="1" applyBorder="1">
      <alignment/>
      <protection/>
    </xf>
    <xf numFmtId="0" fontId="2" fillId="0" borderId="34" xfId="82" applyFont="1" applyBorder="1" applyAlignment="1">
      <alignment horizontal="right"/>
      <protection/>
    </xf>
    <xf numFmtId="0" fontId="2" fillId="0" borderId="35" xfId="82" applyFont="1" applyBorder="1" applyAlignment="1">
      <alignment horizontal="right"/>
      <protection/>
    </xf>
    <xf numFmtId="0" fontId="0" fillId="0" borderId="0" xfId="82" applyFont="1">
      <alignment/>
      <protection/>
    </xf>
    <xf numFmtId="0" fontId="0" fillId="0" borderId="0" xfId="82" applyFont="1" applyBorder="1">
      <alignment/>
      <protection/>
    </xf>
    <xf numFmtId="0" fontId="0" fillId="0" borderId="44" xfId="82" applyFont="1" applyBorder="1" applyAlignment="1">
      <alignment horizontal="center" vertical="center" wrapText="1"/>
      <protection/>
    </xf>
    <xf numFmtId="0" fontId="0" fillId="0" borderId="0" xfId="82" applyFont="1" applyBorder="1" applyAlignment="1">
      <alignment wrapText="1"/>
      <protection/>
    </xf>
    <xf numFmtId="0" fontId="0" fillId="0" borderId="37" xfId="82" applyFont="1" applyBorder="1" applyAlignment="1">
      <alignment horizontal="right"/>
      <protection/>
    </xf>
    <xf numFmtId="0" fontId="0" fillId="0" borderId="38" xfId="82" applyFont="1" applyBorder="1" applyAlignment="1">
      <alignment horizontal="right"/>
      <protection/>
    </xf>
    <xf numFmtId="0" fontId="0" fillId="0" borderId="0" xfId="82" applyFont="1" applyAlignment="1">
      <alignment horizontal="right"/>
      <protection/>
    </xf>
    <xf numFmtId="0" fontId="0" fillId="0" borderId="45" xfId="82" applyFont="1" applyBorder="1">
      <alignment/>
      <protection/>
    </xf>
    <xf numFmtId="174" fontId="0" fillId="0" borderId="36" xfId="82" applyNumberFormat="1" applyFont="1" applyBorder="1">
      <alignment/>
      <protection/>
    </xf>
    <xf numFmtId="174" fontId="0" fillId="0" borderId="0" xfId="82" applyNumberFormat="1" applyFont="1" applyBorder="1">
      <alignment/>
      <protection/>
    </xf>
    <xf numFmtId="174" fontId="0" fillId="0" borderId="0" xfId="82" applyNumberFormat="1" applyFont="1" applyBorder="1" applyAlignment="1">
      <alignment horizontal="right"/>
      <protection/>
    </xf>
    <xf numFmtId="174" fontId="0" fillId="0" borderId="36" xfId="82" applyNumberFormat="1" applyFont="1" applyBorder="1" applyAlignment="1">
      <alignment horizontal="right"/>
      <protection/>
    </xf>
    <xf numFmtId="0" fontId="0" fillId="0" borderId="46" xfId="82" applyFont="1" applyFill="1" applyBorder="1">
      <alignment/>
      <protection/>
    </xf>
    <xf numFmtId="3" fontId="2" fillId="0" borderId="5" xfId="85" applyNumberFormat="1" applyFont="1" applyFill="1" applyBorder="1" applyAlignment="1">
      <alignment horizontal="right"/>
      <protection/>
    </xf>
    <xf numFmtId="175" fontId="0" fillId="0" borderId="28" xfId="62" applyNumberFormat="1" applyFont="1" applyFill="1" applyBorder="1" applyAlignment="1">
      <alignment/>
    </xf>
    <xf numFmtId="175" fontId="0" fillId="0" borderId="0" xfId="62" applyNumberFormat="1" applyFont="1" applyFill="1" applyBorder="1" applyAlignment="1">
      <alignment/>
    </xf>
    <xf numFmtId="175" fontId="0" fillId="0" borderId="32" xfId="62" applyNumberFormat="1" applyFont="1" applyFill="1" applyBorder="1" applyAlignment="1">
      <alignment/>
    </xf>
    <xf numFmtId="175" fontId="0" fillId="0" borderId="0" xfId="62" applyNumberFormat="1" applyFont="1" applyFill="1" applyAlignment="1">
      <alignment/>
    </xf>
    <xf numFmtId="175" fontId="2" fillId="0" borderId="5" xfId="62" applyNumberFormat="1" applyFont="1" applyFill="1" applyBorder="1" applyAlignment="1">
      <alignment/>
    </xf>
    <xf numFmtId="175" fontId="2" fillId="0" borderId="25" xfId="62" applyNumberFormat="1" applyFont="1" applyFill="1" applyBorder="1" applyAlignment="1">
      <alignment/>
    </xf>
    <xf numFmtId="175" fontId="2" fillId="0" borderId="27" xfId="62" applyNumberFormat="1" applyFont="1" applyFill="1" applyBorder="1" applyAlignment="1">
      <alignment/>
    </xf>
    <xf numFmtId="0" fontId="0" fillId="0" borderId="32" xfId="0" applyFont="1" applyFill="1" applyBorder="1" applyAlignment="1">
      <alignment horizontal="left" vertical="center"/>
    </xf>
    <xf numFmtId="174" fontId="63" fillId="0" borderId="28" xfId="0" applyNumberFormat="1" applyFont="1" applyFill="1" applyBorder="1" applyAlignment="1">
      <alignment vertical="center"/>
    </xf>
    <xf numFmtId="0" fontId="2" fillId="0" borderId="0" xfId="0" applyFont="1" applyFill="1" applyAlignment="1">
      <alignment/>
    </xf>
    <xf numFmtId="0" fontId="0" fillId="0" borderId="0" xfId="0" applyFont="1" applyFill="1" applyBorder="1" applyAlignment="1">
      <alignment horizontal="center" vertical="top"/>
    </xf>
    <xf numFmtId="3" fontId="0" fillId="0" borderId="0" xfId="0" applyNumberFormat="1" applyFont="1" applyFill="1" applyBorder="1" applyAlignment="1">
      <alignment vertical="top" wrapText="1"/>
    </xf>
    <xf numFmtId="3" fontId="0" fillId="0" borderId="14" xfId="0" applyNumberFormat="1" applyFont="1" applyFill="1" applyBorder="1" applyAlignment="1">
      <alignment vertical="top" wrapText="1"/>
    </xf>
    <xf numFmtId="3" fontId="0" fillId="0" borderId="28" xfId="0" applyNumberFormat="1" applyFont="1" applyFill="1" applyBorder="1" applyAlignment="1">
      <alignment vertical="top" wrapText="1"/>
    </xf>
    <xf numFmtId="3" fontId="0" fillId="0" borderId="0" xfId="0" applyNumberFormat="1" applyFont="1" applyFill="1" applyBorder="1" applyAlignment="1">
      <alignment horizontal="right" vertical="top" wrapText="1"/>
    </xf>
    <xf numFmtId="0" fontId="0" fillId="0" borderId="30" xfId="0" applyBorder="1" applyAlignment="1">
      <alignment horizontal="center"/>
    </xf>
    <xf numFmtId="174" fontId="0" fillId="0" borderId="26" xfId="0" applyNumberFormat="1" applyFill="1" applyBorder="1" applyAlignment="1">
      <alignment/>
    </xf>
    <xf numFmtId="174" fontId="0" fillId="0" borderId="14" xfId="0" applyNumberFormat="1" applyFill="1" applyBorder="1" applyAlignment="1">
      <alignment/>
    </xf>
    <xf numFmtId="174" fontId="0" fillId="0" borderId="0" xfId="0" applyNumberFormat="1" applyAlignment="1">
      <alignment/>
    </xf>
    <xf numFmtId="174" fontId="2" fillId="0" borderId="0" xfId="0" applyNumberFormat="1" applyFont="1" applyFill="1" applyBorder="1" applyAlignment="1">
      <alignment/>
    </xf>
    <xf numFmtId="0" fontId="0" fillId="0" borderId="0" xfId="0" applyFont="1" applyFill="1" applyBorder="1" applyAlignment="1">
      <alignment horizontal="left" wrapText="1"/>
    </xf>
    <xf numFmtId="0" fontId="0" fillId="0" borderId="0" xfId="0" applyFill="1" applyBorder="1" applyAlignment="1">
      <alignment wrapText="1"/>
    </xf>
    <xf numFmtId="0" fontId="86" fillId="0" borderId="33" xfId="0" applyFont="1" applyFill="1" applyBorder="1" applyAlignment="1">
      <alignment vertical="center"/>
    </xf>
    <xf numFmtId="0" fontId="86" fillId="0" borderId="42" xfId="0" applyFont="1" applyFill="1" applyBorder="1" applyAlignment="1">
      <alignment vertical="center"/>
    </xf>
    <xf numFmtId="0" fontId="87" fillId="0" borderId="0" xfId="0" applyFont="1" applyFill="1" applyBorder="1" applyAlignment="1">
      <alignment vertical="center"/>
    </xf>
    <xf numFmtId="0" fontId="86" fillId="0" borderId="14" xfId="0" applyFont="1" applyFill="1" applyBorder="1" applyAlignment="1">
      <alignment vertical="center"/>
    </xf>
    <xf numFmtId="0" fontId="86" fillId="0" borderId="0" xfId="0" applyFont="1" applyFill="1" applyBorder="1" applyAlignment="1">
      <alignment vertical="center"/>
    </xf>
    <xf numFmtId="4" fontId="86" fillId="0" borderId="0" xfId="0" applyNumberFormat="1" applyFont="1" applyFill="1" applyBorder="1" applyAlignment="1">
      <alignment horizontal="right" vertical="center"/>
    </xf>
    <xf numFmtId="0" fontId="87" fillId="0" borderId="26" xfId="0" applyFont="1" applyFill="1" applyBorder="1" applyAlignment="1">
      <alignment horizontal="right" vertical="center"/>
    </xf>
    <xf numFmtId="4" fontId="87" fillId="0" borderId="25" xfId="0" applyNumberFormat="1" applyFont="1" applyFill="1" applyBorder="1" applyAlignment="1">
      <alignment horizontal="right" vertical="center"/>
    </xf>
    <xf numFmtId="4" fontId="0" fillId="0" borderId="0" xfId="0" applyNumberFormat="1" applyFill="1" applyAlignment="1">
      <alignment/>
    </xf>
    <xf numFmtId="0" fontId="0" fillId="0" borderId="0" xfId="0" applyFont="1" applyFill="1" applyBorder="1" applyAlignment="1">
      <alignment wrapText="1"/>
    </xf>
    <xf numFmtId="0" fontId="0" fillId="0" borderId="0" xfId="82" applyFont="1" applyFill="1" applyBorder="1" applyAlignment="1">
      <alignment horizontal="left" indent="2"/>
      <protection/>
    </xf>
    <xf numFmtId="3" fontId="0" fillId="0" borderId="0" xfId="82" applyNumberFormat="1" applyFont="1" applyFill="1" applyBorder="1">
      <alignment/>
      <protection/>
    </xf>
    <xf numFmtId="0" fontId="0" fillId="0" borderId="0" xfId="0" applyFill="1" applyBorder="1" applyAlignment="1">
      <alignment horizontal="left"/>
    </xf>
    <xf numFmtId="0" fontId="83" fillId="0" borderId="0" xfId="0" applyFont="1" applyFill="1" applyBorder="1" applyAlignment="1">
      <alignment horizontal="right" vertical="center" indent="1"/>
    </xf>
    <xf numFmtId="0" fontId="0" fillId="0" borderId="0" xfId="0" applyFont="1" applyFill="1" applyBorder="1" applyAlignment="1">
      <alignment horizontal="right" vertical="center" indent="5"/>
    </xf>
    <xf numFmtId="0" fontId="63" fillId="0" borderId="0" xfId="0" applyFont="1" applyFill="1" applyBorder="1" applyAlignment="1">
      <alignment horizontal="right" vertical="center"/>
    </xf>
    <xf numFmtId="174" fontId="0" fillId="0" borderId="14" xfId="0" applyNumberFormat="1" applyFont="1" applyFill="1" applyBorder="1" applyAlignment="1">
      <alignment horizontal="right"/>
    </xf>
    <xf numFmtId="174" fontId="0" fillId="0" borderId="36" xfId="82" applyNumberFormat="1" applyFont="1" applyFill="1" applyBorder="1">
      <alignment/>
      <protection/>
    </xf>
    <xf numFmtId="174" fontId="0" fillId="0" borderId="0" xfId="82" applyNumberFormat="1" applyFont="1" applyFill="1" applyBorder="1" applyAlignment="1">
      <alignment horizontal="right"/>
      <protection/>
    </xf>
    <xf numFmtId="4" fontId="2" fillId="0" borderId="0" xfId="88" applyNumberFormat="1" applyFont="1" applyFill="1" applyBorder="1" applyAlignment="1">
      <alignment horizontal="right"/>
      <protection/>
    </xf>
    <xf numFmtId="4" fontId="0" fillId="0" borderId="14" xfId="88" applyNumberFormat="1" applyFont="1" applyFill="1" applyBorder="1" applyAlignment="1">
      <alignment horizontal="right"/>
      <protection/>
    </xf>
    <xf numFmtId="0" fontId="78" fillId="36" borderId="0" xfId="0" applyFont="1" applyFill="1" applyBorder="1" applyAlignment="1">
      <alignment horizontal="left" vertical="center" wrapText="1" indent="1"/>
    </xf>
    <xf numFmtId="174" fontId="78" fillId="36" borderId="0" xfId="0" applyNumberFormat="1" applyFont="1" applyFill="1" applyBorder="1" applyAlignment="1">
      <alignment horizontal="center" vertical="center" wrapText="1"/>
    </xf>
    <xf numFmtId="0" fontId="0" fillId="0" borderId="0" xfId="0" applyFont="1" applyFill="1" applyAlignment="1">
      <alignment/>
    </xf>
    <xf numFmtId="174" fontId="78" fillId="36" borderId="26" xfId="0" applyNumberFormat="1" applyFont="1" applyFill="1" applyBorder="1" applyAlignment="1">
      <alignment horizontal="right" vertical="center" wrapText="1"/>
    </xf>
    <xf numFmtId="174" fontId="78" fillId="36" borderId="5" xfId="0" applyNumberFormat="1" applyFont="1" applyFill="1" applyBorder="1" applyAlignment="1">
      <alignment horizontal="right" vertical="center" wrapText="1"/>
    </xf>
    <xf numFmtId="0" fontId="26" fillId="0" borderId="28" xfId="0" applyFont="1" applyFill="1" applyBorder="1" applyAlignment="1">
      <alignment/>
    </xf>
    <xf numFmtId="0" fontId="26" fillId="0" borderId="14" xfId="0" applyFont="1" applyFill="1" applyBorder="1" applyAlignment="1">
      <alignment horizontal="center"/>
    </xf>
    <xf numFmtId="0" fontId="78" fillId="0" borderId="0" xfId="0" applyFont="1" applyBorder="1" applyAlignment="1">
      <alignment/>
    </xf>
    <xf numFmtId="0" fontId="57" fillId="0" borderId="0" xfId="0" applyFont="1" applyAlignment="1">
      <alignment/>
    </xf>
    <xf numFmtId="0" fontId="28" fillId="0" borderId="0" xfId="0" applyFont="1" applyFill="1" applyBorder="1" applyAlignment="1">
      <alignment/>
    </xf>
    <xf numFmtId="0" fontId="5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xf>
    <xf numFmtId="0" fontId="57" fillId="0" borderId="33" xfId="0" applyFont="1" applyFill="1" applyBorder="1" applyAlignment="1">
      <alignment/>
    </xf>
    <xf numFmtId="0" fontId="0" fillId="0" borderId="31" xfId="0" applyFont="1" applyFill="1" applyBorder="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0" fillId="0" borderId="28" xfId="0" applyFont="1" applyFill="1" applyBorder="1" applyAlignment="1">
      <alignment/>
    </xf>
    <xf numFmtId="0" fontId="57" fillId="0" borderId="0" xfId="0" applyFont="1" applyFill="1" applyBorder="1" applyAlignment="1">
      <alignment horizontal="right"/>
    </xf>
    <xf numFmtId="0" fontId="57" fillId="0" borderId="5" xfId="0" applyFont="1" applyFill="1" applyBorder="1" applyAlignment="1">
      <alignment/>
    </xf>
    <xf numFmtId="0" fontId="78" fillId="36" borderId="42" xfId="0" applyFont="1" applyFill="1" applyBorder="1" applyAlignment="1">
      <alignment horizontal="left" vertical="center" wrapText="1" indent="1"/>
    </xf>
    <xf numFmtId="0" fontId="78" fillId="36" borderId="30" xfId="0" applyFont="1" applyFill="1" applyBorder="1" applyAlignment="1">
      <alignment horizontal="center" vertical="center" wrapText="1"/>
    </xf>
    <xf numFmtId="0" fontId="78" fillId="36" borderId="31" xfId="0" applyFont="1" applyFill="1" applyBorder="1" applyAlignment="1">
      <alignment horizontal="center" vertical="center" wrapText="1"/>
    </xf>
    <xf numFmtId="0" fontId="0" fillId="0" borderId="31" xfId="0" applyFill="1" applyBorder="1" applyAlignment="1">
      <alignment/>
    </xf>
    <xf numFmtId="0" fontId="31" fillId="0" borderId="47" xfId="89" applyFont="1" applyFill="1" applyBorder="1" applyAlignment="1">
      <alignment horizontal="right" wrapText="1"/>
      <protection/>
    </xf>
    <xf numFmtId="0" fontId="8" fillId="0" borderId="0" xfId="82" applyFont="1">
      <alignment/>
      <protection/>
    </xf>
    <xf numFmtId="0" fontId="4" fillId="0" borderId="0" xfId="82" applyFont="1" applyFill="1">
      <alignment/>
      <protection/>
    </xf>
    <xf numFmtId="0" fontId="1" fillId="0" borderId="31" xfId="0" applyFont="1" applyFill="1" applyBorder="1" applyAlignment="1">
      <alignment horizontal="center" vertical="center"/>
    </xf>
    <xf numFmtId="0" fontId="0" fillId="0" borderId="0" xfId="82" applyFill="1" applyAlignment="1">
      <alignment horizontal="right"/>
      <protection/>
    </xf>
    <xf numFmtId="0" fontId="2" fillId="0" borderId="32" xfId="0" applyFont="1" applyFill="1" applyBorder="1" applyAlignment="1">
      <alignment horizontal="right" vertical="center"/>
    </xf>
    <xf numFmtId="0" fontId="78" fillId="36" borderId="32" xfId="0" applyFont="1" applyFill="1" applyBorder="1" applyAlignment="1">
      <alignment horizontal="right" vertical="center" wrapText="1"/>
    </xf>
    <xf numFmtId="174" fontId="0" fillId="0" borderId="14" xfId="0" applyNumberFormat="1" applyFont="1" applyFill="1" applyBorder="1" applyAlignment="1">
      <alignment horizontal="right" vertical="center"/>
    </xf>
    <xf numFmtId="0" fontId="0" fillId="0" borderId="39" xfId="82" applyFill="1" applyBorder="1">
      <alignment/>
      <protection/>
    </xf>
    <xf numFmtId="0" fontId="32" fillId="0" borderId="0" xfId="87" applyFont="1" applyAlignment="1">
      <alignment/>
    </xf>
    <xf numFmtId="0" fontId="32" fillId="0" borderId="0" xfId="87" applyFont="1" applyBorder="1" applyAlignment="1">
      <alignment horizontal="left"/>
    </xf>
    <xf numFmtId="0" fontId="32" fillId="0" borderId="0" xfId="87" applyFont="1" applyAlignment="1">
      <alignment horizontal="left"/>
    </xf>
    <xf numFmtId="188" fontId="2" fillId="0" borderId="23" xfId="0" applyNumberFormat="1" applyFont="1" applyFill="1" applyBorder="1" applyAlignment="1">
      <alignment horizontal="right"/>
    </xf>
    <xf numFmtId="189" fontId="0" fillId="0" borderId="14" xfId="0" applyNumberFormat="1" applyFont="1" applyBorder="1" applyAlignment="1">
      <alignment/>
    </xf>
    <xf numFmtId="0" fontId="0" fillId="0" borderId="0" xfId="88" applyFont="1" applyFill="1">
      <alignment/>
      <protection/>
    </xf>
    <xf numFmtId="4" fontId="0" fillId="0" borderId="0" xfId="88" applyNumberFormat="1" applyFont="1" applyFill="1" applyBorder="1">
      <alignment/>
      <protection/>
    </xf>
    <xf numFmtId="0" fontId="0" fillId="0" borderId="31" xfId="88" applyFont="1" applyFill="1" applyBorder="1" applyAlignment="1">
      <alignment horizontal="center"/>
      <protection/>
    </xf>
    <xf numFmtId="0" fontId="0" fillId="0" borderId="31" xfId="88" applyFont="1" applyFill="1" applyBorder="1" applyAlignment="1">
      <alignment horizontal="center" wrapText="1"/>
      <protection/>
    </xf>
    <xf numFmtId="0" fontId="0" fillId="0" borderId="42" xfId="88" applyFont="1" applyFill="1" applyBorder="1" applyAlignment="1">
      <alignment horizontal="center"/>
      <protection/>
    </xf>
    <xf numFmtId="0" fontId="0" fillId="0" borderId="33" xfId="88" applyFont="1" applyFill="1" applyBorder="1" applyAlignment="1">
      <alignment horizontal="left"/>
      <protection/>
    </xf>
    <xf numFmtId="0" fontId="0" fillId="0" borderId="0" xfId="88" applyFont="1" applyFill="1" applyBorder="1" applyAlignment="1">
      <alignment horizontal="left" vertical="top" wrapText="1"/>
      <protection/>
    </xf>
    <xf numFmtId="4" fontId="0" fillId="0" borderId="0" xfId="88" applyNumberFormat="1" applyFont="1" applyFill="1">
      <alignment/>
      <protection/>
    </xf>
    <xf numFmtId="0" fontId="0" fillId="0" borderId="17" xfId="88" applyFont="1" applyFill="1" applyBorder="1" applyAlignment="1">
      <alignment horizontal="center"/>
      <protection/>
    </xf>
    <xf numFmtId="0" fontId="0" fillId="0" borderId="12" xfId="88" applyFont="1" applyFill="1" applyBorder="1" applyAlignment="1">
      <alignment horizontal="left"/>
      <protection/>
    </xf>
    <xf numFmtId="0" fontId="0" fillId="0" borderId="32" xfId="88" applyFont="1" applyFill="1" applyBorder="1">
      <alignment/>
      <protection/>
    </xf>
    <xf numFmtId="0" fontId="0" fillId="0" borderId="14" xfId="88" applyFont="1" applyFill="1" applyBorder="1">
      <alignment/>
      <protection/>
    </xf>
    <xf numFmtId="0" fontId="0" fillId="0" borderId="14" xfId="88" applyFont="1" applyFill="1" applyBorder="1" applyAlignment="1">
      <alignment horizontal="right"/>
      <protection/>
    </xf>
    <xf numFmtId="0" fontId="0" fillId="0" borderId="33" xfId="88" applyFont="1" applyFill="1" applyBorder="1" applyAlignment="1">
      <alignment horizontal="center"/>
      <protection/>
    </xf>
    <xf numFmtId="0" fontId="0" fillId="0" borderId="30" xfId="88" applyFont="1" applyFill="1" applyBorder="1" applyAlignment="1">
      <alignment horizontal="center"/>
      <protection/>
    </xf>
    <xf numFmtId="0" fontId="0" fillId="0" borderId="33" xfId="88" applyFont="1" applyFill="1" applyBorder="1">
      <alignment/>
      <protection/>
    </xf>
    <xf numFmtId="0" fontId="0" fillId="0" borderId="0" xfId="88" applyFont="1" applyFill="1" applyBorder="1" applyAlignment="1">
      <alignment horizontal="centerContinuous"/>
      <protection/>
    </xf>
    <xf numFmtId="0" fontId="4" fillId="0" borderId="15" xfId="86" applyFont="1" applyBorder="1" applyAlignment="1">
      <alignment horizontal="center"/>
      <protection/>
    </xf>
    <xf numFmtId="4" fontId="88" fillId="0" borderId="0" xfId="88" applyNumberFormat="1" applyFont="1" applyFill="1" applyBorder="1">
      <alignment/>
      <protection/>
    </xf>
    <xf numFmtId="0" fontId="0" fillId="0" borderId="40" xfId="82" applyFont="1" applyFill="1" applyBorder="1" applyAlignment="1">
      <alignment vertical="center" wrapText="1"/>
      <protection/>
    </xf>
    <xf numFmtId="0" fontId="0" fillId="0" borderId="39" xfId="82" applyFont="1" applyFill="1" applyBorder="1" applyAlignment="1">
      <alignment horizontal="left"/>
      <protection/>
    </xf>
    <xf numFmtId="3" fontId="0" fillId="0" borderId="32" xfId="82" applyNumberFormat="1" applyFont="1" applyFill="1" applyBorder="1">
      <alignment/>
      <protection/>
    </xf>
    <xf numFmtId="0" fontId="0" fillId="0" borderId="0" xfId="82" applyFill="1" applyBorder="1" applyAlignment="1">
      <alignment horizontal="left"/>
      <protection/>
    </xf>
    <xf numFmtId="0" fontId="0" fillId="0" borderId="39" xfId="82" applyFill="1" applyBorder="1" applyAlignment="1">
      <alignment horizontal="left"/>
      <protection/>
    </xf>
    <xf numFmtId="0" fontId="0" fillId="0" borderId="2" xfId="88" applyFont="1" applyFill="1" applyBorder="1" applyAlignment="1">
      <alignment horizontal="center" vertical="center"/>
      <protection/>
    </xf>
    <xf numFmtId="4" fontId="0" fillId="0" borderId="19" xfId="0" applyNumberFormat="1" applyFont="1" applyFill="1" applyBorder="1" applyAlignment="1">
      <alignment vertical="center"/>
    </xf>
    <xf numFmtId="0" fontId="0" fillId="0" borderId="21" xfId="88" applyFont="1" applyFill="1" applyBorder="1" applyAlignment="1">
      <alignment horizontal="left" vertical="center"/>
      <protection/>
    </xf>
    <xf numFmtId="0" fontId="0" fillId="0" borderId="33" xfId="0" applyFont="1" applyFill="1" applyBorder="1" applyAlignment="1">
      <alignment/>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3" fontId="0" fillId="0" borderId="14" xfId="0" applyNumberFormat="1" applyFill="1" applyBorder="1" applyAlignment="1">
      <alignment/>
    </xf>
    <xf numFmtId="3" fontId="0" fillId="0" borderId="0" xfId="0" applyNumberFormat="1" applyFill="1" applyAlignment="1">
      <alignment/>
    </xf>
    <xf numFmtId="0" fontId="0" fillId="0" borderId="33" xfId="0" applyFill="1" applyBorder="1" applyAlignment="1">
      <alignment/>
    </xf>
    <xf numFmtId="0" fontId="0" fillId="0" borderId="30" xfId="0" applyFont="1" applyFill="1" applyBorder="1" applyAlignment="1">
      <alignment horizontal="center"/>
    </xf>
    <xf numFmtId="0" fontId="0" fillId="0" borderId="30" xfId="0" applyFill="1" applyBorder="1" applyAlignment="1">
      <alignment horizontal="center"/>
    </xf>
    <xf numFmtId="0" fontId="0" fillId="0" borderId="33" xfId="0" applyFill="1" applyBorder="1" applyAlignment="1">
      <alignment horizontal="center"/>
    </xf>
    <xf numFmtId="0" fontId="0" fillId="0" borderId="25" xfId="0" applyFill="1" applyBorder="1" applyAlignment="1">
      <alignment/>
    </xf>
    <xf numFmtId="174" fontId="0" fillId="0" borderId="25" xfId="0" applyNumberFormat="1" applyFill="1" applyBorder="1" applyAlignment="1">
      <alignment/>
    </xf>
    <xf numFmtId="174" fontId="0" fillId="0" borderId="28" xfId="0" applyNumberFormat="1" applyFill="1" applyBorder="1" applyAlignment="1">
      <alignment/>
    </xf>
    <xf numFmtId="0" fontId="0" fillId="0" borderId="0" xfId="0" applyFont="1" applyFill="1" applyBorder="1" applyAlignment="1">
      <alignment/>
    </xf>
    <xf numFmtId="174" fontId="0" fillId="0" borderId="29" xfId="0" applyNumberFormat="1" applyFill="1" applyBorder="1" applyAlignment="1">
      <alignment/>
    </xf>
    <xf numFmtId="0" fontId="26" fillId="0" borderId="0" xfId="0" applyFont="1" applyFill="1" applyBorder="1" applyAlignment="1">
      <alignment vertical="center"/>
    </xf>
    <xf numFmtId="0" fontId="26" fillId="0" borderId="0" xfId="0" applyFont="1" applyFill="1" applyAlignment="1">
      <alignment vertical="center"/>
    </xf>
    <xf numFmtId="0" fontId="0" fillId="0" borderId="0" xfId="0" applyFill="1" applyAlignment="1">
      <alignment/>
    </xf>
    <xf numFmtId="0" fontId="70" fillId="0" borderId="0" xfId="56" applyFill="1" applyAlignment="1">
      <alignment/>
    </xf>
    <xf numFmtId="3" fontId="4" fillId="0" borderId="0" xfId="83" applyNumberFormat="1" applyFont="1" applyAlignment="1">
      <alignment horizontal="left"/>
      <protection/>
    </xf>
    <xf numFmtId="0" fontId="8" fillId="0" borderId="0" xfId="86" applyFont="1">
      <alignment/>
      <protection/>
    </xf>
    <xf numFmtId="0" fontId="0" fillId="0" borderId="0" xfId="0" applyFill="1" applyAlignment="1">
      <alignment horizontal="right"/>
    </xf>
    <xf numFmtId="15" fontId="26" fillId="0" borderId="0" xfId="0" applyNumberFormat="1" applyFont="1" applyFill="1" applyAlignment="1">
      <alignment/>
    </xf>
    <xf numFmtId="3" fontId="78" fillId="0" borderId="5" xfId="0" applyNumberFormat="1" applyFont="1" applyFill="1" applyBorder="1" applyAlignment="1">
      <alignment horizontal="right"/>
    </xf>
    <xf numFmtId="3" fontId="78" fillId="0" borderId="25" xfId="0" applyNumberFormat="1" applyFont="1" applyFill="1" applyBorder="1" applyAlignment="1">
      <alignment horizontal="right"/>
    </xf>
    <xf numFmtId="3" fontId="78" fillId="0" borderId="26" xfId="0" applyNumberFormat="1" applyFont="1" applyFill="1" applyBorder="1" applyAlignment="1">
      <alignment horizontal="right"/>
    </xf>
    <xf numFmtId="0" fontId="78" fillId="0" borderId="32" xfId="0" applyFont="1" applyFill="1" applyBorder="1" applyAlignment="1">
      <alignment horizontal="right"/>
    </xf>
    <xf numFmtId="3" fontId="0" fillId="0" borderId="28" xfId="0" applyNumberFormat="1" applyFill="1" applyBorder="1" applyAlignment="1">
      <alignment horizontal="right"/>
    </xf>
    <xf numFmtId="3" fontId="0" fillId="0" borderId="0" xfId="0" applyNumberFormat="1" applyFill="1" applyAlignment="1">
      <alignment horizontal="right"/>
    </xf>
    <xf numFmtId="3" fontId="0" fillId="0" borderId="14" xfId="0" applyNumberFormat="1" applyFill="1" applyBorder="1" applyAlignment="1">
      <alignment horizontal="right"/>
    </xf>
    <xf numFmtId="3" fontId="78" fillId="0" borderId="28" xfId="0" applyNumberFormat="1" applyFont="1" applyFill="1" applyBorder="1" applyAlignment="1">
      <alignment horizontal="right"/>
    </xf>
    <xf numFmtId="3" fontId="78" fillId="0" borderId="0" xfId="0" applyNumberFormat="1" applyFont="1" applyFill="1" applyAlignment="1">
      <alignment horizontal="right"/>
    </xf>
    <xf numFmtId="3" fontId="78" fillId="0" borderId="14" xfId="0" applyNumberFormat="1" applyFont="1" applyFill="1" applyBorder="1" applyAlignment="1">
      <alignment horizontal="right"/>
    </xf>
    <xf numFmtId="0" fontId="78" fillId="0" borderId="0" xfId="0" applyFont="1" applyFill="1" applyAlignment="1">
      <alignment horizontal="left"/>
    </xf>
    <xf numFmtId="0" fontId="78" fillId="0" borderId="0" xfId="0" applyFont="1" applyFill="1" applyBorder="1" applyAlignment="1">
      <alignment horizontal="left"/>
    </xf>
    <xf numFmtId="0" fontId="0" fillId="0" borderId="0" xfId="0" applyFill="1" applyAlignment="1">
      <alignment vertical="center"/>
    </xf>
    <xf numFmtId="0" fontId="78" fillId="0" borderId="2" xfId="0" applyFont="1" applyFill="1" applyBorder="1" applyAlignment="1">
      <alignment horizontal="center" vertical="center"/>
    </xf>
    <xf numFmtId="0" fontId="78" fillId="0" borderId="21" xfId="0" applyFont="1" applyFill="1" applyBorder="1" applyAlignment="1">
      <alignment horizontal="center" vertical="center"/>
    </xf>
    <xf numFmtId="0" fontId="78" fillId="0" borderId="21" xfId="0" applyFont="1" applyFill="1" applyBorder="1" applyAlignment="1">
      <alignment vertical="center"/>
    </xf>
    <xf numFmtId="44" fontId="0" fillId="0" borderId="0" xfId="0" applyNumberFormat="1" applyFill="1" applyAlignment="1">
      <alignment horizontal="right"/>
    </xf>
    <xf numFmtId="44" fontId="78" fillId="0" borderId="5" xfId="0" applyNumberFormat="1" applyFont="1" applyFill="1" applyBorder="1" applyAlignment="1">
      <alignment horizontal="right"/>
    </xf>
    <xf numFmtId="44" fontId="78" fillId="0" borderId="25" xfId="0" applyNumberFormat="1" applyFont="1" applyFill="1" applyBorder="1" applyAlignment="1">
      <alignment horizontal="right"/>
    </xf>
    <xf numFmtId="44" fontId="78" fillId="0" borderId="26" xfId="0" applyNumberFormat="1" applyFont="1" applyFill="1" applyBorder="1" applyAlignment="1">
      <alignment horizontal="right"/>
    </xf>
    <xf numFmtId="0" fontId="78" fillId="0" borderId="0" xfId="0" applyFont="1" applyFill="1" applyBorder="1" applyAlignment="1">
      <alignment horizontal="right"/>
    </xf>
    <xf numFmtId="44" fontId="0" fillId="0" borderId="28" xfId="0" applyNumberFormat="1" applyFill="1" applyBorder="1" applyAlignment="1">
      <alignment horizontal="right"/>
    </xf>
    <xf numFmtId="44" fontId="0" fillId="0" borderId="14" xfId="0" applyNumberFormat="1" applyFill="1" applyBorder="1" applyAlignment="1">
      <alignment horizontal="right"/>
    </xf>
    <xf numFmtId="44" fontId="78" fillId="0" borderId="28" xfId="0" applyNumberFormat="1" applyFont="1" applyFill="1" applyBorder="1" applyAlignment="1">
      <alignment horizontal="right"/>
    </xf>
    <xf numFmtId="44" fontId="78" fillId="0" borderId="0" xfId="0" applyNumberFormat="1" applyFont="1" applyFill="1" applyAlignment="1">
      <alignment horizontal="right"/>
    </xf>
    <xf numFmtId="44" fontId="78" fillId="0" borderId="14" xfId="0" applyNumberFormat="1" applyFont="1" applyFill="1" applyBorder="1" applyAlignment="1">
      <alignment horizontal="right"/>
    </xf>
    <xf numFmtId="0" fontId="78" fillId="0" borderId="20" xfId="0" applyFont="1" applyFill="1" applyBorder="1" applyAlignment="1">
      <alignment vertical="center"/>
    </xf>
    <xf numFmtId="3" fontId="78" fillId="0" borderId="0" xfId="0" applyNumberFormat="1" applyFont="1" applyFill="1" applyBorder="1" applyAlignment="1">
      <alignment horizontal="right"/>
    </xf>
    <xf numFmtId="3" fontId="78" fillId="0" borderId="0" xfId="0" applyNumberFormat="1" applyFont="1" applyFill="1" applyAlignment="1">
      <alignment horizontal="left"/>
    </xf>
    <xf numFmtId="3" fontId="78" fillId="0" borderId="21" xfId="0" applyNumberFormat="1" applyFont="1" applyFill="1" applyBorder="1" applyAlignment="1">
      <alignment horizontal="center"/>
    </xf>
    <xf numFmtId="3" fontId="78" fillId="0" borderId="2" xfId="0" applyNumberFormat="1" applyFont="1" applyFill="1" applyBorder="1" applyAlignment="1">
      <alignment horizontal="center"/>
    </xf>
    <xf numFmtId="3" fontId="78" fillId="0" borderId="21" xfId="0" applyNumberFormat="1" applyFont="1" applyFill="1" applyBorder="1" applyAlignment="1">
      <alignment/>
    </xf>
    <xf numFmtId="15" fontId="89" fillId="0" borderId="0" xfId="0" applyNumberFormat="1" applyFont="1" applyFill="1" applyAlignment="1">
      <alignment/>
    </xf>
    <xf numFmtId="0" fontId="90" fillId="0" borderId="0" xfId="0" applyFont="1" applyFill="1" applyAlignment="1">
      <alignment horizontal="center"/>
    </xf>
    <xf numFmtId="0" fontId="4" fillId="0" borderId="0" xfId="82" applyFont="1" applyBorder="1" applyAlignment="1">
      <alignment horizontal="left" wrapText="1"/>
      <protection/>
    </xf>
    <xf numFmtId="0" fontId="2" fillId="0" borderId="0" xfId="82" applyFont="1" applyBorder="1" applyAlignment="1">
      <alignment horizontal="center"/>
      <protection/>
    </xf>
    <xf numFmtId="0" fontId="0" fillId="0" borderId="48" xfId="82" applyFill="1" applyBorder="1" applyAlignment="1">
      <alignment horizontal="center"/>
      <protection/>
    </xf>
    <xf numFmtId="0" fontId="0" fillId="0" borderId="40" xfId="82" applyFill="1" applyBorder="1" applyAlignment="1">
      <alignment horizontal="center"/>
      <protection/>
    </xf>
    <xf numFmtId="0" fontId="0" fillId="0" borderId="49" xfId="82" applyFill="1" applyBorder="1" applyAlignment="1">
      <alignment horizontal="center"/>
      <protection/>
    </xf>
    <xf numFmtId="0" fontId="0" fillId="0" borderId="50" xfId="82" applyFill="1" applyBorder="1" applyAlignment="1">
      <alignment horizontal="center"/>
      <protection/>
    </xf>
    <xf numFmtId="0" fontId="0" fillId="0" borderId="41" xfId="82" applyFill="1" applyBorder="1" applyAlignment="1">
      <alignment horizontal="center"/>
      <protection/>
    </xf>
    <xf numFmtId="0" fontId="0" fillId="0" borderId="39" xfId="82" applyFill="1" applyBorder="1" applyAlignment="1">
      <alignment horizontal="center"/>
      <protection/>
    </xf>
    <xf numFmtId="0" fontId="2" fillId="0" borderId="0" xfId="82" applyFont="1" applyFill="1" applyBorder="1" applyAlignment="1">
      <alignment horizontal="center"/>
      <protection/>
    </xf>
    <xf numFmtId="0" fontId="0" fillId="0" borderId="48" xfId="82" applyBorder="1" applyAlignment="1">
      <alignment horizontal="center"/>
      <protection/>
    </xf>
    <xf numFmtId="0" fontId="0" fillId="0" borderId="40" xfId="82" applyBorder="1" applyAlignment="1">
      <alignment horizontal="center"/>
      <protection/>
    </xf>
    <xf numFmtId="0" fontId="0" fillId="0" borderId="49" xfId="82" applyBorder="1" applyAlignment="1">
      <alignment horizontal="center"/>
      <protection/>
    </xf>
    <xf numFmtId="0" fontId="0" fillId="0" borderId="50" xfId="82" applyBorder="1" applyAlignment="1">
      <alignment horizontal="center"/>
      <protection/>
    </xf>
    <xf numFmtId="0" fontId="0" fillId="0" borderId="41" xfId="82" applyBorder="1" applyAlignment="1">
      <alignment horizontal="center"/>
      <protection/>
    </xf>
    <xf numFmtId="0" fontId="0" fillId="0" borderId="39" xfId="82" applyBorder="1" applyAlignment="1">
      <alignment horizontal="center"/>
      <protection/>
    </xf>
    <xf numFmtId="3" fontId="0" fillId="0" borderId="31" xfId="82" applyNumberFormat="1" applyFont="1" applyFill="1" applyBorder="1" applyAlignment="1">
      <alignment horizontal="center"/>
      <protection/>
    </xf>
    <xf numFmtId="3" fontId="0" fillId="0" borderId="33" xfId="82" applyNumberFormat="1" applyFont="1" applyFill="1" applyBorder="1" applyAlignment="1">
      <alignment horizontal="center"/>
      <protection/>
    </xf>
    <xf numFmtId="3" fontId="0" fillId="0" borderId="42" xfId="82" applyNumberFormat="1" applyFont="1" applyFill="1" applyBorder="1" applyAlignment="1">
      <alignment horizontal="center"/>
      <protection/>
    </xf>
    <xf numFmtId="3" fontId="4" fillId="0" borderId="0" xfId="82" applyNumberFormat="1" applyFont="1" applyFill="1" applyBorder="1" applyAlignment="1">
      <alignment horizontal="left" wrapText="1"/>
      <protection/>
    </xf>
    <xf numFmtId="3" fontId="0" fillId="0" borderId="29" xfId="82" applyNumberFormat="1" applyFont="1" applyFill="1" applyBorder="1" applyAlignment="1">
      <alignment horizontal="center"/>
      <protection/>
    </xf>
    <xf numFmtId="3" fontId="0" fillId="0" borderId="15" xfId="82" applyNumberFormat="1" applyFont="1" applyFill="1" applyBorder="1" applyAlignment="1">
      <alignment horizontal="center"/>
      <protection/>
    </xf>
    <xf numFmtId="3" fontId="0" fillId="0" borderId="43" xfId="82" applyNumberFormat="1" applyFont="1" applyFill="1" applyBorder="1" applyAlignment="1">
      <alignment horizontal="center"/>
      <protection/>
    </xf>
    <xf numFmtId="0" fontId="0" fillId="0" borderId="48" xfId="82" applyFont="1" applyBorder="1" applyAlignment="1">
      <alignment horizontal="center" vertical="center" wrapText="1"/>
      <protection/>
    </xf>
    <xf numFmtId="0" fontId="0" fillId="0" borderId="40" xfId="82" applyFont="1" applyBorder="1" applyAlignment="1">
      <alignment horizontal="center" vertical="center" wrapText="1"/>
      <protection/>
    </xf>
    <xf numFmtId="0" fontId="0" fillId="0" borderId="49" xfId="82" applyFont="1" applyBorder="1" applyAlignment="1">
      <alignment horizontal="center" vertical="center" wrapText="1"/>
      <protection/>
    </xf>
    <xf numFmtId="0" fontId="2" fillId="0" borderId="0" xfId="0" applyFont="1" applyAlignment="1">
      <alignment horizontal="center"/>
    </xf>
    <xf numFmtId="1" fontId="2" fillId="0" borderId="0" xfId="62" applyNumberFormat="1" applyFont="1" applyAlignment="1">
      <alignment horizontal="center"/>
    </xf>
    <xf numFmtId="0" fontId="91" fillId="0" borderId="0" xfId="0" applyFont="1" applyFill="1" applyAlignment="1">
      <alignment horizontal="center"/>
    </xf>
    <xf numFmtId="0" fontId="92" fillId="0" borderId="19" xfId="0" applyFont="1" applyFill="1" applyBorder="1" applyAlignment="1">
      <alignment horizontal="left" vertical="top" wrapText="1"/>
    </xf>
    <xf numFmtId="0" fontId="92" fillId="0" borderId="20" xfId="0" applyFont="1" applyFill="1" applyBorder="1" applyAlignment="1">
      <alignment horizontal="left" vertical="top" wrapText="1"/>
    </xf>
    <xf numFmtId="0" fontId="92" fillId="0" borderId="21" xfId="0" applyFont="1" applyFill="1" applyBorder="1" applyAlignment="1">
      <alignment horizontal="left" vertical="top" wrapText="1"/>
    </xf>
    <xf numFmtId="0" fontId="90" fillId="0" borderId="0" xfId="0" applyFont="1" applyFill="1" applyAlignment="1">
      <alignment horizontal="center"/>
    </xf>
    <xf numFmtId="0" fontId="2" fillId="0" borderId="0" xfId="84" applyFont="1" applyFill="1" applyAlignment="1">
      <alignment horizontal="left"/>
      <protection/>
    </xf>
    <xf numFmtId="0" fontId="0" fillId="0" borderId="32" xfId="0" applyFill="1" applyBorder="1" applyAlignment="1">
      <alignment horizontal="left"/>
    </xf>
    <xf numFmtId="0" fontId="0" fillId="0" borderId="0" xfId="84" applyFont="1" applyFill="1" applyAlignment="1">
      <alignment/>
      <protection/>
    </xf>
    <xf numFmtId="0" fontId="0" fillId="0" borderId="32" xfId="84" applyFont="1" applyFill="1" applyBorder="1" applyAlignment="1">
      <alignment/>
      <protection/>
    </xf>
    <xf numFmtId="0" fontId="2" fillId="0" borderId="0" xfId="84" applyFont="1" applyFill="1" applyAlignment="1">
      <alignment/>
      <protection/>
    </xf>
    <xf numFmtId="0" fontId="0" fillId="0" borderId="32" xfId="0" applyFill="1" applyBorder="1" applyAlignment="1">
      <alignment/>
    </xf>
    <xf numFmtId="0" fontId="2" fillId="0" borderId="0" xfId="88" applyFont="1" applyAlignment="1">
      <alignment horizontal="center"/>
      <protection/>
    </xf>
    <xf numFmtId="0" fontId="2" fillId="0" borderId="0" xfId="87" applyFont="1" applyAlignment="1">
      <alignment horizontal="center"/>
    </xf>
    <xf numFmtId="0" fontId="0" fillId="0" borderId="0" xfId="88" applyFont="1" applyFill="1" applyBorder="1" applyAlignment="1">
      <alignment horizontal="left" vertical="top" wrapText="1"/>
      <protection/>
    </xf>
    <xf numFmtId="0" fontId="0" fillId="0" borderId="19" xfId="88" applyFont="1" applyFill="1" applyBorder="1" applyAlignment="1">
      <alignment horizontal="left" vertical="top" wrapText="1"/>
      <protection/>
    </xf>
    <xf numFmtId="0" fontId="0" fillId="0" borderId="21" xfId="88" applyFont="1" applyFill="1" applyBorder="1" applyAlignment="1">
      <alignment horizontal="left" vertical="top" wrapText="1"/>
      <protection/>
    </xf>
    <xf numFmtId="0" fontId="2" fillId="0" borderId="0" xfId="88" applyFont="1" applyFill="1" applyAlignment="1">
      <alignment horizontal="center"/>
      <protection/>
    </xf>
    <xf numFmtId="0" fontId="4" fillId="0" borderId="51" xfId="86" applyFont="1" applyFill="1" applyBorder="1" applyAlignment="1">
      <alignment horizontal="center" vertical="top" wrapText="1"/>
      <protection/>
    </xf>
    <xf numFmtId="0" fontId="4" fillId="0" borderId="21" xfId="86" applyFont="1" applyFill="1" applyBorder="1" applyAlignment="1">
      <alignment horizontal="center" vertical="top" wrapText="1"/>
      <protection/>
    </xf>
    <xf numFmtId="0" fontId="4" fillId="0" borderId="2" xfId="86" applyFont="1" applyFill="1" applyBorder="1" applyAlignment="1">
      <alignment horizontal="center" vertical="top" wrapText="1"/>
      <protection/>
    </xf>
    <xf numFmtId="0" fontId="4" fillId="0" borderId="19" xfId="86" applyFont="1" applyFill="1" applyBorder="1" applyAlignment="1">
      <alignment horizontal="center" vertical="top" wrapText="1"/>
      <protection/>
    </xf>
    <xf numFmtId="0" fontId="4" fillId="0" borderId="28" xfId="86" applyFont="1" applyFill="1" applyBorder="1" applyAlignment="1">
      <alignment horizontal="center"/>
      <protection/>
    </xf>
    <xf numFmtId="0" fontId="4" fillId="0" borderId="52" xfId="86" applyFont="1" applyFill="1" applyBorder="1" applyAlignment="1">
      <alignment horizontal="center"/>
      <protection/>
    </xf>
    <xf numFmtId="174" fontId="4" fillId="0" borderId="53" xfId="86" applyNumberFormat="1" applyFont="1" applyFill="1" applyBorder="1" applyAlignment="1">
      <alignment horizontal="center"/>
      <protection/>
    </xf>
    <xf numFmtId="174" fontId="4" fillId="0" borderId="32" xfId="86" applyNumberFormat="1" applyFont="1" applyFill="1" applyBorder="1" applyAlignment="1">
      <alignment horizontal="center"/>
      <protection/>
    </xf>
    <xf numFmtId="0" fontId="4" fillId="0" borderId="0" xfId="86" applyFont="1" applyFill="1" applyBorder="1" applyAlignment="1">
      <alignment horizontal="center"/>
      <protection/>
    </xf>
    <xf numFmtId="187" fontId="4" fillId="0" borderId="28" xfId="86" applyNumberFormat="1" applyFont="1" applyFill="1" applyBorder="1" applyAlignment="1">
      <alignment horizontal="center"/>
      <protection/>
    </xf>
    <xf numFmtId="187" fontId="4" fillId="0" borderId="52" xfId="86" applyNumberFormat="1" applyFont="1" applyFill="1" applyBorder="1" applyAlignment="1">
      <alignment horizontal="center"/>
      <protection/>
    </xf>
    <xf numFmtId="2" fontId="4" fillId="0" borderId="28" xfId="86" applyNumberFormat="1" applyFont="1" applyFill="1" applyBorder="1" applyAlignment="1">
      <alignment horizontal="center"/>
      <protection/>
    </xf>
    <xf numFmtId="2" fontId="4" fillId="0" borderId="0" xfId="86" applyNumberFormat="1" applyFont="1" applyFill="1" applyBorder="1" applyAlignment="1">
      <alignment horizontal="center"/>
      <protection/>
    </xf>
    <xf numFmtId="2" fontId="4" fillId="0" borderId="52" xfId="86" applyNumberFormat="1" applyFont="1" applyFill="1" applyBorder="1" applyAlignment="1">
      <alignment horizontal="center"/>
      <protection/>
    </xf>
    <xf numFmtId="0" fontId="4" fillId="0" borderId="54" xfId="86" applyFont="1" applyFill="1" applyBorder="1" applyAlignment="1">
      <alignment horizontal="center" vertical="center"/>
      <protection/>
    </xf>
    <xf numFmtId="0" fontId="4" fillId="0" borderId="13" xfId="86" applyFont="1" applyFill="1" applyBorder="1" applyAlignment="1">
      <alignment horizontal="center" vertical="center"/>
      <protection/>
    </xf>
    <xf numFmtId="0" fontId="4" fillId="0" borderId="17" xfId="86" applyFont="1" applyFill="1" applyBorder="1" applyAlignment="1">
      <alignment horizontal="center" vertical="center"/>
      <protection/>
    </xf>
    <xf numFmtId="174" fontId="4" fillId="0" borderId="28" xfId="86" applyNumberFormat="1" applyFont="1" applyFill="1" applyBorder="1" applyAlignment="1">
      <alignment horizontal="center"/>
      <protection/>
    </xf>
    <xf numFmtId="174" fontId="4" fillId="0" borderId="0" xfId="86" applyNumberFormat="1" applyFont="1" applyFill="1" applyBorder="1" applyAlignment="1">
      <alignment horizontal="center"/>
      <protection/>
    </xf>
    <xf numFmtId="0" fontId="4" fillId="0" borderId="55" xfId="86" applyFont="1" applyFill="1" applyBorder="1" applyAlignment="1">
      <alignment horizontal="center" vertical="top" wrapText="1"/>
      <protection/>
    </xf>
    <xf numFmtId="187" fontId="4" fillId="0" borderId="0" xfId="86" applyNumberFormat="1" applyFont="1" applyFill="1" applyBorder="1" applyAlignment="1">
      <alignment horizontal="center"/>
      <protection/>
    </xf>
    <xf numFmtId="174" fontId="4" fillId="0" borderId="53" xfId="86" applyNumberFormat="1" applyFont="1" applyBorder="1" applyAlignment="1">
      <alignment horizontal="center"/>
      <protection/>
    </xf>
    <xf numFmtId="174" fontId="4" fillId="0" borderId="32" xfId="86" applyNumberFormat="1" applyFont="1" applyBorder="1" applyAlignment="1">
      <alignment horizontal="center"/>
      <protection/>
    </xf>
    <xf numFmtId="0" fontId="4" fillId="0" borderId="28" xfId="86" applyFont="1" applyBorder="1" applyAlignment="1">
      <alignment horizontal="center"/>
      <protection/>
    </xf>
    <xf numFmtId="0" fontId="4" fillId="0" borderId="52" xfId="86" applyFont="1" applyBorder="1" applyAlignment="1">
      <alignment horizontal="center"/>
      <protection/>
    </xf>
    <xf numFmtId="0" fontId="4" fillId="0" borderId="0" xfId="86" applyFont="1" applyBorder="1" applyAlignment="1">
      <alignment horizontal="center"/>
      <protection/>
    </xf>
    <xf numFmtId="2" fontId="4" fillId="0" borderId="28" xfId="86" applyNumberFormat="1" applyFont="1" applyBorder="1" applyAlignment="1">
      <alignment horizontal="center"/>
      <protection/>
    </xf>
    <xf numFmtId="2" fontId="4" fillId="0" borderId="0" xfId="86" applyNumberFormat="1" applyFont="1" applyBorder="1" applyAlignment="1">
      <alignment horizontal="center"/>
      <protection/>
    </xf>
    <xf numFmtId="177" fontId="4" fillId="0" borderId="28" xfId="88" applyNumberFormat="1" applyFont="1" applyBorder="1" applyAlignment="1">
      <alignment horizontal="center" vertical="center"/>
      <protection/>
    </xf>
    <xf numFmtId="177" fontId="4" fillId="0" borderId="52" xfId="88" applyNumberFormat="1" applyFont="1" applyBorder="1" applyAlignment="1">
      <alignment horizontal="center" vertical="center"/>
      <protection/>
    </xf>
    <xf numFmtId="174" fontId="4" fillId="0" borderId="53" xfId="86" applyNumberFormat="1" applyFont="1" applyFill="1" applyBorder="1" applyAlignment="1">
      <alignment horizontal="center" vertical="center"/>
      <protection/>
    </xf>
    <xf numFmtId="174" fontId="4" fillId="0" borderId="32" xfId="86" applyNumberFormat="1" applyFont="1" applyFill="1" applyBorder="1" applyAlignment="1">
      <alignment horizontal="center" vertical="center"/>
      <protection/>
    </xf>
    <xf numFmtId="177" fontId="4" fillId="0" borderId="28" xfId="88" applyNumberFormat="1" applyFont="1" applyFill="1" applyBorder="1" applyAlignment="1">
      <alignment horizontal="center" vertical="center"/>
      <protection/>
    </xf>
    <xf numFmtId="177" fontId="4" fillId="0" borderId="52" xfId="88" applyNumberFormat="1" applyFont="1" applyFill="1" applyBorder="1" applyAlignment="1">
      <alignment horizontal="center" vertical="center"/>
      <protection/>
    </xf>
    <xf numFmtId="0" fontId="4" fillId="0" borderId="51" xfId="86" applyFont="1" applyBorder="1" applyAlignment="1">
      <alignment horizontal="center" vertical="top" wrapText="1"/>
      <protection/>
    </xf>
    <xf numFmtId="0" fontId="4" fillId="0" borderId="21" xfId="86" applyFont="1" applyBorder="1" applyAlignment="1">
      <alignment horizontal="center" vertical="top" wrapText="1"/>
      <protection/>
    </xf>
    <xf numFmtId="0" fontId="4" fillId="0" borderId="2" xfId="86" applyFont="1" applyBorder="1" applyAlignment="1">
      <alignment horizontal="center" vertical="top" wrapText="1"/>
      <protection/>
    </xf>
    <xf numFmtId="0" fontId="4" fillId="0" borderId="55" xfId="86" applyFont="1" applyBorder="1" applyAlignment="1">
      <alignment horizontal="center" vertical="top" wrapText="1"/>
      <protection/>
    </xf>
    <xf numFmtId="0" fontId="4" fillId="0" borderId="19" xfId="86" applyFont="1" applyBorder="1" applyAlignment="1">
      <alignment horizontal="center" vertical="top" wrapText="1"/>
      <protection/>
    </xf>
    <xf numFmtId="174" fontId="4" fillId="0" borderId="53" xfId="86" applyNumberFormat="1" applyFont="1" applyBorder="1" applyAlignment="1">
      <alignment horizontal="center" vertical="center"/>
      <protection/>
    </xf>
    <xf numFmtId="174" fontId="4" fillId="0" borderId="32" xfId="86" applyNumberFormat="1" applyFont="1" applyBorder="1" applyAlignment="1">
      <alignment horizontal="center" vertical="center"/>
      <protection/>
    </xf>
    <xf numFmtId="174" fontId="4" fillId="0" borderId="56" xfId="86" applyNumberFormat="1" applyFont="1" applyBorder="1" applyAlignment="1">
      <alignment horizontal="center" vertical="center"/>
      <protection/>
    </xf>
    <xf numFmtId="174" fontId="4" fillId="0" borderId="25" xfId="86" applyNumberFormat="1" applyFont="1" applyBorder="1" applyAlignment="1">
      <alignment horizontal="center" vertical="center"/>
      <protection/>
    </xf>
    <xf numFmtId="174" fontId="4" fillId="0" borderId="5" xfId="86" applyNumberFormat="1" applyFont="1" applyBorder="1" applyAlignment="1">
      <alignment horizontal="center" vertical="center"/>
      <protection/>
    </xf>
    <xf numFmtId="0" fontId="2" fillId="0" borderId="0" xfId="87" applyFont="1" applyBorder="1" applyAlignment="1">
      <alignment horizontal="center"/>
    </xf>
    <xf numFmtId="0" fontId="4" fillId="0" borderId="54" xfId="86" applyFont="1" applyBorder="1" applyAlignment="1">
      <alignment horizontal="center" vertical="center"/>
      <protection/>
    </xf>
    <xf numFmtId="0" fontId="4" fillId="0" borderId="13" xfId="86" applyFont="1" applyBorder="1" applyAlignment="1">
      <alignment horizontal="center" vertical="center"/>
      <protection/>
    </xf>
    <xf numFmtId="0" fontId="4" fillId="0" borderId="57" xfId="86" applyFont="1" applyBorder="1" applyAlignment="1">
      <alignment horizontal="center" vertical="center"/>
      <protection/>
    </xf>
    <xf numFmtId="0" fontId="4" fillId="0" borderId="17" xfId="86" applyFont="1" applyBorder="1" applyAlignment="1">
      <alignment horizontal="center" vertical="center"/>
      <protection/>
    </xf>
    <xf numFmtId="174" fontId="4" fillId="0" borderId="27" xfId="86" applyNumberFormat="1" applyFont="1" applyBorder="1" applyAlignment="1">
      <alignment horizontal="center" vertical="center"/>
      <protection/>
    </xf>
    <xf numFmtId="177" fontId="4" fillId="0" borderId="5" xfId="88" applyNumberFormat="1" applyFont="1" applyBorder="1" applyAlignment="1">
      <alignment horizontal="center" vertical="center"/>
      <protection/>
    </xf>
    <xf numFmtId="177" fontId="4" fillId="0" borderId="58" xfId="88" applyNumberFormat="1" applyFont="1" applyBorder="1" applyAlignment="1">
      <alignment horizontal="center" vertical="center"/>
      <protection/>
    </xf>
    <xf numFmtId="0" fontId="30" fillId="0" borderId="0" xfId="85" applyFont="1" applyFill="1" applyBorder="1" applyAlignment="1">
      <alignment horizontal="center"/>
      <protection/>
    </xf>
    <xf numFmtId="0" fontId="0" fillId="0" borderId="0" xfId="85" applyFont="1" applyFill="1" applyBorder="1" applyAlignment="1">
      <alignment horizontal="left" vertical="top" wrapText="1"/>
      <protection/>
    </xf>
    <xf numFmtId="0" fontId="2" fillId="0" borderId="33" xfId="85" applyFont="1" applyFill="1" applyBorder="1" applyAlignment="1">
      <alignment horizontal="center"/>
      <protection/>
    </xf>
    <xf numFmtId="0" fontId="2" fillId="0" borderId="0" xfId="85" applyFont="1" applyFill="1" applyAlignment="1">
      <alignment horizontal="center"/>
      <protection/>
    </xf>
    <xf numFmtId="0" fontId="0" fillId="0" borderId="42" xfId="85" applyFont="1" applyFill="1" applyBorder="1" applyAlignment="1">
      <alignment horizontal="center"/>
      <protection/>
    </xf>
    <xf numFmtId="0" fontId="0" fillId="0" borderId="30" xfId="85" applyFont="1" applyFill="1" applyBorder="1" applyAlignment="1">
      <alignment horizontal="center"/>
      <protection/>
    </xf>
    <xf numFmtId="0" fontId="0" fillId="0" borderId="31" xfId="85" applyFont="1" applyFill="1" applyBorder="1" applyAlignment="1">
      <alignment horizontal="center"/>
      <protection/>
    </xf>
    <xf numFmtId="0" fontId="0" fillId="0" borderId="0" xfId="85" applyFont="1" applyFill="1" applyBorder="1" applyAlignment="1">
      <alignment horizontal="left" wrapText="1"/>
      <protection/>
    </xf>
    <xf numFmtId="0" fontId="28" fillId="0" borderId="0" xfId="0" applyFont="1" applyFill="1" applyAlignment="1">
      <alignment horizontal="center" vertical="center"/>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wrapText="1"/>
    </xf>
    <xf numFmtId="0" fontId="2" fillId="0" borderId="0" xfId="0" applyFont="1" applyFill="1" applyAlignment="1">
      <alignment horizontal="center"/>
    </xf>
    <xf numFmtId="0" fontId="0" fillId="0" borderId="19" xfId="0" applyFill="1" applyBorder="1" applyAlignment="1">
      <alignment wrapText="1"/>
    </xf>
    <xf numFmtId="0" fontId="0" fillId="0" borderId="20" xfId="0" applyFill="1" applyBorder="1" applyAlignment="1">
      <alignment wrapText="1"/>
    </xf>
    <xf numFmtId="0" fontId="0" fillId="0" borderId="21" xfId="0" applyFill="1" applyBorder="1" applyAlignment="1">
      <alignment wrapText="1"/>
    </xf>
    <xf numFmtId="0" fontId="2" fillId="0" borderId="0" xfId="0" applyFont="1" applyFill="1" applyBorder="1" applyAlignment="1">
      <alignment horizontal="right"/>
    </xf>
    <xf numFmtId="0" fontId="2" fillId="0" borderId="32" xfId="0" applyFont="1" applyFill="1" applyBorder="1" applyAlignment="1">
      <alignment horizontal="right"/>
    </xf>
    <xf numFmtId="0" fontId="56" fillId="0" borderId="0" xfId="0" applyFont="1" applyBorder="1" applyAlignment="1">
      <alignment horizontal="left" vertical="center" wrapText="1"/>
    </xf>
    <xf numFmtId="0" fontId="56" fillId="0" borderId="0" xfId="0" applyFont="1" applyBorder="1" applyAlignment="1" quotePrefix="1">
      <alignment horizontal="left" vertical="center" wrapText="1"/>
    </xf>
    <xf numFmtId="0" fontId="78" fillId="0" borderId="0" xfId="0" applyFont="1" applyBorder="1" applyAlignment="1">
      <alignment horizontal="center"/>
    </xf>
    <xf numFmtId="0" fontId="57" fillId="0" borderId="0" xfId="0" applyFont="1" applyAlignment="1">
      <alignment horizontal="center"/>
    </xf>
    <xf numFmtId="0" fontId="78" fillId="0" borderId="0" xfId="0" applyFont="1" applyAlignment="1">
      <alignment horizontal="center"/>
    </xf>
    <xf numFmtId="0" fontId="84" fillId="0" borderId="59" xfId="0" applyFont="1" applyBorder="1" applyAlignment="1">
      <alignment horizontal="left" vertical="top" wrapText="1"/>
    </xf>
    <xf numFmtId="0" fontId="84" fillId="0" borderId="60" xfId="0" applyFont="1" applyBorder="1" applyAlignment="1">
      <alignment horizontal="left" vertical="top" wrapText="1"/>
    </xf>
    <xf numFmtId="0" fontId="84" fillId="0" borderId="61" xfId="0" applyFont="1" applyBorder="1" applyAlignment="1">
      <alignment horizontal="left" vertical="top" wrapText="1"/>
    </xf>
    <xf numFmtId="0" fontId="0" fillId="0" borderId="0" xfId="0" applyAlignment="1">
      <alignment horizontal="left" vertical="top" wrapText="1"/>
    </xf>
  </cellXfs>
  <cellStyles count="8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omma [0]_A_8_FR" xfId="44"/>
    <cellStyle name="Comma_A_8_FR" xfId="45"/>
    <cellStyle name="Controlecel" xfId="46"/>
    <cellStyle name="Currency [0]_A_8_FR" xfId="47"/>
    <cellStyle name="Currency_A_8_FR" xfId="48"/>
    <cellStyle name="decimalen" xfId="49"/>
    <cellStyle name="decimalenpunt2" xfId="50"/>
    <cellStyle name="Followed Hyperlink" xfId="51"/>
    <cellStyle name="Gekoppelde cel" xfId="52"/>
    <cellStyle name="Followed Hyperlink" xfId="53"/>
    <cellStyle name="Goed" xfId="54"/>
    <cellStyle name="Header" xfId="55"/>
    <cellStyle name="Hyperlink" xfId="56"/>
    <cellStyle name="Invoer" xfId="57"/>
    <cellStyle name="Comma" xfId="58"/>
    <cellStyle name="Comma [0]" xfId="59"/>
    <cellStyle name="Komma 2" xfId="60"/>
    <cellStyle name="Komma 2 2" xfId="61"/>
    <cellStyle name="Komma_CLB_0405" xfId="62"/>
    <cellStyle name="komma1nul" xfId="63"/>
    <cellStyle name="komma2nul" xfId="64"/>
    <cellStyle name="Kop 1" xfId="65"/>
    <cellStyle name="Kop 2" xfId="66"/>
    <cellStyle name="Kop 3" xfId="67"/>
    <cellStyle name="Kop 4" xfId="68"/>
    <cellStyle name="Neutraal" xfId="69"/>
    <cellStyle name="nieuw" xfId="70"/>
    <cellStyle name="Normal_A_8_FR" xfId="71"/>
    <cellStyle name="Notitie" xfId="72"/>
    <cellStyle name="Ongeldig" xfId="73"/>
    <cellStyle name="perc1nul" xfId="74"/>
    <cellStyle name="perc2nul" xfId="75"/>
    <cellStyle name="perc3nul" xfId="76"/>
    <cellStyle name="perc4" xfId="77"/>
    <cellStyle name="Percent" xfId="78"/>
    <cellStyle name="Procent 2" xfId="79"/>
    <cellStyle name="row" xfId="80"/>
    <cellStyle name="Standaard 2" xfId="81"/>
    <cellStyle name="Standaard 3" xfId="82"/>
    <cellStyle name="Standaard_96DIV02A" xfId="83"/>
    <cellStyle name="Standaard_96DIV04" xfId="84"/>
    <cellStyle name="Standaard_96DIV06" xfId="85"/>
    <cellStyle name="Standaard_96DIV08 " xfId="86"/>
    <cellStyle name="Standaard_96div08a" xfId="87"/>
    <cellStyle name="Standaard_96DIV09" xfId="88"/>
    <cellStyle name="Standaard_Blad1" xfId="89"/>
    <cellStyle name="Standaard_Sheet1" xfId="90"/>
    <cellStyle name="SubTotaal" xfId="91"/>
    <cellStyle name="Titel" xfId="92"/>
    <cellStyle name="TopBox" xfId="93"/>
    <cellStyle name="Totaal" xfId="94"/>
    <cellStyle name="Uitvoer" xfId="95"/>
    <cellStyle name="Currency" xfId="96"/>
    <cellStyle name="Currency [0]" xfId="97"/>
    <cellStyle name="Verklarende tekst" xfId="98"/>
    <cellStyle name="Waarschuwingsteks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11</xdr:col>
      <xdr:colOff>381000</xdr:colOff>
      <xdr:row>56</xdr:row>
      <xdr:rowOff>47625</xdr:rowOff>
    </xdr:to>
    <xdr:sp>
      <xdr:nvSpPr>
        <xdr:cNvPr id="1" name="Tekstvak 1"/>
        <xdr:cNvSpPr txBox="1">
          <a:spLocks noChangeArrowheads="1"/>
        </xdr:cNvSpPr>
      </xdr:nvSpPr>
      <xdr:spPr>
        <a:xfrm>
          <a:off x="19050" y="9525"/>
          <a:ext cx="7067550" cy="9105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onderscheiden drie soorten internaten:
</a:t>
          </a:r>
          <a:r>
            <a:rPr lang="en-US" cap="none" sz="1100" b="0" i="0" u="none" baseline="0">
              <a:solidFill>
                <a:srgbClr val="000000"/>
              </a:solidFill>
              <a:latin typeface="Calibri"/>
              <a:ea typeface="Calibri"/>
              <a:cs typeface="Calibri"/>
            </a:rPr>
            <a:t>a) Internaten voor het gewoon onderwijs
</a:t>
          </a:r>
          <a:r>
            <a:rPr lang="en-US" cap="none" sz="1100" b="0" i="0" u="none" baseline="0">
              <a:solidFill>
                <a:srgbClr val="000000"/>
              </a:solidFill>
              <a:latin typeface="Calibri"/>
              <a:ea typeface="Calibri"/>
              <a:cs typeface="Calibri"/>
            </a:rPr>
            <a:t>b) Tehuizen voor kinderen van ouders zonder vaste verblijfplaats
</a:t>
          </a:r>
          <a:r>
            <a:rPr lang="en-US" cap="none" sz="1100" b="0" i="0" u="none" baseline="0">
              <a:solidFill>
                <a:srgbClr val="000000"/>
              </a:solidFill>
              <a:latin typeface="Calibri"/>
              <a:ea typeface="Calibri"/>
              <a:cs typeface="Calibri"/>
            </a:rPr>
            <a:t>c) internaten  voor het buitengewoon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In het statistisch jaarboek wordt enkel over a) en b) gerapporteerd.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a:t>
          </a:r>
          <a:r>
            <a:rPr lang="en-US" cap="none" sz="1100" b="1" i="0" u="sng" baseline="0">
              <a:solidFill>
                <a:srgbClr val="000000"/>
              </a:solidFill>
              <a:latin typeface="Calibri"/>
              <a:ea typeface="Calibri"/>
              <a:cs typeface="Calibri"/>
            </a:rPr>
            <a:t> Internaten voor het gewoon onderwijs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Leerlingen uit het kleuter-, lager en secundair onderwijs (en in mindere mate ook het hoger onderwijs) kunnen terecht in een internaat. Je betaalt er kostgeld voor het verblijf van je kind. Ook leerlingen met een beperking, al dan niet van een school voor buitengewoon onderwijs, kunnen in een internaat gewoon onderwijs terecht.
</a:t>
          </a:r>
          <a:r>
            <a:rPr lang="en-US" cap="none" sz="1100" b="0" i="0" u="none" baseline="0">
              <a:solidFill>
                <a:srgbClr val="000000"/>
              </a:solidFill>
              <a:latin typeface="Calibri"/>
              <a:ea typeface="Calibri"/>
              <a:cs typeface="Calibri"/>
            </a:rPr>
            <a:t>Een internaat kan afzonderlijk bestaan, of aan een school verbonden zijn. In beide gevallen kan het leerlingen van meerdere scholen opvangen.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t>
          </a:r>
          <a:r>
            <a:rPr lang="en-US" cap="none" sz="1100" b="1" i="0" u="sng" baseline="0">
              <a:solidFill>
                <a:srgbClr val="000000"/>
              </a:solidFill>
              <a:latin typeface="Calibri"/>
              <a:ea typeface="Calibri"/>
              <a:cs typeface="Calibri"/>
            </a:rPr>
            <a:t> Tehuizen voor kinderen van ouders zonder vaste verblijfplaats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Binnenschippers, woonwagenbewoners, kermis- en circusuitbaters en -artiesten  kiezen vaak voor een specifiek soort internaten: tehuizen voor kinderen van ouders zonder vaste verblijfplaats.
</a:t>
          </a:r>
          <a:r>
            <a:rPr lang="en-US" cap="none" sz="1100" b="0" i="0" u="none" baseline="0">
              <a:solidFill>
                <a:srgbClr val="000000"/>
              </a:solidFill>
              <a:latin typeface="Calibri"/>
              <a:ea typeface="Calibri"/>
              <a:cs typeface="Calibri"/>
            </a:rPr>
            <a:t>De kinderen kunnen er het hele schooljaar lang naar dezelfde school .
</a:t>
          </a:r>
          <a:r>
            <a:rPr lang="en-US" cap="none" sz="1100" b="0" i="0" u="none" baseline="0">
              <a:solidFill>
                <a:srgbClr val="000000"/>
              </a:solidFill>
              <a:latin typeface="Calibri"/>
              <a:ea typeface="Calibri"/>
              <a:cs typeface="Calibri"/>
            </a:rPr>
            <a:t>Ouders zonder vaste verblijfplaats kunnen van de overheid een tegemoetkoming voor het kostgeld krijgen.
</a:t>
          </a:r>
          <a:r>
            <a:rPr lang="en-US" cap="none" sz="1100" b="0" i="0" u="none" baseline="0">
              <a:solidFill>
                <a:srgbClr val="000000"/>
              </a:solidFill>
              <a:latin typeface="Calibri"/>
              <a:ea typeface="Calibri"/>
              <a:cs typeface="Calibri"/>
            </a:rPr>
            <a:t>De meeste tehuizen staan ook open voor andere kinderen. Ze kunnen zowel kinderen uit het gewoon als uit het buitengewoon onderwijs opvangen.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t>
          </a:r>
          <a:r>
            <a:rPr lang="en-US" cap="none" sz="1100" b="1" i="0" u="sng" baseline="0">
              <a:solidFill>
                <a:srgbClr val="000000"/>
              </a:solidFill>
              <a:latin typeface="Calibri"/>
              <a:ea typeface="Calibri"/>
              <a:cs typeface="Calibri"/>
            </a:rPr>
            <a:t> Internaten voor het buitengewoon onderwijs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vrij, provinciaal of gemeentelijk buitengewoon onderwijs zijn er geen door het ministerie van Onderwijs gesubsidieerde internaten verbonden aan scholen voor buitengewoon onderwijs. Deze scholen kunnen wel samenwerken met de Multifunctionele centra (MFC's) gesubsidieerd door het VAPH.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GO! vind je voor leerlingen uit het buitengewoon onderwijs wel een specifiek aanbod:
</a:t>
          </a:r>
          <a:r>
            <a:rPr lang="en-US" cap="none" sz="1100" b="1" i="0" u="none" baseline="0">
              <a:solidFill>
                <a:srgbClr val="000000"/>
              </a:solidFill>
              <a:latin typeface="Calibri"/>
              <a:ea typeface="Calibri"/>
              <a:cs typeface="Calibri"/>
            </a:rPr>
            <a:t>•   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Internaten voor kinderen in het buitengewoon onderwijs staan open voor kinderen en jongeren in het kleuter-, lager en secundair onderwijs.
</a:t>
          </a:r>
          <a:r>
            <a:rPr lang="en-US" cap="none" sz="1100" b="0" i="0" u="none" baseline="0">
              <a:solidFill>
                <a:srgbClr val="000000"/>
              </a:solidFill>
              <a:latin typeface="Calibri"/>
              <a:ea typeface="Calibri"/>
              <a:cs typeface="Calibri"/>
            </a:rPr>
            <a:t>Je kind kan er van maandag tot vrijdag terecht. Naast de gewone internaatsopvang is er oog voor therapie en begeleiding.
</a:t>
          </a:r>
          <a:r>
            <a:rPr lang="en-US" cap="none" sz="1100" b="0" i="0" u="none" baseline="0">
              <a:solidFill>
                <a:srgbClr val="000000"/>
              </a:solidFill>
              <a:latin typeface="Calibri"/>
              <a:ea typeface="Calibri"/>
              <a:cs typeface="Calibri"/>
            </a:rPr>
            <a:t>Een internaat kan afzonderlijk bestaan, of aan een school verbonden zijn.  In beide gevallen kan het leerlingen van meerdere scholen opvangen.     
</a:t>
          </a:r>
          <a:r>
            <a:rPr lang="en-US" cap="none" sz="1100" b="1" i="0" u="none" baseline="0">
              <a:solidFill>
                <a:srgbClr val="000000"/>
              </a:solidFill>
              <a:latin typeface="Calibri"/>
              <a:ea typeface="Calibri"/>
              <a:cs typeface="Calibri"/>
            </a:rPr>
            <a:t> •   Semi-internaten: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afdelingen van buitengewone basisscholen. Kinderen uit die school kunnen er meestal van 8 tot 18 uur terecht :
</a:t>
          </a:r>
          <a:r>
            <a:rPr lang="en-US" cap="none" sz="1100" b="0" i="0" u="none" baseline="0">
              <a:solidFill>
                <a:srgbClr val="000000"/>
              </a:solidFill>
              <a:latin typeface="Calibri"/>
              <a:ea typeface="Calibri"/>
              <a:cs typeface="Calibri"/>
            </a:rPr>
            <a:t>- Buiten de lesuren in voor- en naschoolse opvang tijdens het schooljaar
</a:t>
          </a:r>
          <a:r>
            <a:rPr lang="en-US" cap="none" sz="1100" b="0" i="0" u="none" baseline="0">
              <a:solidFill>
                <a:srgbClr val="000000"/>
              </a:solidFill>
              <a:latin typeface="Calibri"/>
              <a:ea typeface="Calibri"/>
              <a:cs typeface="Calibri"/>
            </a:rPr>
            <a:t>- In dagopvang tijdens de schoolvakanties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Internaten met permanente openstelling (IPO):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internaten van het Gemeenschapsonderwijs organiseren, naast de opvang op schooldagen, ook verblijf en begeleiding voor hun interne leerlingen tijdens de schoolvrije dagen.
</a:t>
          </a:r>
          <a:r>
            <a:rPr lang="en-US" cap="none" sz="1100" b="0" i="0" u="none" baseline="0">
              <a:solidFill>
                <a:srgbClr val="000000"/>
              </a:solidFill>
              <a:latin typeface="Calibri"/>
              <a:ea typeface="Calibri"/>
              <a:cs typeface="Calibri"/>
            </a:rPr>
            <a:t>In een IPO kan je, voor het verblijf op schoolvrije dagen, niet zomaar inschrijven, het behoort tot de niet-rechtstreeks-toegankelijke jeugdhulp. Je kan er alleen terecht via de intersectorale toegangspoort. Die komt tussen in een aantal vormen van jeugdhulp die heel ingrijpend en gespecialiseerd zijn.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Agentschap Jongerenwelzijn – Jeugdhulplandschap 
</a:t>
          </a:r>
          <a:r>
            <a:rPr lang="en-US" cap="none" sz="1100" b="0" i="0" u="sng" baseline="0">
              <a:solidFill>
                <a:srgbClr val="000000"/>
              </a:solidFill>
              <a:latin typeface="Calibri"/>
              <a:ea typeface="Calibri"/>
              <a:cs typeface="Calibri"/>
            </a:rPr>
            <a:t>https://jongerenwelzijn.be/jeugdhulp/publieke-jeugdinstellingen/onderwijs/
</a:t>
          </a:r>
          <a:r>
            <a:rPr lang="en-US" cap="none" sz="1100" b="0" i="0" u="none" baseline="0">
              <a:solidFill>
                <a:srgbClr val="000000"/>
              </a:solidFill>
              <a:latin typeface="Calibri"/>
              <a:ea typeface="Calibri"/>
              <a:cs typeface="Calibri"/>
            </a:rPr>
            <a:t>• Lijst van internaten met permanente openstelling
</a:t>
          </a:r>
          <a:r>
            <a:rPr lang="en-US" cap="none" sz="1100" b="0" i="0" u="sng" baseline="0">
              <a:solidFill>
                <a:srgbClr val="000000"/>
              </a:solidFill>
              <a:latin typeface="Calibri"/>
              <a:ea typeface="Calibri"/>
              <a:cs typeface="Calibri"/>
            </a:rPr>
            <a:t>https://data-onderwijs.vlaanderen.be/onderwijsaanbod/lijst.aspx?hs=intP</a:t>
          </a:r>
          <a:r>
            <a:rPr lang="en-US" cap="none" sz="1100" b="0" i="0" u="sng"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38100</xdr:rowOff>
    </xdr:from>
    <xdr:to>
      <xdr:col>11</xdr:col>
      <xdr:colOff>590550</xdr:colOff>
      <xdr:row>33</xdr:row>
      <xdr:rowOff>104775</xdr:rowOff>
    </xdr:to>
    <xdr:sp>
      <xdr:nvSpPr>
        <xdr:cNvPr id="1" name="Text Box 2"/>
        <xdr:cNvSpPr txBox="1">
          <a:spLocks noChangeArrowheads="1"/>
        </xdr:cNvSpPr>
      </xdr:nvSpPr>
      <xdr:spPr>
        <a:xfrm>
          <a:off x="0" y="4124325"/>
          <a:ext cx="8877300" cy="12573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scholing2018_sov20181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_nivover_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A39" sqref="A39"/>
    </sheetView>
  </sheetViews>
  <sheetFormatPr defaultColWidth="9.140625" defaultRowHeight="12.75"/>
  <cols>
    <col min="1" max="1" width="18.28125" style="86" customWidth="1"/>
    <col min="2" max="2" width="47.00390625" style="0" customWidth="1"/>
    <col min="8" max="8" width="8.8515625" style="109" customWidth="1"/>
  </cols>
  <sheetData>
    <row r="1" ht="15">
      <c r="A1" s="219" t="s">
        <v>260</v>
      </c>
    </row>
    <row r="3" spans="1:2" ht="12.75">
      <c r="A3" s="450" t="s">
        <v>377</v>
      </c>
      <c r="B3" t="s">
        <v>378</v>
      </c>
    </row>
    <row r="4" spans="1:2" ht="12.75">
      <c r="A4" s="450" t="s">
        <v>293</v>
      </c>
      <c r="B4" t="s">
        <v>176</v>
      </c>
    </row>
    <row r="5" spans="1:2" ht="12.75">
      <c r="A5" s="450" t="s">
        <v>294</v>
      </c>
      <c r="B5" t="s">
        <v>177</v>
      </c>
    </row>
    <row r="6" spans="1:2" ht="12.75">
      <c r="A6" s="450" t="s">
        <v>295</v>
      </c>
      <c r="B6" t="s">
        <v>178</v>
      </c>
    </row>
    <row r="7" spans="1:2" ht="12.75">
      <c r="A7" s="450" t="s">
        <v>296</v>
      </c>
      <c r="B7" t="s">
        <v>179</v>
      </c>
    </row>
    <row r="8" spans="1:2" ht="12.75">
      <c r="A8" s="450" t="s">
        <v>297</v>
      </c>
      <c r="B8" t="s">
        <v>180</v>
      </c>
    </row>
    <row r="9" spans="1:2" ht="12.75">
      <c r="A9" s="450" t="s">
        <v>375</v>
      </c>
      <c r="B9" t="s">
        <v>376</v>
      </c>
    </row>
    <row r="10" spans="1:2" ht="12.75">
      <c r="A10" s="450" t="s">
        <v>298</v>
      </c>
      <c r="B10" t="s">
        <v>181</v>
      </c>
    </row>
    <row r="11" spans="1:2" ht="12.75">
      <c r="A11" s="450" t="s">
        <v>299</v>
      </c>
      <c r="B11" t="s">
        <v>182</v>
      </c>
    </row>
    <row r="12" spans="1:2" ht="12.75">
      <c r="A12" s="450" t="s">
        <v>300</v>
      </c>
      <c r="B12" t="s">
        <v>183</v>
      </c>
    </row>
    <row r="13" spans="1:2" ht="12.75">
      <c r="A13" s="450" t="s">
        <v>301</v>
      </c>
      <c r="B13" t="s">
        <v>184</v>
      </c>
    </row>
    <row r="14" spans="1:2" ht="12.75">
      <c r="A14" s="450" t="s">
        <v>302</v>
      </c>
      <c r="B14" s="108" t="s">
        <v>305</v>
      </c>
    </row>
    <row r="15" spans="1:2" ht="12.75">
      <c r="A15" s="450" t="s">
        <v>303</v>
      </c>
      <c r="B15" s="108" t="s">
        <v>353</v>
      </c>
    </row>
    <row r="16" spans="1:2" ht="12.75">
      <c r="A16" s="450" t="s">
        <v>304</v>
      </c>
      <c r="B16" s="108" t="s">
        <v>306</v>
      </c>
    </row>
  </sheetData>
  <sheetProtection/>
  <hyperlinks>
    <hyperlink ref="A6" location="'17_nivover_03'!A1" display="17_nivover_03"/>
    <hyperlink ref="A4" location="'17_nivover_01'!A1" display="17_nivover_01"/>
    <hyperlink ref="A5" location="'17_nivover_02'!A1" display="17_nivover_02"/>
    <hyperlink ref="A7" location="'17_nivover_04'!A1" display="17_nivover_04"/>
    <hyperlink ref="A8" location="'17_nivover_05'!A1" display="17_nivover_05"/>
    <hyperlink ref="A10" location="'17_nivover_07'!A1" display="17_nivover_07"/>
    <hyperlink ref="A11" location="'17_nivover_08'!A1" display="17_nivover_08"/>
    <hyperlink ref="A12" location="'17_nivover_09'!A1" display="17_nivover_09"/>
    <hyperlink ref="A13" location="'17_nivover_10'!A1" display="17_nivover_10"/>
    <hyperlink ref="A14" location="'17_nivover_11'!A1" display="17_nivover_11"/>
    <hyperlink ref="A15" location="'17_nivover_12'!A1" display="17_nivover_12"/>
    <hyperlink ref="A16" location="'17_nivover_13'!A1" display="17_nivover_13"/>
    <hyperlink ref="A9" location="'17_nivover_06'!A1" display="17_nivover_06"/>
    <hyperlink ref="A3" location="toelichting_internaten!A1" display="toelichting_internaten"/>
  </hyperlink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A41" sqref="A41:A42"/>
    </sheetView>
  </sheetViews>
  <sheetFormatPr defaultColWidth="9.421875" defaultRowHeight="12.75"/>
  <cols>
    <col min="1" max="1" width="39.140625" style="32" customWidth="1"/>
    <col min="2" max="10" width="8.421875" style="32" customWidth="1"/>
    <col min="11" max="12" width="9.28125" style="32" customWidth="1"/>
    <col min="13" max="16384" width="9.421875" style="32" customWidth="1"/>
  </cols>
  <sheetData>
    <row r="1" ht="12" customHeight="1">
      <c r="A1" s="226" t="str">
        <f>'17_nivover_01'!A1</f>
        <v>Schooljaar 2017-2018</v>
      </c>
    </row>
    <row r="2" ht="12" customHeight="1">
      <c r="A2" s="226"/>
    </row>
    <row r="3" spans="1:12" ht="12" customHeight="1">
      <c r="A3" s="527" t="s">
        <v>143</v>
      </c>
      <c r="B3" s="527"/>
      <c r="C3" s="527"/>
      <c r="D3" s="527"/>
      <c r="E3" s="527"/>
      <c r="F3" s="527"/>
      <c r="G3" s="527"/>
      <c r="H3" s="527"/>
      <c r="I3" s="527"/>
      <c r="J3" s="527"/>
      <c r="K3" s="527"/>
      <c r="L3" s="527"/>
    </row>
    <row r="4" spans="1:8" ht="12" customHeight="1">
      <c r="A4" s="52"/>
      <c r="B4" s="52"/>
      <c r="C4" s="52"/>
      <c r="D4" s="52"/>
      <c r="E4" s="52"/>
      <c r="F4" s="52"/>
      <c r="G4" s="52"/>
      <c r="H4" s="52"/>
    </row>
    <row r="5" spans="1:12" ht="12" customHeight="1">
      <c r="A5" s="528" t="s">
        <v>342</v>
      </c>
      <c r="B5" s="528"/>
      <c r="C5" s="528"/>
      <c r="D5" s="528"/>
      <c r="E5" s="528"/>
      <c r="F5" s="528"/>
      <c r="G5" s="528"/>
      <c r="H5" s="528"/>
      <c r="I5" s="528"/>
      <c r="J5" s="528"/>
      <c r="K5" s="528"/>
      <c r="L5" s="528"/>
    </row>
    <row r="6" spans="1:8" ht="12" customHeight="1" thickBot="1">
      <c r="A6" s="52"/>
      <c r="B6" s="52"/>
      <c r="C6" s="52"/>
      <c r="D6" s="52"/>
      <c r="E6" s="52"/>
      <c r="F6" s="52"/>
      <c r="G6" s="52"/>
      <c r="H6" s="52"/>
    </row>
    <row r="7" spans="1:12" ht="12.75">
      <c r="A7" s="60" t="s">
        <v>46</v>
      </c>
      <c r="B7" s="119" t="s">
        <v>158</v>
      </c>
      <c r="C7" s="119" t="s">
        <v>159</v>
      </c>
      <c r="D7" s="119" t="s">
        <v>186</v>
      </c>
      <c r="E7" s="119" t="s">
        <v>187</v>
      </c>
      <c r="F7" s="119" t="s">
        <v>192</v>
      </c>
      <c r="G7" s="120" t="s">
        <v>201</v>
      </c>
      <c r="H7" s="120" t="s">
        <v>215</v>
      </c>
      <c r="I7" s="120" t="s">
        <v>255</v>
      </c>
      <c r="J7" s="120" t="s">
        <v>257</v>
      </c>
      <c r="K7" s="120" t="s">
        <v>287</v>
      </c>
      <c r="L7" s="120" t="s">
        <v>341</v>
      </c>
    </row>
    <row r="8" spans="1:12" ht="12.75">
      <c r="A8" s="58" t="s">
        <v>160</v>
      </c>
      <c r="B8" s="121"/>
      <c r="C8" s="121"/>
      <c r="D8" s="121"/>
      <c r="E8" s="121"/>
      <c r="F8" s="121"/>
      <c r="G8" s="122"/>
      <c r="H8" s="122"/>
      <c r="I8" s="122"/>
      <c r="J8" s="122"/>
      <c r="K8" s="122"/>
      <c r="L8" s="122"/>
    </row>
    <row r="9" spans="1:12" s="33" customFormat="1" ht="14.25">
      <c r="A9" s="84" t="s">
        <v>340</v>
      </c>
      <c r="B9" s="123">
        <v>4788</v>
      </c>
      <c r="C9" s="123">
        <v>4912</v>
      </c>
      <c r="D9" s="124">
        <v>3930</v>
      </c>
      <c r="E9" s="124">
        <v>4017</v>
      </c>
      <c r="F9" s="125">
        <v>4017</v>
      </c>
      <c r="G9" s="164">
        <v>4017</v>
      </c>
      <c r="H9" s="164">
        <v>4044</v>
      </c>
      <c r="I9" s="165">
        <v>4007</v>
      </c>
      <c r="J9" s="165">
        <v>4007</v>
      </c>
      <c r="K9" s="165">
        <v>4007</v>
      </c>
      <c r="L9" s="165">
        <v>4007</v>
      </c>
    </row>
    <row r="10" spans="1:12" s="33" customFormat="1" ht="14.25">
      <c r="A10" s="84" t="s">
        <v>339</v>
      </c>
      <c r="B10" s="123">
        <v>6572</v>
      </c>
      <c r="C10" s="123">
        <v>6742</v>
      </c>
      <c r="D10" s="124">
        <v>5394</v>
      </c>
      <c r="E10" s="124">
        <v>5513</v>
      </c>
      <c r="F10" s="125">
        <v>5513</v>
      </c>
      <c r="G10" s="164">
        <v>6358</v>
      </c>
      <c r="H10" s="164">
        <v>6401</v>
      </c>
      <c r="I10" s="165">
        <v>6335</v>
      </c>
      <c r="J10" s="165">
        <v>6335</v>
      </c>
      <c r="K10" s="165">
        <v>6335</v>
      </c>
      <c r="L10" s="165">
        <v>6335</v>
      </c>
    </row>
    <row r="11" spans="1:12" s="33" customFormat="1" ht="14.25">
      <c r="A11" s="84" t="s">
        <v>338</v>
      </c>
      <c r="B11" s="123">
        <v>307</v>
      </c>
      <c r="C11" s="123">
        <v>315</v>
      </c>
      <c r="D11" s="124">
        <v>252</v>
      </c>
      <c r="E11" s="124">
        <v>258</v>
      </c>
      <c r="F11" s="125">
        <v>258</v>
      </c>
      <c r="G11" s="164">
        <v>258</v>
      </c>
      <c r="H11" s="164">
        <v>260</v>
      </c>
      <c r="I11" s="165">
        <v>255</v>
      </c>
      <c r="J11" s="165">
        <v>255</v>
      </c>
      <c r="K11" s="165">
        <v>255</v>
      </c>
      <c r="L11" s="165">
        <v>255</v>
      </c>
    </row>
    <row r="12" spans="1:12" s="33" customFormat="1" ht="14.25">
      <c r="A12" s="84" t="s">
        <v>337</v>
      </c>
      <c r="B12" s="123">
        <v>502</v>
      </c>
      <c r="C12" s="123">
        <v>515</v>
      </c>
      <c r="D12" s="124">
        <v>412</v>
      </c>
      <c r="E12" s="124">
        <v>420</v>
      </c>
      <c r="F12" s="125">
        <v>420</v>
      </c>
      <c r="G12" s="164">
        <v>420</v>
      </c>
      <c r="H12" s="164">
        <v>424</v>
      </c>
      <c r="I12" s="165">
        <v>422</v>
      </c>
      <c r="J12" s="165">
        <v>418</v>
      </c>
      <c r="K12" s="165">
        <v>418</v>
      </c>
      <c r="L12" s="165">
        <v>418</v>
      </c>
    </row>
    <row r="13" spans="1:12" s="59" customFormat="1" ht="14.25">
      <c r="A13" s="85" t="s">
        <v>336</v>
      </c>
      <c r="B13" s="124"/>
      <c r="C13" s="124">
        <v>33</v>
      </c>
      <c r="D13" s="124">
        <v>26</v>
      </c>
      <c r="E13" s="124">
        <v>27</v>
      </c>
      <c r="F13" s="125">
        <v>27</v>
      </c>
      <c r="G13" s="165">
        <v>27</v>
      </c>
      <c r="H13" s="165">
        <v>27</v>
      </c>
      <c r="I13" s="165">
        <v>25</v>
      </c>
      <c r="J13" s="165">
        <v>28</v>
      </c>
      <c r="K13" s="165">
        <v>28</v>
      </c>
      <c r="L13" s="165">
        <v>28</v>
      </c>
    </row>
    <row r="14" spans="1:12" s="33" customFormat="1" ht="14.25">
      <c r="A14" s="84" t="s">
        <v>335</v>
      </c>
      <c r="B14" s="123">
        <v>217</v>
      </c>
      <c r="C14" s="123">
        <v>222</v>
      </c>
      <c r="D14" s="124">
        <v>178</v>
      </c>
      <c r="E14" s="124">
        <v>182</v>
      </c>
      <c r="F14" s="125">
        <v>182</v>
      </c>
      <c r="G14" s="164">
        <v>182</v>
      </c>
      <c r="H14" s="164">
        <v>183</v>
      </c>
      <c r="I14" s="165">
        <v>178</v>
      </c>
      <c r="J14" s="165">
        <v>178</v>
      </c>
      <c r="K14" s="165">
        <v>178</v>
      </c>
      <c r="L14" s="165">
        <v>178</v>
      </c>
    </row>
    <row r="15" spans="1:12" s="33" customFormat="1" ht="13.5" customHeight="1">
      <c r="A15" s="58" t="s">
        <v>161</v>
      </c>
      <c r="B15" s="405">
        <v>2624</v>
      </c>
      <c r="C15" s="405">
        <v>2706</v>
      </c>
      <c r="D15" s="126">
        <v>2164</v>
      </c>
      <c r="E15" s="126">
        <v>1795</v>
      </c>
      <c r="F15" s="126">
        <v>2200</v>
      </c>
      <c r="G15" s="164">
        <v>2200</v>
      </c>
      <c r="H15" s="164">
        <v>2215</v>
      </c>
      <c r="I15" s="165">
        <v>1221</v>
      </c>
      <c r="J15" s="165">
        <v>1221</v>
      </c>
      <c r="K15" s="165">
        <v>1221</v>
      </c>
      <c r="L15" s="165">
        <v>1221</v>
      </c>
    </row>
    <row r="16" spans="1:12" ht="12.75">
      <c r="A16" s="58" t="s">
        <v>162</v>
      </c>
      <c r="B16" s="405">
        <v>1453</v>
      </c>
      <c r="C16" s="126">
        <v>1451</v>
      </c>
      <c r="D16" s="126">
        <v>1266</v>
      </c>
      <c r="E16" s="126">
        <v>1131</v>
      </c>
      <c r="F16" s="126">
        <v>846</v>
      </c>
      <c r="G16" s="164">
        <v>661</v>
      </c>
      <c r="H16" s="164">
        <v>680</v>
      </c>
      <c r="I16" s="165">
        <v>577</v>
      </c>
      <c r="J16" s="165">
        <v>546</v>
      </c>
      <c r="K16" s="165">
        <v>546</v>
      </c>
      <c r="L16" s="165">
        <v>577</v>
      </c>
    </row>
    <row r="17" spans="1:12" ht="15.75" customHeight="1">
      <c r="A17" s="404" t="s">
        <v>11</v>
      </c>
      <c r="B17" s="127">
        <f aca="true" t="shared" si="0" ref="B17:L17">SUM(B9:B16)</f>
        <v>16463</v>
      </c>
      <c r="C17" s="127">
        <f t="shared" si="0"/>
        <v>16896</v>
      </c>
      <c r="D17" s="127">
        <f t="shared" si="0"/>
        <v>13622</v>
      </c>
      <c r="E17" s="127">
        <f t="shared" si="0"/>
        <v>13343</v>
      </c>
      <c r="F17" s="127">
        <f t="shared" si="0"/>
        <v>13463</v>
      </c>
      <c r="G17" s="166">
        <f t="shared" si="0"/>
        <v>14123</v>
      </c>
      <c r="H17" s="166">
        <f t="shared" si="0"/>
        <v>14234</v>
      </c>
      <c r="I17" s="166">
        <f t="shared" si="0"/>
        <v>13020</v>
      </c>
      <c r="J17" s="166">
        <f t="shared" si="0"/>
        <v>12988</v>
      </c>
      <c r="K17" s="166">
        <f t="shared" si="0"/>
        <v>12988</v>
      </c>
      <c r="L17" s="166">
        <f t="shared" si="0"/>
        <v>13019</v>
      </c>
    </row>
    <row r="19" ht="12">
      <c r="A19" s="402" t="s">
        <v>151</v>
      </c>
    </row>
    <row r="20" ht="12">
      <c r="A20" s="403" t="s">
        <v>150</v>
      </c>
    </row>
    <row r="21" ht="12" customHeight="1">
      <c r="A21" s="402" t="s">
        <v>163</v>
      </c>
    </row>
    <row r="22" ht="12">
      <c r="A22" s="401" t="s">
        <v>166</v>
      </c>
    </row>
    <row r="23" ht="12" customHeight="1">
      <c r="A23" s="401" t="s">
        <v>254</v>
      </c>
    </row>
    <row r="24" ht="12" customHeight="1">
      <c r="A24" s="401" t="s">
        <v>334</v>
      </c>
    </row>
    <row r="25" ht="12" customHeight="1">
      <c r="A25" s="211"/>
    </row>
    <row r="26" ht="12" customHeight="1"/>
    <row r="27" ht="12" customHeight="1"/>
    <row r="28" spans="1:8" ht="11.25">
      <c r="A28" s="35"/>
      <c r="B28" s="34"/>
      <c r="C28" s="34"/>
      <c r="D28" s="34"/>
      <c r="E28" s="34"/>
      <c r="F28" s="34"/>
      <c r="G28" s="34"/>
      <c r="H28" s="34"/>
    </row>
    <row r="29" spans="1:5" ht="11.25">
      <c r="A29" s="35"/>
      <c r="B29" s="36"/>
      <c r="C29" s="36"/>
      <c r="D29" s="36"/>
      <c r="E29" s="36"/>
    </row>
    <row r="30" ht="11.25">
      <c r="A30" s="35"/>
    </row>
    <row r="31" ht="12" customHeight="1"/>
    <row r="32" ht="12" customHeight="1"/>
    <row r="33" ht="12" customHeight="1"/>
    <row r="34" spans="7:8" ht="12" customHeight="1">
      <c r="G34" s="37"/>
      <c r="H34" s="37"/>
    </row>
    <row r="35" spans="1:8" s="37" customFormat="1" ht="12" customHeight="1">
      <c r="A35" s="32"/>
      <c r="G35" s="32"/>
      <c r="H35" s="32"/>
    </row>
    <row r="36" ht="11.25">
      <c r="A36" s="35"/>
    </row>
    <row r="37" ht="11.25">
      <c r="A37" s="35"/>
    </row>
    <row r="38" ht="12" customHeight="1"/>
    <row r="39" ht="12" customHeight="1"/>
    <row r="40" ht="12" customHeight="1"/>
    <row r="41" ht="12" customHeight="1"/>
  </sheetData>
  <sheetProtection/>
  <mergeCells count="2">
    <mergeCell ref="A3:L3"/>
    <mergeCell ref="A5:L5"/>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A68" sqref="A68"/>
    </sheetView>
  </sheetViews>
  <sheetFormatPr defaultColWidth="9.140625" defaultRowHeight="12.75"/>
  <cols>
    <col min="1" max="1" width="39.421875" style="112" customWidth="1"/>
    <col min="2" max="2" width="19.28125" style="406" customWidth="1"/>
    <col min="3" max="3" width="21.28125" style="406" customWidth="1"/>
    <col min="4" max="4" width="18.7109375" style="406" customWidth="1"/>
    <col min="5" max="5" width="16.8515625" style="406" customWidth="1"/>
    <col min="6" max="6" width="16.8515625" style="112" customWidth="1"/>
    <col min="7" max="8" width="9.8515625" style="406" customWidth="1"/>
    <col min="9" max="9" width="9.8515625" style="112" customWidth="1"/>
    <col min="10" max="20" width="9.8515625" style="406" customWidth="1"/>
    <col min="21" max="16384" width="9.140625" style="406" customWidth="1"/>
  </cols>
  <sheetData>
    <row r="1" spans="1:5" ht="12.75">
      <c r="A1" s="226" t="str">
        <f>'17_nivover_01'!A1</f>
        <v>Schooljaar 2017-2018</v>
      </c>
      <c r="D1" s="112"/>
      <c r="E1" s="112"/>
    </row>
    <row r="2" spans="1:5" ht="12.75">
      <c r="A2" s="226"/>
      <c r="D2" s="112"/>
      <c r="E2" s="112"/>
    </row>
    <row r="3" spans="1:6" ht="12.75">
      <c r="A3" s="532" t="s">
        <v>143</v>
      </c>
      <c r="B3" s="532"/>
      <c r="C3" s="532"/>
      <c r="D3" s="532"/>
      <c r="E3" s="532"/>
      <c r="F3" s="422"/>
    </row>
    <row r="4" spans="1:6" ht="12.75">
      <c r="A4" s="65"/>
      <c r="B4" s="64"/>
      <c r="C4" s="64"/>
      <c r="D4" s="64"/>
      <c r="E4" s="64"/>
      <c r="F4" s="422"/>
    </row>
    <row r="5" spans="1:5" s="66" customFormat="1" ht="12.75">
      <c r="A5" s="532" t="s">
        <v>347</v>
      </c>
      <c r="B5" s="532"/>
      <c r="C5" s="532"/>
      <c r="D5" s="532"/>
      <c r="E5" s="532"/>
    </row>
    <row r="6" spans="1:5" s="66" customFormat="1" ht="12.75">
      <c r="A6" s="532" t="s">
        <v>344</v>
      </c>
      <c r="B6" s="532"/>
      <c r="C6" s="532"/>
      <c r="D6" s="532"/>
      <c r="E6" s="532"/>
    </row>
    <row r="7" spans="1:5" s="44" customFormat="1" ht="7.5" customHeight="1" thickBot="1">
      <c r="A7" s="43"/>
      <c r="E7" s="43"/>
    </row>
    <row r="8" spans="1:5" s="112" customFormat="1" ht="14.25" customHeight="1">
      <c r="A8" s="421"/>
      <c r="B8" s="420" t="s">
        <v>55</v>
      </c>
      <c r="C8" s="420" t="s">
        <v>56</v>
      </c>
      <c r="D8" s="420" t="s">
        <v>57</v>
      </c>
      <c r="E8" s="419" t="s">
        <v>11</v>
      </c>
    </row>
    <row r="9" spans="1:4" s="112" customFormat="1" ht="14.25" customHeight="1">
      <c r="A9" s="43" t="s">
        <v>47</v>
      </c>
      <c r="B9" s="417"/>
      <c r="C9" s="417"/>
      <c r="D9" s="417"/>
    </row>
    <row r="10" spans="1:9" ht="12.75">
      <c r="A10" s="112" t="s">
        <v>139</v>
      </c>
      <c r="B10" s="181">
        <v>569597.35</v>
      </c>
      <c r="C10" s="179">
        <v>2079850.3400000005</v>
      </c>
      <c r="D10" s="179">
        <v>836646.41</v>
      </c>
      <c r="E10" s="407">
        <f>SUM(B10:D10)</f>
        <v>3486094.1000000006</v>
      </c>
      <c r="F10" s="406"/>
      <c r="I10" s="406"/>
    </row>
    <row r="11" spans="1:9" ht="12.75">
      <c r="A11" s="112" t="s">
        <v>140</v>
      </c>
      <c r="B11" s="181">
        <v>135912.02</v>
      </c>
      <c r="C11" s="179">
        <v>308363.81000000006</v>
      </c>
      <c r="D11" s="179">
        <v>76629.98</v>
      </c>
      <c r="E11" s="407">
        <f>SUM(B11:D11)</f>
        <v>520905.81000000006</v>
      </c>
      <c r="F11" s="406"/>
      <c r="I11" s="406"/>
    </row>
    <row r="12" spans="1:5" s="112" customFormat="1" ht="12.75">
      <c r="A12" s="42" t="s">
        <v>11</v>
      </c>
      <c r="B12" s="89">
        <f>SUM(B10:B11)</f>
        <v>705509.37</v>
      </c>
      <c r="C12" s="89">
        <f>SUM(C10:C11)</f>
        <v>2388214.1500000004</v>
      </c>
      <c r="D12" s="89">
        <f>SUM(D10:D11)</f>
        <v>913276.39</v>
      </c>
      <c r="E12" s="90">
        <f>SUM(E10:E11)</f>
        <v>4006999.9100000006</v>
      </c>
    </row>
    <row r="13" spans="1:5" s="43" customFormat="1" ht="12.75">
      <c r="A13" s="112"/>
      <c r="B13" s="91"/>
      <c r="C13" s="91"/>
      <c r="D13" s="91"/>
      <c r="E13" s="67"/>
    </row>
    <row r="14" spans="1:6" s="44" customFormat="1" ht="15">
      <c r="A14" s="43" t="s">
        <v>48</v>
      </c>
      <c r="B14" s="91"/>
      <c r="C14" s="91"/>
      <c r="D14" s="91"/>
      <c r="E14" s="67"/>
      <c r="F14" s="80"/>
    </row>
    <row r="15" spans="1:9" ht="11.25" customHeight="1">
      <c r="A15" s="112" t="s">
        <v>141</v>
      </c>
      <c r="B15" s="181">
        <v>1176584.9</v>
      </c>
      <c r="C15" s="179">
        <v>3896409.72</v>
      </c>
      <c r="D15" s="179">
        <v>509374.34</v>
      </c>
      <c r="E15" s="407">
        <f>SUM(B15:D15)</f>
        <v>5582368.96</v>
      </c>
      <c r="F15" s="406"/>
      <c r="I15" s="406"/>
    </row>
    <row r="16" spans="1:9" ht="12.75">
      <c r="A16" s="112" t="s">
        <v>142</v>
      </c>
      <c r="B16" s="181">
        <v>197713.71</v>
      </c>
      <c r="C16" s="179">
        <v>463200.52</v>
      </c>
      <c r="D16" s="179">
        <f>73040.32+18676.15</f>
        <v>91716.47</v>
      </c>
      <c r="E16" s="407">
        <f>SUM(B16:D16)</f>
        <v>752630.7</v>
      </c>
      <c r="F16" s="406"/>
      <c r="I16" s="406"/>
    </row>
    <row r="17" spans="1:5" s="112" customFormat="1" ht="12.75" customHeight="1">
      <c r="A17" s="42" t="s">
        <v>11</v>
      </c>
      <c r="B17" s="89">
        <f>SUM(B15:B16)</f>
        <v>1374298.6099999999</v>
      </c>
      <c r="C17" s="89">
        <f>SUM(C15:C16)</f>
        <v>4359610.24</v>
      </c>
      <c r="D17" s="89">
        <f>SUM(D15:D16)</f>
        <v>601090.81</v>
      </c>
      <c r="E17" s="92">
        <f>SUM(E15:E16)</f>
        <v>6334999.66</v>
      </c>
    </row>
    <row r="18" spans="2:5" s="112" customFormat="1" ht="12.75">
      <c r="B18" s="179"/>
      <c r="C18" s="179"/>
      <c r="D18" s="179"/>
      <c r="E18" s="407"/>
    </row>
    <row r="19" spans="1:9" ht="12.75">
      <c r="A19" s="43" t="s">
        <v>152</v>
      </c>
      <c r="B19" s="179">
        <v>21672.36</v>
      </c>
      <c r="C19" s="179">
        <v>2584.94</v>
      </c>
      <c r="D19" s="179">
        <v>230742.68</v>
      </c>
      <c r="E19" s="67">
        <f>SUM(B19:D19)</f>
        <v>254999.97999999998</v>
      </c>
      <c r="F19" s="406"/>
      <c r="I19" s="406"/>
    </row>
    <row r="20" spans="1:9" ht="13.5" customHeight="1">
      <c r="A20" s="43"/>
      <c r="B20" s="91"/>
      <c r="C20" s="91"/>
      <c r="D20" s="91"/>
      <c r="E20" s="67"/>
      <c r="F20" s="406"/>
      <c r="I20" s="406"/>
    </row>
    <row r="21" spans="1:9" ht="12.75">
      <c r="A21" s="43" t="s">
        <v>129</v>
      </c>
      <c r="B21" s="367">
        <v>142580.99</v>
      </c>
      <c r="C21" s="367">
        <v>169595.38</v>
      </c>
      <c r="D21" s="367">
        <v>105823.63</v>
      </c>
      <c r="E21" s="366">
        <v>418000</v>
      </c>
      <c r="F21" s="406"/>
      <c r="G21" s="68"/>
      <c r="I21" s="406"/>
    </row>
    <row r="22" spans="2:9" ht="13.5" customHeight="1">
      <c r="B22" s="418"/>
      <c r="C22" s="418"/>
      <c r="D22" s="418"/>
      <c r="E22" s="366"/>
      <c r="F22" s="406"/>
      <c r="G22" s="69"/>
      <c r="I22" s="406"/>
    </row>
    <row r="23" spans="1:9" ht="13.5" customHeight="1">
      <c r="A23" s="43" t="s">
        <v>157</v>
      </c>
      <c r="B23" s="418"/>
      <c r="C23" s="367"/>
      <c r="D23" s="418"/>
      <c r="E23" s="366">
        <v>28000</v>
      </c>
      <c r="F23" s="406"/>
      <c r="G23" s="69"/>
      <c r="I23" s="406"/>
    </row>
    <row r="24" spans="2:9" ht="13.5" customHeight="1">
      <c r="B24" s="113"/>
      <c r="C24" s="417"/>
      <c r="D24" s="416"/>
      <c r="E24" s="112"/>
      <c r="F24" s="406"/>
      <c r="I24" s="406"/>
    </row>
    <row r="25" spans="1:9" ht="13.5" customHeight="1">
      <c r="A25" s="43" t="s">
        <v>188</v>
      </c>
      <c r="B25" s="179">
        <v>42172.82</v>
      </c>
      <c r="C25" s="179">
        <v>120700.04</v>
      </c>
      <c r="D25" s="179">
        <v>15127.13</v>
      </c>
      <c r="E25" s="67">
        <f>SUM(B25:D25)</f>
        <v>177999.99</v>
      </c>
      <c r="F25" s="406"/>
      <c r="I25" s="406"/>
    </row>
    <row r="26" spans="1:9" ht="13.5" customHeight="1">
      <c r="A26" s="43"/>
      <c r="B26" s="67"/>
      <c r="C26" s="67"/>
      <c r="D26" s="67"/>
      <c r="E26" s="67"/>
      <c r="F26" s="406"/>
      <c r="I26" s="406"/>
    </row>
    <row r="27" spans="1:7" ht="13.5" customHeight="1">
      <c r="A27" s="112" t="s">
        <v>130</v>
      </c>
      <c r="F27" s="406"/>
      <c r="G27" s="112"/>
    </row>
    <row r="28" spans="1:7" ht="12.75">
      <c r="A28" s="112" t="s">
        <v>58</v>
      </c>
      <c r="F28" s="406"/>
      <c r="G28" s="112"/>
    </row>
    <row r="29" spans="1:7" ht="12.75">
      <c r="A29" s="70"/>
      <c r="F29" s="406"/>
      <c r="G29" s="112"/>
    </row>
    <row r="30" spans="6:7" ht="12.75">
      <c r="F30" s="406"/>
      <c r="G30" s="112"/>
    </row>
    <row r="31" spans="1:7" ht="12.75">
      <c r="A31" s="532" t="s">
        <v>346</v>
      </c>
      <c r="B31" s="532"/>
      <c r="C31" s="532"/>
      <c r="D31" s="532"/>
      <c r="E31" s="532"/>
      <c r="F31" s="406"/>
      <c r="G31" s="112"/>
    </row>
    <row r="32" spans="1:7" ht="12.75">
      <c r="A32" s="532" t="s">
        <v>344</v>
      </c>
      <c r="B32" s="532"/>
      <c r="C32" s="532"/>
      <c r="D32" s="532"/>
      <c r="E32" s="532"/>
      <c r="F32" s="406"/>
      <c r="G32" s="112"/>
    </row>
    <row r="33" ht="7.5" customHeight="1" thickBot="1">
      <c r="F33" s="406"/>
    </row>
    <row r="34" spans="1:6" ht="12.75" customHeight="1">
      <c r="A34" s="415" t="s">
        <v>54</v>
      </c>
      <c r="B34" s="414" t="s">
        <v>59</v>
      </c>
      <c r="C34" s="408" t="s">
        <v>343</v>
      </c>
      <c r="E34" s="370"/>
      <c r="F34" s="406"/>
    </row>
    <row r="35" spans="1:6" ht="12.75">
      <c r="A35" s="110" t="s">
        <v>55</v>
      </c>
      <c r="B35" s="111" t="s">
        <v>13</v>
      </c>
      <c r="C35" s="180">
        <v>245595.74</v>
      </c>
      <c r="D35" s="413"/>
      <c r="E35" s="370"/>
      <c r="F35" s="406"/>
    </row>
    <row r="36" spans="1:6" ht="12.75">
      <c r="A36" s="112" t="s">
        <v>56</v>
      </c>
      <c r="B36" s="113" t="s">
        <v>60</v>
      </c>
      <c r="C36" s="181">
        <v>734083.32</v>
      </c>
      <c r="D36" s="413"/>
      <c r="E36" s="370"/>
      <c r="F36" s="406"/>
    </row>
    <row r="37" spans="2:6" ht="12.75">
      <c r="B37" s="113" t="s">
        <v>61</v>
      </c>
      <c r="C37" s="181">
        <v>5437.42</v>
      </c>
      <c r="D37" s="413"/>
      <c r="F37" s="406"/>
    </row>
    <row r="38" spans="2:6" ht="12.75">
      <c r="B38" s="113" t="s">
        <v>62</v>
      </c>
      <c r="C38" s="182">
        <v>4027.16</v>
      </c>
      <c r="D38" s="413"/>
      <c r="F38" s="406"/>
    </row>
    <row r="39" spans="2:6" ht="12.75">
      <c r="B39" s="113" t="s">
        <v>63</v>
      </c>
      <c r="C39" s="182">
        <v>880.06</v>
      </c>
      <c r="D39" s="413"/>
      <c r="F39" s="406"/>
    </row>
    <row r="40" spans="1:6" ht="12.75">
      <c r="A40" s="114"/>
      <c r="B40" s="115" t="s">
        <v>64</v>
      </c>
      <c r="C40" s="181">
        <v>2158.18</v>
      </c>
      <c r="D40" s="413"/>
      <c r="F40" s="406"/>
    </row>
    <row r="41" spans="1:6" ht="12.75">
      <c r="A41" s="112" t="s">
        <v>57</v>
      </c>
      <c r="B41" s="113" t="s">
        <v>65</v>
      </c>
      <c r="C41" s="183">
        <v>200687.61</v>
      </c>
      <c r="D41" s="413"/>
      <c r="E41" s="112"/>
      <c r="F41" s="406"/>
    </row>
    <row r="42" spans="2:6" ht="12.75">
      <c r="B42" s="115" t="s">
        <v>66</v>
      </c>
      <c r="C42" s="184">
        <v>28130.51</v>
      </c>
      <c r="D42" s="413"/>
      <c r="E42" s="112"/>
      <c r="F42" s="406"/>
    </row>
    <row r="43" spans="1:4" s="112" customFormat="1" ht="15">
      <c r="A43" s="71"/>
      <c r="B43" s="72" t="s">
        <v>11</v>
      </c>
      <c r="C43" s="128">
        <f>SUM(C35:C42)</f>
        <v>1221000.0000000002</v>
      </c>
      <c r="D43" s="424"/>
    </row>
    <row r="44" spans="1:5" s="112" customFormat="1" ht="7.5" customHeight="1">
      <c r="A44" s="43"/>
      <c r="B44" s="42"/>
      <c r="C44" s="45"/>
      <c r="D44" s="45"/>
      <c r="E44" s="45"/>
    </row>
    <row r="45" spans="1:5" s="112" customFormat="1" ht="12.75">
      <c r="A45" s="412"/>
      <c r="B45" s="412"/>
      <c r="C45" s="412"/>
      <c r="D45" s="412"/>
      <c r="E45" s="412"/>
    </row>
    <row r="46" ht="13.5" customHeight="1">
      <c r="F46" s="406"/>
    </row>
    <row r="47" spans="1:6" ht="12.75">
      <c r="A47" s="532" t="s">
        <v>345</v>
      </c>
      <c r="B47" s="532"/>
      <c r="C47" s="532"/>
      <c r="D47" s="532"/>
      <c r="E47" s="532"/>
      <c r="F47" s="406"/>
    </row>
    <row r="48" spans="1:6" ht="12.75">
      <c r="A48" s="532" t="s">
        <v>348</v>
      </c>
      <c r="B48" s="532"/>
      <c r="C48" s="532"/>
      <c r="D48" s="532"/>
      <c r="E48" s="532"/>
      <c r="F48" s="406"/>
    </row>
    <row r="49" ht="6" customHeight="1" thickBot="1"/>
    <row r="50" spans="1:5" ht="12.75">
      <c r="A50" s="411" t="s">
        <v>133</v>
      </c>
      <c r="B50" s="408"/>
      <c r="C50" s="410"/>
      <c r="D50" s="409" t="s">
        <v>132</v>
      </c>
      <c r="E50" s="408" t="s">
        <v>343</v>
      </c>
    </row>
    <row r="51" spans="1:8" ht="81" customHeight="1">
      <c r="A51" s="432" t="s">
        <v>138</v>
      </c>
      <c r="B51" s="530" t="s">
        <v>286</v>
      </c>
      <c r="C51" s="531"/>
      <c r="D51" s="430">
        <v>5</v>
      </c>
      <c r="E51" s="431">
        <v>545875</v>
      </c>
      <c r="F51" s="406"/>
      <c r="H51" s="112"/>
    </row>
    <row r="52" spans="2:6" ht="12.75">
      <c r="B52" s="116"/>
      <c r="C52" s="73" t="s">
        <v>11</v>
      </c>
      <c r="D52" s="117">
        <f>SUM(D51:D51)</f>
        <v>5</v>
      </c>
      <c r="E52" s="118">
        <f>SUM(E51:E51)</f>
        <v>545875</v>
      </c>
      <c r="F52" s="407"/>
    </row>
    <row r="54" spans="1:5" ht="30" customHeight="1">
      <c r="A54" s="529" t="s">
        <v>349</v>
      </c>
      <c r="B54" s="529"/>
      <c r="C54" s="529"/>
      <c r="D54" s="529"/>
      <c r="E54" s="529"/>
    </row>
  </sheetData>
  <sheetProtection/>
  <mergeCells count="9">
    <mergeCell ref="A54:E54"/>
    <mergeCell ref="B51:C51"/>
    <mergeCell ref="A47:E47"/>
    <mergeCell ref="A3:E3"/>
    <mergeCell ref="A5:E5"/>
    <mergeCell ref="A31:E31"/>
    <mergeCell ref="A6:E6"/>
    <mergeCell ref="A32:E32"/>
    <mergeCell ref="A48:E48"/>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selection activeCell="A77" sqref="A77"/>
    </sheetView>
  </sheetViews>
  <sheetFormatPr defaultColWidth="9.57421875" defaultRowHeight="12.75"/>
  <cols>
    <col min="1" max="1" width="23.8515625" style="32" customWidth="1"/>
    <col min="2" max="14" width="9.28125" style="32" customWidth="1"/>
    <col min="15" max="16384" width="9.57421875" style="32" customWidth="1"/>
  </cols>
  <sheetData>
    <row r="1" spans="1:11" ht="12" customHeight="1">
      <c r="A1" s="452" t="s">
        <v>354</v>
      </c>
      <c r="B1" s="52"/>
      <c r="C1" s="52"/>
      <c r="D1" s="52"/>
      <c r="E1" s="52"/>
      <c r="F1" s="52"/>
      <c r="G1" s="52"/>
      <c r="H1" s="52"/>
      <c r="I1" s="52"/>
      <c r="J1" s="52"/>
      <c r="K1" s="52"/>
    </row>
    <row r="2" spans="1:11" ht="12" customHeight="1">
      <c r="A2" s="52"/>
      <c r="B2" s="52"/>
      <c r="C2" s="52"/>
      <c r="D2" s="52"/>
      <c r="E2" s="52"/>
      <c r="F2" s="52"/>
      <c r="G2" s="52"/>
      <c r="H2" s="52"/>
      <c r="I2" s="52"/>
      <c r="J2" s="52"/>
      <c r="K2" s="52"/>
    </row>
    <row r="3" spans="1:9" s="103" customFormat="1" ht="12.75">
      <c r="A3" s="577" t="s">
        <v>144</v>
      </c>
      <c r="B3" s="577"/>
      <c r="C3" s="577"/>
      <c r="D3" s="577"/>
      <c r="E3" s="577"/>
      <c r="F3" s="577"/>
      <c r="G3" s="577"/>
      <c r="H3" s="577"/>
      <c r="I3" s="577"/>
    </row>
    <row r="4" spans="1:9" s="103" customFormat="1" ht="12.75">
      <c r="A4" s="528" t="s">
        <v>136</v>
      </c>
      <c r="B4" s="528"/>
      <c r="C4" s="528"/>
      <c r="D4" s="528"/>
      <c r="E4" s="528"/>
      <c r="F4" s="528"/>
      <c r="G4" s="528"/>
      <c r="H4" s="528"/>
      <c r="I4" s="528"/>
    </row>
    <row r="5" spans="1:8" s="38" customFormat="1" ht="5.25" customHeight="1" thickBot="1">
      <c r="A5" s="39"/>
      <c r="F5" s="39"/>
      <c r="G5" s="39"/>
      <c r="H5" s="39"/>
    </row>
    <row r="6" spans="1:9" s="41" customFormat="1" ht="15" customHeight="1">
      <c r="A6" s="40"/>
      <c r="B6" s="578" t="s">
        <v>49</v>
      </c>
      <c r="C6" s="579"/>
      <c r="D6" s="579"/>
      <c r="E6" s="580"/>
      <c r="F6" s="578" t="s">
        <v>50</v>
      </c>
      <c r="G6" s="579"/>
      <c r="H6" s="579"/>
      <c r="I6" s="581"/>
    </row>
    <row r="7" spans="1:9" s="38" customFormat="1" ht="38.25" customHeight="1">
      <c r="A7" s="423" t="s">
        <v>51</v>
      </c>
      <c r="B7" s="567" t="s">
        <v>135</v>
      </c>
      <c r="C7" s="568"/>
      <c r="D7" s="569" t="s">
        <v>134</v>
      </c>
      <c r="E7" s="570"/>
      <c r="F7" s="567" t="s">
        <v>135</v>
      </c>
      <c r="G7" s="568"/>
      <c r="H7" s="569" t="s">
        <v>134</v>
      </c>
      <c r="I7" s="571"/>
    </row>
    <row r="8" spans="1:9" s="38" customFormat="1" ht="12" customHeight="1">
      <c r="A8" s="76">
        <v>1996</v>
      </c>
      <c r="B8" s="574">
        <v>44704</v>
      </c>
      <c r="C8" s="582"/>
      <c r="D8" s="583">
        <v>24.26877607530014</v>
      </c>
      <c r="E8" s="584"/>
      <c r="F8" s="574">
        <v>0</v>
      </c>
      <c r="G8" s="575"/>
      <c r="H8" s="576">
        <v>0</v>
      </c>
      <c r="I8" s="575"/>
    </row>
    <row r="9" spans="1:9" s="38" customFormat="1" ht="12" customHeight="1">
      <c r="A9" s="77">
        <v>1997</v>
      </c>
      <c r="B9" s="572">
        <v>43903</v>
      </c>
      <c r="C9" s="573"/>
      <c r="D9" s="561">
        <v>64.37</v>
      </c>
      <c r="E9" s="562"/>
      <c r="F9" s="572">
        <v>58079</v>
      </c>
      <c r="G9" s="573"/>
      <c r="H9" s="559">
        <v>6.866650636218731</v>
      </c>
      <c r="I9" s="560"/>
    </row>
    <row r="10" spans="1:9" s="38" customFormat="1" ht="12" customHeight="1">
      <c r="A10" s="77">
        <v>1998</v>
      </c>
      <c r="B10" s="572">
        <v>43392</v>
      </c>
      <c r="C10" s="573"/>
      <c r="D10" s="561">
        <v>71.244599019829</v>
      </c>
      <c r="E10" s="562"/>
      <c r="F10" s="572">
        <v>58002</v>
      </c>
      <c r="G10" s="573"/>
      <c r="H10" s="559">
        <v>24.19</v>
      </c>
      <c r="I10" s="560"/>
    </row>
    <row r="11" spans="1:9" s="38" customFormat="1" ht="12" customHeight="1">
      <c r="A11" s="77">
        <v>1999</v>
      </c>
      <c r="B11" s="572">
        <v>43187</v>
      </c>
      <c r="C11" s="573"/>
      <c r="D11" s="561">
        <v>77.71</v>
      </c>
      <c r="E11" s="562"/>
      <c r="F11" s="572">
        <v>57623</v>
      </c>
      <c r="G11" s="573"/>
      <c r="H11" s="559">
        <v>41.7204802193362</v>
      </c>
      <c r="I11" s="560"/>
    </row>
    <row r="12" spans="1:9" s="38" customFormat="1" ht="12" customHeight="1">
      <c r="A12" s="77">
        <v>2000</v>
      </c>
      <c r="B12" s="572">
        <v>44164</v>
      </c>
      <c r="C12" s="573"/>
      <c r="D12" s="561">
        <v>81.39</v>
      </c>
      <c r="E12" s="562"/>
      <c r="F12" s="572">
        <v>56518</v>
      </c>
      <c r="G12" s="573"/>
      <c r="H12" s="556">
        <v>60.09</v>
      </c>
      <c r="I12" s="558"/>
    </row>
    <row r="13" spans="1:9" s="38" customFormat="1" ht="12" customHeight="1">
      <c r="A13" s="77">
        <v>2001</v>
      </c>
      <c r="B13" s="563">
        <v>44572</v>
      </c>
      <c r="C13" s="564"/>
      <c r="D13" s="565">
        <v>86.6</v>
      </c>
      <c r="E13" s="566"/>
      <c r="F13" s="563">
        <v>56477</v>
      </c>
      <c r="G13" s="564"/>
      <c r="H13" s="556">
        <v>78.08</v>
      </c>
      <c r="I13" s="558"/>
    </row>
    <row r="14" spans="1:9" s="38" customFormat="1" ht="12" customHeight="1">
      <c r="A14" s="77">
        <v>2002</v>
      </c>
      <c r="B14" s="563">
        <v>45348</v>
      </c>
      <c r="C14" s="564"/>
      <c r="D14" s="565">
        <v>90.65</v>
      </c>
      <c r="E14" s="566"/>
      <c r="F14" s="563">
        <v>57158</v>
      </c>
      <c r="G14" s="564"/>
      <c r="H14" s="556">
        <v>94.74</v>
      </c>
      <c r="I14" s="558"/>
    </row>
    <row r="15" spans="1:12" s="38" customFormat="1" ht="12" customHeight="1">
      <c r="A15" s="77">
        <v>2003</v>
      </c>
      <c r="B15" s="554">
        <v>46072</v>
      </c>
      <c r="C15" s="555"/>
      <c r="D15" s="556">
        <v>92.36</v>
      </c>
      <c r="E15" s="557"/>
      <c r="F15" s="554">
        <v>56483</v>
      </c>
      <c r="G15" s="555"/>
      <c r="H15" s="556">
        <v>106.35</v>
      </c>
      <c r="I15" s="558"/>
      <c r="L15" s="452"/>
    </row>
    <row r="16" spans="1:9" s="38" customFormat="1" ht="12" customHeight="1">
      <c r="A16" s="77">
        <v>2004</v>
      </c>
      <c r="B16" s="554">
        <v>46973</v>
      </c>
      <c r="C16" s="555"/>
      <c r="D16" s="556">
        <v>91.05</v>
      </c>
      <c r="E16" s="557"/>
      <c r="F16" s="554">
        <v>57695</v>
      </c>
      <c r="G16" s="555"/>
      <c r="H16" s="556">
        <v>104.65</v>
      </c>
      <c r="I16" s="558"/>
    </row>
    <row r="17" spans="1:9" s="38" customFormat="1" ht="12" customHeight="1">
      <c r="A17" s="77">
        <v>2005</v>
      </c>
      <c r="B17" s="554">
        <v>49609</v>
      </c>
      <c r="C17" s="555"/>
      <c r="D17" s="556">
        <v>86.96</v>
      </c>
      <c r="E17" s="557"/>
      <c r="F17" s="554">
        <v>58911</v>
      </c>
      <c r="G17" s="555"/>
      <c r="H17" s="556">
        <v>103.39</v>
      </c>
      <c r="I17" s="558"/>
    </row>
    <row r="18" spans="1:9" s="38" customFormat="1" ht="12" customHeight="1">
      <c r="A18" s="77">
        <v>2006</v>
      </c>
      <c r="B18" s="539">
        <v>49426</v>
      </c>
      <c r="C18" s="540"/>
      <c r="D18" s="537">
        <v>88.71</v>
      </c>
      <c r="E18" s="538"/>
      <c r="F18" s="539">
        <v>61325</v>
      </c>
      <c r="G18" s="540"/>
      <c r="H18" s="537">
        <v>100.96</v>
      </c>
      <c r="I18" s="541"/>
    </row>
    <row r="19" spans="1:9" s="38" customFormat="1" ht="12" customHeight="1">
      <c r="A19" s="77">
        <v>2007</v>
      </c>
      <c r="B19" s="539">
        <v>49688</v>
      </c>
      <c r="C19" s="540"/>
      <c r="D19" s="537">
        <v>89.28</v>
      </c>
      <c r="E19" s="538"/>
      <c r="F19" s="539">
        <v>62632</v>
      </c>
      <c r="G19" s="540"/>
      <c r="H19" s="537">
        <v>100.84</v>
      </c>
      <c r="I19" s="541"/>
    </row>
    <row r="20" spans="1:9" s="38" customFormat="1" ht="12" customHeight="1">
      <c r="A20" s="77">
        <v>2008</v>
      </c>
      <c r="B20" s="539">
        <v>49629</v>
      </c>
      <c r="C20" s="540"/>
      <c r="D20" s="537">
        <v>95.57</v>
      </c>
      <c r="E20" s="538"/>
      <c r="F20" s="539">
        <v>64493</v>
      </c>
      <c r="G20" s="540"/>
      <c r="H20" s="537">
        <v>100.91</v>
      </c>
      <c r="I20" s="541"/>
    </row>
    <row r="21" spans="1:9" s="38" customFormat="1" ht="12" customHeight="1">
      <c r="A21" s="77">
        <v>2009</v>
      </c>
      <c r="B21" s="539">
        <v>50249.9305</v>
      </c>
      <c r="C21" s="540"/>
      <c r="D21" s="537">
        <v>97.75</v>
      </c>
      <c r="E21" s="538"/>
      <c r="F21" s="539">
        <v>66130</v>
      </c>
      <c r="G21" s="540"/>
      <c r="H21" s="537">
        <v>101.95</v>
      </c>
      <c r="I21" s="541"/>
    </row>
    <row r="22" spans="1:9" s="38" customFormat="1" ht="12" customHeight="1">
      <c r="A22" s="77" t="s">
        <v>168</v>
      </c>
      <c r="B22" s="539">
        <v>51679.5258</v>
      </c>
      <c r="C22" s="540"/>
      <c r="D22" s="537">
        <v>76.05</v>
      </c>
      <c r="E22" s="538"/>
      <c r="F22" s="539">
        <v>67320</v>
      </c>
      <c r="G22" s="540"/>
      <c r="H22" s="537">
        <v>80.12</v>
      </c>
      <c r="I22" s="541"/>
    </row>
    <row r="23" spans="1:11" s="38" customFormat="1" ht="12" customHeight="1">
      <c r="A23" s="77">
        <v>2011</v>
      </c>
      <c r="B23" s="539">
        <v>52051.6782</v>
      </c>
      <c r="C23" s="540"/>
      <c r="D23" s="537">
        <v>77.17</v>
      </c>
      <c r="E23" s="538"/>
      <c r="F23" s="539">
        <v>67789</v>
      </c>
      <c r="G23" s="540"/>
      <c r="H23" s="537">
        <v>81.33</v>
      </c>
      <c r="I23" s="541"/>
      <c r="K23" s="62"/>
    </row>
    <row r="24" spans="1:11" s="38" customFormat="1" ht="12" customHeight="1">
      <c r="A24" s="77">
        <v>2012</v>
      </c>
      <c r="B24" s="539">
        <v>52527</v>
      </c>
      <c r="C24" s="540"/>
      <c r="D24" s="537">
        <v>76.48</v>
      </c>
      <c r="E24" s="538"/>
      <c r="F24" s="539">
        <v>65756</v>
      </c>
      <c r="G24" s="540"/>
      <c r="H24" s="537">
        <v>83.84</v>
      </c>
      <c r="I24" s="541"/>
      <c r="K24" s="62"/>
    </row>
    <row r="25" spans="1:11" s="38" customFormat="1" ht="12" customHeight="1">
      <c r="A25" s="77" t="s">
        <v>213</v>
      </c>
      <c r="B25" s="539">
        <v>53150</v>
      </c>
      <c r="C25" s="540"/>
      <c r="D25" s="537">
        <v>75.58</v>
      </c>
      <c r="E25" s="538"/>
      <c r="F25" s="539">
        <v>65096</v>
      </c>
      <c r="G25" s="540"/>
      <c r="H25" s="537">
        <v>97.67</v>
      </c>
      <c r="I25" s="541"/>
      <c r="K25" s="62"/>
    </row>
    <row r="26" spans="1:11" s="38" customFormat="1" ht="12" customHeight="1">
      <c r="A26" s="77">
        <v>2014</v>
      </c>
      <c r="B26" s="539">
        <v>57126.4605</v>
      </c>
      <c r="C26" s="540"/>
      <c r="D26" s="537">
        <v>70.79</v>
      </c>
      <c r="E26" s="538"/>
      <c r="F26" s="539">
        <v>63079.75</v>
      </c>
      <c r="G26" s="540"/>
      <c r="H26" s="537">
        <v>101.47</v>
      </c>
      <c r="I26" s="541"/>
      <c r="K26" s="62"/>
    </row>
    <row r="27" spans="1:11" s="38" customFormat="1" ht="12" customHeight="1">
      <c r="A27" s="77">
        <v>2015</v>
      </c>
      <c r="B27" s="539">
        <v>57754.6493</v>
      </c>
      <c r="C27" s="540"/>
      <c r="D27" s="537">
        <v>69.37</v>
      </c>
      <c r="E27" s="538"/>
      <c r="F27" s="539">
        <v>63103.2625</v>
      </c>
      <c r="G27" s="540"/>
      <c r="H27" s="537">
        <v>100.39</v>
      </c>
      <c r="I27" s="541"/>
      <c r="K27" s="62"/>
    </row>
    <row r="28" spans="1:11" s="38" customFormat="1" ht="12" customHeight="1">
      <c r="A28" s="77">
        <v>2016</v>
      </c>
      <c r="B28" s="539">
        <v>58666.8052</v>
      </c>
      <c r="C28" s="540"/>
      <c r="D28" s="544">
        <v>68.3</v>
      </c>
      <c r="E28" s="546"/>
      <c r="F28" s="539">
        <v>63246.7642</v>
      </c>
      <c r="G28" s="540"/>
      <c r="H28" s="537">
        <v>100.16</v>
      </c>
      <c r="I28" s="541"/>
      <c r="K28" s="62"/>
    </row>
    <row r="29" spans="1:11" s="38" customFormat="1" ht="12" customHeight="1">
      <c r="A29" s="77">
        <v>2017</v>
      </c>
      <c r="B29" s="539">
        <v>59590.1324</v>
      </c>
      <c r="C29" s="540"/>
      <c r="D29" s="544">
        <v>67.242675</v>
      </c>
      <c r="E29" s="546"/>
      <c r="F29" s="539">
        <v>64653.9848</v>
      </c>
      <c r="G29" s="540"/>
      <c r="H29" s="537">
        <v>97.98</v>
      </c>
      <c r="I29" s="541"/>
      <c r="K29" s="62"/>
    </row>
    <row r="30" spans="1:11" s="38" customFormat="1" ht="12" customHeight="1">
      <c r="A30" s="77">
        <v>2017</v>
      </c>
      <c r="B30" s="539">
        <v>59590.1324</v>
      </c>
      <c r="C30" s="540"/>
      <c r="D30" s="544">
        <v>67.242675</v>
      </c>
      <c r="E30" s="546"/>
      <c r="F30" s="539">
        <v>64653.9848</v>
      </c>
      <c r="G30" s="540"/>
      <c r="H30" s="537">
        <v>97.98</v>
      </c>
      <c r="I30" s="541"/>
      <c r="K30" s="62"/>
    </row>
    <row r="31" spans="1:11" s="38" customFormat="1" ht="12">
      <c r="A31" s="77">
        <v>2018</v>
      </c>
      <c r="B31" s="539">
        <v>60538</v>
      </c>
      <c r="C31" s="540"/>
      <c r="D31" s="544">
        <v>66.19</v>
      </c>
      <c r="E31" s="546"/>
      <c r="F31" s="539">
        <v>64918</v>
      </c>
      <c r="G31" s="540"/>
      <c r="H31" s="537">
        <v>97.58</v>
      </c>
      <c r="I31" s="541"/>
      <c r="K31" s="62"/>
    </row>
    <row r="32" spans="1:11" s="38" customFormat="1" ht="12">
      <c r="A32" s="77"/>
      <c r="B32" s="53"/>
      <c r="C32" s="53"/>
      <c r="D32" s="83"/>
      <c r="E32" s="83"/>
      <c r="F32" s="53"/>
      <c r="G32" s="53"/>
      <c r="H32" s="51"/>
      <c r="I32" s="51"/>
      <c r="K32" s="62"/>
    </row>
    <row r="33" spans="2:12" s="38" customFormat="1" ht="12" thickBot="1">
      <c r="B33" s="88"/>
      <c r="C33" s="88"/>
      <c r="D33" s="88"/>
      <c r="E33" s="50"/>
      <c r="F33" s="88"/>
      <c r="G33" s="88"/>
      <c r="H33" s="88"/>
      <c r="I33" s="88"/>
      <c r="J33" s="39"/>
      <c r="K33" s="39"/>
      <c r="L33" s="39"/>
    </row>
    <row r="34" spans="1:9" s="38" customFormat="1" ht="13.5" customHeight="1">
      <c r="A34" s="46"/>
      <c r="B34" s="547" t="s">
        <v>152</v>
      </c>
      <c r="C34" s="548"/>
      <c r="D34" s="548"/>
      <c r="E34" s="549"/>
      <c r="F34" s="547" t="s">
        <v>38</v>
      </c>
      <c r="G34" s="548"/>
      <c r="H34" s="548"/>
      <c r="I34" s="549"/>
    </row>
    <row r="35" spans="1:9" s="38" customFormat="1" ht="38.25" customHeight="1">
      <c r="A35" s="423" t="s">
        <v>51</v>
      </c>
      <c r="B35" s="533" t="s">
        <v>135</v>
      </c>
      <c r="C35" s="534"/>
      <c r="D35" s="535" t="s">
        <v>134</v>
      </c>
      <c r="E35" s="552"/>
      <c r="F35" s="533" t="s">
        <v>135</v>
      </c>
      <c r="G35" s="534"/>
      <c r="H35" s="535" t="s">
        <v>134</v>
      </c>
      <c r="I35" s="536"/>
    </row>
    <row r="36" spans="1:9" ht="10.5" customHeight="1">
      <c r="A36" s="75">
        <v>2008</v>
      </c>
      <c r="B36" s="539">
        <v>3681</v>
      </c>
      <c r="C36" s="540"/>
      <c r="D36" s="542">
        <v>83.4</v>
      </c>
      <c r="E36" s="553"/>
      <c r="F36" s="539">
        <v>2557.95</v>
      </c>
      <c r="G36" s="540">
        <v>2557.95</v>
      </c>
      <c r="H36" s="537">
        <v>84.83</v>
      </c>
      <c r="I36" s="541"/>
    </row>
    <row r="37" spans="1:9" ht="12" customHeight="1">
      <c r="A37" s="75">
        <v>2009</v>
      </c>
      <c r="B37" s="539">
        <v>3803.1</v>
      </c>
      <c r="C37" s="540"/>
      <c r="D37" s="542">
        <v>82.8272</v>
      </c>
      <c r="E37" s="543"/>
      <c r="F37" s="539">
        <v>2557.55</v>
      </c>
      <c r="G37" s="540"/>
      <c r="H37" s="544">
        <v>86.8</v>
      </c>
      <c r="I37" s="545"/>
    </row>
    <row r="38" spans="1:9" ht="12" customHeight="1">
      <c r="A38" s="75" t="s">
        <v>168</v>
      </c>
      <c r="B38" s="539">
        <v>3880</v>
      </c>
      <c r="C38" s="540"/>
      <c r="D38" s="542">
        <v>64.95</v>
      </c>
      <c r="E38" s="543"/>
      <c r="F38" s="539">
        <v>2549.8</v>
      </c>
      <c r="G38" s="540"/>
      <c r="H38" s="544">
        <v>69.81</v>
      </c>
      <c r="I38" s="545"/>
    </row>
    <row r="39" spans="1:13" ht="12" customHeight="1">
      <c r="A39" s="75">
        <v>2011</v>
      </c>
      <c r="B39" s="539">
        <v>3935.9236546736643</v>
      </c>
      <c r="C39" s="540"/>
      <c r="D39" s="542">
        <v>65.55</v>
      </c>
      <c r="E39" s="543"/>
      <c r="F39" s="539">
        <v>2551.4</v>
      </c>
      <c r="G39" s="540"/>
      <c r="H39" s="544">
        <v>70.88</v>
      </c>
      <c r="I39" s="545"/>
      <c r="J39" s="53"/>
      <c r="K39" s="53"/>
      <c r="L39" s="51"/>
      <c r="M39" s="51"/>
    </row>
    <row r="40" spans="1:13" ht="12" customHeight="1">
      <c r="A40" s="75">
        <v>2012</v>
      </c>
      <c r="B40" s="539">
        <v>3967</v>
      </c>
      <c r="C40" s="540"/>
      <c r="D40" s="542">
        <v>65.03</v>
      </c>
      <c r="E40" s="543"/>
      <c r="F40" s="539">
        <v>2550</v>
      </c>
      <c r="G40" s="540"/>
      <c r="H40" s="544">
        <v>71.37</v>
      </c>
      <c r="I40" s="545"/>
      <c r="J40" s="53"/>
      <c r="K40" s="53"/>
      <c r="L40" s="51"/>
      <c r="M40" s="51"/>
    </row>
    <row r="41" spans="1:13" ht="12" customHeight="1">
      <c r="A41" s="75">
        <v>2013</v>
      </c>
      <c r="B41" s="539">
        <v>3982.06969198565</v>
      </c>
      <c r="C41" s="540"/>
      <c r="D41" s="542">
        <v>64.7904280829774</v>
      </c>
      <c r="E41" s="543"/>
      <c r="F41" s="539">
        <v>2548.95</v>
      </c>
      <c r="G41" s="540"/>
      <c r="H41" s="544">
        <v>71.4</v>
      </c>
      <c r="I41" s="545"/>
      <c r="J41" s="53"/>
      <c r="K41" s="53"/>
      <c r="L41" s="51"/>
      <c r="M41" s="51"/>
    </row>
    <row r="42" spans="1:13" ht="12" customHeight="1">
      <c r="A42" s="75">
        <v>2014</v>
      </c>
      <c r="B42" s="539">
        <v>4038</v>
      </c>
      <c r="C42" s="540"/>
      <c r="D42" s="542">
        <v>64.38</v>
      </c>
      <c r="E42" s="543"/>
      <c r="F42" s="539">
        <v>2559.6</v>
      </c>
      <c r="G42" s="540"/>
      <c r="H42" s="544">
        <v>71.89</v>
      </c>
      <c r="I42" s="545"/>
      <c r="J42" s="53"/>
      <c r="K42" s="53"/>
      <c r="L42" s="51"/>
      <c r="M42" s="51"/>
    </row>
    <row r="43" spans="1:13" ht="12" customHeight="1">
      <c r="A43" s="75">
        <v>2015</v>
      </c>
      <c r="B43" s="539">
        <v>4035.3386513157902</v>
      </c>
      <c r="C43" s="540"/>
      <c r="D43" s="542">
        <v>63.191701318847976</v>
      </c>
      <c r="E43" s="543"/>
      <c r="F43" s="539">
        <v>2546</v>
      </c>
      <c r="G43" s="540"/>
      <c r="H43" s="544">
        <v>69.91</v>
      </c>
      <c r="I43" s="545"/>
      <c r="J43" s="53"/>
      <c r="K43" s="53"/>
      <c r="L43" s="51"/>
      <c r="M43" s="51"/>
    </row>
    <row r="44" spans="1:13" ht="12" customHeight="1">
      <c r="A44" s="75">
        <v>2016</v>
      </c>
      <c r="B44" s="539">
        <v>4048</v>
      </c>
      <c r="C44" s="540"/>
      <c r="D44" s="542">
        <v>62.99</v>
      </c>
      <c r="E44" s="543"/>
      <c r="F44" s="539">
        <v>2560.45</v>
      </c>
      <c r="G44" s="540"/>
      <c r="H44" s="544">
        <v>69.51</v>
      </c>
      <c r="I44" s="545"/>
      <c r="J44" s="53"/>
      <c r="K44" s="53"/>
      <c r="L44" s="51"/>
      <c r="M44" s="51"/>
    </row>
    <row r="45" spans="1:13" ht="12" customHeight="1">
      <c r="A45" s="75">
        <v>2017</v>
      </c>
      <c r="B45" s="539">
        <v>4071.0853020334953</v>
      </c>
      <c r="C45" s="540"/>
      <c r="D45" s="542">
        <v>62.63685997260442</v>
      </c>
      <c r="E45" s="543"/>
      <c r="F45" s="539">
        <v>2567</v>
      </c>
      <c r="G45" s="540"/>
      <c r="H45" s="544">
        <v>69.34164394234514</v>
      </c>
      <c r="I45" s="545"/>
      <c r="J45" s="53"/>
      <c r="K45" s="53"/>
      <c r="L45" s="51"/>
      <c r="M45" s="51"/>
    </row>
    <row r="46" spans="1:13" ht="12" customHeight="1">
      <c r="A46" s="75">
        <v>2018</v>
      </c>
      <c r="B46" s="539">
        <v>4077</v>
      </c>
      <c r="C46" s="540"/>
      <c r="D46" s="542">
        <v>62.55</v>
      </c>
      <c r="E46" s="543"/>
      <c r="F46" s="539">
        <v>2546</v>
      </c>
      <c r="G46" s="540"/>
      <c r="H46" s="544">
        <v>69.91</v>
      </c>
      <c r="I46" s="545"/>
      <c r="J46" s="53"/>
      <c r="K46" s="53"/>
      <c r="L46" s="51"/>
      <c r="M46" s="51"/>
    </row>
    <row r="47" spans="1:13" ht="11.25">
      <c r="A47" s="75"/>
      <c r="B47" s="53"/>
      <c r="C47" s="53"/>
      <c r="D47" s="57"/>
      <c r="E47" s="57"/>
      <c r="F47" s="53"/>
      <c r="G47" s="53"/>
      <c r="H47" s="83"/>
      <c r="I47" s="83"/>
      <c r="J47" s="53"/>
      <c r="K47" s="53"/>
      <c r="L47" s="51"/>
      <c r="M47" s="51"/>
    </row>
    <row r="48" spans="1:13" ht="12" thickBot="1">
      <c r="A48" s="47"/>
      <c r="B48" s="53"/>
      <c r="C48" s="53"/>
      <c r="D48" s="51"/>
      <c r="E48" s="51"/>
      <c r="F48" s="53"/>
      <c r="G48" s="53"/>
      <c r="H48" s="51"/>
      <c r="I48" s="51"/>
      <c r="J48" s="53"/>
      <c r="K48" s="53"/>
      <c r="L48" s="51"/>
      <c r="M48" s="51"/>
    </row>
    <row r="49" spans="1:13" ht="11.25">
      <c r="A49" s="46"/>
      <c r="B49" s="547" t="s">
        <v>129</v>
      </c>
      <c r="C49" s="548"/>
      <c r="D49" s="548"/>
      <c r="E49" s="549"/>
      <c r="F49" s="547" t="s">
        <v>157</v>
      </c>
      <c r="G49" s="548"/>
      <c r="H49" s="548"/>
      <c r="I49" s="549"/>
      <c r="J49" s="53"/>
      <c r="K49" s="57"/>
      <c r="L49" s="51"/>
      <c r="M49" s="51"/>
    </row>
    <row r="50" spans="1:13" ht="39" customHeight="1">
      <c r="A50" s="423" t="s">
        <v>51</v>
      </c>
      <c r="B50" s="533" t="s">
        <v>135</v>
      </c>
      <c r="C50" s="534"/>
      <c r="D50" s="535" t="s">
        <v>134</v>
      </c>
      <c r="E50" s="536"/>
      <c r="F50" s="533" t="s">
        <v>135</v>
      </c>
      <c r="G50" s="534"/>
      <c r="H50" s="535" t="s">
        <v>134</v>
      </c>
      <c r="I50" s="536"/>
      <c r="J50" s="53"/>
      <c r="K50" s="53"/>
      <c r="L50" s="51"/>
      <c r="M50" s="51"/>
    </row>
    <row r="51" spans="1:13" ht="11.25">
      <c r="A51" s="74">
        <v>2008</v>
      </c>
      <c r="B51" s="539">
        <v>4627</v>
      </c>
      <c r="C51" s="540"/>
      <c r="D51" s="537">
        <v>108.49</v>
      </c>
      <c r="E51" s="541">
        <v>97.66</v>
      </c>
      <c r="F51" s="539">
        <v>0</v>
      </c>
      <c r="G51" s="540"/>
      <c r="H51" s="550">
        <v>0</v>
      </c>
      <c r="I51" s="551">
        <v>97.66</v>
      </c>
      <c r="J51" s="53"/>
      <c r="K51" s="51"/>
      <c r="L51" s="51"/>
      <c r="M51" s="48"/>
    </row>
    <row r="52" spans="1:13" ht="11.25">
      <c r="A52" s="74">
        <v>2009</v>
      </c>
      <c r="B52" s="539">
        <v>4631</v>
      </c>
      <c r="C52" s="540"/>
      <c r="D52" s="537">
        <v>111.21</v>
      </c>
      <c r="E52" s="541"/>
      <c r="F52" s="539">
        <v>520</v>
      </c>
      <c r="G52" s="540"/>
      <c r="H52" s="537">
        <v>63.46</v>
      </c>
      <c r="I52" s="541"/>
      <c r="J52" s="53"/>
      <c r="K52" s="51"/>
      <c r="L52" s="51"/>
      <c r="M52" s="48"/>
    </row>
    <row r="53" spans="1:13" ht="12.75">
      <c r="A53" s="74" t="s">
        <v>168</v>
      </c>
      <c r="B53" s="539">
        <v>5367.31</v>
      </c>
      <c r="C53" s="540"/>
      <c r="D53" s="537">
        <v>76.76</v>
      </c>
      <c r="E53" s="541"/>
      <c r="F53" s="539">
        <v>533.58</v>
      </c>
      <c r="G53" s="540"/>
      <c r="H53" s="537">
        <v>48.72</v>
      </c>
      <c r="I53" s="541"/>
      <c r="J53" s="53"/>
      <c r="K53" s="61"/>
      <c r="L53" s="51"/>
      <c r="M53" s="51"/>
    </row>
    <row r="54" spans="1:13" ht="12.75">
      <c r="A54" s="74">
        <v>2011</v>
      </c>
      <c r="B54" s="539">
        <v>5395</v>
      </c>
      <c r="C54" s="540"/>
      <c r="D54" s="537">
        <v>77.85</v>
      </c>
      <c r="E54" s="541"/>
      <c r="F54" s="539">
        <v>547</v>
      </c>
      <c r="G54" s="540"/>
      <c r="H54" s="537">
        <v>49.36</v>
      </c>
      <c r="I54" s="541"/>
      <c r="J54" s="53"/>
      <c r="K54" s="61"/>
      <c r="L54" s="51"/>
      <c r="M54" s="51"/>
    </row>
    <row r="55" spans="1:13" ht="12.75">
      <c r="A55" s="74">
        <v>2012</v>
      </c>
      <c r="B55" s="539">
        <v>5394.52</v>
      </c>
      <c r="C55" s="540"/>
      <c r="D55" s="537">
        <v>77.86</v>
      </c>
      <c r="E55" s="541"/>
      <c r="F55" s="539">
        <v>561.59</v>
      </c>
      <c r="G55" s="540"/>
      <c r="H55" s="537">
        <v>48.08</v>
      </c>
      <c r="I55" s="541"/>
      <c r="J55" s="53"/>
      <c r="K55" s="61"/>
      <c r="L55" s="51"/>
      <c r="M55" s="51"/>
    </row>
    <row r="56" spans="1:13" ht="12.75">
      <c r="A56" s="74">
        <v>2013</v>
      </c>
      <c r="B56" s="539">
        <v>5410</v>
      </c>
      <c r="C56" s="540"/>
      <c r="D56" s="537">
        <v>77.63</v>
      </c>
      <c r="E56" s="538"/>
      <c r="F56" s="539">
        <v>576</v>
      </c>
      <c r="G56" s="540"/>
      <c r="H56" s="537">
        <v>46.86</v>
      </c>
      <c r="I56" s="541"/>
      <c r="J56" s="53"/>
      <c r="K56" s="61"/>
      <c r="L56" s="51"/>
      <c r="M56" s="51"/>
    </row>
    <row r="57" spans="1:13" ht="12.75">
      <c r="A57" s="74">
        <v>2014</v>
      </c>
      <c r="B57" s="539">
        <v>5471</v>
      </c>
      <c r="C57" s="540"/>
      <c r="D57" s="537">
        <v>77.49</v>
      </c>
      <c r="E57" s="538"/>
      <c r="F57" s="539">
        <v>591.06</v>
      </c>
      <c r="G57" s="540"/>
      <c r="H57" s="537">
        <v>45.68</v>
      </c>
      <c r="I57" s="541"/>
      <c r="J57" s="53"/>
      <c r="K57" s="61"/>
      <c r="L57" s="51"/>
      <c r="M57" s="51"/>
    </row>
    <row r="58" spans="1:13" s="48" customFormat="1" ht="12.75">
      <c r="A58" s="177">
        <v>2015</v>
      </c>
      <c r="B58" s="539">
        <v>5473</v>
      </c>
      <c r="C58" s="540"/>
      <c r="D58" s="537">
        <v>77.11</v>
      </c>
      <c r="E58" s="538"/>
      <c r="F58" s="539">
        <v>606</v>
      </c>
      <c r="G58" s="540"/>
      <c r="H58" s="537">
        <v>41.25</v>
      </c>
      <c r="I58" s="541"/>
      <c r="J58" s="53"/>
      <c r="K58" s="178"/>
      <c r="L58" s="51"/>
      <c r="M58" s="51"/>
    </row>
    <row r="59" spans="1:13" s="48" customFormat="1" ht="12.75">
      <c r="A59" s="177">
        <v>2016</v>
      </c>
      <c r="B59" s="539">
        <v>5543.94</v>
      </c>
      <c r="C59" s="540"/>
      <c r="D59" s="537">
        <v>75.58</v>
      </c>
      <c r="E59" s="538"/>
      <c r="F59" s="539">
        <v>622</v>
      </c>
      <c r="G59" s="540"/>
      <c r="H59" s="537">
        <v>45.01</v>
      </c>
      <c r="I59" s="541"/>
      <c r="J59" s="53"/>
      <c r="K59" s="178"/>
      <c r="L59" s="51"/>
      <c r="M59" s="51"/>
    </row>
    <row r="60" spans="1:13" s="48" customFormat="1" ht="12.75">
      <c r="A60" s="177">
        <v>2017</v>
      </c>
      <c r="B60" s="539">
        <v>5659.95</v>
      </c>
      <c r="C60" s="540"/>
      <c r="D60" s="537">
        <v>73.85</v>
      </c>
      <c r="E60" s="538"/>
      <c r="F60" s="539">
        <v>638.16</v>
      </c>
      <c r="G60" s="540"/>
      <c r="H60" s="537">
        <v>43.89</v>
      </c>
      <c r="I60" s="541"/>
      <c r="J60" s="53"/>
      <c r="K60" s="178"/>
      <c r="L60" s="51"/>
      <c r="M60" s="51"/>
    </row>
    <row r="61" spans="1:13" s="48" customFormat="1" ht="12.75">
      <c r="A61" s="177">
        <v>2018</v>
      </c>
      <c r="B61" s="539">
        <v>5701</v>
      </c>
      <c r="C61" s="540"/>
      <c r="D61" s="544">
        <f>418000/B61</f>
        <v>73.32047009296615</v>
      </c>
      <c r="E61" s="546"/>
      <c r="F61" s="539">
        <v>655</v>
      </c>
      <c r="G61" s="540"/>
      <c r="H61" s="544">
        <f>28000/F61</f>
        <v>42.74809160305343</v>
      </c>
      <c r="I61" s="545"/>
      <c r="J61" s="53"/>
      <c r="K61" s="178"/>
      <c r="L61" s="51"/>
      <c r="M61" s="51"/>
    </row>
    <row r="62" spans="1:13" ht="10.5" customHeight="1">
      <c r="A62" s="47"/>
      <c r="B62" s="53"/>
      <c r="C62" s="53"/>
      <c r="D62" s="51"/>
      <c r="E62" s="51"/>
      <c r="F62" s="53"/>
      <c r="G62" s="53"/>
      <c r="H62" s="51"/>
      <c r="I62" s="51"/>
      <c r="J62" s="53"/>
      <c r="K62" s="53"/>
      <c r="L62" s="51"/>
      <c r="M62" s="51"/>
    </row>
    <row r="63" s="48" customFormat="1" ht="11.25">
      <c r="A63" s="50" t="s">
        <v>52</v>
      </c>
    </row>
    <row r="64" spans="1:10" s="48" customFormat="1" ht="11.25">
      <c r="A64" s="50" t="s">
        <v>53</v>
      </c>
      <c r="J64" s="49"/>
    </row>
    <row r="65" s="48" customFormat="1" ht="11.25">
      <c r="A65" s="50" t="s">
        <v>137</v>
      </c>
    </row>
    <row r="66" s="48" customFormat="1" ht="11.25">
      <c r="A66" s="32" t="s">
        <v>167</v>
      </c>
    </row>
    <row r="67" s="48" customFormat="1" ht="11.25">
      <c r="A67" s="54" t="s">
        <v>191</v>
      </c>
    </row>
    <row r="68" ht="11.25">
      <c r="A68" s="32" t="s">
        <v>211</v>
      </c>
    </row>
    <row r="69" ht="11.25">
      <c r="A69" s="54" t="s">
        <v>212</v>
      </c>
    </row>
  </sheetData>
  <sheetProtection/>
  <mergeCells count="204">
    <mergeCell ref="H60:I60"/>
    <mergeCell ref="F38:G38"/>
    <mergeCell ref="H39:I39"/>
    <mergeCell ref="D44:E44"/>
    <mergeCell ref="B61:C61"/>
    <mergeCell ref="D61:E61"/>
    <mergeCell ref="F61:G61"/>
    <mergeCell ref="H61:I61"/>
    <mergeCell ref="B60:C60"/>
    <mergeCell ref="D60:E60"/>
    <mergeCell ref="F60:G60"/>
    <mergeCell ref="F46:G46"/>
    <mergeCell ref="H46:I46"/>
    <mergeCell ref="B40:C40"/>
    <mergeCell ref="F40:G40"/>
    <mergeCell ref="H40:I40"/>
    <mergeCell ref="D46:E46"/>
    <mergeCell ref="B45:C45"/>
    <mergeCell ref="D45:E45"/>
    <mergeCell ref="F45:G45"/>
    <mergeCell ref="H45:I45"/>
    <mergeCell ref="B30:C30"/>
    <mergeCell ref="D30:E30"/>
    <mergeCell ref="F30:G30"/>
    <mergeCell ref="H30:I30"/>
    <mergeCell ref="B31:C31"/>
    <mergeCell ref="H31:I31"/>
    <mergeCell ref="F44:G44"/>
    <mergeCell ref="H44:I44"/>
    <mergeCell ref="F42:G42"/>
    <mergeCell ref="B59:C59"/>
    <mergeCell ref="D59:E59"/>
    <mergeCell ref="F59:G59"/>
    <mergeCell ref="H59:I59"/>
    <mergeCell ref="B54:C54"/>
    <mergeCell ref="D54:E54"/>
    <mergeCell ref="F54:G54"/>
    <mergeCell ref="H54:I54"/>
    <mergeCell ref="D56:E56"/>
    <mergeCell ref="F56:G56"/>
    <mergeCell ref="H42:I42"/>
    <mergeCell ref="H43:I43"/>
    <mergeCell ref="A3:I3"/>
    <mergeCell ref="A4:I4"/>
    <mergeCell ref="B6:E6"/>
    <mergeCell ref="F6:I6"/>
    <mergeCell ref="B23:C23"/>
    <mergeCell ref="H23:I23"/>
    <mergeCell ref="B8:C8"/>
    <mergeCell ref="D8:E8"/>
    <mergeCell ref="F8:G8"/>
    <mergeCell ref="H8:I8"/>
    <mergeCell ref="F9:G9"/>
    <mergeCell ref="H9:I9"/>
    <mergeCell ref="B12:C12"/>
    <mergeCell ref="F12:G12"/>
    <mergeCell ref="H12:I12"/>
    <mergeCell ref="B11:C11"/>
    <mergeCell ref="D11:E11"/>
    <mergeCell ref="F11:G11"/>
    <mergeCell ref="B7:C7"/>
    <mergeCell ref="D7:E7"/>
    <mergeCell ref="F7:G7"/>
    <mergeCell ref="H7:I7"/>
    <mergeCell ref="B10:C10"/>
    <mergeCell ref="D10:E10"/>
    <mergeCell ref="F10:G10"/>
    <mergeCell ref="H10:I10"/>
    <mergeCell ref="B9:C9"/>
    <mergeCell ref="D9:E9"/>
    <mergeCell ref="H11:I11"/>
    <mergeCell ref="D12:E12"/>
    <mergeCell ref="B14:C14"/>
    <mergeCell ref="D14:E14"/>
    <mergeCell ref="F14:G14"/>
    <mergeCell ref="H14:I14"/>
    <mergeCell ref="B13:C13"/>
    <mergeCell ref="D13:E13"/>
    <mergeCell ref="F13:G13"/>
    <mergeCell ref="H13:I13"/>
    <mergeCell ref="B16:C16"/>
    <mergeCell ref="D16:E16"/>
    <mergeCell ref="F16:G16"/>
    <mergeCell ref="H16:I16"/>
    <mergeCell ref="B15:C15"/>
    <mergeCell ref="D15:E15"/>
    <mergeCell ref="F15:G15"/>
    <mergeCell ref="H15:I15"/>
    <mergeCell ref="B18:C18"/>
    <mergeCell ref="D18:E18"/>
    <mergeCell ref="F18:G18"/>
    <mergeCell ref="H18:I18"/>
    <mergeCell ref="B17:C17"/>
    <mergeCell ref="D17:E17"/>
    <mergeCell ref="F17:G17"/>
    <mergeCell ref="H17:I17"/>
    <mergeCell ref="F20:G20"/>
    <mergeCell ref="H20:I20"/>
    <mergeCell ref="B19:C19"/>
    <mergeCell ref="D19:E19"/>
    <mergeCell ref="F19:G19"/>
    <mergeCell ref="H19:I19"/>
    <mergeCell ref="B20:C20"/>
    <mergeCell ref="D20:E20"/>
    <mergeCell ref="B49:E49"/>
    <mergeCell ref="B35:C35"/>
    <mergeCell ref="D35:E35"/>
    <mergeCell ref="B36:C36"/>
    <mergeCell ref="D36:E36"/>
    <mergeCell ref="B37:C37"/>
    <mergeCell ref="D40:E40"/>
    <mergeCell ref="D39:E39"/>
    <mergeCell ref="D38:E38"/>
    <mergeCell ref="D42:E42"/>
    <mergeCell ref="B21:C21"/>
    <mergeCell ref="D21:E21"/>
    <mergeCell ref="F21:G21"/>
    <mergeCell ref="F39:G39"/>
    <mergeCell ref="D23:E23"/>
    <mergeCell ref="B25:C25"/>
    <mergeCell ref="D25:E25"/>
    <mergeCell ref="F28:G28"/>
    <mergeCell ref="B24:C24"/>
    <mergeCell ref="F29:G29"/>
    <mergeCell ref="F22:G22"/>
    <mergeCell ref="B34:E34"/>
    <mergeCell ref="D31:E31"/>
    <mergeCell ref="F31:G31"/>
    <mergeCell ref="F35:G35"/>
    <mergeCell ref="D37:E37"/>
    <mergeCell ref="B28:C28"/>
    <mergeCell ref="D24:E24"/>
    <mergeCell ref="F23:G23"/>
    <mergeCell ref="F24:G24"/>
    <mergeCell ref="H21:I21"/>
    <mergeCell ref="F34:I34"/>
    <mergeCell ref="H35:I35"/>
    <mergeCell ref="B22:C22"/>
    <mergeCell ref="D22:E22"/>
    <mergeCell ref="D52:E52"/>
    <mergeCell ref="H51:I51"/>
    <mergeCell ref="F49:I49"/>
    <mergeCell ref="F52:G52"/>
    <mergeCell ref="H52:I52"/>
    <mergeCell ref="H22:I22"/>
    <mergeCell ref="F37:G37"/>
    <mergeCell ref="H37:I37"/>
    <mergeCell ref="F36:G36"/>
    <mergeCell ref="H36:I36"/>
    <mergeCell ref="B53:C53"/>
    <mergeCell ref="D53:E53"/>
    <mergeCell ref="F53:G53"/>
    <mergeCell ref="H53:I53"/>
    <mergeCell ref="B38:C38"/>
    <mergeCell ref="H24:I24"/>
    <mergeCell ref="F25:G25"/>
    <mergeCell ref="D28:E28"/>
    <mergeCell ref="B26:C26"/>
    <mergeCell ref="B57:C57"/>
    <mergeCell ref="D57:E57"/>
    <mergeCell ref="F57:G57"/>
    <mergeCell ref="H57:I57"/>
    <mergeCell ref="B42:C42"/>
    <mergeCell ref="H25:I25"/>
    <mergeCell ref="B41:C41"/>
    <mergeCell ref="D41:E41"/>
    <mergeCell ref="F41:G41"/>
    <mergeCell ref="H41:I41"/>
    <mergeCell ref="B39:C39"/>
    <mergeCell ref="D26:E26"/>
    <mergeCell ref="H28:I28"/>
    <mergeCell ref="B29:C29"/>
    <mergeCell ref="D29:E29"/>
    <mergeCell ref="H29:I29"/>
    <mergeCell ref="D55:E55"/>
    <mergeCell ref="F55:G55"/>
    <mergeCell ref="H55:I55"/>
    <mergeCell ref="H50:I50"/>
    <mergeCell ref="B56:C56"/>
    <mergeCell ref="B51:C51"/>
    <mergeCell ref="D51:E51"/>
    <mergeCell ref="B50:C50"/>
    <mergeCell ref="F51:G51"/>
    <mergeCell ref="B52:C52"/>
    <mergeCell ref="B58:C58"/>
    <mergeCell ref="D58:E58"/>
    <mergeCell ref="F58:G58"/>
    <mergeCell ref="F26:G26"/>
    <mergeCell ref="H26:I26"/>
    <mergeCell ref="B27:C27"/>
    <mergeCell ref="H38:I38"/>
    <mergeCell ref="H56:I56"/>
    <mergeCell ref="B55:C55"/>
    <mergeCell ref="H58:I58"/>
    <mergeCell ref="F50:G50"/>
    <mergeCell ref="D50:E50"/>
    <mergeCell ref="D27:E27"/>
    <mergeCell ref="F27:G27"/>
    <mergeCell ref="H27:I27"/>
    <mergeCell ref="B43:C43"/>
    <mergeCell ref="D43:E43"/>
    <mergeCell ref="F43:G43"/>
    <mergeCell ref="B46:C46"/>
    <mergeCell ref="B44:C44"/>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88"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64"/>
  <sheetViews>
    <sheetView zoomScalePageLayoutView="0" workbookViewId="0" topLeftCell="A1">
      <selection activeCell="A69" sqref="A69"/>
    </sheetView>
  </sheetViews>
  <sheetFormatPr defaultColWidth="9.140625" defaultRowHeight="12.75"/>
  <cols>
    <col min="1" max="1" width="25.28125" style="186" customWidth="1"/>
    <col min="2" max="2" width="14.7109375" style="187" customWidth="1"/>
    <col min="3" max="3" width="12.00390625" style="186" customWidth="1"/>
    <col min="4" max="4" width="11.7109375" style="187" customWidth="1"/>
    <col min="5" max="6" width="11.7109375" style="186" customWidth="1"/>
    <col min="7" max="8" width="11.7109375" style="187" customWidth="1"/>
    <col min="9" max="9" width="11.7109375" style="186" customWidth="1"/>
    <col min="10" max="11" width="11.7109375" style="187" customWidth="1"/>
    <col min="12" max="12" width="11.7109375" style="186" customWidth="1"/>
    <col min="13" max="14" width="11.7109375" style="187" customWidth="1"/>
    <col min="15" max="15" width="7.421875" style="186" customWidth="1"/>
    <col min="16" max="16" width="8.8515625" style="186" customWidth="1"/>
    <col min="17" max="16384" width="9.140625" style="187" customWidth="1"/>
  </cols>
  <sheetData>
    <row r="1" spans="1:2" ht="12.75">
      <c r="A1" s="226" t="str">
        <f>'17_nivover_01'!A1</f>
        <v>Schooljaar 2017-2018</v>
      </c>
      <c r="B1" s="185"/>
    </row>
    <row r="2" spans="1:2" ht="12.75">
      <c r="A2" s="226"/>
      <c r="B2" s="185"/>
    </row>
    <row r="3" spans="1:16" ht="12.75">
      <c r="A3" s="588" t="s">
        <v>196</v>
      </c>
      <c r="B3" s="588"/>
      <c r="C3" s="588"/>
      <c r="D3" s="588"/>
      <c r="E3" s="588"/>
      <c r="F3" s="588"/>
      <c r="G3" s="588"/>
      <c r="H3" s="190"/>
      <c r="I3" s="189"/>
      <c r="J3" s="188"/>
      <c r="K3" s="188"/>
      <c r="L3" s="189"/>
      <c r="M3" s="188"/>
      <c r="N3" s="188"/>
      <c r="O3" s="189"/>
      <c r="P3" s="189"/>
    </row>
    <row r="4" spans="1:8" s="379" customFormat="1" ht="15">
      <c r="A4" s="377" t="s">
        <v>310</v>
      </c>
      <c r="B4" s="192"/>
      <c r="C4" s="192"/>
      <c r="D4" s="192"/>
      <c r="E4" s="191"/>
      <c r="F4" s="192"/>
      <c r="G4" s="192"/>
      <c r="H4" s="378"/>
    </row>
    <row r="5" spans="1:5" s="379" customFormat="1" ht="14.25" customHeight="1" thickBot="1">
      <c r="A5" s="380"/>
      <c r="E5" s="380"/>
    </row>
    <row r="6" spans="1:5" s="383" customFormat="1" ht="27.75" customHeight="1">
      <c r="A6" s="381"/>
      <c r="B6" s="382" t="s">
        <v>208</v>
      </c>
      <c r="C6" s="382" t="s">
        <v>210</v>
      </c>
      <c r="E6" s="384"/>
    </row>
    <row r="7" spans="1:5" s="383" customFormat="1" ht="12.75">
      <c r="A7" s="384" t="s">
        <v>5</v>
      </c>
      <c r="B7" s="385">
        <v>130</v>
      </c>
      <c r="C7" s="385">
        <v>108</v>
      </c>
      <c r="E7" s="384"/>
    </row>
    <row r="8" spans="1:5" s="383" customFormat="1" ht="12.75">
      <c r="A8" s="384" t="s">
        <v>6</v>
      </c>
      <c r="B8" s="385">
        <v>33</v>
      </c>
      <c r="C8" s="385">
        <v>31</v>
      </c>
      <c r="E8" s="384"/>
    </row>
    <row r="9" spans="1:5" s="383" customFormat="1" ht="12.75">
      <c r="A9" s="384" t="s">
        <v>8</v>
      </c>
      <c r="B9" s="385">
        <v>12</v>
      </c>
      <c r="C9" s="385">
        <v>10</v>
      </c>
      <c r="E9" s="384"/>
    </row>
    <row r="10" spans="1:5" s="383" customFormat="1" ht="12.75">
      <c r="A10" s="384" t="s">
        <v>9</v>
      </c>
      <c r="B10" s="385">
        <v>5</v>
      </c>
      <c r="C10" s="385">
        <v>4</v>
      </c>
      <c r="E10" s="384"/>
    </row>
    <row r="11" spans="1:5" s="383" customFormat="1" ht="12.75">
      <c r="A11" s="384" t="s">
        <v>10</v>
      </c>
      <c r="B11" s="385">
        <v>17</v>
      </c>
      <c r="C11" s="385">
        <v>9</v>
      </c>
      <c r="E11" s="384"/>
    </row>
    <row r="12" spans="1:5" s="383" customFormat="1" ht="14.25">
      <c r="A12" s="386" t="s">
        <v>11</v>
      </c>
      <c r="B12" s="387">
        <f>SUM(B7:B11)</f>
        <v>197</v>
      </c>
      <c r="C12" s="387">
        <f>SUM(C7:C11)</f>
        <v>162</v>
      </c>
      <c r="E12" s="384"/>
    </row>
    <row r="13" spans="1:5" s="383" customFormat="1" ht="6" customHeight="1">
      <c r="A13" s="384"/>
      <c r="E13" s="384"/>
    </row>
    <row r="14" spans="1:5" s="383" customFormat="1" ht="12.75">
      <c r="A14" s="82" t="s">
        <v>194</v>
      </c>
      <c r="E14" s="384"/>
    </row>
    <row r="15" spans="1:5" s="383" customFormat="1" ht="12.75">
      <c r="A15" s="193" t="s">
        <v>209</v>
      </c>
      <c r="E15" s="384"/>
    </row>
    <row r="16" spans="1:5" s="383" customFormat="1" ht="12.75">
      <c r="A16" s="82"/>
      <c r="E16" s="384"/>
    </row>
    <row r="18" spans="1:9" ht="12.75">
      <c r="A18" s="588" t="s">
        <v>195</v>
      </c>
      <c r="B18" s="588"/>
      <c r="C18" s="588"/>
      <c r="D18" s="588"/>
      <c r="E18" s="588"/>
      <c r="F18" s="588"/>
      <c r="G18" s="588"/>
      <c r="H18" s="588"/>
      <c r="I18" s="588"/>
    </row>
    <row r="20" spans="1:9" ht="13.5">
      <c r="A20" s="585" t="s">
        <v>311</v>
      </c>
      <c r="B20" s="585"/>
      <c r="C20" s="585"/>
      <c r="D20" s="585"/>
      <c r="E20" s="585"/>
      <c r="F20" s="585"/>
      <c r="G20" s="585"/>
      <c r="H20" s="585"/>
      <c r="I20" s="585"/>
    </row>
    <row r="21" ht="5.25" customHeight="1" thickBot="1"/>
    <row r="22" spans="1:16" s="195" customFormat="1" ht="12.75">
      <c r="A22" s="589" t="s">
        <v>240</v>
      </c>
      <c r="B22" s="590"/>
      <c r="C22" s="590"/>
      <c r="D22" s="590" t="s">
        <v>241</v>
      </c>
      <c r="E22" s="590"/>
      <c r="F22" s="590"/>
      <c r="G22" s="590" t="s">
        <v>242</v>
      </c>
      <c r="H22" s="590"/>
      <c r="I22" s="591"/>
      <c r="L22" s="196"/>
      <c r="O22" s="196"/>
      <c r="P22" s="196"/>
    </row>
    <row r="23" spans="1:16" s="195" customFormat="1" ht="12.75">
      <c r="A23" s="197" t="s">
        <v>243</v>
      </c>
      <c r="B23" s="197" t="s">
        <v>244</v>
      </c>
      <c r="C23" s="197" t="s">
        <v>11</v>
      </c>
      <c r="D23" s="198" t="s">
        <v>243</v>
      </c>
      <c r="E23" s="197" t="s">
        <v>244</v>
      </c>
      <c r="F23" s="199" t="s">
        <v>11</v>
      </c>
      <c r="G23" s="197" t="s">
        <v>243</v>
      </c>
      <c r="H23" s="197" t="s">
        <v>244</v>
      </c>
      <c r="I23" s="197" t="s">
        <v>11</v>
      </c>
      <c r="L23" s="196"/>
      <c r="O23" s="196"/>
      <c r="P23" s="196"/>
    </row>
    <row r="24" spans="1:9" ht="12.75">
      <c r="A24" s="200">
        <v>2489</v>
      </c>
      <c r="B24" s="201">
        <v>2081</v>
      </c>
      <c r="C24" s="200">
        <v>4570</v>
      </c>
      <c r="D24" s="202">
        <v>2199</v>
      </c>
      <c r="E24" s="200">
        <v>1970</v>
      </c>
      <c r="F24" s="203">
        <v>4169</v>
      </c>
      <c r="G24" s="201">
        <v>3122</v>
      </c>
      <c r="H24" s="201">
        <v>2722</v>
      </c>
      <c r="I24" s="200">
        <v>5844</v>
      </c>
    </row>
    <row r="26" spans="1:9" ht="26.25" customHeight="1">
      <c r="A26" s="586" t="s">
        <v>329</v>
      </c>
      <c r="B26" s="586"/>
      <c r="C26" s="586"/>
      <c r="D26" s="586"/>
      <c r="E26" s="586"/>
      <c r="F26" s="586"/>
      <c r="G26" s="586"/>
      <c r="H26" s="586"/>
      <c r="I26" s="586"/>
    </row>
    <row r="27" spans="1:9" ht="26.25" customHeight="1">
      <c r="A27" s="586" t="s">
        <v>330</v>
      </c>
      <c r="B27" s="586"/>
      <c r="C27" s="586"/>
      <c r="D27" s="586"/>
      <c r="E27" s="586"/>
      <c r="F27" s="586"/>
      <c r="G27" s="586"/>
      <c r="H27" s="586"/>
      <c r="I27" s="586"/>
    </row>
    <row r="30" spans="1:9" ht="13.5">
      <c r="A30" s="585" t="s">
        <v>312</v>
      </c>
      <c r="B30" s="585"/>
      <c r="C30" s="585"/>
      <c r="D30" s="585"/>
      <c r="E30" s="585"/>
      <c r="F30" s="585"/>
      <c r="G30" s="585"/>
      <c r="H30" s="585"/>
      <c r="I30" s="585"/>
    </row>
    <row r="31" ht="4.5" customHeight="1"/>
    <row r="32" spans="1:9" ht="26.25" customHeight="1">
      <c r="A32" s="586" t="s">
        <v>327</v>
      </c>
      <c r="B32" s="586"/>
      <c r="C32" s="586"/>
      <c r="D32" s="586"/>
      <c r="E32" s="586"/>
      <c r="F32" s="586"/>
      <c r="G32" s="586"/>
      <c r="H32" s="586"/>
      <c r="I32" s="586"/>
    </row>
    <row r="33" spans="1:9" ht="27" customHeight="1">
      <c r="A33" s="586" t="s">
        <v>328</v>
      </c>
      <c r="B33" s="586"/>
      <c r="C33" s="586"/>
      <c r="D33" s="586"/>
      <c r="E33" s="586"/>
      <c r="F33" s="586"/>
      <c r="G33" s="586"/>
      <c r="H33" s="586"/>
      <c r="I33" s="586"/>
    </row>
    <row r="34" spans="1:9" ht="27" customHeight="1">
      <c r="A34" s="592" t="s">
        <v>259</v>
      </c>
      <c r="B34" s="592"/>
      <c r="C34" s="592"/>
      <c r="D34" s="592"/>
      <c r="E34" s="592"/>
      <c r="F34" s="592"/>
      <c r="G34" s="592"/>
      <c r="H34" s="592"/>
      <c r="I34" s="592"/>
    </row>
    <row r="35" ht="13.5" thickBot="1"/>
    <row r="36" spans="1:4" ht="12.75">
      <c r="A36" s="587" t="s">
        <v>245</v>
      </c>
      <c r="B36" s="587"/>
      <c r="C36" s="587"/>
      <c r="D36" s="587"/>
    </row>
    <row r="37" spans="1:4" ht="12.75">
      <c r="A37" s="197" t="s">
        <v>246</v>
      </c>
      <c r="B37" s="204" t="s">
        <v>233</v>
      </c>
      <c r="C37" s="204" t="s">
        <v>234</v>
      </c>
      <c r="D37" s="197" t="s">
        <v>235</v>
      </c>
    </row>
    <row r="38" spans="1:16" s="185" customFormat="1" ht="12.75">
      <c r="A38" s="212">
        <v>40208</v>
      </c>
      <c r="B38" s="213">
        <v>25980</v>
      </c>
      <c r="C38" s="213">
        <v>14228</v>
      </c>
      <c r="D38" s="214">
        <f>B38/A38</f>
        <v>0.6461400716275368</v>
      </c>
      <c r="E38" s="194"/>
      <c r="F38" s="194"/>
      <c r="I38" s="194"/>
      <c r="L38" s="194"/>
      <c r="O38" s="194"/>
      <c r="P38" s="194"/>
    </row>
    <row r="39" ht="13.5" thickBot="1"/>
    <row r="40" spans="1:4" ht="12.75">
      <c r="A40" s="587" t="s">
        <v>232</v>
      </c>
      <c r="B40" s="587"/>
      <c r="C40" s="587"/>
      <c r="D40" s="587"/>
    </row>
    <row r="41" spans="1:4" ht="12.75">
      <c r="A41" s="206" t="s">
        <v>247</v>
      </c>
      <c r="B41" s="204" t="s">
        <v>233</v>
      </c>
      <c r="C41" s="204" t="s">
        <v>234</v>
      </c>
      <c r="D41" s="197" t="s">
        <v>235</v>
      </c>
    </row>
    <row r="42" spans="1:4" ht="12.75">
      <c r="A42" s="186" t="s">
        <v>236</v>
      </c>
      <c r="B42" s="205">
        <v>293</v>
      </c>
      <c r="C42" s="205">
        <v>129</v>
      </c>
      <c r="D42" s="215">
        <f>B42/(B42+C42)</f>
        <v>0.6943127962085308</v>
      </c>
    </row>
    <row r="43" spans="1:4" ht="12.75">
      <c r="A43" s="186" t="s">
        <v>237</v>
      </c>
      <c r="B43" s="205">
        <v>781</v>
      </c>
      <c r="C43" s="205">
        <v>460</v>
      </c>
      <c r="D43" s="215">
        <f>B43/(B43+C43)</f>
        <v>0.6293311845286059</v>
      </c>
    </row>
    <row r="44" spans="1:4" ht="12.75">
      <c r="A44" s="186" t="s">
        <v>200</v>
      </c>
      <c r="B44" s="205">
        <v>24906</v>
      </c>
      <c r="C44" s="205">
        <v>13639</v>
      </c>
      <c r="D44" s="215">
        <f>B44/(B44+C44)</f>
        <v>0.6461538461538462</v>
      </c>
    </row>
    <row r="45" spans="1:16" s="217" customFormat="1" ht="12.75">
      <c r="A45" s="209" t="s">
        <v>11</v>
      </c>
      <c r="B45" s="216">
        <f>SUM(B42:B44)</f>
        <v>25980</v>
      </c>
      <c r="C45" s="216">
        <f>SUM(C42:C44)</f>
        <v>14228</v>
      </c>
      <c r="D45" s="210"/>
      <c r="E45" s="209"/>
      <c r="F45" s="209"/>
      <c r="I45" s="209"/>
      <c r="L45" s="209"/>
      <c r="O45" s="209"/>
      <c r="P45" s="209"/>
    </row>
    <row r="46" ht="13.5" thickBot="1"/>
    <row r="47" spans="1:4" ht="12.75">
      <c r="A47" s="587" t="s">
        <v>238</v>
      </c>
      <c r="B47" s="587"/>
      <c r="C47" s="587"/>
      <c r="D47" s="587"/>
    </row>
    <row r="48" spans="1:4" ht="12.75">
      <c r="A48" s="206" t="s">
        <v>248</v>
      </c>
      <c r="B48" s="204" t="s">
        <v>233</v>
      </c>
      <c r="C48" s="204" t="s">
        <v>234</v>
      </c>
      <c r="D48" s="197" t="s">
        <v>235</v>
      </c>
    </row>
    <row r="49" spans="1:4" ht="12.75">
      <c r="A49" s="186" t="s">
        <v>236</v>
      </c>
      <c r="B49" s="205">
        <v>293</v>
      </c>
      <c r="C49" s="205">
        <v>129</v>
      </c>
      <c r="D49" s="215">
        <f>B49/(B49+C49)</f>
        <v>0.6943127962085308</v>
      </c>
    </row>
    <row r="50" spans="1:4" ht="12.75">
      <c r="A50" s="186" t="s">
        <v>14</v>
      </c>
      <c r="B50" s="205">
        <v>4500</v>
      </c>
      <c r="C50" s="205">
        <v>4043</v>
      </c>
      <c r="D50" s="215">
        <f>B50/(B50+C50)</f>
        <v>0.5267470443638066</v>
      </c>
    </row>
    <row r="51" spans="1:4" ht="12.75">
      <c r="A51" s="186" t="s">
        <v>16</v>
      </c>
      <c r="B51" s="205">
        <v>17025</v>
      </c>
      <c r="C51" s="205">
        <v>6764</v>
      </c>
      <c r="D51" s="215">
        <f>B51/(B51+C51)</f>
        <v>0.7156669048719997</v>
      </c>
    </row>
    <row r="52" spans="1:4" ht="12.75">
      <c r="A52" s="186" t="s">
        <v>17</v>
      </c>
      <c r="B52" s="205">
        <v>327</v>
      </c>
      <c r="C52" s="205">
        <v>128</v>
      </c>
      <c r="D52" s="215">
        <f>B52/(B52+C52)</f>
        <v>0.7186813186813187</v>
      </c>
    </row>
    <row r="53" spans="1:4" ht="12.75">
      <c r="A53" s="186" t="s">
        <v>15</v>
      </c>
      <c r="B53" s="205">
        <v>3835</v>
      </c>
      <c r="C53" s="205">
        <v>3164</v>
      </c>
      <c r="D53" s="215">
        <f>B53/(B53+C53)</f>
        <v>0.5479354193456208</v>
      </c>
    </row>
    <row r="54" spans="1:16" s="217" customFormat="1" ht="12.75">
      <c r="A54" s="209" t="s">
        <v>11</v>
      </c>
      <c r="B54" s="216">
        <f>SUM(B49:B53)</f>
        <v>25980</v>
      </c>
      <c r="C54" s="216">
        <f>SUM(C49:C53)</f>
        <v>14228</v>
      </c>
      <c r="D54" s="210"/>
      <c r="E54" s="209"/>
      <c r="F54" s="209"/>
      <c r="I54" s="209"/>
      <c r="L54" s="209"/>
      <c r="O54" s="209"/>
      <c r="P54" s="209"/>
    </row>
    <row r="55" spans="1:16" s="217" customFormat="1" ht="12.75">
      <c r="A55" s="209"/>
      <c r="B55" s="218"/>
      <c r="C55" s="218"/>
      <c r="D55" s="209"/>
      <c r="E55" s="209"/>
      <c r="F55" s="209"/>
      <c r="I55" s="209"/>
      <c r="L55" s="209"/>
      <c r="O55" s="209"/>
      <c r="P55" s="209"/>
    </row>
    <row r="56" spans="1:16" s="217" customFormat="1" ht="12.75">
      <c r="A56" s="209"/>
      <c r="B56" s="218"/>
      <c r="C56" s="218"/>
      <c r="D56" s="209"/>
      <c r="E56" s="209"/>
      <c r="F56" s="209"/>
      <c r="I56" s="209"/>
      <c r="L56" s="209"/>
      <c r="O56" s="209"/>
      <c r="P56" s="209"/>
    </row>
    <row r="57" ht="12" customHeight="1"/>
    <row r="58" spans="1:2" ht="13.5">
      <c r="A58" s="585" t="s">
        <v>313</v>
      </c>
      <c r="B58" s="585"/>
    </row>
    <row r="59" ht="4.5" customHeight="1" thickBot="1">
      <c r="A59" s="194"/>
    </row>
    <row r="60" spans="1:16" ht="12.75">
      <c r="A60" s="207" t="s">
        <v>253</v>
      </c>
      <c r="B60" s="208" t="s">
        <v>252</v>
      </c>
      <c r="C60" s="187"/>
      <c r="D60" s="186"/>
      <c r="F60" s="187"/>
      <c r="H60" s="186"/>
      <c r="I60" s="187"/>
      <c r="K60" s="186"/>
      <c r="L60" s="187"/>
      <c r="N60" s="186"/>
      <c r="P60" s="187"/>
    </row>
    <row r="61" spans="1:16" ht="12.75">
      <c r="A61" s="186" t="s">
        <v>249</v>
      </c>
      <c r="B61" s="202">
        <v>16</v>
      </c>
      <c r="C61" s="187"/>
      <c r="D61" s="186"/>
      <c r="F61" s="187"/>
      <c r="H61" s="186"/>
      <c r="I61" s="187"/>
      <c r="K61" s="186"/>
      <c r="L61" s="187"/>
      <c r="N61" s="186"/>
      <c r="P61" s="187"/>
    </row>
    <row r="62" spans="1:16" ht="12.75">
      <c r="A62" s="186" t="s">
        <v>250</v>
      </c>
      <c r="B62" s="202">
        <v>33</v>
      </c>
      <c r="C62" s="187"/>
      <c r="D62" s="186"/>
      <c r="F62" s="187"/>
      <c r="H62" s="186"/>
      <c r="I62" s="187"/>
      <c r="K62" s="186"/>
      <c r="L62" s="187"/>
      <c r="N62" s="186"/>
      <c r="P62" s="187"/>
    </row>
    <row r="63" spans="1:16" ht="12.75">
      <c r="A63" s="186" t="s">
        <v>251</v>
      </c>
      <c r="B63" s="202">
        <v>1651</v>
      </c>
      <c r="C63" s="187"/>
      <c r="D63" s="186"/>
      <c r="F63" s="187"/>
      <c r="H63" s="186"/>
      <c r="I63" s="187"/>
      <c r="K63" s="186"/>
      <c r="L63" s="187"/>
      <c r="N63" s="186"/>
      <c r="P63" s="187"/>
    </row>
    <row r="64" spans="1:16" ht="12.75">
      <c r="A64" s="209" t="s">
        <v>11</v>
      </c>
      <c r="B64" s="324">
        <f>SUM(B61:B63)</f>
        <v>1700</v>
      </c>
      <c r="C64" s="187"/>
      <c r="D64" s="186"/>
      <c r="F64" s="187"/>
      <c r="H64" s="186"/>
      <c r="I64" s="187"/>
      <c r="K64" s="186"/>
      <c r="L64" s="187"/>
      <c r="N64" s="186"/>
      <c r="P64" s="187"/>
    </row>
  </sheetData>
  <sheetProtection/>
  <mergeCells count="16">
    <mergeCell ref="A3:G3"/>
    <mergeCell ref="A22:C22"/>
    <mergeCell ref="D22:F22"/>
    <mergeCell ref="G22:I22"/>
    <mergeCell ref="A36:D36"/>
    <mergeCell ref="A32:I32"/>
    <mergeCell ref="A34:I34"/>
    <mergeCell ref="A27:I27"/>
    <mergeCell ref="A18:I18"/>
    <mergeCell ref="A58:B58"/>
    <mergeCell ref="A20:I20"/>
    <mergeCell ref="A30:I30"/>
    <mergeCell ref="A26:I26"/>
    <mergeCell ref="A33:I33"/>
    <mergeCell ref="A40:D40"/>
    <mergeCell ref="A47:D47"/>
  </mergeCells>
  <printOptions horizontalCentered="1"/>
  <pageMargins left="0.1968503937007874" right="0.1968503937007874" top="0.1968503937007874" bottom="0.1968503937007874" header="0.5118110236220472" footer="0.5118110236220472"/>
  <pageSetup fitToHeight="2" fitToWidth="1" horizontalDpi="600" verticalDpi="600" orientation="portrait"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56"/>
  <sheetViews>
    <sheetView zoomScalePageLayoutView="0" workbookViewId="0" topLeftCell="A1">
      <selection activeCell="A70" sqref="A70"/>
    </sheetView>
  </sheetViews>
  <sheetFormatPr defaultColWidth="9.140625" defaultRowHeight="12.75"/>
  <cols>
    <col min="1" max="1" width="15.7109375" style="81" customWidth="1"/>
    <col min="2" max="2" width="31.421875" style="355" customWidth="1"/>
    <col min="3" max="3" width="16.57421875" style="355" customWidth="1"/>
    <col min="4" max="4" width="14.421875" style="355" customWidth="1"/>
    <col min="5" max="5" width="14.421875" style="86" customWidth="1"/>
    <col min="6" max="6" width="14.28125" style="86" customWidth="1"/>
    <col min="7" max="7" width="30.28125" style="86" bestFit="1" customWidth="1"/>
    <col min="8" max="8" width="12.28125" style="86" customWidth="1"/>
    <col min="9" max="9" width="12.57421875" style="86" customWidth="1"/>
    <col min="10" max="10" width="11.00390625" style="86" customWidth="1"/>
    <col min="11" max="11" width="10.57421875" style="86" customWidth="1"/>
    <col min="12" max="12" width="13.421875" style="86" customWidth="1"/>
    <col min="13" max="14" width="8.8515625" style="86" customWidth="1"/>
    <col min="15" max="15" width="10.00390625" style="86" bestFit="1" customWidth="1"/>
    <col min="16" max="16384" width="8.8515625" style="86" customWidth="1"/>
  </cols>
  <sheetData>
    <row r="1" ht="12.75">
      <c r="A1" s="226" t="str">
        <f>'17_nivover_01'!A1</f>
        <v>Schooljaar 2017-2018</v>
      </c>
    </row>
    <row r="2" ht="12.75">
      <c r="A2" s="226"/>
    </row>
    <row r="3" spans="1:9" ht="12.75">
      <c r="A3" s="597" t="s">
        <v>261</v>
      </c>
      <c r="B3" s="597"/>
      <c r="C3" s="597"/>
      <c r="D3" s="597"/>
      <c r="E3" s="597"/>
      <c r="F3" s="597"/>
      <c r="G3" s="334"/>
      <c r="H3" s="334"/>
      <c r="I3" s="334"/>
    </row>
    <row r="5" spans="1:6" ht="12.75">
      <c r="A5" s="597" t="s">
        <v>262</v>
      </c>
      <c r="B5" s="597"/>
      <c r="C5" s="597"/>
      <c r="D5" s="597"/>
      <c r="E5" s="597"/>
      <c r="F5" s="597"/>
    </row>
    <row r="6" ht="10.5" customHeight="1" thickBot="1"/>
    <row r="7" spans="1:9" ht="12.75">
      <c r="A7" s="433" t="s">
        <v>263</v>
      </c>
      <c r="B7" s="433"/>
      <c r="C7" s="434" t="s">
        <v>55</v>
      </c>
      <c r="D7" s="434" t="s">
        <v>56</v>
      </c>
      <c r="E7" s="435" t="s">
        <v>57</v>
      </c>
      <c r="F7" s="435" t="s">
        <v>11</v>
      </c>
      <c r="G7" s="335"/>
      <c r="H7" s="335"/>
      <c r="I7" s="335"/>
    </row>
    <row r="8" spans="1:24" ht="12.75">
      <c r="A8" s="359">
        <v>2010</v>
      </c>
      <c r="B8" s="359"/>
      <c r="C8" s="436">
        <v>56120000</v>
      </c>
      <c r="D8" s="337">
        <v>142755000</v>
      </c>
      <c r="E8" s="338">
        <v>36282000</v>
      </c>
      <c r="F8" s="338">
        <v>235157000</v>
      </c>
      <c r="G8" s="339"/>
      <c r="S8" s="437"/>
      <c r="T8" s="437"/>
      <c r="U8" s="437"/>
      <c r="V8" s="437"/>
      <c r="W8" s="437"/>
      <c r="X8" s="437"/>
    </row>
    <row r="9" spans="1:24" ht="12.75">
      <c r="A9" s="359">
        <v>2011</v>
      </c>
      <c r="B9" s="359"/>
      <c r="C9" s="436">
        <v>57639000</v>
      </c>
      <c r="D9" s="337">
        <v>149880000</v>
      </c>
      <c r="E9" s="338">
        <v>35157000</v>
      </c>
      <c r="F9" s="338">
        <v>242676000</v>
      </c>
      <c r="G9" s="339"/>
      <c r="S9" s="437"/>
      <c r="T9" s="437"/>
      <c r="U9" s="437"/>
      <c r="V9" s="437"/>
      <c r="W9" s="437"/>
      <c r="X9" s="437"/>
    </row>
    <row r="10" spans="1:24" ht="12.75">
      <c r="A10" s="359">
        <v>2012</v>
      </c>
      <c r="B10" s="359"/>
      <c r="C10" s="436">
        <v>55143000</v>
      </c>
      <c r="D10" s="337">
        <v>146802000</v>
      </c>
      <c r="E10" s="338">
        <v>43675000</v>
      </c>
      <c r="F10" s="338">
        <v>245620000</v>
      </c>
      <c r="G10" s="339"/>
      <c r="H10" s="336"/>
      <c r="I10" s="336"/>
      <c r="J10" s="437"/>
      <c r="L10" s="437"/>
      <c r="S10" s="437"/>
      <c r="T10" s="437"/>
      <c r="U10" s="437"/>
      <c r="V10" s="437"/>
      <c r="W10" s="437"/>
      <c r="X10" s="437"/>
    </row>
    <row r="11" spans="1:24" ht="12.75">
      <c r="A11" s="359">
        <v>2013</v>
      </c>
      <c r="B11" s="359"/>
      <c r="C11" s="436">
        <v>62351000</v>
      </c>
      <c r="D11" s="337">
        <v>165451000</v>
      </c>
      <c r="E11" s="338">
        <v>52311000</v>
      </c>
      <c r="F11" s="338">
        <v>280113000</v>
      </c>
      <c r="G11" s="339"/>
      <c r="H11" s="336"/>
      <c r="I11" s="336"/>
      <c r="J11" s="437"/>
      <c r="L11" s="437"/>
      <c r="S11" s="437"/>
      <c r="T11" s="437"/>
      <c r="U11" s="437"/>
      <c r="V11" s="437"/>
      <c r="W11" s="437"/>
      <c r="X11" s="437"/>
    </row>
    <row r="12" spans="1:24" ht="12.75">
      <c r="A12" s="359">
        <v>2014</v>
      </c>
      <c r="B12" s="359"/>
      <c r="C12" s="436">
        <v>79350000</v>
      </c>
      <c r="D12" s="337">
        <v>164886000</v>
      </c>
      <c r="E12" s="338">
        <v>68103000</v>
      </c>
      <c r="F12" s="338">
        <v>312339000</v>
      </c>
      <c r="G12" s="339"/>
      <c r="H12" s="336"/>
      <c r="I12" s="336"/>
      <c r="J12" s="437"/>
      <c r="L12" s="437"/>
      <c r="M12" s="437"/>
      <c r="S12" s="437"/>
      <c r="T12" s="437"/>
      <c r="U12" s="437"/>
      <c r="V12" s="437"/>
      <c r="W12" s="437"/>
      <c r="X12" s="437"/>
    </row>
    <row r="13" spans="1:24" ht="12.75">
      <c r="A13" s="359">
        <v>2015</v>
      </c>
      <c r="B13" s="359"/>
      <c r="C13" s="436">
        <v>70332000</v>
      </c>
      <c r="D13" s="337">
        <v>167255000</v>
      </c>
      <c r="E13" s="338">
        <v>39587000</v>
      </c>
      <c r="F13" s="338">
        <v>277174000</v>
      </c>
      <c r="G13" s="339"/>
      <c r="H13" s="336"/>
      <c r="I13" s="336"/>
      <c r="J13" s="437"/>
      <c r="L13" s="437"/>
      <c r="S13" s="437"/>
      <c r="T13" s="437"/>
      <c r="U13" s="437"/>
      <c r="V13" s="437"/>
      <c r="W13" s="437"/>
      <c r="X13" s="437"/>
    </row>
    <row r="14" spans="1:24" ht="12.75">
      <c r="A14" s="359">
        <v>2016</v>
      </c>
      <c r="B14" s="359"/>
      <c r="C14" s="436">
        <v>69260000</v>
      </c>
      <c r="D14" s="337">
        <v>184580000</v>
      </c>
      <c r="E14" s="338">
        <v>49917000</v>
      </c>
      <c r="F14" s="338">
        <f>SUM(C14:E14)</f>
        <v>303757000</v>
      </c>
      <c r="G14" s="339"/>
      <c r="H14" s="336"/>
      <c r="I14" s="336"/>
      <c r="J14" s="437"/>
      <c r="L14" s="437"/>
      <c r="S14" s="437"/>
      <c r="T14" s="437"/>
      <c r="U14" s="437"/>
      <c r="V14" s="437"/>
      <c r="W14" s="437"/>
      <c r="X14" s="437"/>
    </row>
    <row r="15" spans="1:24" ht="12.75">
      <c r="A15" s="359">
        <v>2017</v>
      </c>
      <c r="B15" s="359"/>
      <c r="C15" s="436">
        <v>52215000</v>
      </c>
      <c r="D15" s="337">
        <v>175725000</v>
      </c>
      <c r="E15" s="338">
        <v>50473000</v>
      </c>
      <c r="F15" s="338">
        <f>SUM(C15:E15)</f>
        <v>278413000</v>
      </c>
      <c r="G15" s="339"/>
      <c r="H15" s="336"/>
      <c r="I15" s="336"/>
      <c r="J15" s="437"/>
      <c r="L15" s="437"/>
      <c r="S15" s="437"/>
      <c r="T15" s="437"/>
      <c r="U15" s="437"/>
      <c r="V15" s="437"/>
      <c r="W15" s="437"/>
      <c r="X15" s="437"/>
    </row>
    <row r="16" spans="2:6" ht="12.75">
      <c r="B16" s="437"/>
      <c r="C16" s="437"/>
      <c r="D16" s="437"/>
      <c r="E16" s="437"/>
      <c r="F16" s="437"/>
    </row>
    <row r="17" spans="1:6" ht="12.75">
      <c r="A17" s="597" t="s">
        <v>314</v>
      </c>
      <c r="B17" s="597"/>
      <c r="C17" s="597"/>
      <c r="D17" s="597"/>
      <c r="E17" s="597"/>
      <c r="F17" s="597"/>
    </row>
    <row r="18" ht="13.5" thickBot="1"/>
    <row r="19" spans="1:6" ht="12.75">
      <c r="A19" s="438" t="s">
        <v>264</v>
      </c>
      <c r="B19" s="438"/>
      <c r="C19" s="439" t="s">
        <v>55</v>
      </c>
      <c r="D19" s="440" t="s">
        <v>56</v>
      </c>
      <c r="E19" s="440" t="s">
        <v>57</v>
      </c>
      <c r="F19" s="441" t="s">
        <v>11</v>
      </c>
    </row>
    <row r="20" spans="1:6" ht="12.75">
      <c r="A20" s="442" t="s">
        <v>265</v>
      </c>
      <c r="B20" s="442"/>
      <c r="C20" s="341">
        <v>30530565.28238362</v>
      </c>
      <c r="D20" s="341">
        <v>103663513.478707</v>
      </c>
      <c r="E20" s="341">
        <v>36713486.173441</v>
      </c>
      <c r="F20" s="443">
        <f>SUM(C20:E20)</f>
        <v>170907564.93453163</v>
      </c>
    </row>
    <row r="21" spans="1:6" ht="12.75">
      <c r="A21" s="81" t="s">
        <v>266</v>
      </c>
      <c r="B21" s="81"/>
      <c r="C21" s="342">
        <v>15063220.263850491</v>
      </c>
      <c r="D21" s="342">
        <v>56990089.373374</v>
      </c>
      <c r="E21" s="342">
        <v>14314925.689261</v>
      </c>
      <c r="F21" s="444">
        <f aca="true" t="shared" si="0" ref="F21:F27">SUM(C21:E21)</f>
        <v>86368235.3264855</v>
      </c>
    </row>
    <row r="22" spans="1:6" ht="12.75">
      <c r="A22" s="81" t="s">
        <v>267</v>
      </c>
      <c r="B22" s="81"/>
      <c r="C22" s="342">
        <v>210294.715564356</v>
      </c>
      <c r="D22" s="342">
        <v>6935401.693924</v>
      </c>
      <c r="E22" s="342">
        <v>1414510.442635</v>
      </c>
      <c r="F22" s="444">
        <f t="shared" si="0"/>
        <v>8560206.852123355</v>
      </c>
    </row>
    <row r="23" spans="1:6" ht="12.75">
      <c r="A23" s="81" t="s">
        <v>25</v>
      </c>
      <c r="B23" s="81"/>
      <c r="C23" s="342">
        <v>6410919.7382015195</v>
      </c>
      <c r="D23" s="342">
        <v>11140289.708577</v>
      </c>
      <c r="E23" s="342">
        <v>304586.63</v>
      </c>
      <c r="F23" s="444">
        <f t="shared" si="0"/>
        <v>17855796.07677852</v>
      </c>
    </row>
    <row r="24" spans="1:6" ht="12.75">
      <c r="A24" s="445" t="s">
        <v>38</v>
      </c>
      <c r="B24" s="445"/>
      <c r="C24" s="342">
        <v>0</v>
      </c>
      <c r="D24" s="342">
        <v>1163564.03</v>
      </c>
      <c r="E24" s="342">
        <v>0</v>
      </c>
      <c r="F24" s="444">
        <f t="shared" si="0"/>
        <v>1163564.03</v>
      </c>
    </row>
    <row r="25" spans="1:7" ht="12.75">
      <c r="A25" s="81" t="s">
        <v>268</v>
      </c>
      <c r="B25" s="81"/>
      <c r="C25" s="342">
        <v>0</v>
      </c>
      <c r="D25" s="342">
        <v>5840707.378983</v>
      </c>
      <c r="E25" s="342">
        <v>0</v>
      </c>
      <c r="F25" s="444">
        <f t="shared" si="0"/>
        <v>5840707.378983</v>
      </c>
      <c r="G25" s="79"/>
    </row>
    <row r="26" spans="1:6" ht="12.75">
      <c r="A26" s="81" t="s">
        <v>129</v>
      </c>
      <c r="B26" s="81"/>
      <c r="C26" s="342">
        <v>0</v>
      </c>
      <c r="D26" s="342">
        <v>7790547.726868</v>
      </c>
      <c r="E26" s="342">
        <v>0</v>
      </c>
      <c r="F26" s="444">
        <f t="shared" si="0"/>
        <v>7790547.726868</v>
      </c>
    </row>
    <row r="27" spans="1:6" ht="12.75">
      <c r="A27" s="81" t="s">
        <v>152</v>
      </c>
      <c r="B27" s="81"/>
      <c r="C27" s="342">
        <v>0</v>
      </c>
      <c r="D27" s="342">
        <v>86360.04</v>
      </c>
      <c r="E27" s="342">
        <v>3173364.93</v>
      </c>
      <c r="F27" s="446">
        <f t="shared" si="0"/>
        <v>3259724.97</v>
      </c>
    </row>
    <row r="28" spans="1:6" ht="12.75">
      <c r="A28" s="601" t="s">
        <v>11</v>
      </c>
      <c r="B28" s="602"/>
      <c r="C28" s="160">
        <f>SUM(C20:C27)</f>
        <v>52214999.99999999</v>
      </c>
      <c r="D28" s="160">
        <f>SUM(D20:D27)</f>
        <v>193610473.430433</v>
      </c>
      <c r="E28" s="160">
        <f>SUM(E20:E27)</f>
        <v>55920873.865337</v>
      </c>
      <c r="F28" s="161">
        <f>SUM(F20:F27)</f>
        <v>301746347.29577</v>
      </c>
    </row>
    <row r="29" spans="1:5" ht="12.75">
      <c r="A29" s="63"/>
      <c r="B29" s="63"/>
      <c r="C29" s="344"/>
      <c r="D29" s="344"/>
      <c r="E29" s="344"/>
    </row>
    <row r="30" spans="1:9" s="81" customFormat="1" ht="30" customHeight="1">
      <c r="A30" s="594" t="s">
        <v>269</v>
      </c>
      <c r="B30" s="594"/>
      <c r="C30" s="594"/>
      <c r="D30" s="594"/>
      <c r="E30" s="594"/>
      <c r="F30" s="594"/>
      <c r="G30" s="346"/>
      <c r="H30" s="346"/>
      <c r="I30" s="346"/>
    </row>
    <row r="31" spans="1:9" s="81" customFormat="1" ht="12.75">
      <c r="A31" s="345"/>
      <c r="B31" s="345"/>
      <c r="C31" s="345"/>
      <c r="D31" s="345"/>
      <c r="E31" s="345"/>
      <c r="F31" s="346"/>
      <c r="G31" s="346"/>
      <c r="H31" s="346"/>
      <c r="I31" s="346"/>
    </row>
    <row r="32" spans="1:9" s="81" customFormat="1" ht="12.75">
      <c r="A32" s="345"/>
      <c r="B32" s="345"/>
      <c r="C32" s="345"/>
      <c r="D32" s="345"/>
      <c r="E32" s="345"/>
      <c r="F32" s="346"/>
      <c r="G32" s="346"/>
      <c r="H32" s="346"/>
      <c r="I32" s="346"/>
    </row>
    <row r="34" spans="1:4" ht="15">
      <c r="A34" s="593" t="s">
        <v>315</v>
      </c>
      <c r="B34" s="593"/>
      <c r="C34" s="593"/>
      <c r="D34" s="86"/>
    </row>
    <row r="35" spans="1:4" ht="8.25" customHeight="1" thickBot="1">
      <c r="A35" s="447"/>
      <c r="B35" s="86"/>
      <c r="C35" s="86"/>
      <c r="D35" s="86"/>
    </row>
    <row r="36" spans="1:4" ht="14.25">
      <c r="A36" s="347"/>
      <c r="B36" s="348"/>
      <c r="C36" s="395" t="s">
        <v>350</v>
      </c>
      <c r="D36" s="86"/>
    </row>
    <row r="37" spans="1:4" ht="14.25">
      <c r="A37" s="349" t="s">
        <v>270</v>
      </c>
      <c r="B37" s="350"/>
      <c r="C37" s="351"/>
      <c r="D37" s="86"/>
    </row>
    <row r="38" spans="2:4" ht="14.25">
      <c r="B38" s="350" t="s">
        <v>271</v>
      </c>
      <c r="C38" s="352">
        <v>29829000</v>
      </c>
      <c r="D38" s="86"/>
    </row>
    <row r="39" spans="1:4" ht="14.25">
      <c r="A39" s="349"/>
      <c r="B39" s="350" t="s">
        <v>272</v>
      </c>
      <c r="C39" s="352">
        <v>1787314</v>
      </c>
      <c r="D39" s="86"/>
    </row>
    <row r="40" spans="2:3" ht="14.25">
      <c r="B40" s="353" t="s">
        <v>273</v>
      </c>
      <c r="C40" s="354">
        <v>31616314</v>
      </c>
    </row>
    <row r="41" spans="2:4" ht="14.25">
      <c r="B41" s="350"/>
      <c r="C41" s="351"/>
      <c r="D41" s="86"/>
    </row>
    <row r="42" spans="1:3" ht="14.25">
      <c r="A42" s="349" t="s">
        <v>274</v>
      </c>
      <c r="B42" s="350" t="s">
        <v>275</v>
      </c>
      <c r="C42" s="351"/>
    </row>
    <row r="43" spans="1:3" ht="14.25">
      <c r="A43" s="351"/>
      <c r="B43" s="350" t="s">
        <v>276</v>
      </c>
      <c r="C43" s="352">
        <v>13756416</v>
      </c>
    </row>
    <row r="44" spans="1:3" ht="14.25">
      <c r="A44" s="351"/>
      <c r="B44" s="350" t="s">
        <v>277</v>
      </c>
      <c r="C44" s="352">
        <v>9771268</v>
      </c>
    </row>
    <row r="45" spans="1:4" ht="14.25">
      <c r="A45" s="351"/>
      <c r="B45" s="350" t="s">
        <v>278</v>
      </c>
      <c r="C45" s="352">
        <v>991000</v>
      </c>
      <c r="D45" s="86"/>
    </row>
    <row r="46" spans="2:4" ht="14.25">
      <c r="B46" s="353" t="s">
        <v>279</v>
      </c>
      <c r="C46" s="354">
        <v>24518684</v>
      </c>
      <c r="D46" s="86"/>
    </row>
    <row r="47" spans="1:4" ht="8.25" customHeight="1">
      <c r="A47" s="351"/>
      <c r="B47" s="350"/>
      <c r="C47" s="351"/>
      <c r="D47" s="86"/>
    </row>
    <row r="48" spans="2:4" ht="14.25">
      <c r="B48" s="353" t="s">
        <v>40</v>
      </c>
      <c r="C48" s="354">
        <v>56134998</v>
      </c>
      <c r="D48" s="86"/>
    </row>
    <row r="49" spans="4:6" ht="14.25">
      <c r="D49" s="86"/>
      <c r="F49" s="448"/>
    </row>
    <row r="50" spans="1:5" ht="12.75">
      <c r="A50" s="596" t="s">
        <v>280</v>
      </c>
      <c r="B50" s="596"/>
      <c r="C50" s="596"/>
      <c r="D50" s="596"/>
      <c r="E50" s="596"/>
    </row>
    <row r="51" spans="1:9" s="81" customFormat="1" ht="27.75" customHeight="1">
      <c r="A51" s="594" t="s">
        <v>351</v>
      </c>
      <c r="B51" s="594"/>
      <c r="C51" s="594"/>
      <c r="D51" s="594"/>
      <c r="E51" s="594"/>
      <c r="F51" s="356"/>
      <c r="G51" s="356"/>
      <c r="H51" s="356"/>
      <c r="I51" s="356"/>
    </row>
    <row r="52" spans="1:5" ht="28.5" customHeight="1">
      <c r="A52" s="595" t="s">
        <v>281</v>
      </c>
      <c r="B52" s="595"/>
      <c r="C52" s="595"/>
      <c r="D52" s="595"/>
      <c r="E52" s="595"/>
    </row>
    <row r="53" spans="1:5" ht="27" customHeight="1">
      <c r="A53" s="595" t="s">
        <v>282</v>
      </c>
      <c r="B53" s="595"/>
      <c r="C53" s="595"/>
      <c r="D53" s="595"/>
      <c r="E53" s="595"/>
    </row>
    <row r="54" spans="1:5" ht="27" customHeight="1">
      <c r="A54" s="594" t="s">
        <v>352</v>
      </c>
      <c r="B54" s="595"/>
      <c r="C54" s="595"/>
      <c r="D54" s="595"/>
      <c r="E54" s="595"/>
    </row>
    <row r="56" spans="1:5" s="449" customFormat="1" ht="27.75" customHeight="1">
      <c r="A56" s="598" t="s">
        <v>283</v>
      </c>
      <c r="B56" s="599"/>
      <c r="C56" s="599"/>
      <c r="D56" s="599"/>
      <c r="E56" s="600"/>
    </row>
  </sheetData>
  <sheetProtection/>
  <mergeCells count="12">
    <mergeCell ref="A56:E56"/>
    <mergeCell ref="A5:F5"/>
    <mergeCell ref="A17:F17"/>
    <mergeCell ref="A28:B28"/>
    <mergeCell ref="A30:F30"/>
    <mergeCell ref="A34:C34"/>
    <mergeCell ref="A54:E54"/>
    <mergeCell ref="A50:E50"/>
    <mergeCell ref="A51:E51"/>
    <mergeCell ref="A3:F3"/>
    <mergeCell ref="A52:E52"/>
    <mergeCell ref="A53:E53"/>
  </mergeCells>
  <printOptions/>
  <pageMargins left="0.11811023622047245" right="0.11811023622047245" top="0.15748031496062992" bottom="0.15748031496062992" header="0.31496062992125984" footer="0.31496062992125984"/>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A1:X53"/>
  <sheetViews>
    <sheetView zoomScalePageLayoutView="0" workbookViewId="0" topLeftCell="A1">
      <selection activeCell="A68" sqref="A68"/>
    </sheetView>
  </sheetViews>
  <sheetFormatPr defaultColWidth="9.140625" defaultRowHeight="12.75"/>
  <cols>
    <col min="1" max="1" width="45.7109375" style="2" customWidth="1"/>
    <col min="2" max="2" width="15.7109375" style="0" customWidth="1"/>
    <col min="3" max="3" width="20.7109375" style="0" customWidth="1"/>
    <col min="4" max="5" width="15.7109375" style="0" customWidth="1"/>
    <col min="6" max="7" width="13.7109375" style="0" customWidth="1"/>
  </cols>
  <sheetData>
    <row r="1" ht="12.75">
      <c r="A1" s="226" t="str">
        <f>'17_nivover_01'!A1</f>
        <v>Schooljaar 2017-2018</v>
      </c>
    </row>
    <row r="2" ht="10.5" customHeight="1">
      <c r="A2" s="226"/>
    </row>
    <row r="3" spans="1:5" ht="14.25">
      <c r="A3" s="607" t="s">
        <v>198</v>
      </c>
      <c r="B3" s="607"/>
      <c r="C3" s="607"/>
      <c r="D3" s="607"/>
      <c r="E3" s="607"/>
    </row>
    <row r="4" spans="1:5" ht="6.75" customHeight="1" thickBot="1">
      <c r="A4" s="129"/>
      <c r="B4" s="107"/>
      <c r="C4" s="107"/>
      <c r="D4" s="107"/>
      <c r="E4" s="107"/>
    </row>
    <row r="5" spans="1:5" ht="41.25" customHeight="1" thickBot="1">
      <c r="A5" s="608" t="s">
        <v>199</v>
      </c>
      <c r="B5" s="609"/>
      <c r="C5" s="609"/>
      <c r="D5" s="609"/>
      <c r="E5" s="610"/>
    </row>
    <row r="6" spans="1:5" ht="6" customHeight="1">
      <c r="A6" s="129"/>
      <c r="B6" s="107"/>
      <c r="C6" s="107"/>
      <c r="D6" s="107"/>
      <c r="E6" s="107"/>
    </row>
    <row r="7" spans="1:4" ht="14.25">
      <c r="A7" s="606" t="s">
        <v>318</v>
      </c>
      <c r="B7" s="606"/>
      <c r="C7" s="376"/>
      <c r="D7" s="376"/>
    </row>
    <row r="8" spans="1:5" ht="4.5" customHeight="1" thickBot="1">
      <c r="A8" s="81"/>
      <c r="B8" s="130"/>
      <c r="C8" s="130"/>
      <c r="D8" s="130"/>
      <c r="E8" s="130"/>
    </row>
    <row r="9" spans="1:5" ht="12.75">
      <c r="A9" s="148" t="s">
        <v>285</v>
      </c>
      <c r="B9" s="143">
        <v>22</v>
      </c>
      <c r="C9" s="81"/>
      <c r="D9" s="131"/>
      <c r="E9" s="132"/>
    </row>
    <row r="10" spans="1:5" ht="12.75">
      <c r="A10" s="332" t="s">
        <v>331</v>
      </c>
      <c r="B10" s="144">
        <v>1529</v>
      </c>
      <c r="C10" s="359"/>
      <c r="D10" s="361"/>
      <c r="E10" s="132"/>
    </row>
    <row r="11" spans="1:5" ht="12.75">
      <c r="A11" s="332" t="s">
        <v>332</v>
      </c>
      <c r="B11" s="144">
        <v>1433</v>
      </c>
      <c r="C11" s="359"/>
      <c r="D11" s="361"/>
      <c r="E11" s="132"/>
    </row>
    <row r="12" spans="1:5" ht="12.75">
      <c r="A12" s="140" t="s">
        <v>216</v>
      </c>
      <c r="B12" s="144">
        <v>1479</v>
      </c>
      <c r="C12" s="359"/>
      <c r="D12" s="361"/>
      <c r="E12" s="132"/>
    </row>
    <row r="13" spans="1:5" ht="12.75">
      <c r="A13" s="140" t="s">
        <v>217</v>
      </c>
      <c r="B13" s="145">
        <v>199</v>
      </c>
      <c r="C13" s="359"/>
      <c r="D13" s="361"/>
      <c r="E13" s="133"/>
    </row>
    <row r="14" spans="1:5" ht="12.75">
      <c r="A14" s="140" t="s">
        <v>218</v>
      </c>
      <c r="B14" s="145">
        <v>218</v>
      </c>
      <c r="C14" s="359"/>
      <c r="D14" s="361"/>
      <c r="E14" s="133"/>
    </row>
    <row r="15" spans="1:5" ht="14.25">
      <c r="A15" s="141" t="s">
        <v>219</v>
      </c>
      <c r="B15" s="333">
        <v>18</v>
      </c>
      <c r="C15" s="359"/>
      <c r="D15" s="360"/>
      <c r="E15" s="134"/>
    </row>
    <row r="16" spans="1:5" ht="14.25">
      <c r="A16" s="142" t="s">
        <v>220</v>
      </c>
      <c r="B16" s="146">
        <v>177</v>
      </c>
      <c r="C16" s="359"/>
      <c r="D16" s="362"/>
      <c r="E16" s="135"/>
    </row>
    <row r="17" spans="1:5" ht="14.25">
      <c r="A17" s="142" t="s">
        <v>221</v>
      </c>
      <c r="B17" s="146">
        <v>0</v>
      </c>
      <c r="C17" s="359"/>
      <c r="D17" s="362"/>
      <c r="E17" s="135"/>
    </row>
    <row r="18" spans="1:5" ht="14.25">
      <c r="A18" s="397" t="s">
        <v>11</v>
      </c>
      <c r="B18" s="147">
        <f>SUM(B9:B17)</f>
        <v>5075</v>
      </c>
      <c r="C18" s="3"/>
      <c r="D18" s="135"/>
      <c r="E18" s="135"/>
    </row>
    <row r="19" spans="1:5" ht="14.25">
      <c r="A19" s="154"/>
      <c r="B19" s="155"/>
      <c r="C19" s="2"/>
      <c r="D19" s="135"/>
      <c r="E19" s="135"/>
    </row>
    <row r="20" spans="1:4" ht="12.75">
      <c r="A20" s="611"/>
      <c r="B20" s="611"/>
      <c r="C20" s="611"/>
      <c r="D20" s="611"/>
    </row>
    <row r="21" spans="1:4" ht="18">
      <c r="A21" s="606" t="s">
        <v>317</v>
      </c>
      <c r="B21" s="606"/>
      <c r="C21" s="606"/>
      <c r="D21" s="606"/>
    </row>
    <row r="22" spans="1:4" ht="5.25" customHeight="1" thickBot="1">
      <c r="A22" s="149"/>
      <c r="B22" s="106"/>
      <c r="C22" s="106"/>
      <c r="D22" s="106"/>
    </row>
    <row r="23" spans="1:5" ht="14.25">
      <c r="A23" s="388" t="s">
        <v>222</v>
      </c>
      <c r="B23" s="389" t="s">
        <v>223</v>
      </c>
      <c r="C23" s="389" t="s">
        <v>224</v>
      </c>
      <c r="D23" s="390" t="s">
        <v>225</v>
      </c>
      <c r="E23" s="390" t="s">
        <v>323</v>
      </c>
    </row>
    <row r="24" spans="1:5" ht="12.75">
      <c r="A24" s="2" t="s">
        <v>285</v>
      </c>
      <c r="B24" s="152">
        <v>12</v>
      </c>
      <c r="C24" s="343">
        <v>0</v>
      </c>
      <c r="D24" s="144">
        <v>17</v>
      </c>
      <c r="E24" s="144" t="s">
        <v>326</v>
      </c>
    </row>
    <row r="25" spans="1:10" ht="13.5">
      <c r="A25" s="140" t="s">
        <v>324</v>
      </c>
      <c r="B25" s="152">
        <v>1016</v>
      </c>
      <c r="C25" s="152">
        <v>10</v>
      </c>
      <c r="D25" s="144">
        <v>109</v>
      </c>
      <c r="E25" s="144" t="s">
        <v>326</v>
      </c>
      <c r="J25" s="136"/>
    </row>
    <row r="26" spans="1:5" ht="12.75">
      <c r="A26" s="140" t="s">
        <v>325</v>
      </c>
      <c r="B26" s="153">
        <v>725</v>
      </c>
      <c r="C26" s="152">
        <v>40</v>
      </c>
      <c r="D26" s="145">
        <v>433</v>
      </c>
      <c r="E26" s="144" t="s">
        <v>326</v>
      </c>
    </row>
    <row r="27" spans="1:5" ht="12.75">
      <c r="A27" s="332" t="s">
        <v>216</v>
      </c>
      <c r="B27" s="153">
        <v>1353</v>
      </c>
      <c r="C27" s="152">
        <v>5</v>
      </c>
      <c r="D27" s="145">
        <v>5</v>
      </c>
      <c r="E27" s="144" t="s">
        <v>326</v>
      </c>
    </row>
    <row r="28" spans="1:5" ht="12.75">
      <c r="A28" s="332" t="s">
        <v>217</v>
      </c>
      <c r="B28" s="153">
        <v>94</v>
      </c>
      <c r="C28" s="152">
        <v>15</v>
      </c>
      <c r="D28" s="145">
        <v>22</v>
      </c>
      <c r="E28" s="144" t="s">
        <v>326</v>
      </c>
    </row>
    <row r="29" spans="1:5" ht="12.75">
      <c r="A29" s="332" t="s">
        <v>218</v>
      </c>
      <c r="B29" s="399" t="s">
        <v>326</v>
      </c>
      <c r="C29" s="399" t="s">
        <v>326</v>
      </c>
      <c r="D29" s="144" t="s">
        <v>326</v>
      </c>
      <c r="E29" s="144">
        <v>214</v>
      </c>
    </row>
    <row r="30" spans="1:5" ht="12.75">
      <c r="A30" s="332" t="s">
        <v>219</v>
      </c>
      <c r="B30" s="153">
        <v>31</v>
      </c>
      <c r="C30" s="152">
        <v>6</v>
      </c>
      <c r="D30" s="145">
        <v>0</v>
      </c>
      <c r="E30" s="144" t="s">
        <v>326</v>
      </c>
    </row>
    <row r="31" spans="1:5" ht="14.25">
      <c r="A31" s="398" t="s">
        <v>11</v>
      </c>
      <c r="B31" s="371">
        <f>SUM(B24:B28)+B30</f>
        <v>3231</v>
      </c>
      <c r="C31" s="371">
        <f>SUM(C30,C28,C27,C26,C25,C24)</f>
        <v>76</v>
      </c>
      <c r="D31" s="372">
        <f>SUM(D24:D27)</f>
        <v>564</v>
      </c>
      <c r="E31" s="372">
        <f>SUM(E24:E27)</f>
        <v>0</v>
      </c>
    </row>
    <row r="32" spans="1:4" ht="11.25" customHeight="1">
      <c r="A32" s="368"/>
      <c r="B32" s="369"/>
      <c r="C32" s="369"/>
      <c r="D32" s="369"/>
    </row>
    <row r="33" spans="1:24" ht="14.25">
      <c r="A33" s="603" t="s">
        <v>333</v>
      </c>
      <c r="B33" s="603"/>
      <c r="C33" s="603"/>
      <c r="D33" s="603"/>
      <c r="E33" s="138"/>
      <c r="F33" s="138"/>
      <c r="G33" s="138"/>
      <c r="H33" s="138"/>
      <c r="I33" s="138"/>
      <c r="J33" s="138"/>
      <c r="K33" s="138"/>
      <c r="L33" s="138"/>
      <c r="M33" s="138"/>
      <c r="N33" s="138"/>
      <c r="O33" s="138"/>
      <c r="P33" s="138"/>
      <c r="Q33" s="138"/>
      <c r="R33" s="138"/>
      <c r="S33" s="138"/>
      <c r="T33" s="138"/>
      <c r="U33" s="138"/>
      <c r="V33" s="138"/>
      <c r="W33" s="138"/>
      <c r="X33" s="138"/>
    </row>
    <row r="34" spans="1:24" ht="14.25">
      <c r="A34" s="150" t="s">
        <v>226</v>
      </c>
      <c r="B34" s="137"/>
      <c r="C34" s="137"/>
      <c r="D34" s="137"/>
      <c r="E34" s="138"/>
      <c r="F34" s="138"/>
      <c r="G34" s="138"/>
      <c r="H34" s="138"/>
      <c r="I34" s="138"/>
      <c r="J34" s="138"/>
      <c r="K34" s="138"/>
      <c r="L34" s="138"/>
      <c r="M34" s="138"/>
      <c r="N34" s="138"/>
      <c r="O34" s="138"/>
      <c r="P34" s="138"/>
      <c r="Q34" s="138"/>
      <c r="R34" s="138"/>
      <c r="S34" s="138"/>
      <c r="T34" s="138"/>
      <c r="U34" s="138"/>
      <c r="V34" s="138"/>
      <c r="W34" s="138"/>
      <c r="X34" s="138"/>
    </row>
    <row r="35" spans="1:24" ht="14.25">
      <c r="A35" s="150" t="s">
        <v>227</v>
      </c>
      <c r="B35" s="137"/>
      <c r="C35" s="137"/>
      <c r="D35" s="137"/>
      <c r="E35" s="138"/>
      <c r="F35" s="138"/>
      <c r="G35" s="138"/>
      <c r="H35" s="138"/>
      <c r="I35" s="138"/>
      <c r="J35" s="138"/>
      <c r="K35" s="138"/>
      <c r="L35" s="138"/>
      <c r="M35" s="138"/>
      <c r="N35" s="138"/>
      <c r="O35" s="138"/>
      <c r="P35" s="138"/>
      <c r="Q35" s="138"/>
      <c r="R35" s="138"/>
      <c r="S35" s="138"/>
      <c r="T35" s="138"/>
      <c r="U35" s="138"/>
      <c r="V35" s="138"/>
      <c r="W35" s="138"/>
      <c r="X35" s="138"/>
    </row>
    <row r="36" spans="1:24" ht="39" customHeight="1">
      <c r="A36" s="604" t="s">
        <v>228</v>
      </c>
      <c r="B36" s="604"/>
      <c r="C36" s="604"/>
      <c r="D36" s="604"/>
      <c r="E36" s="138"/>
      <c r="F36" s="138"/>
      <c r="G36" s="138"/>
      <c r="H36" s="138"/>
      <c r="I36" s="138"/>
      <c r="J36" s="138"/>
      <c r="K36" s="138"/>
      <c r="L36" s="138"/>
      <c r="M36" s="138"/>
      <c r="N36" s="138"/>
      <c r="O36" s="138"/>
      <c r="P36" s="138"/>
      <c r="Q36" s="138"/>
      <c r="R36" s="138"/>
      <c r="S36" s="138"/>
      <c r="T36" s="138"/>
      <c r="U36" s="138"/>
      <c r="V36" s="138"/>
      <c r="W36" s="138"/>
      <c r="X36" s="138"/>
    </row>
    <row r="37" spans="1:24" ht="14.25">
      <c r="A37" s="156"/>
      <c r="B37" s="156"/>
      <c r="C37" s="156"/>
      <c r="D37" s="156"/>
      <c r="E37" s="138"/>
      <c r="F37" s="138"/>
      <c r="G37" s="138"/>
      <c r="H37" s="138"/>
      <c r="I37" s="138"/>
      <c r="J37" s="138"/>
      <c r="K37" s="138"/>
      <c r="L37" s="138"/>
      <c r="M37" s="138"/>
      <c r="N37" s="138"/>
      <c r="O37" s="138"/>
      <c r="P37" s="138"/>
      <c r="Q37" s="138"/>
      <c r="R37" s="138"/>
      <c r="S37" s="138"/>
      <c r="T37" s="138"/>
      <c r="U37" s="138"/>
      <c r="V37" s="138"/>
      <c r="W37" s="138"/>
      <c r="X37" s="138"/>
    </row>
    <row r="38" spans="1:24" ht="14.25">
      <c r="A38" s="150"/>
      <c r="B38" s="137"/>
      <c r="C38" s="137"/>
      <c r="D38" s="137"/>
      <c r="E38" s="138"/>
      <c r="F38" s="138"/>
      <c r="G38" s="138"/>
      <c r="H38" s="138"/>
      <c r="I38" s="138"/>
      <c r="J38" s="138"/>
      <c r="K38" s="138"/>
      <c r="L38" s="138"/>
      <c r="M38" s="138"/>
      <c r="N38" s="138"/>
      <c r="O38" s="138"/>
      <c r="P38" s="138"/>
      <c r="Q38" s="138"/>
      <c r="R38" s="138"/>
      <c r="S38" s="138"/>
      <c r="T38" s="138"/>
      <c r="U38" s="138"/>
      <c r="V38" s="138"/>
      <c r="W38" s="138"/>
      <c r="X38" s="138"/>
    </row>
    <row r="39" spans="1:4" ht="14.25">
      <c r="A39" s="605" t="s">
        <v>316</v>
      </c>
      <c r="B39" s="605"/>
      <c r="C39" s="375"/>
      <c r="D39" s="375"/>
    </row>
    <row r="40" spans="1:4" ht="6" customHeight="1" thickBot="1">
      <c r="A40" s="151"/>
      <c r="B40" s="139"/>
      <c r="C40" s="139"/>
      <c r="D40" s="139"/>
    </row>
    <row r="41" spans="1:2" ht="12.75">
      <c r="A41" s="391" t="s">
        <v>197</v>
      </c>
      <c r="B41" s="340" t="s">
        <v>164</v>
      </c>
    </row>
    <row r="42" spans="1:2" ht="14.25">
      <c r="A42" s="373" t="s">
        <v>231</v>
      </c>
      <c r="B42" s="374">
        <v>647</v>
      </c>
    </row>
    <row r="43" spans="1:2" ht="14.25">
      <c r="A43" s="373" t="s">
        <v>229</v>
      </c>
      <c r="B43" s="374">
        <v>308</v>
      </c>
    </row>
    <row r="44" spans="1:2" ht="14.25">
      <c r="A44" s="373" t="s">
        <v>204</v>
      </c>
      <c r="B44" s="374">
        <v>291</v>
      </c>
    </row>
    <row r="45" spans="1:2" ht="14.25">
      <c r="A45" s="373" t="s">
        <v>203</v>
      </c>
      <c r="B45" s="374">
        <v>242</v>
      </c>
    </row>
    <row r="46" spans="1:2" ht="14.25">
      <c r="A46" s="373" t="s">
        <v>321</v>
      </c>
      <c r="B46" s="374">
        <v>167</v>
      </c>
    </row>
    <row r="47" spans="1:2" ht="14.25">
      <c r="A47" s="373" t="s">
        <v>205</v>
      </c>
      <c r="B47" s="374">
        <v>153</v>
      </c>
    </row>
    <row r="48" spans="1:2" ht="14.25">
      <c r="A48" s="373" t="s">
        <v>206</v>
      </c>
      <c r="B48" s="374">
        <v>147</v>
      </c>
    </row>
    <row r="49" spans="1:2" ht="14.25">
      <c r="A49" s="373" t="s">
        <v>230</v>
      </c>
      <c r="B49" s="374">
        <v>131</v>
      </c>
    </row>
    <row r="50" spans="1:2" ht="14.25">
      <c r="A50" s="373" t="s">
        <v>207</v>
      </c>
      <c r="B50" s="374">
        <v>120</v>
      </c>
    </row>
    <row r="51" spans="1:2" ht="14.25">
      <c r="A51" s="373" t="s">
        <v>322</v>
      </c>
      <c r="B51" s="374">
        <v>107</v>
      </c>
    </row>
    <row r="53" ht="14.25">
      <c r="A53" s="373"/>
    </row>
  </sheetData>
  <sheetProtection/>
  <mergeCells count="8">
    <mergeCell ref="A33:D33"/>
    <mergeCell ref="A36:D36"/>
    <mergeCell ref="A39:B39"/>
    <mergeCell ref="A7:B7"/>
    <mergeCell ref="A3:E3"/>
    <mergeCell ref="A21:D21"/>
    <mergeCell ref="A5:E5"/>
    <mergeCell ref="A20:D20"/>
  </mergeCells>
  <printOptions horizontalCentered="1"/>
  <pageMargins left="0.11811023622047245" right="0.11811023622047245" top="0.5511811023622047" bottom="0.35433070866141736" header="0.31496062992125984" footer="0.31496062992125984"/>
  <pageSetup horizontalDpi="600" verticalDpi="600" orientation="landscape" paperSize="9" r:id="rId1"/>
  <headerFooter>
    <oddFooter>&amp;R&amp;A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61" sqref="A6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zoomScalePageLayoutView="0" workbookViewId="0" topLeftCell="A1">
      <selection activeCell="A75" sqref="A75"/>
    </sheetView>
  </sheetViews>
  <sheetFormatPr defaultColWidth="9.140625" defaultRowHeight="12.75"/>
  <cols>
    <col min="1" max="1" width="35.7109375" style="221" customWidth="1"/>
    <col min="2" max="3" width="7.7109375" style="220" customWidth="1"/>
    <col min="4" max="4" width="7.7109375" style="221" customWidth="1"/>
    <col min="5" max="6" width="7.7109375" style="220" customWidth="1"/>
    <col min="7" max="7" width="7.7109375" style="221" customWidth="1"/>
    <col min="8" max="9" width="7.7109375" style="220" customWidth="1"/>
    <col min="10" max="10" width="7.7109375" style="221" customWidth="1"/>
    <col min="11" max="12" width="7.7109375" style="220" customWidth="1"/>
    <col min="13" max="16" width="7.7109375" style="221" customWidth="1"/>
    <col min="17" max="18" width="7.7109375" style="220" customWidth="1"/>
    <col min="19" max="19" width="7.7109375" style="221" customWidth="1"/>
    <col min="20" max="16384" width="8.8515625" style="220" customWidth="1"/>
  </cols>
  <sheetData>
    <row r="1" spans="1:18" ht="12.75">
      <c r="A1" s="226" t="s">
        <v>354</v>
      </c>
      <c r="B1" s="221"/>
      <c r="C1" s="221"/>
      <c r="D1" s="105"/>
      <c r="E1" s="105"/>
      <c r="F1" s="105"/>
      <c r="G1" s="105"/>
      <c r="H1" s="105"/>
      <c r="I1" s="221"/>
      <c r="K1" s="221"/>
      <c r="L1" s="221"/>
      <c r="Q1" s="221"/>
      <c r="R1" s="221"/>
    </row>
    <row r="2" spans="1:18" ht="10.5" customHeight="1">
      <c r="A2" s="226"/>
      <c r="B2" s="221"/>
      <c r="C2" s="221"/>
      <c r="D2" s="105"/>
      <c r="E2" s="105"/>
      <c r="F2" s="105"/>
      <c r="G2" s="105"/>
      <c r="H2" s="105"/>
      <c r="I2" s="221"/>
      <c r="K2" s="221"/>
      <c r="L2" s="221"/>
      <c r="Q2" s="221"/>
      <c r="R2" s="221"/>
    </row>
    <row r="3" spans="1:19" ht="12.75">
      <c r="A3" s="490" t="s">
        <v>118</v>
      </c>
      <c r="B3" s="490"/>
      <c r="C3" s="490"/>
      <c r="D3" s="490"/>
      <c r="E3" s="490"/>
      <c r="F3" s="490"/>
      <c r="G3" s="490"/>
      <c r="H3" s="490"/>
      <c r="I3" s="490"/>
      <c r="J3" s="490"/>
      <c r="K3" s="490"/>
      <c r="L3" s="490"/>
      <c r="M3" s="490"/>
      <c r="N3" s="490"/>
      <c r="O3" s="490"/>
      <c r="P3" s="490"/>
      <c r="Q3" s="490"/>
      <c r="R3" s="490"/>
      <c r="S3" s="490"/>
    </row>
    <row r="4" spans="1:15" ht="6.75" customHeight="1">
      <c r="A4" s="226"/>
      <c r="N4" s="220"/>
      <c r="O4" s="220"/>
    </row>
    <row r="5" spans="1:19" ht="12.75">
      <c r="A5" s="490" t="s">
        <v>289</v>
      </c>
      <c r="B5" s="490"/>
      <c r="C5" s="490"/>
      <c r="D5" s="490"/>
      <c r="E5" s="490"/>
      <c r="F5" s="490"/>
      <c r="G5" s="490"/>
      <c r="H5" s="490"/>
      <c r="I5" s="490"/>
      <c r="J5" s="490"/>
      <c r="K5" s="490"/>
      <c r="L5" s="490"/>
      <c r="M5" s="490"/>
      <c r="N5" s="490"/>
      <c r="O5" s="490"/>
      <c r="P5" s="490"/>
      <c r="Q5" s="490"/>
      <c r="R5" s="490"/>
      <c r="S5" s="490"/>
    </row>
    <row r="6" ht="3.75" customHeight="1" thickBot="1">
      <c r="A6" s="226"/>
    </row>
    <row r="7" spans="1:19" ht="12.75">
      <c r="A7" s="260"/>
      <c r="B7" s="498" t="s">
        <v>13</v>
      </c>
      <c r="C7" s="499"/>
      <c r="D7" s="500"/>
      <c r="E7" s="498" t="s">
        <v>0</v>
      </c>
      <c r="F7" s="499"/>
      <c r="G7" s="500"/>
      <c r="H7" s="498" t="s">
        <v>1</v>
      </c>
      <c r="I7" s="499"/>
      <c r="J7" s="500"/>
      <c r="K7" s="498" t="s">
        <v>2</v>
      </c>
      <c r="L7" s="499"/>
      <c r="M7" s="500"/>
      <c r="N7" s="498" t="s">
        <v>26</v>
      </c>
      <c r="O7" s="499"/>
      <c r="P7" s="500"/>
      <c r="Q7" s="498" t="s">
        <v>11</v>
      </c>
      <c r="R7" s="499"/>
      <c r="S7" s="499"/>
    </row>
    <row r="8" spans="1:19" ht="12.75">
      <c r="A8" s="400"/>
      <c r="B8" s="244"/>
      <c r="C8" s="243"/>
      <c r="D8" s="243"/>
      <c r="E8" s="244"/>
      <c r="F8" s="243"/>
      <c r="G8" s="243"/>
      <c r="H8" s="244"/>
      <c r="I8" s="243"/>
      <c r="J8" s="243"/>
      <c r="K8" s="244"/>
      <c r="L8" s="243"/>
      <c r="M8" s="243"/>
      <c r="N8" s="501" t="s">
        <v>27</v>
      </c>
      <c r="O8" s="502"/>
      <c r="P8" s="503"/>
      <c r="Q8" s="244"/>
      <c r="R8" s="243"/>
      <c r="S8" s="243"/>
    </row>
    <row r="9" spans="1:19" ht="12.75">
      <c r="A9" s="221" t="s">
        <v>20</v>
      </c>
      <c r="B9" s="272"/>
      <c r="C9" s="270">
        <v>31</v>
      </c>
      <c r="D9" s="270"/>
      <c r="E9" s="271"/>
      <c r="F9" s="270">
        <v>105</v>
      </c>
      <c r="G9" s="270"/>
      <c r="H9" s="271"/>
      <c r="I9" s="270">
        <v>2</v>
      </c>
      <c r="J9" s="270"/>
      <c r="K9" s="271"/>
      <c r="L9" s="270">
        <v>3</v>
      </c>
      <c r="M9" s="270"/>
      <c r="N9" s="271"/>
      <c r="O9" s="270">
        <v>0</v>
      </c>
      <c r="P9" s="268"/>
      <c r="Q9" s="269"/>
      <c r="R9" s="268">
        <f>SUM(B9:Q9)</f>
        <v>141</v>
      </c>
      <c r="S9" s="268"/>
    </row>
    <row r="10" spans="2:19" ht="12.75">
      <c r="B10" s="87"/>
      <c r="C10" s="87"/>
      <c r="D10" s="87"/>
      <c r="E10" s="87"/>
      <c r="F10" s="87"/>
      <c r="G10" s="232"/>
      <c r="H10" s="267"/>
      <c r="I10" s="267"/>
      <c r="J10" s="232"/>
      <c r="K10" s="267"/>
      <c r="L10" s="267"/>
      <c r="M10" s="232"/>
      <c r="N10" s="267"/>
      <c r="O10" s="267"/>
      <c r="P10" s="232"/>
      <c r="Q10" s="232"/>
      <c r="R10" s="232"/>
      <c r="S10" s="232"/>
    </row>
    <row r="11" spans="1:19" ht="12.75">
      <c r="A11" s="497" t="s">
        <v>28</v>
      </c>
      <c r="B11" s="497"/>
      <c r="C11" s="497"/>
      <c r="D11" s="497"/>
      <c r="E11" s="497"/>
      <c r="F11" s="497"/>
      <c r="G11" s="497"/>
      <c r="H11" s="497"/>
      <c r="I11" s="497"/>
      <c r="J11" s="497"/>
      <c r="K11" s="497"/>
      <c r="L11" s="497"/>
      <c r="M11" s="497"/>
      <c r="N11" s="497"/>
      <c r="O11" s="497"/>
      <c r="P11" s="497"/>
      <c r="Q11" s="497"/>
      <c r="R11" s="497"/>
      <c r="S11" s="497"/>
    </row>
    <row r="12" spans="1:19" ht="3.75" customHeight="1" thickBot="1">
      <c r="A12" s="262"/>
      <c r="B12" s="261"/>
      <c r="C12" s="261"/>
      <c r="D12" s="254"/>
      <c r="E12" s="261"/>
      <c r="F12" s="261"/>
      <c r="G12" s="254"/>
      <c r="H12" s="261"/>
      <c r="I12" s="261"/>
      <c r="J12" s="254"/>
      <c r="K12" s="261"/>
      <c r="L12" s="261"/>
      <c r="M12" s="254"/>
      <c r="N12" s="254"/>
      <c r="O12" s="254"/>
      <c r="P12" s="254"/>
      <c r="Q12" s="261"/>
      <c r="R12" s="261"/>
      <c r="S12" s="254"/>
    </row>
    <row r="13" spans="1:19" s="221" customFormat="1" ht="12.75">
      <c r="A13" s="260"/>
      <c r="B13" s="491" t="s">
        <v>13</v>
      </c>
      <c r="C13" s="492"/>
      <c r="D13" s="493"/>
      <c r="E13" s="491" t="s">
        <v>0</v>
      </c>
      <c r="F13" s="492"/>
      <c r="G13" s="493"/>
      <c r="H13" s="491" t="s">
        <v>1</v>
      </c>
      <c r="I13" s="492"/>
      <c r="J13" s="493"/>
      <c r="K13" s="491" t="s">
        <v>2</v>
      </c>
      <c r="L13" s="492"/>
      <c r="M13" s="493"/>
      <c r="N13" s="491" t="s">
        <v>26</v>
      </c>
      <c r="O13" s="492"/>
      <c r="P13" s="493"/>
      <c r="Q13" s="491" t="s">
        <v>11</v>
      </c>
      <c r="R13" s="492"/>
      <c r="S13" s="492"/>
    </row>
    <row r="14" spans="1:19" s="221" customFormat="1" ht="12.75">
      <c r="A14" s="254"/>
      <c r="B14" s="259"/>
      <c r="C14" s="258"/>
      <c r="D14" s="258"/>
      <c r="E14" s="259"/>
      <c r="F14" s="258"/>
      <c r="G14" s="258"/>
      <c r="H14" s="259"/>
      <c r="I14" s="258"/>
      <c r="J14" s="258"/>
      <c r="K14" s="259"/>
      <c r="L14" s="258"/>
      <c r="M14" s="258"/>
      <c r="N14" s="494" t="s">
        <v>27</v>
      </c>
      <c r="O14" s="495"/>
      <c r="P14" s="496"/>
      <c r="Q14" s="259"/>
      <c r="R14" s="258"/>
      <c r="S14" s="258"/>
    </row>
    <row r="15" spans="1:19" s="239" customFormat="1" ht="12.75">
      <c r="A15" s="257"/>
      <c r="B15" s="256" t="s">
        <v>3</v>
      </c>
      <c r="C15" s="255" t="s">
        <v>4</v>
      </c>
      <c r="D15" s="255" t="s">
        <v>12</v>
      </c>
      <c r="E15" s="256" t="s">
        <v>3</v>
      </c>
      <c r="F15" s="255" t="s">
        <v>4</v>
      </c>
      <c r="G15" s="255" t="s">
        <v>12</v>
      </c>
      <c r="H15" s="256" t="s">
        <v>3</v>
      </c>
      <c r="I15" s="255" t="s">
        <v>4</v>
      </c>
      <c r="J15" s="255" t="s">
        <v>12</v>
      </c>
      <c r="K15" s="256" t="s">
        <v>3</v>
      </c>
      <c r="L15" s="255" t="s">
        <v>4</v>
      </c>
      <c r="M15" s="255" t="s">
        <v>12</v>
      </c>
      <c r="N15" s="256" t="s">
        <v>3</v>
      </c>
      <c r="O15" s="255" t="s">
        <v>4</v>
      </c>
      <c r="P15" s="255" t="s">
        <v>12</v>
      </c>
      <c r="Q15" s="256" t="s">
        <v>3</v>
      </c>
      <c r="R15" s="255" t="s">
        <v>4</v>
      </c>
      <c r="S15" s="255" t="s">
        <v>12</v>
      </c>
    </row>
    <row r="16" spans="1:30" ht="12.75">
      <c r="A16" s="254" t="s">
        <v>21</v>
      </c>
      <c r="B16" s="237">
        <v>26</v>
      </c>
      <c r="C16" s="238">
        <v>22</v>
      </c>
      <c r="D16" s="235">
        <f aca="true" t="shared" si="0" ref="D16:D23">SUM(B16:C16)</f>
        <v>48</v>
      </c>
      <c r="E16" s="237">
        <v>31</v>
      </c>
      <c r="F16" s="238">
        <v>30</v>
      </c>
      <c r="G16" s="235">
        <f aca="true" t="shared" si="1" ref="G16:G23">SUM(E16:F16)</f>
        <v>61</v>
      </c>
      <c r="H16" s="237">
        <v>0</v>
      </c>
      <c r="I16" s="238">
        <v>0</v>
      </c>
      <c r="J16" s="235">
        <f aca="true" t="shared" si="2" ref="J16:J23">SUM(H16:I16)</f>
        <v>0</v>
      </c>
      <c r="K16" s="237">
        <v>1</v>
      </c>
      <c r="L16" s="238">
        <v>4</v>
      </c>
      <c r="M16" s="235">
        <f aca="true" t="shared" si="3" ref="M16:M23">SUM(K16:L16)</f>
        <v>5</v>
      </c>
      <c r="N16" s="237">
        <v>0</v>
      </c>
      <c r="O16" s="238">
        <v>0</v>
      </c>
      <c r="P16" s="235">
        <f aca="true" t="shared" si="4" ref="P16:P23">SUM(N16:O16)</f>
        <v>0</v>
      </c>
      <c r="Q16" s="253">
        <f aca="true" t="shared" si="5" ref="Q16:S23">SUM(N16,K16,H16,E16,B16)</f>
        <v>58</v>
      </c>
      <c r="R16" s="235">
        <f t="shared" si="5"/>
        <v>56</v>
      </c>
      <c r="S16" s="235">
        <f t="shared" si="5"/>
        <v>114</v>
      </c>
      <c r="U16" s="239"/>
      <c r="V16" s="239"/>
      <c r="W16" s="239"/>
      <c r="X16" s="239"/>
      <c r="Y16" s="239"/>
      <c r="Z16" s="239"/>
      <c r="AA16" s="239"/>
      <c r="AB16" s="239"/>
      <c r="AC16" s="239"/>
      <c r="AD16" s="239"/>
    </row>
    <row r="17" spans="1:30" ht="12.75">
      <c r="A17" s="254" t="s">
        <v>22</v>
      </c>
      <c r="B17" s="237">
        <v>1</v>
      </c>
      <c r="C17" s="238">
        <v>0</v>
      </c>
      <c r="D17" s="235">
        <f t="shared" si="0"/>
        <v>1</v>
      </c>
      <c r="E17" s="237">
        <v>1</v>
      </c>
      <c r="F17" s="238">
        <v>0</v>
      </c>
      <c r="G17" s="235">
        <f t="shared" si="1"/>
        <v>1</v>
      </c>
      <c r="H17" s="237">
        <v>0</v>
      </c>
      <c r="I17" s="238">
        <v>0</v>
      </c>
      <c r="J17" s="235">
        <f t="shared" si="2"/>
        <v>0</v>
      </c>
      <c r="K17" s="237">
        <v>0</v>
      </c>
      <c r="L17" s="238">
        <v>0</v>
      </c>
      <c r="M17" s="235">
        <f t="shared" si="3"/>
        <v>0</v>
      </c>
      <c r="N17" s="237">
        <v>0</v>
      </c>
      <c r="O17" s="238">
        <v>0</v>
      </c>
      <c r="P17" s="235">
        <f t="shared" si="4"/>
        <v>0</v>
      </c>
      <c r="Q17" s="253">
        <f t="shared" si="5"/>
        <v>2</v>
      </c>
      <c r="R17" s="235">
        <f t="shared" si="5"/>
        <v>0</v>
      </c>
      <c r="S17" s="235">
        <f t="shared" si="5"/>
        <v>2</v>
      </c>
      <c r="U17" s="239"/>
      <c r="V17" s="239"/>
      <c r="W17" s="239"/>
      <c r="X17" s="239"/>
      <c r="Y17" s="239"/>
      <c r="Z17" s="239"/>
      <c r="AA17" s="239"/>
      <c r="AB17" s="239"/>
      <c r="AC17" s="239"/>
      <c r="AD17" s="239"/>
    </row>
    <row r="18" spans="1:30" ht="12.75">
      <c r="A18" s="254" t="s">
        <v>90</v>
      </c>
      <c r="B18" s="237">
        <v>171</v>
      </c>
      <c r="C18" s="236">
        <v>153</v>
      </c>
      <c r="D18" s="235">
        <f t="shared" si="0"/>
        <v>324</v>
      </c>
      <c r="E18" s="237">
        <v>448</v>
      </c>
      <c r="F18" s="236">
        <v>313</v>
      </c>
      <c r="G18" s="235">
        <f t="shared" si="1"/>
        <v>761</v>
      </c>
      <c r="H18" s="237">
        <v>0</v>
      </c>
      <c r="I18" s="236">
        <v>0</v>
      </c>
      <c r="J18" s="235">
        <f t="shared" si="2"/>
        <v>0</v>
      </c>
      <c r="K18" s="237">
        <v>17</v>
      </c>
      <c r="L18" s="236">
        <v>23</v>
      </c>
      <c r="M18" s="235">
        <f t="shared" si="3"/>
        <v>40</v>
      </c>
      <c r="N18" s="237">
        <v>0</v>
      </c>
      <c r="O18" s="236">
        <v>0</v>
      </c>
      <c r="P18" s="235">
        <f t="shared" si="4"/>
        <v>0</v>
      </c>
      <c r="Q18" s="253">
        <f t="shared" si="5"/>
        <v>636</v>
      </c>
      <c r="R18" s="252">
        <f t="shared" si="5"/>
        <v>489</v>
      </c>
      <c r="S18" s="235">
        <f t="shared" si="5"/>
        <v>1125</v>
      </c>
      <c r="U18" s="239"/>
      <c r="V18" s="239"/>
      <c r="W18" s="239"/>
      <c r="X18" s="239"/>
      <c r="Y18" s="239"/>
      <c r="Z18" s="239"/>
      <c r="AA18" s="239"/>
      <c r="AB18" s="239"/>
      <c r="AC18" s="239"/>
      <c r="AD18" s="239"/>
    </row>
    <row r="19" spans="1:30" ht="12.75">
      <c r="A19" s="254" t="s">
        <v>23</v>
      </c>
      <c r="B19" s="237">
        <v>37</v>
      </c>
      <c r="C19" s="236">
        <v>22</v>
      </c>
      <c r="D19" s="235">
        <f t="shared" si="0"/>
        <v>59</v>
      </c>
      <c r="E19" s="237">
        <v>39</v>
      </c>
      <c r="F19" s="236">
        <v>22</v>
      </c>
      <c r="G19" s="235">
        <f t="shared" si="1"/>
        <v>61</v>
      </c>
      <c r="H19" s="237">
        <v>0</v>
      </c>
      <c r="I19" s="236">
        <v>0</v>
      </c>
      <c r="J19" s="235">
        <f t="shared" si="2"/>
        <v>0</v>
      </c>
      <c r="K19" s="237">
        <v>20</v>
      </c>
      <c r="L19" s="236">
        <v>7</v>
      </c>
      <c r="M19" s="235">
        <f t="shared" si="3"/>
        <v>27</v>
      </c>
      <c r="N19" s="237">
        <v>0</v>
      </c>
      <c r="O19" s="236">
        <v>0</v>
      </c>
      <c r="P19" s="235">
        <f t="shared" si="4"/>
        <v>0</v>
      </c>
      <c r="Q19" s="253">
        <f t="shared" si="5"/>
        <v>96</v>
      </c>
      <c r="R19" s="252">
        <f t="shared" si="5"/>
        <v>51</v>
      </c>
      <c r="S19" s="235">
        <f t="shared" si="5"/>
        <v>147</v>
      </c>
      <c r="U19" s="239"/>
      <c r="V19" s="239"/>
      <c r="W19" s="239"/>
      <c r="X19" s="239"/>
      <c r="Y19" s="239"/>
      <c r="Z19" s="239"/>
      <c r="AA19" s="239"/>
      <c r="AB19" s="239"/>
      <c r="AC19" s="239"/>
      <c r="AD19" s="239"/>
    </row>
    <row r="20" spans="1:30" s="261" customFormat="1" ht="12.75">
      <c r="A20" s="266" t="s">
        <v>190</v>
      </c>
      <c r="B20" s="237">
        <v>903</v>
      </c>
      <c r="C20" s="265">
        <v>746</v>
      </c>
      <c r="D20" s="235">
        <f t="shared" si="0"/>
        <v>1649</v>
      </c>
      <c r="E20" s="237">
        <v>3458</v>
      </c>
      <c r="F20" s="238">
        <v>2987</v>
      </c>
      <c r="G20" s="235">
        <f t="shared" si="1"/>
        <v>6445</v>
      </c>
      <c r="H20" s="237">
        <v>42</v>
      </c>
      <c r="I20" s="238">
        <v>4</v>
      </c>
      <c r="J20" s="235">
        <f t="shared" si="2"/>
        <v>46</v>
      </c>
      <c r="K20" s="237">
        <v>16</v>
      </c>
      <c r="L20" s="238">
        <v>27</v>
      </c>
      <c r="M20" s="235">
        <f t="shared" si="3"/>
        <v>43</v>
      </c>
      <c r="N20" s="237">
        <v>0</v>
      </c>
      <c r="O20" s="238">
        <v>0</v>
      </c>
      <c r="P20" s="235">
        <f t="shared" si="4"/>
        <v>0</v>
      </c>
      <c r="Q20" s="253">
        <f t="shared" si="5"/>
        <v>4419</v>
      </c>
      <c r="R20" s="235">
        <f t="shared" si="5"/>
        <v>3764</v>
      </c>
      <c r="S20" s="235">
        <f t="shared" si="5"/>
        <v>8183</v>
      </c>
      <c r="U20" s="396"/>
      <c r="V20" s="396"/>
      <c r="W20" s="396"/>
      <c r="X20" s="396"/>
      <c r="Y20" s="396"/>
      <c r="Z20" s="396"/>
      <c r="AA20" s="396"/>
      <c r="AB20" s="396"/>
      <c r="AC20" s="396"/>
      <c r="AD20" s="396"/>
    </row>
    <row r="21" spans="1:30" ht="12.75">
      <c r="A21" s="254" t="s">
        <v>24</v>
      </c>
      <c r="B21" s="237">
        <v>26</v>
      </c>
      <c r="C21" s="236">
        <v>5</v>
      </c>
      <c r="D21" s="235">
        <f t="shared" si="0"/>
        <v>31</v>
      </c>
      <c r="E21" s="237">
        <v>11</v>
      </c>
      <c r="F21" s="236">
        <v>2</v>
      </c>
      <c r="G21" s="235">
        <f t="shared" si="1"/>
        <v>13</v>
      </c>
      <c r="H21" s="237">
        <v>0</v>
      </c>
      <c r="I21" s="236">
        <v>0</v>
      </c>
      <c r="J21" s="235">
        <f t="shared" si="2"/>
        <v>0</v>
      </c>
      <c r="K21" s="237">
        <v>0</v>
      </c>
      <c r="L21" s="236">
        <v>1</v>
      </c>
      <c r="M21" s="235">
        <f t="shared" si="3"/>
        <v>1</v>
      </c>
      <c r="N21" s="237">
        <v>0</v>
      </c>
      <c r="O21" s="236">
        <v>0</v>
      </c>
      <c r="P21" s="235">
        <f t="shared" si="4"/>
        <v>0</v>
      </c>
      <c r="Q21" s="253">
        <f t="shared" si="5"/>
        <v>37</v>
      </c>
      <c r="R21" s="252">
        <f t="shared" si="5"/>
        <v>8</v>
      </c>
      <c r="S21" s="235">
        <f t="shared" si="5"/>
        <v>45</v>
      </c>
      <c r="U21" s="239"/>
      <c r="V21" s="239"/>
      <c r="W21" s="239"/>
      <c r="X21" s="239"/>
      <c r="Y21" s="239"/>
      <c r="Z21" s="239"/>
      <c r="AA21" s="239"/>
      <c r="AB21" s="239"/>
      <c r="AC21" s="239"/>
      <c r="AD21" s="239"/>
    </row>
    <row r="22" spans="1:30" ht="12.75">
      <c r="A22" s="254" t="s">
        <v>25</v>
      </c>
      <c r="B22" s="237">
        <v>58</v>
      </c>
      <c r="C22" s="236">
        <v>22</v>
      </c>
      <c r="D22" s="235">
        <f t="shared" si="0"/>
        <v>80</v>
      </c>
      <c r="E22" s="237">
        <v>78</v>
      </c>
      <c r="F22" s="236">
        <v>22</v>
      </c>
      <c r="G22" s="235">
        <f t="shared" si="1"/>
        <v>100</v>
      </c>
      <c r="H22" s="237">
        <v>0</v>
      </c>
      <c r="I22" s="236">
        <v>0</v>
      </c>
      <c r="J22" s="235">
        <f t="shared" si="2"/>
        <v>0</v>
      </c>
      <c r="K22" s="237">
        <v>7</v>
      </c>
      <c r="L22" s="236">
        <v>5</v>
      </c>
      <c r="M22" s="235">
        <f t="shared" si="3"/>
        <v>12</v>
      </c>
      <c r="N22" s="237">
        <v>0</v>
      </c>
      <c r="O22" s="236">
        <v>0</v>
      </c>
      <c r="P22" s="235">
        <f t="shared" si="4"/>
        <v>0</v>
      </c>
      <c r="Q22" s="253">
        <f t="shared" si="5"/>
        <v>143</v>
      </c>
      <c r="R22" s="252">
        <f t="shared" si="5"/>
        <v>49</v>
      </c>
      <c r="S22" s="235">
        <f t="shared" si="5"/>
        <v>192</v>
      </c>
      <c r="U22" s="239"/>
      <c r="V22" s="239"/>
      <c r="W22" s="239"/>
      <c r="X22" s="239"/>
      <c r="Y22" s="239"/>
      <c r="Z22" s="239"/>
      <c r="AA22" s="239"/>
      <c r="AB22" s="239"/>
      <c r="AC22" s="239"/>
      <c r="AD22" s="239"/>
    </row>
    <row r="23" spans="1:30" ht="12.75">
      <c r="A23" s="254" t="s">
        <v>171</v>
      </c>
      <c r="B23" s="237">
        <v>0</v>
      </c>
      <c r="C23" s="236">
        <v>2</v>
      </c>
      <c r="D23" s="235">
        <f t="shared" si="0"/>
        <v>2</v>
      </c>
      <c r="E23" s="237">
        <v>11</v>
      </c>
      <c r="F23" s="236">
        <v>100</v>
      </c>
      <c r="G23" s="235">
        <f t="shared" si="1"/>
        <v>111</v>
      </c>
      <c r="H23" s="237">
        <v>5</v>
      </c>
      <c r="I23" s="236">
        <v>27</v>
      </c>
      <c r="J23" s="235">
        <f t="shared" si="2"/>
        <v>32</v>
      </c>
      <c r="K23" s="237"/>
      <c r="L23" s="236"/>
      <c r="M23" s="235">
        <f t="shared" si="3"/>
        <v>0</v>
      </c>
      <c r="N23" s="237">
        <v>0</v>
      </c>
      <c r="O23" s="236">
        <v>0</v>
      </c>
      <c r="P23" s="235">
        <f t="shared" si="4"/>
        <v>0</v>
      </c>
      <c r="Q23" s="253">
        <f t="shared" si="5"/>
        <v>16</v>
      </c>
      <c r="R23" s="264">
        <f t="shared" si="5"/>
        <v>129</v>
      </c>
      <c r="S23" s="264">
        <f t="shared" si="5"/>
        <v>145</v>
      </c>
      <c r="T23" s="225"/>
      <c r="U23" s="239"/>
      <c r="V23" s="239"/>
      <c r="W23" s="239"/>
      <c r="X23" s="239"/>
      <c r="Y23" s="239"/>
      <c r="Z23" s="239"/>
      <c r="AA23" s="239"/>
      <c r="AB23" s="239"/>
      <c r="AC23" s="239"/>
      <c r="AD23" s="239"/>
    </row>
    <row r="24" spans="1:30" s="226" customFormat="1" ht="12.75">
      <c r="A24" s="251" t="s">
        <v>11</v>
      </c>
      <c r="B24" s="250">
        <f aca="true" t="shared" si="6" ref="B24:S24">SUM(B16:B23)</f>
        <v>1222</v>
      </c>
      <c r="C24" s="247">
        <f t="shared" si="6"/>
        <v>972</v>
      </c>
      <c r="D24" s="248">
        <f t="shared" si="6"/>
        <v>2194</v>
      </c>
      <c r="E24" s="250">
        <f t="shared" si="6"/>
        <v>4077</v>
      </c>
      <c r="F24" s="247">
        <f t="shared" si="6"/>
        <v>3476</v>
      </c>
      <c r="G24" s="248">
        <f t="shared" si="6"/>
        <v>7553</v>
      </c>
      <c r="H24" s="250">
        <f t="shared" si="6"/>
        <v>47</v>
      </c>
      <c r="I24" s="247">
        <f t="shared" si="6"/>
        <v>31</v>
      </c>
      <c r="J24" s="248">
        <f t="shared" si="6"/>
        <v>78</v>
      </c>
      <c r="K24" s="250">
        <f t="shared" si="6"/>
        <v>61</v>
      </c>
      <c r="L24" s="247">
        <f t="shared" si="6"/>
        <v>67</v>
      </c>
      <c r="M24" s="248">
        <f t="shared" si="6"/>
        <v>128</v>
      </c>
      <c r="N24" s="250">
        <f t="shared" si="6"/>
        <v>0</v>
      </c>
      <c r="O24" s="247">
        <f t="shared" si="6"/>
        <v>0</v>
      </c>
      <c r="P24" s="248">
        <f t="shared" si="6"/>
        <v>0</v>
      </c>
      <c r="Q24" s="249">
        <f t="shared" si="6"/>
        <v>5407</v>
      </c>
      <c r="R24" s="248">
        <f t="shared" si="6"/>
        <v>4546</v>
      </c>
      <c r="S24" s="247">
        <f t="shared" si="6"/>
        <v>9953</v>
      </c>
      <c r="U24" s="239"/>
      <c r="V24" s="239"/>
      <c r="W24" s="239"/>
      <c r="X24" s="239"/>
      <c r="Y24" s="239"/>
      <c r="Z24" s="239"/>
      <c r="AA24" s="239"/>
      <c r="AB24" s="239"/>
      <c r="AC24" s="239"/>
      <c r="AD24" s="239"/>
    </row>
    <row r="25" spans="1:19" ht="12.75">
      <c r="A25" s="262"/>
      <c r="B25" s="236"/>
      <c r="C25" s="236"/>
      <c r="D25" s="236"/>
      <c r="E25" s="236"/>
      <c r="F25" s="236"/>
      <c r="G25" s="236"/>
      <c r="H25" s="236"/>
      <c r="I25" s="236"/>
      <c r="J25" s="236"/>
      <c r="K25" s="236"/>
      <c r="L25" s="236"/>
      <c r="M25" s="236"/>
      <c r="N25" s="236"/>
      <c r="O25" s="236"/>
      <c r="P25" s="236"/>
      <c r="Q25" s="261"/>
      <c r="R25" s="261"/>
      <c r="S25" s="254"/>
    </row>
    <row r="26" spans="1:19" ht="12.75">
      <c r="A26" s="262"/>
      <c r="B26" s="236"/>
      <c r="C26" s="236"/>
      <c r="D26" s="236"/>
      <c r="E26" s="236"/>
      <c r="F26" s="236"/>
      <c r="G26" s="236"/>
      <c r="H26" s="236"/>
      <c r="I26" s="236"/>
      <c r="J26" s="236"/>
      <c r="K26" s="236"/>
      <c r="L26" s="236"/>
      <c r="M26" s="236"/>
      <c r="N26" s="236"/>
      <c r="O26" s="236"/>
      <c r="P26" s="236"/>
      <c r="Q26" s="261"/>
      <c r="R26" s="261"/>
      <c r="S26" s="254"/>
    </row>
    <row r="27" spans="1:19" ht="12.75">
      <c r="A27" s="497" t="s">
        <v>29</v>
      </c>
      <c r="B27" s="497"/>
      <c r="C27" s="497"/>
      <c r="D27" s="497"/>
      <c r="E27" s="497"/>
      <c r="F27" s="497"/>
      <c r="G27" s="497"/>
      <c r="H27" s="497"/>
      <c r="I27" s="497"/>
      <c r="J27" s="497"/>
      <c r="K27" s="497"/>
      <c r="L27" s="497"/>
      <c r="M27" s="497"/>
      <c r="N27" s="497"/>
      <c r="O27" s="497"/>
      <c r="P27" s="497"/>
      <c r="Q27" s="497"/>
      <c r="R27" s="497"/>
      <c r="S27" s="497"/>
    </row>
    <row r="28" spans="1:19" ht="5.25" customHeight="1" thickBot="1">
      <c r="A28" s="262"/>
      <c r="B28" s="261"/>
      <c r="C28" s="261"/>
      <c r="D28" s="254"/>
      <c r="E28" s="261"/>
      <c r="F28" s="261"/>
      <c r="G28" s="254"/>
      <c r="H28" s="261"/>
      <c r="I28" s="261"/>
      <c r="J28" s="254"/>
      <c r="K28" s="261"/>
      <c r="L28" s="261"/>
      <c r="M28" s="254"/>
      <c r="N28" s="254"/>
      <c r="O28" s="254"/>
      <c r="P28" s="254"/>
      <c r="Q28" s="261"/>
      <c r="R28" s="261"/>
      <c r="S28" s="254"/>
    </row>
    <row r="29" spans="1:19" s="221" customFormat="1" ht="12.75">
      <c r="A29" s="260"/>
      <c r="B29" s="491" t="s">
        <v>13</v>
      </c>
      <c r="C29" s="492"/>
      <c r="D29" s="493"/>
      <c r="E29" s="491" t="s">
        <v>0</v>
      </c>
      <c r="F29" s="492"/>
      <c r="G29" s="493"/>
      <c r="H29" s="491" t="s">
        <v>1</v>
      </c>
      <c r="I29" s="492"/>
      <c r="J29" s="493"/>
      <c r="K29" s="491" t="s">
        <v>2</v>
      </c>
      <c r="L29" s="492"/>
      <c r="M29" s="493"/>
      <c r="N29" s="491" t="s">
        <v>26</v>
      </c>
      <c r="O29" s="492"/>
      <c r="P29" s="493"/>
      <c r="Q29" s="491" t="s">
        <v>11</v>
      </c>
      <c r="R29" s="492"/>
      <c r="S29" s="492"/>
    </row>
    <row r="30" spans="1:19" s="221" customFormat="1" ht="12.75">
      <c r="A30" s="254"/>
      <c r="B30" s="259"/>
      <c r="C30" s="258"/>
      <c r="D30" s="258"/>
      <c r="E30" s="259"/>
      <c r="F30" s="258"/>
      <c r="G30" s="258"/>
      <c r="H30" s="259"/>
      <c r="I30" s="258"/>
      <c r="J30" s="258"/>
      <c r="K30" s="259"/>
      <c r="L30" s="258"/>
      <c r="M30" s="258"/>
      <c r="N30" s="494" t="s">
        <v>27</v>
      </c>
      <c r="O30" s="495"/>
      <c r="P30" s="496"/>
      <c r="Q30" s="259"/>
      <c r="R30" s="258"/>
      <c r="S30" s="258"/>
    </row>
    <row r="31" spans="1:20" s="239" customFormat="1" ht="12.75">
      <c r="A31" s="257"/>
      <c r="B31" s="256" t="s">
        <v>3</v>
      </c>
      <c r="C31" s="255" t="s">
        <v>4</v>
      </c>
      <c r="D31" s="255" t="s">
        <v>12</v>
      </c>
      <c r="E31" s="256" t="s">
        <v>3</v>
      </c>
      <c r="F31" s="255" t="s">
        <v>4</v>
      </c>
      <c r="G31" s="255" t="s">
        <v>12</v>
      </c>
      <c r="H31" s="256" t="s">
        <v>3</v>
      </c>
      <c r="I31" s="255" t="s">
        <v>4</v>
      </c>
      <c r="J31" s="255" t="s">
        <v>12</v>
      </c>
      <c r="K31" s="256" t="s">
        <v>3</v>
      </c>
      <c r="L31" s="255" t="s">
        <v>4</v>
      </c>
      <c r="M31" s="255" t="s">
        <v>12</v>
      </c>
      <c r="N31" s="256" t="s">
        <v>3</v>
      </c>
      <c r="O31" s="255" t="s">
        <v>4</v>
      </c>
      <c r="P31" s="255" t="s">
        <v>12</v>
      </c>
      <c r="Q31" s="256" t="s">
        <v>3</v>
      </c>
      <c r="R31" s="255" t="s">
        <v>4</v>
      </c>
      <c r="S31" s="255" t="s">
        <v>12</v>
      </c>
      <c r="T31" s="221"/>
    </row>
    <row r="32" spans="1:20" ht="12.75">
      <c r="A32" s="254" t="s">
        <v>5</v>
      </c>
      <c r="B32" s="237">
        <v>135</v>
      </c>
      <c r="C32" s="238">
        <v>111</v>
      </c>
      <c r="D32" s="235">
        <f aca="true" t="shared" si="7" ref="D32:D38">SUM(B32:C32)</f>
        <v>246</v>
      </c>
      <c r="E32" s="237">
        <v>569</v>
      </c>
      <c r="F32" s="238">
        <v>529</v>
      </c>
      <c r="G32" s="235">
        <f aca="true" t="shared" si="8" ref="G32:G38">SUM(E32:F32)</f>
        <v>1098</v>
      </c>
      <c r="H32" s="237">
        <v>0</v>
      </c>
      <c r="I32" s="238">
        <v>0</v>
      </c>
      <c r="J32" s="235">
        <f aca="true" t="shared" si="9" ref="J32:J38">SUM(H32:I32)</f>
        <v>0</v>
      </c>
      <c r="K32" s="237">
        <v>10</v>
      </c>
      <c r="L32" s="238">
        <v>27</v>
      </c>
      <c r="M32" s="235">
        <f aca="true" t="shared" si="10" ref="M32:M38">SUM(K32:L32)</f>
        <v>37</v>
      </c>
      <c r="N32" s="237">
        <v>0</v>
      </c>
      <c r="O32" s="238">
        <v>0</v>
      </c>
      <c r="P32" s="235">
        <f aca="true" t="shared" si="11" ref="P32:P38">SUM(N32:O32)</f>
        <v>0</v>
      </c>
      <c r="Q32" s="253">
        <f aca="true" t="shared" si="12" ref="Q32:S37">SUM(N32,K32,H32,E32,B32)</f>
        <v>714</v>
      </c>
      <c r="R32" s="235">
        <f t="shared" si="12"/>
        <v>667</v>
      </c>
      <c r="S32" s="235">
        <f t="shared" si="12"/>
        <v>1381</v>
      </c>
      <c r="T32" s="221"/>
    </row>
    <row r="33" spans="1:20" ht="12.75">
      <c r="A33" s="254" t="s">
        <v>6</v>
      </c>
      <c r="B33" s="237">
        <v>208</v>
      </c>
      <c r="C33" s="238">
        <v>226</v>
      </c>
      <c r="D33" s="235">
        <f t="shared" si="7"/>
        <v>434</v>
      </c>
      <c r="E33" s="237">
        <v>177</v>
      </c>
      <c r="F33" s="238">
        <v>221</v>
      </c>
      <c r="G33" s="235">
        <f t="shared" si="8"/>
        <v>398</v>
      </c>
      <c r="H33" s="237">
        <v>0</v>
      </c>
      <c r="I33" s="238">
        <v>0</v>
      </c>
      <c r="J33" s="235">
        <f t="shared" si="9"/>
        <v>0</v>
      </c>
      <c r="K33" s="237">
        <v>0</v>
      </c>
      <c r="L33" s="238">
        <v>0</v>
      </c>
      <c r="M33" s="235">
        <f t="shared" si="10"/>
        <v>0</v>
      </c>
      <c r="N33" s="237">
        <v>0</v>
      </c>
      <c r="O33" s="238">
        <v>0</v>
      </c>
      <c r="P33" s="235">
        <f t="shared" si="11"/>
        <v>0</v>
      </c>
      <c r="Q33" s="253">
        <f t="shared" si="12"/>
        <v>385</v>
      </c>
      <c r="R33" s="252">
        <f t="shared" si="12"/>
        <v>447</v>
      </c>
      <c r="S33" s="235">
        <f t="shared" si="12"/>
        <v>832</v>
      </c>
      <c r="T33" s="221"/>
    </row>
    <row r="34" spans="1:20" ht="12.75">
      <c r="A34" s="254" t="s">
        <v>7</v>
      </c>
      <c r="B34" s="237">
        <v>80</v>
      </c>
      <c r="C34" s="236">
        <v>75</v>
      </c>
      <c r="D34" s="235">
        <f t="shared" si="7"/>
        <v>155</v>
      </c>
      <c r="E34" s="237">
        <v>70</v>
      </c>
      <c r="F34" s="236">
        <v>23</v>
      </c>
      <c r="G34" s="235">
        <f t="shared" si="8"/>
        <v>93</v>
      </c>
      <c r="H34" s="237">
        <v>0</v>
      </c>
      <c r="I34" s="236">
        <v>0</v>
      </c>
      <c r="J34" s="235">
        <f t="shared" si="9"/>
        <v>0</v>
      </c>
      <c r="K34" s="237">
        <v>0</v>
      </c>
      <c r="L34" s="236">
        <v>0</v>
      </c>
      <c r="M34" s="235">
        <f t="shared" si="10"/>
        <v>0</v>
      </c>
      <c r="N34" s="237">
        <v>0</v>
      </c>
      <c r="O34" s="236">
        <v>0</v>
      </c>
      <c r="P34" s="235">
        <f t="shared" si="11"/>
        <v>0</v>
      </c>
      <c r="Q34" s="253">
        <f t="shared" si="12"/>
        <v>150</v>
      </c>
      <c r="R34" s="252">
        <f t="shared" si="12"/>
        <v>98</v>
      </c>
      <c r="S34" s="235">
        <f t="shared" si="12"/>
        <v>248</v>
      </c>
      <c r="T34" s="221"/>
    </row>
    <row r="35" spans="1:20" ht="12.75">
      <c r="A35" s="254" t="s">
        <v>8</v>
      </c>
      <c r="B35" s="237">
        <v>320</v>
      </c>
      <c r="C35" s="236">
        <v>182</v>
      </c>
      <c r="D35" s="235">
        <f t="shared" si="7"/>
        <v>502</v>
      </c>
      <c r="E35" s="237">
        <v>1818</v>
      </c>
      <c r="F35" s="236">
        <v>1392</v>
      </c>
      <c r="G35" s="235">
        <f t="shared" si="8"/>
        <v>3210</v>
      </c>
      <c r="H35" s="237">
        <v>0</v>
      </c>
      <c r="I35" s="236">
        <v>0</v>
      </c>
      <c r="J35" s="235">
        <f t="shared" si="9"/>
        <v>0</v>
      </c>
      <c r="K35" s="237">
        <v>0</v>
      </c>
      <c r="L35" s="236">
        <v>0</v>
      </c>
      <c r="M35" s="235">
        <f t="shared" si="10"/>
        <v>0</v>
      </c>
      <c r="N35" s="237">
        <v>0</v>
      </c>
      <c r="O35" s="236">
        <v>0</v>
      </c>
      <c r="P35" s="235">
        <f t="shared" si="11"/>
        <v>0</v>
      </c>
      <c r="Q35" s="253">
        <f t="shared" si="12"/>
        <v>2138</v>
      </c>
      <c r="R35" s="252">
        <f t="shared" si="12"/>
        <v>1574</v>
      </c>
      <c r="S35" s="235">
        <f t="shared" si="12"/>
        <v>3712</v>
      </c>
      <c r="T35" s="221"/>
    </row>
    <row r="36" spans="1:20" ht="12.75">
      <c r="A36" s="254" t="s">
        <v>9</v>
      </c>
      <c r="B36" s="237">
        <v>201</v>
      </c>
      <c r="C36" s="238">
        <v>150</v>
      </c>
      <c r="D36" s="235">
        <f t="shared" si="7"/>
        <v>351</v>
      </c>
      <c r="E36" s="237">
        <v>921</v>
      </c>
      <c r="F36" s="238">
        <v>870</v>
      </c>
      <c r="G36" s="235">
        <f t="shared" si="8"/>
        <v>1791</v>
      </c>
      <c r="H36" s="237">
        <v>0</v>
      </c>
      <c r="I36" s="238">
        <v>0</v>
      </c>
      <c r="J36" s="235">
        <f t="shared" si="9"/>
        <v>0</v>
      </c>
      <c r="K36" s="237">
        <v>51</v>
      </c>
      <c r="L36" s="238">
        <v>40</v>
      </c>
      <c r="M36" s="235">
        <f t="shared" si="10"/>
        <v>91</v>
      </c>
      <c r="N36" s="237">
        <v>0</v>
      </c>
      <c r="O36" s="238">
        <v>0</v>
      </c>
      <c r="P36" s="235">
        <f t="shared" si="11"/>
        <v>0</v>
      </c>
      <c r="Q36" s="253">
        <f t="shared" si="12"/>
        <v>1173</v>
      </c>
      <c r="R36" s="235">
        <f t="shared" si="12"/>
        <v>1060</v>
      </c>
      <c r="S36" s="235">
        <f t="shared" si="12"/>
        <v>2233</v>
      </c>
      <c r="T36" s="221"/>
    </row>
    <row r="37" spans="1:20" ht="12.75">
      <c r="A37" s="254" t="s">
        <v>10</v>
      </c>
      <c r="B37" s="237">
        <v>278</v>
      </c>
      <c r="C37" s="236">
        <v>228</v>
      </c>
      <c r="D37" s="235">
        <f t="shared" si="7"/>
        <v>506</v>
      </c>
      <c r="E37" s="237">
        <v>522</v>
      </c>
      <c r="F37" s="236">
        <v>441</v>
      </c>
      <c r="G37" s="235">
        <f t="shared" si="8"/>
        <v>963</v>
      </c>
      <c r="H37" s="237">
        <v>47</v>
      </c>
      <c r="I37" s="236">
        <v>31</v>
      </c>
      <c r="J37" s="235">
        <f t="shared" si="9"/>
        <v>78</v>
      </c>
      <c r="K37" s="237">
        <v>0</v>
      </c>
      <c r="L37" s="236">
        <v>0</v>
      </c>
      <c r="M37" s="235">
        <f t="shared" si="10"/>
        <v>0</v>
      </c>
      <c r="N37" s="237">
        <v>0</v>
      </c>
      <c r="O37" s="236">
        <v>0</v>
      </c>
      <c r="P37" s="235">
        <f t="shared" si="11"/>
        <v>0</v>
      </c>
      <c r="Q37" s="253">
        <f t="shared" si="12"/>
        <v>847</v>
      </c>
      <c r="R37" s="252">
        <f t="shared" si="12"/>
        <v>700</v>
      </c>
      <c r="S37" s="235">
        <f t="shared" si="12"/>
        <v>1547</v>
      </c>
      <c r="T37" s="221"/>
    </row>
    <row r="38" spans="1:19" s="226" customFormat="1" ht="12.75">
      <c r="A38" s="251" t="s">
        <v>11</v>
      </c>
      <c r="B38" s="250">
        <f>SUM(B32:B37)</f>
        <v>1222</v>
      </c>
      <c r="C38" s="247">
        <f>SUM(C32:C37)</f>
        <v>972</v>
      </c>
      <c r="D38" s="248">
        <f t="shared" si="7"/>
        <v>2194</v>
      </c>
      <c r="E38" s="250">
        <f>SUM(E32:E37)</f>
        <v>4077</v>
      </c>
      <c r="F38" s="247">
        <f>SUM(F32:F37)</f>
        <v>3476</v>
      </c>
      <c r="G38" s="248">
        <f t="shared" si="8"/>
        <v>7553</v>
      </c>
      <c r="H38" s="250">
        <f>SUM(H32:H37)</f>
        <v>47</v>
      </c>
      <c r="I38" s="247">
        <f>SUM(I32:I37)</f>
        <v>31</v>
      </c>
      <c r="J38" s="248">
        <f t="shared" si="9"/>
        <v>78</v>
      </c>
      <c r="K38" s="250">
        <f>SUM(K32:K37)</f>
        <v>61</v>
      </c>
      <c r="L38" s="247">
        <f>SUM(L32:L37)</f>
        <v>67</v>
      </c>
      <c r="M38" s="248">
        <f t="shared" si="10"/>
        <v>128</v>
      </c>
      <c r="N38" s="250">
        <f>SUM(N32:N37)</f>
        <v>0</v>
      </c>
      <c r="O38" s="247">
        <f>SUM(O32:O37)</f>
        <v>0</v>
      </c>
      <c r="P38" s="248">
        <f t="shared" si="11"/>
        <v>0</v>
      </c>
      <c r="Q38" s="249">
        <f>SUM(Q32:Q37)</f>
        <v>5407</v>
      </c>
      <c r="R38" s="248">
        <f>SUM(R32:R37)</f>
        <v>4546</v>
      </c>
      <c r="S38" s="247">
        <f>SUM(S32:S37)</f>
        <v>9953</v>
      </c>
    </row>
    <row r="39" ht="12.75">
      <c r="A39" s="226"/>
    </row>
    <row r="40" ht="12.75">
      <c r="A40" s="226"/>
    </row>
    <row r="41" spans="1:19" ht="12.75">
      <c r="A41" s="490" t="s">
        <v>320</v>
      </c>
      <c r="B41" s="490"/>
      <c r="C41" s="490"/>
      <c r="D41" s="490"/>
      <c r="E41" s="490"/>
      <c r="F41" s="490"/>
      <c r="G41" s="490"/>
      <c r="H41" s="490"/>
      <c r="I41" s="490"/>
      <c r="J41" s="490"/>
      <c r="K41" s="490"/>
      <c r="L41" s="490"/>
      <c r="M41" s="490"/>
      <c r="N41" s="490"/>
      <c r="O41" s="490"/>
      <c r="P41" s="490"/>
      <c r="Q41" s="490"/>
      <c r="R41" s="490"/>
      <c r="S41" s="490"/>
    </row>
    <row r="42" ht="5.25" customHeight="1" thickBot="1"/>
    <row r="43" spans="1:19" s="221" customFormat="1" ht="12.75">
      <c r="A43" s="245"/>
      <c r="B43" s="498" t="s">
        <v>13</v>
      </c>
      <c r="C43" s="499"/>
      <c r="D43" s="500"/>
      <c r="E43" s="498" t="s">
        <v>0</v>
      </c>
      <c r="F43" s="499"/>
      <c r="G43" s="500"/>
      <c r="H43" s="498" t="s">
        <v>1</v>
      </c>
      <c r="I43" s="499"/>
      <c r="J43" s="500"/>
      <c r="K43" s="498" t="s">
        <v>2</v>
      </c>
      <c r="L43" s="499"/>
      <c r="M43" s="500"/>
      <c r="N43" s="498" t="s">
        <v>26</v>
      </c>
      <c r="O43" s="499"/>
      <c r="P43" s="500"/>
      <c r="Q43" s="498" t="s">
        <v>11</v>
      </c>
      <c r="R43" s="499"/>
      <c r="S43" s="499"/>
    </row>
    <row r="44" spans="2:19" s="221" customFormat="1" ht="12.75">
      <c r="B44" s="244"/>
      <c r="C44" s="243"/>
      <c r="D44" s="243"/>
      <c r="E44" s="244"/>
      <c r="F44" s="243"/>
      <c r="G44" s="243"/>
      <c r="H44" s="244"/>
      <c r="I44" s="243"/>
      <c r="J44" s="243"/>
      <c r="K44" s="244"/>
      <c r="L44" s="243"/>
      <c r="M44" s="243"/>
      <c r="N44" s="501" t="s">
        <v>27</v>
      </c>
      <c r="O44" s="502"/>
      <c r="P44" s="503"/>
      <c r="Q44" s="244"/>
      <c r="R44" s="243"/>
      <c r="S44" s="243"/>
    </row>
    <row r="45" spans="1:28" s="239" customFormat="1" ht="12.75">
      <c r="A45" s="242"/>
      <c r="B45" s="241" t="s">
        <v>3</v>
      </c>
      <c r="C45" s="240" t="s">
        <v>4</v>
      </c>
      <c r="D45" s="240" t="s">
        <v>12</v>
      </c>
      <c r="E45" s="241" t="s">
        <v>3</v>
      </c>
      <c r="F45" s="240" t="s">
        <v>4</v>
      </c>
      <c r="G45" s="240" t="s">
        <v>12</v>
      </c>
      <c r="H45" s="241" t="s">
        <v>3</v>
      </c>
      <c r="I45" s="240" t="s">
        <v>4</v>
      </c>
      <c r="J45" s="240" t="s">
        <v>12</v>
      </c>
      <c r="K45" s="241" t="s">
        <v>3</v>
      </c>
      <c r="L45" s="240" t="s">
        <v>4</v>
      </c>
      <c r="M45" s="240" t="s">
        <v>12</v>
      </c>
      <c r="N45" s="241" t="s">
        <v>3</v>
      </c>
      <c r="O45" s="240" t="s">
        <v>4</v>
      </c>
      <c r="P45" s="240" t="s">
        <v>12</v>
      </c>
      <c r="Q45" s="241" t="s">
        <v>3</v>
      </c>
      <c r="R45" s="240" t="s">
        <v>4</v>
      </c>
      <c r="S45" s="240" t="s">
        <v>12</v>
      </c>
      <c r="T45" s="221"/>
      <c r="U45" s="221"/>
      <c r="V45" s="221"/>
      <c r="W45" s="221"/>
      <c r="X45" s="221"/>
      <c r="Y45" s="221"/>
      <c r="Z45" s="221"/>
      <c r="AA45" s="221"/>
      <c r="AB45" s="221"/>
    </row>
    <row r="46" spans="1:28" ht="12.75">
      <c r="A46" s="221" t="s">
        <v>18</v>
      </c>
      <c r="B46" s="237">
        <v>2</v>
      </c>
      <c r="C46" s="238">
        <v>0</v>
      </c>
      <c r="D46" s="235">
        <f aca="true" t="shared" si="13" ref="D46:D52">SUM(B46:C46)</f>
        <v>2</v>
      </c>
      <c r="E46" s="237">
        <v>6</v>
      </c>
      <c r="F46" s="238">
        <v>3</v>
      </c>
      <c r="G46" s="235">
        <f aca="true" t="shared" si="14" ref="G46:G52">SUM(E46:F46)</f>
        <v>9</v>
      </c>
      <c r="H46" s="237">
        <v>0</v>
      </c>
      <c r="I46" s="238">
        <v>0</v>
      </c>
      <c r="J46" s="235">
        <f aca="true" t="shared" si="15" ref="J46:J52">SUM(H46:I46)</f>
        <v>0</v>
      </c>
      <c r="K46" s="237">
        <v>0</v>
      </c>
      <c r="L46" s="238">
        <v>0</v>
      </c>
      <c r="M46" s="235">
        <f aca="true" t="shared" si="16" ref="M46:M52">SUM(K46:L46)</f>
        <v>0</v>
      </c>
      <c r="N46" s="237">
        <v>0</v>
      </c>
      <c r="O46" s="238">
        <v>0</v>
      </c>
      <c r="P46" s="235">
        <f aca="true" t="shared" si="17" ref="P46:P52">SUM(N46:O46)</f>
        <v>0</v>
      </c>
      <c r="Q46" s="234">
        <f aca="true" t="shared" si="18" ref="Q46:S51">SUM(N46,K46,H46,E46,B46)</f>
        <v>8</v>
      </c>
      <c r="R46" s="232">
        <f t="shared" si="18"/>
        <v>3</v>
      </c>
      <c r="S46" s="232">
        <f t="shared" si="18"/>
        <v>11</v>
      </c>
      <c r="T46" s="221"/>
      <c r="U46" s="221"/>
      <c r="V46" s="221"/>
      <c r="W46" s="221"/>
      <c r="X46" s="221"/>
      <c r="Y46" s="221"/>
      <c r="Z46" s="221"/>
      <c r="AA46" s="221"/>
      <c r="AB46" s="221"/>
    </row>
    <row r="47" spans="1:28" ht="12.75">
      <c r="A47" s="221" t="s">
        <v>19</v>
      </c>
      <c r="B47" s="237">
        <v>254</v>
      </c>
      <c r="C47" s="238">
        <v>220</v>
      </c>
      <c r="D47" s="235">
        <f t="shared" si="13"/>
        <v>474</v>
      </c>
      <c r="E47" s="237">
        <v>962</v>
      </c>
      <c r="F47" s="238">
        <v>802</v>
      </c>
      <c r="G47" s="235">
        <f t="shared" si="14"/>
        <v>1764</v>
      </c>
      <c r="H47" s="237">
        <v>12</v>
      </c>
      <c r="I47" s="238">
        <v>1</v>
      </c>
      <c r="J47" s="235">
        <f t="shared" si="15"/>
        <v>13</v>
      </c>
      <c r="K47" s="237">
        <v>11</v>
      </c>
      <c r="L47" s="238">
        <v>18</v>
      </c>
      <c r="M47" s="235">
        <f t="shared" si="16"/>
        <v>29</v>
      </c>
      <c r="N47" s="237">
        <v>0</v>
      </c>
      <c r="O47" s="238">
        <v>0</v>
      </c>
      <c r="P47" s="235">
        <f t="shared" si="17"/>
        <v>0</v>
      </c>
      <c r="Q47" s="234">
        <f t="shared" si="18"/>
        <v>1239</v>
      </c>
      <c r="R47" s="233">
        <f t="shared" si="18"/>
        <v>1041</v>
      </c>
      <c r="S47" s="232">
        <f t="shared" si="18"/>
        <v>2280</v>
      </c>
      <c r="T47" s="221"/>
      <c r="U47" s="221"/>
      <c r="V47" s="221"/>
      <c r="W47" s="221"/>
      <c r="X47" s="221"/>
      <c r="Y47" s="221"/>
      <c r="Z47" s="221"/>
      <c r="AA47" s="221"/>
      <c r="AB47" s="221"/>
    </row>
    <row r="48" spans="1:28" ht="12.75">
      <c r="A48" s="221" t="s">
        <v>14</v>
      </c>
      <c r="B48" s="237">
        <v>181</v>
      </c>
      <c r="C48" s="236">
        <v>129</v>
      </c>
      <c r="D48" s="235">
        <f t="shared" si="13"/>
        <v>310</v>
      </c>
      <c r="E48" s="237">
        <v>830</v>
      </c>
      <c r="F48" s="236">
        <v>766</v>
      </c>
      <c r="G48" s="235">
        <f t="shared" si="14"/>
        <v>1596</v>
      </c>
      <c r="H48" s="237">
        <v>0</v>
      </c>
      <c r="I48" s="236">
        <v>0</v>
      </c>
      <c r="J48" s="235">
        <f t="shared" si="15"/>
        <v>0</v>
      </c>
      <c r="K48" s="237">
        <v>1</v>
      </c>
      <c r="L48" s="236">
        <v>0</v>
      </c>
      <c r="M48" s="235">
        <f t="shared" si="16"/>
        <v>1</v>
      </c>
      <c r="N48" s="237">
        <v>0</v>
      </c>
      <c r="O48" s="236">
        <v>0</v>
      </c>
      <c r="P48" s="235">
        <f t="shared" si="17"/>
        <v>0</v>
      </c>
      <c r="Q48" s="234">
        <f t="shared" si="18"/>
        <v>1012</v>
      </c>
      <c r="R48" s="233">
        <f t="shared" si="18"/>
        <v>895</v>
      </c>
      <c r="S48" s="232">
        <f t="shared" si="18"/>
        <v>1907</v>
      </c>
      <c r="T48" s="221"/>
      <c r="U48" s="221"/>
      <c r="V48" s="221"/>
      <c r="W48" s="221"/>
      <c r="X48" s="221"/>
      <c r="Y48" s="221"/>
      <c r="Z48" s="221"/>
      <c r="AA48" s="221"/>
      <c r="AB48" s="221"/>
    </row>
    <row r="49" spans="1:28" ht="12.75">
      <c r="A49" s="221" t="s">
        <v>17</v>
      </c>
      <c r="B49" s="237">
        <v>50</v>
      </c>
      <c r="C49" s="236">
        <v>74</v>
      </c>
      <c r="D49" s="235">
        <f t="shared" si="13"/>
        <v>124</v>
      </c>
      <c r="E49" s="237">
        <v>74</v>
      </c>
      <c r="F49" s="236">
        <v>217</v>
      </c>
      <c r="G49" s="235">
        <f t="shared" si="14"/>
        <v>291</v>
      </c>
      <c r="H49" s="237">
        <v>0</v>
      </c>
      <c r="I49" s="236">
        <v>0</v>
      </c>
      <c r="J49" s="235">
        <f t="shared" si="15"/>
        <v>0</v>
      </c>
      <c r="K49" s="237">
        <v>0</v>
      </c>
      <c r="L49" s="236">
        <v>5</v>
      </c>
      <c r="M49" s="235">
        <f t="shared" si="16"/>
        <v>5</v>
      </c>
      <c r="N49" s="237">
        <v>0</v>
      </c>
      <c r="O49" s="236">
        <v>0</v>
      </c>
      <c r="P49" s="235">
        <f t="shared" si="17"/>
        <v>0</v>
      </c>
      <c r="Q49" s="234">
        <f t="shared" si="18"/>
        <v>124</v>
      </c>
      <c r="R49" s="232">
        <f t="shared" si="18"/>
        <v>296</v>
      </c>
      <c r="S49" s="232">
        <f t="shared" si="18"/>
        <v>420</v>
      </c>
      <c r="T49" s="221"/>
      <c r="U49" s="221"/>
      <c r="V49" s="221"/>
      <c r="W49" s="221"/>
      <c r="X49" s="221"/>
      <c r="Y49" s="221"/>
      <c r="Z49" s="221"/>
      <c r="AA49" s="221"/>
      <c r="AB49" s="221"/>
    </row>
    <row r="50" spans="1:28" ht="12.75">
      <c r="A50" s="221" t="s">
        <v>15</v>
      </c>
      <c r="B50" s="237">
        <v>249</v>
      </c>
      <c r="C50" s="238">
        <v>150</v>
      </c>
      <c r="D50" s="235">
        <f t="shared" si="13"/>
        <v>399</v>
      </c>
      <c r="E50" s="237">
        <v>1020</v>
      </c>
      <c r="F50" s="238">
        <v>748</v>
      </c>
      <c r="G50" s="235">
        <f t="shared" si="14"/>
        <v>1768</v>
      </c>
      <c r="H50" s="237">
        <v>12</v>
      </c>
      <c r="I50" s="238">
        <v>1</v>
      </c>
      <c r="J50" s="235">
        <f t="shared" si="15"/>
        <v>13</v>
      </c>
      <c r="K50" s="237">
        <v>2</v>
      </c>
      <c r="L50" s="238">
        <v>3</v>
      </c>
      <c r="M50" s="235">
        <f t="shared" si="16"/>
        <v>5</v>
      </c>
      <c r="N50" s="237">
        <v>0</v>
      </c>
      <c r="O50" s="238">
        <v>0</v>
      </c>
      <c r="P50" s="235">
        <f t="shared" si="17"/>
        <v>0</v>
      </c>
      <c r="Q50" s="234">
        <f t="shared" si="18"/>
        <v>1283</v>
      </c>
      <c r="R50" s="233">
        <f t="shared" si="18"/>
        <v>902</v>
      </c>
      <c r="S50" s="232">
        <f t="shared" si="18"/>
        <v>2185</v>
      </c>
      <c r="T50" s="221"/>
      <c r="U50" s="221"/>
      <c r="V50" s="221"/>
      <c r="W50" s="221"/>
      <c r="X50" s="221"/>
      <c r="Y50" s="221"/>
      <c r="Z50" s="221"/>
      <c r="AA50" s="221"/>
      <c r="AB50" s="221"/>
    </row>
    <row r="51" spans="1:28" ht="12.75">
      <c r="A51" s="221" t="s">
        <v>16</v>
      </c>
      <c r="B51" s="237">
        <v>167</v>
      </c>
      <c r="C51" s="236">
        <v>174</v>
      </c>
      <c r="D51" s="235">
        <f t="shared" si="13"/>
        <v>341</v>
      </c>
      <c r="E51" s="237">
        <v>566</v>
      </c>
      <c r="F51" s="236">
        <v>450</v>
      </c>
      <c r="G51" s="235">
        <f t="shared" si="14"/>
        <v>1016</v>
      </c>
      <c r="H51" s="237">
        <v>18</v>
      </c>
      <c r="I51" s="236">
        <v>2</v>
      </c>
      <c r="J51" s="235">
        <f t="shared" si="15"/>
        <v>20</v>
      </c>
      <c r="K51" s="237">
        <v>2</v>
      </c>
      <c r="L51" s="236">
        <v>1</v>
      </c>
      <c r="M51" s="235">
        <f t="shared" si="16"/>
        <v>3</v>
      </c>
      <c r="N51" s="237">
        <v>0</v>
      </c>
      <c r="O51" s="236">
        <v>0</v>
      </c>
      <c r="P51" s="235">
        <f t="shared" si="17"/>
        <v>0</v>
      </c>
      <c r="Q51" s="234">
        <f t="shared" si="18"/>
        <v>753</v>
      </c>
      <c r="R51" s="233">
        <f t="shared" si="18"/>
        <v>627</v>
      </c>
      <c r="S51" s="232">
        <f t="shared" si="18"/>
        <v>1380</v>
      </c>
      <c r="T51" s="221"/>
      <c r="U51" s="221"/>
      <c r="V51" s="221"/>
      <c r="W51" s="221"/>
      <c r="X51" s="221"/>
      <c r="Y51" s="221"/>
      <c r="Z51" s="221"/>
      <c r="AA51" s="221"/>
      <c r="AB51" s="221"/>
    </row>
    <row r="52" spans="1:29" s="226" customFormat="1" ht="12.75">
      <c r="A52" s="231" t="s">
        <v>11</v>
      </c>
      <c r="B52" s="230">
        <f>SUM(B46:B51)</f>
        <v>903</v>
      </c>
      <c r="C52" s="227">
        <f>SUM(C46:C51)</f>
        <v>747</v>
      </c>
      <c r="D52" s="228">
        <f t="shared" si="13"/>
        <v>1650</v>
      </c>
      <c r="E52" s="230">
        <f>SUM(E46:E51)</f>
        <v>3458</v>
      </c>
      <c r="F52" s="227">
        <f>SUM(F46:F51)</f>
        <v>2986</v>
      </c>
      <c r="G52" s="228">
        <f t="shared" si="14"/>
        <v>6444</v>
      </c>
      <c r="H52" s="230">
        <f>SUM(H46:H51)</f>
        <v>42</v>
      </c>
      <c r="I52" s="227">
        <f>SUM(I46:I51)</f>
        <v>4</v>
      </c>
      <c r="J52" s="228">
        <f t="shared" si="15"/>
        <v>46</v>
      </c>
      <c r="K52" s="230">
        <f>SUM(K46:K51)</f>
        <v>16</v>
      </c>
      <c r="L52" s="227">
        <f>SUM(L46:L51)</f>
        <v>27</v>
      </c>
      <c r="M52" s="228">
        <f t="shared" si="16"/>
        <v>43</v>
      </c>
      <c r="N52" s="250">
        <f>SUM(N46:N51)</f>
        <v>0</v>
      </c>
      <c r="O52" s="247">
        <f>SUM(O46:O51)</f>
        <v>0</v>
      </c>
      <c r="P52" s="248">
        <f t="shared" si="17"/>
        <v>0</v>
      </c>
      <c r="Q52" s="229">
        <f>SUM(Q46:Q51)</f>
        <v>4419</v>
      </c>
      <c r="R52" s="228">
        <f>SUM(R46:R51)</f>
        <v>3764</v>
      </c>
      <c r="S52" s="227">
        <f>SUM(S46:S51)</f>
        <v>8183</v>
      </c>
      <c r="T52" s="221"/>
      <c r="U52" s="221"/>
      <c r="V52" s="221"/>
      <c r="W52" s="221"/>
      <c r="X52" s="221"/>
      <c r="Y52" s="221"/>
      <c r="Z52" s="221"/>
      <c r="AA52" s="221"/>
      <c r="AB52" s="221"/>
      <c r="AC52" s="220"/>
    </row>
    <row r="53" spans="2:29" ht="12.75">
      <c r="B53" s="225"/>
      <c r="C53" s="225"/>
      <c r="D53" s="225"/>
      <c r="E53" s="225"/>
      <c r="F53" s="225"/>
      <c r="G53" s="225"/>
      <c r="H53" s="225"/>
      <c r="I53" s="225"/>
      <c r="J53" s="225"/>
      <c r="K53" s="225"/>
      <c r="L53" s="225"/>
      <c r="M53" s="225"/>
      <c r="N53" s="225"/>
      <c r="O53" s="225"/>
      <c r="P53" s="225"/>
      <c r="U53" s="224"/>
      <c r="V53" s="224"/>
      <c r="W53" s="224"/>
      <c r="X53" s="224"/>
      <c r="Y53" s="224"/>
      <c r="Z53" s="224"/>
      <c r="AA53" s="224"/>
      <c r="AB53" s="224"/>
      <c r="AC53" s="224"/>
    </row>
    <row r="54" spans="1:19" s="224" customFormat="1" ht="24" customHeight="1">
      <c r="A54" s="489" t="s">
        <v>288</v>
      </c>
      <c r="B54" s="489"/>
      <c r="C54" s="489"/>
      <c r="D54" s="489"/>
      <c r="E54" s="489"/>
      <c r="F54" s="489"/>
      <c r="G54" s="489"/>
      <c r="H54" s="489"/>
      <c r="I54" s="489"/>
      <c r="J54" s="489"/>
      <c r="K54" s="489"/>
      <c r="L54" s="489"/>
      <c r="M54" s="489"/>
      <c r="N54" s="489"/>
      <c r="O54" s="489"/>
      <c r="P54" s="489"/>
      <c r="Q54" s="489"/>
      <c r="R54" s="489"/>
      <c r="S54" s="489"/>
    </row>
    <row r="55" spans="1:29" s="224" customFormat="1" ht="12.75">
      <c r="A55" s="223" t="s">
        <v>319</v>
      </c>
      <c r="D55" s="223"/>
      <c r="E55" s="392"/>
      <c r="G55" s="223"/>
      <c r="J55" s="223"/>
      <c r="L55" s="393"/>
      <c r="M55" s="223"/>
      <c r="N55" s="223"/>
      <c r="O55" s="223"/>
      <c r="P55" s="223"/>
      <c r="S55" s="223"/>
      <c r="U55" s="220"/>
      <c r="V55" s="220"/>
      <c r="W55" s="220"/>
      <c r="X55" s="220"/>
      <c r="Y55" s="220"/>
      <c r="Z55" s="220"/>
      <c r="AA55" s="220"/>
      <c r="AB55" s="220"/>
      <c r="AC55" s="220"/>
    </row>
    <row r="56" spans="1:19" ht="12.75">
      <c r="A56" s="223" t="s">
        <v>189</v>
      </c>
      <c r="B56" s="224"/>
      <c r="C56" s="224"/>
      <c r="D56" s="223"/>
      <c r="E56" s="224"/>
      <c r="F56" s="224"/>
      <c r="G56" s="223"/>
      <c r="H56" s="224"/>
      <c r="I56" s="224"/>
      <c r="J56" s="223"/>
      <c r="K56" s="224"/>
      <c r="L56" s="224"/>
      <c r="M56" s="223"/>
      <c r="N56" s="223"/>
      <c r="O56" s="223"/>
      <c r="P56" s="223"/>
      <c r="Q56" s="224"/>
      <c r="R56" s="224"/>
      <c r="S56" s="223"/>
    </row>
    <row r="57" spans="1:19" ht="12.75">
      <c r="A57" s="222"/>
      <c r="B57" s="224"/>
      <c r="C57" s="224"/>
      <c r="D57" s="223"/>
      <c r="E57" s="224"/>
      <c r="F57" s="224"/>
      <c r="G57" s="223"/>
      <c r="H57" s="224"/>
      <c r="I57" s="224"/>
      <c r="J57" s="223"/>
      <c r="K57" s="224"/>
      <c r="L57" s="224"/>
      <c r="M57" s="223"/>
      <c r="N57" s="223"/>
      <c r="O57" s="223"/>
      <c r="P57" s="223"/>
      <c r="Q57" s="224"/>
      <c r="R57" s="224"/>
      <c r="S57" s="223"/>
    </row>
  </sheetData>
  <sheetProtection/>
  <mergeCells count="34">
    <mergeCell ref="N44:P44"/>
    <mergeCell ref="Q29:S29"/>
    <mergeCell ref="N30:P30"/>
    <mergeCell ref="A41:S41"/>
    <mergeCell ref="B43:D43"/>
    <mergeCell ref="E43:G43"/>
    <mergeCell ref="H43:J43"/>
    <mergeCell ref="K43:M43"/>
    <mergeCell ref="Q43:S43"/>
    <mergeCell ref="B29:D29"/>
    <mergeCell ref="N43:P43"/>
    <mergeCell ref="Q13:S13"/>
    <mergeCell ref="N29:P29"/>
    <mergeCell ref="E29:G29"/>
    <mergeCell ref="K29:M29"/>
    <mergeCell ref="H29:J29"/>
    <mergeCell ref="B13:D13"/>
    <mergeCell ref="A5:S5"/>
    <mergeCell ref="N8:P8"/>
    <mergeCell ref="B7:D7"/>
    <mergeCell ref="E7:G7"/>
    <mergeCell ref="H7:J7"/>
    <mergeCell ref="K7:M7"/>
    <mergeCell ref="Q7:S7"/>
    <mergeCell ref="A54:S54"/>
    <mergeCell ref="A3:S3"/>
    <mergeCell ref="H13:J13"/>
    <mergeCell ref="N14:P14"/>
    <mergeCell ref="A27:S27"/>
    <mergeCell ref="N13:P13"/>
    <mergeCell ref="A11:S11"/>
    <mergeCell ref="N7:P7"/>
    <mergeCell ref="E13:G13"/>
    <mergeCell ref="K13:M13"/>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6"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44"/>
  <sheetViews>
    <sheetView zoomScalePageLayoutView="0" workbookViewId="0" topLeftCell="A1">
      <selection activeCell="A12" sqref="A12"/>
    </sheetView>
  </sheetViews>
  <sheetFormatPr defaultColWidth="9.140625" defaultRowHeight="12.75"/>
  <cols>
    <col min="1" max="1" width="14.421875" style="273" customWidth="1"/>
    <col min="2" max="3" width="8.57421875" style="220" customWidth="1"/>
    <col min="4" max="4" width="8.57421875" style="221" customWidth="1"/>
    <col min="5" max="6" width="8.57421875" style="220" customWidth="1"/>
    <col min="7" max="7" width="8.57421875" style="221" customWidth="1"/>
    <col min="8" max="9" width="8.57421875" style="220" customWidth="1"/>
    <col min="10" max="10" width="8.57421875" style="221" customWidth="1"/>
    <col min="11" max="12" width="8.57421875" style="220" customWidth="1"/>
    <col min="13" max="16" width="8.57421875" style="221" customWidth="1"/>
    <col min="17" max="18" width="8.57421875" style="220" customWidth="1"/>
    <col min="19" max="19" width="8.57421875" style="221" customWidth="1"/>
    <col min="20" max="20" width="8.140625" style="220" customWidth="1"/>
    <col min="21" max="16384" width="8.8515625" style="220" customWidth="1"/>
  </cols>
  <sheetData>
    <row r="1" spans="1:5" ht="12.75">
      <c r="A1" s="226" t="str">
        <f>'17_nivover_01'!A1</f>
        <v>Schooljaar 2017-2018</v>
      </c>
      <c r="E1" s="280" t="s">
        <v>170</v>
      </c>
    </row>
    <row r="2" spans="1:5" ht="12.75">
      <c r="A2" s="226"/>
      <c r="E2" s="280"/>
    </row>
    <row r="3" spans="1:19" ht="12.75">
      <c r="A3" s="490" t="s">
        <v>118</v>
      </c>
      <c r="B3" s="490"/>
      <c r="C3" s="490"/>
      <c r="D3" s="490"/>
      <c r="E3" s="490"/>
      <c r="F3" s="490"/>
      <c r="G3" s="490"/>
      <c r="H3" s="490"/>
      <c r="I3" s="490"/>
      <c r="J3" s="490"/>
      <c r="K3" s="490"/>
      <c r="L3" s="490"/>
      <c r="M3" s="490"/>
      <c r="N3" s="490"/>
      <c r="O3" s="490"/>
      <c r="P3" s="490"/>
      <c r="Q3" s="490"/>
      <c r="R3" s="490"/>
      <c r="S3" s="490"/>
    </row>
    <row r="4" ht="12.75">
      <c r="A4" s="279"/>
    </row>
    <row r="5" spans="1:19" ht="12.75">
      <c r="A5" s="490" t="s">
        <v>31</v>
      </c>
      <c r="B5" s="490"/>
      <c r="C5" s="490"/>
      <c r="D5" s="490"/>
      <c r="E5" s="490"/>
      <c r="F5" s="490"/>
      <c r="G5" s="490"/>
      <c r="H5" s="490"/>
      <c r="I5" s="490"/>
      <c r="J5" s="490"/>
      <c r="K5" s="490"/>
      <c r="L5" s="490"/>
      <c r="M5" s="490"/>
      <c r="N5" s="490"/>
      <c r="O5" s="490"/>
      <c r="P5" s="490"/>
      <c r="Q5" s="490"/>
      <c r="R5" s="490"/>
      <c r="S5" s="490"/>
    </row>
    <row r="6" ht="3.75" customHeight="1" thickBot="1"/>
    <row r="7" spans="1:19" s="221" customFormat="1" ht="12.75">
      <c r="A7" s="278"/>
      <c r="B7" s="498" t="s">
        <v>13</v>
      </c>
      <c r="C7" s="499"/>
      <c r="D7" s="500"/>
      <c r="E7" s="498" t="s">
        <v>0</v>
      </c>
      <c r="F7" s="499"/>
      <c r="G7" s="500"/>
      <c r="H7" s="498" t="s">
        <v>1</v>
      </c>
      <c r="I7" s="499"/>
      <c r="J7" s="500"/>
      <c r="K7" s="498" t="s">
        <v>2</v>
      </c>
      <c r="L7" s="499"/>
      <c r="M7" s="500"/>
      <c r="N7" s="498" t="s">
        <v>26</v>
      </c>
      <c r="O7" s="499"/>
      <c r="P7" s="500"/>
      <c r="Q7" s="498" t="s">
        <v>11</v>
      </c>
      <c r="R7" s="499"/>
      <c r="S7" s="499"/>
    </row>
    <row r="8" spans="1:19" s="221" customFormat="1" ht="12.75">
      <c r="A8" s="428"/>
      <c r="B8" s="244"/>
      <c r="C8" s="243"/>
      <c r="D8" s="243"/>
      <c r="E8" s="244"/>
      <c r="F8" s="243"/>
      <c r="G8" s="243"/>
      <c r="H8" s="244"/>
      <c r="I8" s="243"/>
      <c r="J8" s="243"/>
      <c r="K8" s="244"/>
      <c r="L8" s="243"/>
      <c r="M8" s="243"/>
      <c r="N8" s="501" t="s">
        <v>27</v>
      </c>
      <c r="O8" s="502"/>
      <c r="P8" s="503"/>
      <c r="Q8" s="244"/>
      <c r="R8" s="243"/>
      <c r="S8" s="243"/>
    </row>
    <row r="9" spans="1:19" s="239" customFormat="1" ht="12.75">
      <c r="A9" s="429" t="s">
        <v>30</v>
      </c>
      <c r="B9" s="241" t="s">
        <v>3</v>
      </c>
      <c r="C9" s="240" t="s">
        <v>4</v>
      </c>
      <c r="D9" s="240" t="s">
        <v>12</v>
      </c>
      <c r="E9" s="241" t="s">
        <v>3</v>
      </c>
      <c r="F9" s="240" t="s">
        <v>4</v>
      </c>
      <c r="G9" s="240" t="s">
        <v>12</v>
      </c>
      <c r="H9" s="241" t="s">
        <v>3</v>
      </c>
      <c r="I9" s="240" t="s">
        <v>4</v>
      </c>
      <c r="J9" s="240" t="s">
        <v>12</v>
      </c>
      <c r="K9" s="241" t="s">
        <v>3</v>
      </c>
      <c r="L9" s="240" t="s">
        <v>4</v>
      </c>
      <c r="M9" s="240" t="s">
        <v>12</v>
      </c>
      <c r="N9" s="241" t="s">
        <v>3</v>
      </c>
      <c r="O9" s="240" t="s">
        <v>4</v>
      </c>
      <c r="P9" s="240" t="s">
        <v>12</v>
      </c>
      <c r="Q9" s="241" t="s">
        <v>3</v>
      </c>
      <c r="R9" s="240" t="s">
        <v>4</v>
      </c>
      <c r="S9" s="240" t="s">
        <v>12</v>
      </c>
    </row>
    <row r="10" spans="1:19" ht="12.75">
      <c r="A10" s="428">
        <v>2015</v>
      </c>
      <c r="B10" s="276">
        <v>0</v>
      </c>
      <c r="C10" s="267">
        <v>0</v>
      </c>
      <c r="D10" s="232">
        <f aca="true" t="shared" si="0" ref="D10:D41">SUM(B10:C10)</f>
        <v>0</v>
      </c>
      <c r="E10" s="237">
        <v>1</v>
      </c>
      <c r="F10" s="267">
        <v>1</v>
      </c>
      <c r="G10" s="232">
        <f aca="true" t="shared" si="1" ref="G10:G41">SUM(E10:F10)</f>
        <v>2</v>
      </c>
      <c r="H10" s="276">
        <v>0</v>
      </c>
      <c r="I10" s="267">
        <v>0</v>
      </c>
      <c r="J10" s="232">
        <f aca="true" t="shared" si="2" ref="J10:J41">SUM(H10:I10)</f>
        <v>0</v>
      </c>
      <c r="K10" s="276">
        <v>0</v>
      </c>
      <c r="L10" s="267">
        <v>0</v>
      </c>
      <c r="M10" s="232">
        <f aca="true" t="shared" si="3" ref="M10:M41">SUM(K10:L10)</f>
        <v>0</v>
      </c>
      <c r="N10" s="276">
        <v>0</v>
      </c>
      <c r="O10" s="267">
        <v>0</v>
      </c>
      <c r="P10" s="232">
        <v>0</v>
      </c>
      <c r="Q10" s="234">
        <f aca="true" t="shared" si="4" ref="Q10:Q41">SUM(N10,K10,H10,E10,B10)</f>
        <v>1</v>
      </c>
      <c r="R10" s="277">
        <f aca="true" t="shared" si="5" ref="R10:R41">SUM(O10,L10,I10,F10,C10)</f>
        <v>1</v>
      </c>
      <c r="S10" s="277">
        <f aca="true" t="shared" si="6" ref="S10:S41">SUM(P10,M10,J10,G10,D10)</f>
        <v>2</v>
      </c>
    </row>
    <row r="11" spans="1:19" ht="12.75">
      <c r="A11" s="428">
        <v>2014</v>
      </c>
      <c r="B11" s="237">
        <v>4</v>
      </c>
      <c r="C11" s="238">
        <v>5</v>
      </c>
      <c r="D11" s="235">
        <f t="shared" si="0"/>
        <v>9</v>
      </c>
      <c r="E11" s="237">
        <v>2</v>
      </c>
      <c r="F11" s="238">
        <v>6</v>
      </c>
      <c r="G11" s="235">
        <f t="shared" si="1"/>
        <v>8</v>
      </c>
      <c r="H11" s="276">
        <v>0</v>
      </c>
      <c r="I11" s="267">
        <v>0</v>
      </c>
      <c r="J11" s="235">
        <f t="shared" si="2"/>
        <v>0</v>
      </c>
      <c r="K11" s="276">
        <v>0</v>
      </c>
      <c r="L11" s="267">
        <v>1</v>
      </c>
      <c r="M11" s="235">
        <f t="shared" si="3"/>
        <v>1</v>
      </c>
      <c r="N11" s="276">
        <v>0</v>
      </c>
      <c r="O11" s="267">
        <v>0</v>
      </c>
      <c r="P11" s="232">
        <v>0</v>
      </c>
      <c r="Q11" s="234">
        <f t="shared" si="4"/>
        <v>6</v>
      </c>
      <c r="R11" s="232">
        <f t="shared" si="5"/>
        <v>12</v>
      </c>
      <c r="S11" s="232">
        <f t="shared" si="6"/>
        <v>18</v>
      </c>
    </row>
    <row r="12" spans="1:19" ht="12.75">
      <c r="A12" s="428">
        <v>2013</v>
      </c>
      <c r="B12" s="237">
        <v>8</v>
      </c>
      <c r="C12" s="238">
        <v>6</v>
      </c>
      <c r="D12" s="235">
        <f t="shared" si="0"/>
        <v>14</v>
      </c>
      <c r="E12" s="237">
        <v>8</v>
      </c>
      <c r="F12" s="238">
        <v>5</v>
      </c>
      <c r="G12" s="235">
        <f t="shared" si="1"/>
        <v>13</v>
      </c>
      <c r="H12" s="276">
        <v>0</v>
      </c>
      <c r="I12" s="267">
        <v>0</v>
      </c>
      <c r="J12" s="235">
        <f t="shared" si="2"/>
        <v>0</v>
      </c>
      <c r="K12" s="276">
        <v>2</v>
      </c>
      <c r="L12" s="267">
        <v>0</v>
      </c>
      <c r="M12" s="235">
        <f t="shared" si="3"/>
        <v>2</v>
      </c>
      <c r="N12" s="276">
        <v>0</v>
      </c>
      <c r="O12" s="267">
        <v>0</v>
      </c>
      <c r="P12" s="232">
        <v>0</v>
      </c>
      <c r="Q12" s="234">
        <f t="shared" si="4"/>
        <v>18</v>
      </c>
      <c r="R12" s="232">
        <f t="shared" si="5"/>
        <v>11</v>
      </c>
      <c r="S12" s="232">
        <f t="shared" si="6"/>
        <v>29</v>
      </c>
    </row>
    <row r="13" spans="1:19" ht="12.75">
      <c r="A13" s="428">
        <v>2012</v>
      </c>
      <c r="B13" s="237">
        <v>11</v>
      </c>
      <c r="C13" s="238">
        <v>10</v>
      </c>
      <c r="D13" s="235">
        <f t="shared" si="0"/>
        <v>21</v>
      </c>
      <c r="E13" s="237">
        <v>15</v>
      </c>
      <c r="F13" s="238">
        <v>14</v>
      </c>
      <c r="G13" s="235">
        <f t="shared" si="1"/>
        <v>29</v>
      </c>
      <c r="H13" s="276">
        <v>0</v>
      </c>
      <c r="I13" s="267">
        <v>0</v>
      </c>
      <c r="J13" s="235">
        <f t="shared" si="2"/>
        <v>0</v>
      </c>
      <c r="K13" s="276">
        <v>1</v>
      </c>
      <c r="L13" s="267">
        <v>3</v>
      </c>
      <c r="M13" s="235">
        <f t="shared" si="3"/>
        <v>4</v>
      </c>
      <c r="N13" s="276">
        <v>0</v>
      </c>
      <c r="O13" s="267">
        <v>0</v>
      </c>
      <c r="P13" s="232">
        <v>0</v>
      </c>
      <c r="Q13" s="234">
        <f t="shared" si="4"/>
        <v>27</v>
      </c>
      <c r="R13" s="232">
        <f t="shared" si="5"/>
        <v>27</v>
      </c>
      <c r="S13" s="232">
        <f t="shared" si="6"/>
        <v>54</v>
      </c>
    </row>
    <row r="14" spans="1:19" ht="12.75">
      <c r="A14" s="428">
        <v>2011</v>
      </c>
      <c r="B14" s="237">
        <v>10</v>
      </c>
      <c r="C14" s="238">
        <v>14</v>
      </c>
      <c r="D14" s="235">
        <f t="shared" si="0"/>
        <v>24</v>
      </c>
      <c r="E14" s="237">
        <v>56</v>
      </c>
      <c r="F14" s="238">
        <v>22</v>
      </c>
      <c r="G14" s="235">
        <f t="shared" si="1"/>
        <v>78</v>
      </c>
      <c r="H14" s="276">
        <v>0</v>
      </c>
      <c r="I14" s="267">
        <v>0</v>
      </c>
      <c r="J14" s="235">
        <f t="shared" si="2"/>
        <v>0</v>
      </c>
      <c r="K14" s="276">
        <v>0</v>
      </c>
      <c r="L14" s="267">
        <v>3</v>
      </c>
      <c r="M14" s="235">
        <f t="shared" si="3"/>
        <v>3</v>
      </c>
      <c r="N14" s="276">
        <v>0</v>
      </c>
      <c r="O14" s="267">
        <v>0</v>
      </c>
      <c r="P14" s="232">
        <v>0</v>
      </c>
      <c r="Q14" s="234">
        <f t="shared" si="4"/>
        <v>66</v>
      </c>
      <c r="R14" s="232">
        <f t="shared" si="5"/>
        <v>39</v>
      </c>
      <c r="S14" s="232">
        <f t="shared" si="6"/>
        <v>105</v>
      </c>
    </row>
    <row r="15" spans="1:19" ht="12.75">
      <c r="A15" s="428">
        <v>2010</v>
      </c>
      <c r="B15" s="237">
        <v>22</v>
      </c>
      <c r="C15" s="238">
        <v>29</v>
      </c>
      <c r="D15" s="235">
        <f t="shared" si="0"/>
        <v>51</v>
      </c>
      <c r="E15" s="237">
        <v>38</v>
      </c>
      <c r="F15" s="238">
        <v>37</v>
      </c>
      <c r="G15" s="235">
        <f t="shared" si="1"/>
        <v>75</v>
      </c>
      <c r="H15" s="276">
        <v>0</v>
      </c>
      <c r="I15" s="267">
        <v>0</v>
      </c>
      <c r="J15" s="235">
        <f t="shared" si="2"/>
        <v>0</v>
      </c>
      <c r="K15" s="276">
        <v>4</v>
      </c>
      <c r="L15" s="267">
        <v>1</v>
      </c>
      <c r="M15" s="235">
        <f t="shared" si="3"/>
        <v>5</v>
      </c>
      <c r="N15" s="276">
        <v>0</v>
      </c>
      <c r="O15" s="267">
        <v>0</v>
      </c>
      <c r="P15" s="232">
        <v>0</v>
      </c>
      <c r="Q15" s="234">
        <f t="shared" si="4"/>
        <v>64</v>
      </c>
      <c r="R15" s="232">
        <f t="shared" si="5"/>
        <v>67</v>
      </c>
      <c r="S15" s="232">
        <f t="shared" si="6"/>
        <v>131</v>
      </c>
    </row>
    <row r="16" spans="1:19" ht="12.75">
      <c r="A16" s="428">
        <v>2009</v>
      </c>
      <c r="B16" s="237">
        <v>24</v>
      </c>
      <c r="C16" s="238">
        <v>28</v>
      </c>
      <c r="D16" s="235">
        <f t="shared" si="0"/>
        <v>52</v>
      </c>
      <c r="E16" s="237">
        <v>67</v>
      </c>
      <c r="F16" s="238">
        <v>38</v>
      </c>
      <c r="G16" s="235">
        <f t="shared" si="1"/>
        <v>105</v>
      </c>
      <c r="H16" s="276">
        <v>0</v>
      </c>
      <c r="I16" s="267">
        <v>0</v>
      </c>
      <c r="J16" s="235">
        <f t="shared" si="2"/>
        <v>0</v>
      </c>
      <c r="K16" s="276">
        <v>4</v>
      </c>
      <c r="L16" s="267">
        <v>1</v>
      </c>
      <c r="M16" s="235">
        <f t="shared" si="3"/>
        <v>5</v>
      </c>
      <c r="N16" s="276">
        <v>0</v>
      </c>
      <c r="O16" s="267">
        <v>0</v>
      </c>
      <c r="P16" s="232">
        <v>0</v>
      </c>
      <c r="Q16" s="234">
        <f t="shared" si="4"/>
        <v>95</v>
      </c>
      <c r="R16" s="232">
        <f t="shared" si="5"/>
        <v>67</v>
      </c>
      <c r="S16" s="232">
        <f t="shared" si="6"/>
        <v>162</v>
      </c>
    </row>
    <row r="17" spans="1:19" ht="12.75">
      <c r="A17" s="273">
        <v>2008</v>
      </c>
      <c r="B17" s="237">
        <v>40</v>
      </c>
      <c r="C17" s="238">
        <v>21</v>
      </c>
      <c r="D17" s="235">
        <f t="shared" si="0"/>
        <v>61</v>
      </c>
      <c r="E17" s="237">
        <v>74</v>
      </c>
      <c r="F17" s="238">
        <v>50</v>
      </c>
      <c r="G17" s="235">
        <f t="shared" si="1"/>
        <v>124</v>
      </c>
      <c r="H17" s="276">
        <v>0</v>
      </c>
      <c r="I17" s="267">
        <v>0</v>
      </c>
      <c r="J17" s="235">
        <f t="shared" si="2"/>
        <v>0</v>
      </c>
      <c r="K17" s="276">
        <v>6</v>
      </c>
      <c r="L17" s="267">
        <v>7</v>
      </c>
      <c r="M17" s="235">
        <f t="shared" si="3"/>
        <v>13</v>
      </c>
      <c r="N17" s="276">
        <v>0</v>
      </c>
      <c r="O17" s="267">
        <v>0</v>
      </c>
      <c r="P17" s="232">
        <v>0</v>
      </c>
      <c r="Q17" s="234">
        <f t="shared" si="4"/>
        <v>120</v>
      </c>
      <c r="R17" s="232">
        <f t="shared" si="5"/>
        <v>78</v>
      </c>
      <c r="S17" s="232">
        <f t="shared" si="6"/>
        <v>198</v>
      </c>
    </row>
    <row r="18" spans="1:19" ht="12.75">
      <c r="A18" s="273">
        <v>2007</v>
      </c>
      <c r="B18" s="237">
        <v>39</v>
      </c>
      <c r="C18" s="238">
        <v>35</v>
      </c>
      <c r="D18" s="235">
        <f t="shared" si="0"/>
        <v>74</v>
      </c>
      <c r="E18" s="237">
        <v>85</v>
      </c>
      <c r="F18" s="238">
        <v>76</v>
      </c>
      <c r="G18" s="235">
        <f t="shared" si="1"/>
        <v>161</v>
      </c>
      <c r="H18" s="276">
        <v>0</v>
      </c>
      <c r="I18" s="267">
        <v>0</v>
      </c>
      <c r="J18" s="235">
        <f t="shared" si="2"/>
        <v>0</v>
      </c>
      <c r="K18" s="276">
        <v>6</v>
      </c>
      <c r="L18" s="267">
        <v>3</v>
      </c>
      <c r="M18" s="235">
        <f t="shared" si="3"/>
        <v>9</v>
      </c>
      <c r="N18" s="276">
        <v>0</v>
      </c>
      <c r="O18" s="267">
        <v>0</v>
      </c>
      <c r="P18" s="232">
        <v>0</v>
      </c>
      <c r="Q18" s="234">
        <f t="shared" si="4"/>
        <v>130</v>
      </c>
      <c r="R18" s="232">
        <f t="shared" si="5"/>
        <v>114</v>
      </c>
      <c r="S18" s="232">
        <f t="shared" si="6"/>
        <v>244</v>
      </c>
    </row>
    <row r="19" spans="1:19" ht="12.75">
      <c r="A19" s="273">
        <v>2006</v>
      </c>
      <c r="B19" s="237">
        <v>54</v>
      </c>
      <c r="C19" s="238">
        <v>35</v>
      </c>
      <c r="D19" s="235">
        <f t="shared" si="0"/>
        <v>89</v>
      </c>
      <c r="E19" s="237">
        <v>156</v>
      </c>
      <c r="F19" s="238">
        <v>96</v>
      </c>
      <c r="G19" s="235">
        <f t="shared" si="1"/>
        <v>252</v>
      </c>
      <c r="H19" s="276">
        <v>0</v>
      </c>
      <c r="I19" s="267">
        <v>0</v>
      </c>
      <c r="J19" s="235">
        <f t="shared" si="2"/>
        <v>0</v>
      </c>
      <c r="K19" s="276">
        <v>8</v>
      </c>
      <c r="L19" s="267">
        <v>10</v>
      </c>
      <c r="M19" s="235">
        <f t="shared" si="3"/>
        <v>18</v>
      </c>
      <c r="N19" s="276">
        <v>0</v>
      </c>
      <c r="O19" s="267">
        <v>0</v>
      </c>
      <c r="P19" s="232">
        <v>0</v>
      </c>
      <c r="Q19" s="234">
        <f t="shared" si="4"/>
        <v>218</v>
      </c>
      <c r="R19" s="232">
        <f t="shared" si="5"/>
        <v>141</v>
      </c>
      <c r="S19" s="232">
        <f t="shared" si="6"/>
        <v>359</v>
      </c>
    </row>
    <row r="20" spans="1:19" ht="12.75">
      <c r="A20" s="273">
        <v>2005</v>
      </c>
      <c r="B20" s="237">
        <v>99</v>
      </c>
      <c r="C20" s="238">
        <v>89</v>
      </c>
      <c r="D20" s="235">
        <f t="shared" si="0"/>
        <v>188</v>
      </c>
      <c r="E20" s="237">
        <v>384</v>
      </c>
      <c r="F20" s="238">
        <v>338</v>
      </c>
      <c r="G20" s="235">
        <f t="shared" si="1"/>
        <v>722</v>
      </c>
      <c r="H20" s="276">
        <v>3</v>
      </c>
      <c r="I20" s="267">
        <v>1</v>
      </c>
      <c r="J20" s="235">
        <f t="shared" si="2"/>
        <v>4</v>
      </c>
      <c r="K20" s="276">
        <v>7</v>
      </c>
      <c r="L20" s="267">
        <v>16</v>
      </c>
      <c r="M20" s="235">
        <f t="shared" si="3"/>
        <v>23</v>
      </c>
      <c r="N20" s="276">
        <v>0</v>
      </c>
      <c r="O20" s="267">
        <v>0</v>
      </c>
      <c r="P20" s="232">
        <v>0</v>
      </c>
      <c r="Q20" s="234">
        <f t="shared" si="4"/>
        <v>493</v>
      </c>
      <c r="R20" s="232">
        <f t="shared" si="5"/>
        <v>444</v>
      </c>
      <c r="S20" s="232">
        <f t="shared" si="6"/>
        <v>937</v>
      </c>
    </row>
    <row r="21" spans="1:19" ht="12.75">
      <c r="A21" s="273">
        <v>2004</v>
      </c>
      <c r="B21" s="276">
        <v>118</v>
      </c>
      <c r="C21" s="267">
        <v>103</v>
      </c>
      <c r="D21" s="232">
        <f t="shared" si="0"/>
        <v>221</v>
      </c>
      <c r="E21" s="237">
        <v>497</v>
      </c>
      <c r="F21" s="267">
        <v>418</v>
      </c>
      <c r="G21" s="232">
        <f t="shared" si="1"/>
        <v>915</v>
      </c>
      <c r="H21" s="276">
        <v>6</v>
      </c>
      <c r="I21" s="267">
        <v>0</v>
      </c>
      <c r="J21" s="232">
        <f t="shared" si="2"/>
        <v>6</v>
      </c>
      <c r="K21" s="276">
        <v>10</v>
      </c>
      <c r="L21" s="267">
        <v>7</v>
      </c>
      <c r="M21" s="232">
        <f t="shared" si="3"/>
        <v>17</v>
      </c>
      <c r="N21" s="276">
        <v>0</v>
      </c>
      <c r="O21" s="267">
        <v>0</v>
      </c>
      <c r="P21" s="232">
        <v>0</v>
      </c>
      <c r="Q21" s="234">
        <f t="shared" si="4"/>
        <v>631</v>
      </c>
      <c r="R21" s="232">
        <f t="shared" si="5"/>
        <v>528</v>
      </c>
      <c r="S21" s="232">
        <f t="shared" si="6"/>
        <v>1159</v>
      </c>
    </row>
    <row r="22" spans="1:19" ht="12.75">
      <c r="A22" s="273">
        <v>2003</v>
      </c>
      <c r="B22" s="276">
        <v>155</v>
      </c>
      <c r="C22" s="267">
        <v>131</v>
      </c>
      <c r="D22" s="232">
        <f t="shared" si="0"/>
        <v>286</v>
      </c>
      <c r="E22" s="237">
        <v>551</v>
      </c>
      <c r="F22" s="267">
        <v>457</v>
      </c>
      <c r="G22" s="232">
        <f t="shared" si="1"/>
        <v>1008</v>
      </c>
      <c r="H22" s="276">
        <v>4</v>
      </c>
      <c r="I22" s="267">
        <v>0</v>
      </c>
      <c r="J22" s="232">
        <f t="shared" si="2"/>
        <v>4</v>
      </c>
      <c r="K22" s="276">
        <v>4</v>
      </c>
      <c r="L22" s="267">
        <v>1</v>
      </c>
      <c r="M22" s="232">
        <f t="shared" si="3"/>
        <v>5</v>
      </c>
      <c r="N22" s="276">
        <v>0</v>
      </c>
      <c r="O22" s="267">
        <v>0</v>
      </c>
      <c r="P22" s="232">
        <v>0</v>
      </c>
      <c r="Q22" s="234">
        <f t="shared" si="4"/>
        <v>714</v>
      </c>
      <c r="R22" s="232">
        <f t="shared" si="5"/>
        <v>589</v>
      </c>
      <c r="S22" s="232">
        <f t="shared" si="6"/>
        <v>1303</v>
      </c>
    </row>
    <row r="23" spans="1:19" ht="12.75">
      <c r="A23" s="273">
        <v>2002</v>
      </c>
      <c r="B23" s="276">
        <v>175</v>
      </c>
      <c r="C23" s="267">
        <v>125</v>
      </c>
      <c r="D23" s="232">
        <f t="shared" si="0"/>
        <v>300</v>
      </c>
      <c r="E23" s="237">
        <v>594</v>
      </c>
      <c r="F23" s="267">
        <v>495</v>
      </c>
      <c r="G23" s="232">
        <f t="shared" si="1"/>
        <v>1089</v>
      </c>
      <c r="H23" s="276">
        <v>8</v>
      </c>
      <c r="I23" s="267">
        <v>0</v>
      </c>
      <c r="J23" s="232">
        <f t="shared" si="2"/>
        <v>8</v>
      </c>
      <c r="K23" s="276">
        <v>4</v>
      </c>
      <c r="L23" s="267">
        <v>0</v>
      </c>
      <c r="M23" s="232">
        <f t="shared" si="3"/>
        <v>4</v>
      </c>
      <c r="N23" s="276">
        <v>0</v>
      </c>
      <c r="O23" s="267">
        <v>0</v>
      </c>
      <c r="P23" s="232">
        <v>0</v>
      </c>
      <c r="Q23" s="234">
        <f t="shared" si="4"/>
        <v>781</v>
      </c>
      <c r="R23" s="232">
        <f t="shared" si="5"/>
        <v>620</v>
      </c>
      <c r="S23" s="232">
        <f t="shared" si="6"/>
        <v>1401</v>
      </c>
    </row>
    <row r="24" spans="1:19" ht="12.75">
      <c r="A24" s="273">
        <v>2001</v>
      </c>
      <c r="B24" s="276">
        <v>172</v>
      </c>
      <c r="C24" s="267">
        <v>146</v>
      </c>
      <c r="D24" s="232">
        <f t="shared" si="0"/>
        <v>318</v>
      </c>
      <c r="E24" s="237">
        <v>601</v>
      </c>
      <c r="F24" s="267">
        <v>548</v>
      </c>
      <c r="G24" s="232">
        <f t="shared" si="1"/>
        <v>1149</v>
      </c>
      <c r="H24" s="276">
        <v>6</v>
      </c>
      <c r="I24" s="267">
        <v>3</v>
      </c>
      <c r="J24" s="232">
        <f t="shared" si="2"/>
        <v>9</v>
      </c>
      <c r="K24" s="276">
        <v>2</v>
      </c>
      <c r="L24" s="267">
        <v>6</v>
      </c>
      <c r="M24" s="232">
        <f t="shared" si="3"/>
        <v>8</v>
      </c>
      <c r="N24" s="276">
        <v>0</v>
      </c>
      <c r="O24" s="267">
        <v>0</v>
      </c>
      <c r="P24" s="232">
        <v>0</v>
      </c>
      <c r="Q24" s="234">
        <f t="shared" si="4"/>
        <v>781</v>
      </c>
      <c r="R24" s="232">
        <f t="shared" si="5"/>
        <v>703</v>
      </c>
      <c r="S24" s="232">
        <f t="shared" si="6"/>
        <v>1484</v>
      </c>
    </row>
    <row r="25" spans="1:19" ht="12.75">
      <c r="A25" s="273">
        <v>2000</v>
      </c>
      <c r="B25" s="276">
        <v>157</v>
      </c>
      <c r="C25" s="267">
        <v>116</v>
      </c>
      <c r="D25" s="232">
        <f t="shared" si="0"/>
        <v>273</v>
      </c>
      <c r="E25" s="237">
        <v>567</v>
      </c>
      <c r="F25" s="267">
        <v>515</v>
      </c>
      <c r="G25" s="232">
        <f t="shared" si="1"/>
        <v>1082</v>
      </c>
      <c r="H25" s="276">
        <v>6</v>
      </c>
      <c r="I25" s="267">
        <v>0</v>
      </c>
      <c r="J25" s="232">
        <f t="shared" si="2"/>
        <v>6</v>
      </c>
      <c r="K25" s="276">
        <v>3</v>
      </c>
      <c r="L25" s="267">
        <v>4</v>
      </c>
      <c r="M25" s="232">
        <f t="shared" si="3"/>
        <v>7</v>
      </c>
      <c r="N25" s="276">
        <v>0</v>
      </c>
      <c r="O25" s="267">
        <v>0</v>
      </c>
      <c r="P25" s="232">
        <v>0</v>
      </c>
      <c r="Q25" s="234">
        <f t="shared" si="4"/>
        <v>733</v>
      </c>
      <c r="R25" s="232">
        <f t="shared" si="5"/>
        <v>635</v>
      </c>
      <c r="S25" s="232">
        <f t="shared" si="6"/>
        <v>1368</v>
      </c>
    </row>
    <row r="26" spans="1:19" ht="12.75">
      <c r="A26" s="273">
        <v>1999</v>
      </c>
      <c r="B26" s="276">
        <v>83</v>
      </c>
      <c r="C26" s="267">
        <v>45</v>
      </c>
      <c r="D26" s="232">
        <f t="shared" si="0"/>
        <v>128</v>
      </c>
      <c r="E26" s="237">
        <v>267</v>
      </c>
      <c r="F26" s="267">
        <v>200</v>
      </c>
      <c r="G26" s="232">
        <f t="shared" si="1"/>
        <v>467</v>
      </c>
      <c r="H26" s="276">
        <v>7</v>
      </c>
      <c r="I26" s="267">
        <v>2</v>
      </c>
      <c r="J26" s="232">
        <f t="shared" si="2"/>
        <v>9</v>
      </c>
      <c r="K26" s="276">
        <v>0</v>
      </c>
      <c r="L26" s="267">
        <v>4</v>
      </c>
      <c r="M26" s="232">
        <f t="shared" si="3"/>
        <v>4</v>
      </c>
      <c r="N26" s="276">
        <v>0</v>
      </c>
      <c r="O26" s="267">
        <v>0</v>
      </c>
      <c r="P26" s="232">
        <v>0</v>
      </c>
      <c r="Q26" s="234">
        <f t="shared" si="4"/>
        <v>357</v>
      </c>
      <c r="R26" s="232">
        <f t="shared" si="5"/>
        <v>251</v>
      </c>
      <c r="S26" s="232">
        <f t="shared" si="6"/>
        <v>608</v>
      </c>
    </row>
    <row r="27" spans="1:19" ht="12.75">
      <c r="A27" s="273">
        <v>1998</v>
      </c>
      <c r="B27" s="276">
        <v>31</v>
      </c>
      <c r="C27" s="267">
        <v>18</v>
      </c>
      <c r="D27" s="232">
        <f t="shared" si="0"/>
        <v>49</v>
      </c>
      <c r="E27" s="237">
        <v>83</v>
      </c>
      <c r="F27" s="267">
        <v>67</v>
      </c>
      <c r="G27" s="232">
        <f t="shared" si="1"/>
        <v>150</v>
      </c>
      <c r="H27" s="276">
        <v>4</v>
      </c>
      <c r="I27" s="267">
        <v>5</v>
      </c>
      <c r="J27" s="232">
        <f t="shared" si="2"/>
        <v>9</v>
      </c>
      <c r="K27" s="276">
        <v>0</v>
      </c>
      <c r="L27" s="267">
        <v>0</v>
      </c>
      <c r="M27" s="232">
        <f t="shared" si="3"/>
        <v>0</v>
      </c>
      <c r="N27" s="276">
        <v>0</v>
      </c>
      <c r="O27" s="267">
        <v>0</v>
      </c>
      <c r="P27" s="232">
        <v>0</v>
      </c>
      <c r="Q27" s="234">
        <f t="shared" si="4"/>
        <v>118</v>
      </c>
      <c r="R27" s="232">
        <f t="shared" si="5"/>
        <v>90</v>
      </c>
      <c r="S27" s="232">
        <f t="shared" si="6"/>
        <v>208</v>
      </c>
    </row>
    <row r="28" spans="1:19" ht="12.75">
      <c r="A28" s="273">
        <v>1997</v>
      </c>
      <c r="B28" s="276">
        <v>13</v>
      </c>
      <c r="C28" s="267">
        <v>4</v>
      </c>
      <c r="D28" s="232">
        <f t="shared" si="0"/>
        <v>17</v>
      </c>
      <c r="E28" s="237">
        <v>19</v>
      </c>
      <c r="F28" s="267">
        <v>40</v>
      </c>
      <c r="G28" s="232">
        <f t="shared" si="1"/>
        <v>59</v>
      </c>
      <c r="H28" s="276">
        <v>1</v>
      </c>
      <c r="I28" s="267">
        <v>5</v>
      </c>
      <c r="J28" s="232">
        <f t="shared" si="2"/>
        <v>6</v>
      </c>
      <c r="K28" s="276">
        <v>0</v>
      </c>
      <c r="L28" s="267">
        <v>0</v>
      </c>
      <c r="M28" s="232">
        <f t="shared" si="3"/>
        <v>0</v>
      </c>
      <c r="N28" s="276">
        <v>0</v>
      </c>
      <c r="O28" s="267">
        <v>0</v>
      </c>
      <c r="P28" s="232">
        <v>0</v>
      </c>
      <c r="Q28" s="234">
        <f t="shared" si="4"/>
        <v>33</v>
      </c>
      <c r="R28" s="232">
        <f t="shared" si="5"/>
        <v>49</v>
      </c>
      <c r="S28" s="232">
        <f t="shared" si="6"/>
        <v>82</v>
      </c>
    </row>
    <row r="29" spans="1:19" ht="12.75">
      <c r="A29" s="273">
        <v>1996</v>
      </c>
      <c r="B29" s="276">
        <v>5</v>
      </c>
      <c r="C29" s="267">
        <v>4</v>
      </c>
      <c r="D29" s="232">
        <f t="shared" si="0"/>
        <v>9</v>
      </c>
      <c r="E29" s="237">
        <v>4</v>
      </c>
      <c r="F29" s="267">
        <v>34</v>
      </c>
      <c r="G29" s="232">
        <f t="shared" si="1"/>
        <v>38</v>
      </c>
      <c r="H29" s="276">
        <v>0</v>
      </c>
      <c r="I29" s="267">
        <v>5</v>
      </c>
      <c r="J29" s="232">
        <f t="shared" si="2"/>
        <v>5</v>
      </c>
      <c r="K29" s="276">
        <v>0</v>
      </c>
      <c r="L29" s="267">
        <v>0</v>
      </c>
      <c r="M29" s="232">
        <f t="shared" si="3"/>
        <v>0</v>
      </c>
      <c r="N29" s="276">
        <v>0</v>
      </c>
      <c r="O29" s="267">
        <v>0</v>
      </c>
      <c r="P29" s="232">
        <v>0</v>
      </c>
      <c r="Q29" s="234">
        <f t="shared" si="4"/>
        <v>9</v>
      </c>
      <c r="R29" s="232">
        <f t="shared" si="5"/>
        <v>43</v>
      </c>
      <c r="S29" s="232">
        <f t="shared" si="6"/>
        <v>52</v>
      </c>
    </row>
    <row r="30" spans="1:19" ht="12.75">
      <c r="A30" s="273">
        <v>1995</v>
      </c>
      <c r="B30" s="276">
        <v>0</v>
      </c>
      <c r="C30" s="267">
        <v>2</v>
      </c>
      <c r="D30" s="232">
        <f t="shared" si="0"/>
        <v>2</v>
      </c>
      <c r="E30" s="237">
        <v>5</v>
      </c>
      <c r="F30" s="267">
        <v>5</v>
      </c>
      <c r="G30" s="232">
        <f t="shared" si="1"/>
        <v>10</v>
      </c>
      <c r="H30" s="276">
        <v>1</v>
      </c>
      <c r="I30" s="267">
        <v>4</v>
      </c>
      <c r="J30" s="232">
        <f t="shared" si="2"/>
        <v>5</v>
      </c>
      <c r="K30" s="276">
        <v>0</v>
      </c>
      <c r="L30" s="267">
        <v>0</v>
      </c>
      <c r="M30" s="232">
        <f t="shared" si="3"/>
        <v>0</v>
      </c>
      <c r="N30" s="276">
        <v>0</v>
      </c>
      <c r="O30" s="267">
        <v>0</v>
      </c>
      <c r="P30" s="232">
        <v>0</v>
      </c>
      <c r="Q30" s="234">
        <f t="shared" si="4"/>
        <v>6</v>
      </c>
      <c r="R30" s="232">
        <f t="shared" si="5"/>
        <v>11</v>
      </c>
      <c r="S30" s="232">
        <f t="shared" si="6"/>
        <v>17</v>
      </c>
    </row>
    <row r="31" spans="1:19" ht="12.75">
      <c r="A31" s="273">
        <v>1994</v>
      </c>
      <c r="B31" s="276">
        <v>0</v>
      </c>
      <c r="C31" s="267">
        <v>0</v>
      </c>
      <c r="D31" s="232">
        <f t="shared" si="0"/>
        <v>0</v>
      </c>
      <c r="E31" s="237">
        <v>0</v>
      </c>
      <c r="F31" s="267">
        <v>9</v>
      </c>
      <c r="G31" s="232">
        <f t="shared" si="1"/>
        <v>9</v>
      </c>
      <c r="H31" s="276">
        <v>0</v>
      </c>
      <c r="I31" s="267">
        <v>1</v>
      </c>
      <c r="J31" s="232">
        <f t="shared" si="2"/>
        <v>1</v>
      </c>
      <c r="K31" s="276">
        <v>0</v>
      </c>
      <c r="L31" s="267">
        <v>0</v>
      </c>
      <c r="M31" s="232">
        <f t="shared" si="3"/>
        <v>0</v>
      </c>
      <c r="N31" s="276">
        <v>0</v>
      </c>
      <c r="O31" s="267">
        <v>0</v>
      </c>
      <c r="P31" s="232">
        <v>0</v>
      </c>
      <c r="Q31" s="234">
        <f t="shared" si="4"/>
        <v>0</v>
      </c>
      <c r="R31" s="232">
        <f t="shared" si="5"/>
        <v>10</v>
      </c>
      <c r="S31" s="232">
        <f t="shared" si="6"/>
        <v>10</v>
      </c>
    </row>
    <row r="32" spans="1:19" ht="12.75">
      <c r="A32" s="273">
        <v>1993</v>
      </c>
      <c r="B32" s="276">
        <v>0</v>
      </c>
      <c r="C32" s="267">
        <v>2</v>
      </c>
      <c r="D32" s="232">
        <f t="shared" si="0"/>
        <v>2</v>
      </c>
      <c r="E32" s="237">
        <v>2</v>
      </c>
      <c r="F32" s="267">
        <v>1</v>
      </c>
      <c r="G32" s="232">
        <f t="shared" si="1"/>
        <v>3</v>
      </c>
      <c r="H32" s="276">
        <v>0</v>
      </c>
      <c r="I32" s="267">
        <v>3</v>
      </c>
      <c r="J32" s="232">
        <f t="shared" si="2"/>
        <v>3</v>
      </c>
      <c r="K32" s="276">
        <v>0</v>
      </c>
      <c r="L32" s="267">
        <v>0</v>
      </c>
      <c r="M32" s="232">
        <f t="shared" si="3"/>
        <v>0</v>
      </c>
      <c r="N32" s="276">
        <v>0</v>
      </c>
      <c r="O32" s="267">
        <v>0</v>
      </c>
      <c r="P32" s="232">
        <v>0</v>
      </c>
      <c r="Q32" s="234">
        <f t="shared" si="4"/>
        <v>2</v>
      </c>
      <c r="R32" s="232">
        <f t="shared" si="5"/>
        <v>6</v>
      </c>
      <c r="S32" s="232">
        <f t="shared" si="6"/>
        <v>8</v>
      </c>
    </row>
    <row r="33" spans="1:19" ht="12.75">
      <c r="A33" s="273">
        <v>1992</v>
      </c>
      <c r="B33" s="276">
        <v>0</v>
      </c>
      <c r="C33" s="267">
        <v>0</v>
      </c>
      <c r="D33" s="232">
        <f t="shared" si="0"/>
        <v>0</v>
      </c>
      <c r="E33" s="237">
        <v>0</v>
      </c>
      <c r="F33" s="267">
        <v>0</v>
      </c>
      <c r="G33" s="232">
        <f t="shared" si="1"/>
        <v>0</v>
      </c>
      <c r="H33" s="276">
        <v>1</v>
      </c>
      <c r="I33" s="267">
        <v>1</v>
      </c>
      <c r="J33" s="232">
        <f t="shared" si="2"/>
        <v>2</v>
      </c>
      <c r="K33" s="276">
        <v>0</v>
      </c>
      <c r="L33" s="267">
        <v>0</v>
      </c>
      <c r="M33" s="232">
        <f t="shared" si="3"/>
        <v>0</v>
      </c>
      <c r="N33" s="276">
        <v>0</v>
      </c>
      <c r="O33" s="267">
        <v>0</v>
      </c>
      <c r="P33" s="232">
        <v>0</v>
      </c>
      <c r="Q33" s="234">
        <f t="shared" si="4"/>
        <v>1</v>
      </c>
      <c r="R33" s="232">
        <f t="shared" si="5"/>
        <v>1</v>
      </c>
      <c r="S33" s="232">
        <f t="shared" si="6"/>
        <v>2</v>
      </c>
    </row>
    <row r="34" spans="1:19" ht="12.75">
      <c r="A34" s="273">
        <v>1991</v>
      </c>
      <c r="B34" s="276">
        <v>0</v>
      </c>
      <c r="C34" s="267">
        <v>1</v>
      </c>
      <c r="D34" s="232">
        <f t="shared" si="0"/>
        <v>1</v>
      </c>
      <c r="E34" s="237">
        <v>0</v>
      </c>
      <c r="F34" s="267">
        <v>1</v>
      </c>
      <c r="G34" s="232">
        <f t="shared" si="1"/>
        <v>1</v>
      </c>
      <c r="H34" s="276">
        <v>0</v>
      </c>
      <c r="I34" s="267">
        <v>0</v>
      </c>
      <c r="J34" s="232">
        <f t="shared" si="2"/>
        <v>0</v>
      </c>
      <c r="K34" s="276">
        <v>0</v>
      </c>
      <c r="L34" s="267">
        <v>0</v>
      </c>
      <c r="M34" s="232">
        <f t="shared" si="3"/>
        <v>0</v>
      </c>
      <c r="N34" s="276">
        <v>0</v>
      </c>
      <c r="O34" s="267">
        <v>0</v>
      </c>
      <c r="P34" s="232">
        <v>0</v>
      </c>
      <c r="Q34" s="234">
        <f t="shared" si="4"/>
        <v>0</v>
      </c>
      <c r="R34" s="232">
        <f t="shared" si="5"/>
        <v>2</v>
      </c>
      <c r="S34" s="232">
        <f t="shared" si="6"/>
        <v>2</v>
      </c>
    </row>
    <row r="35" spans="1:19" ht="12.75">
      <c r="A35" s="273">
        <v>1990</v>
      </c>
      <c r="B35" s="276">
        <v>0</v>
      </c>
      <c r="C35" s="267">
        <v>1</v>
      </c>
      <c r="D35" s="232">
        <f t="shared" si="0"/>
        <v>1</v>
      </c>
      <c r="E35" s="237">
        <v>0</v>
      </c>
      <c r="F35" s="267">
        <v>0</v>
      </c>
      <c r="G35" s="232">
        <f t="shared" si="1"/>
        <v>0</v>
      </c>
      <c r="H35" s="276">
        <v>0</v>
      </c>
      <c r="I35" s="267">
        <v>0</v>
      </c>
      <c r="J35" s="232">
        <f t="shared" si="2"/>
        <v>0</v>
      </c>
      <c r="K35" s="276">
        <v>0</v>
      </c>
      <c r="L35" s="267">
        <v>0</v>
      </c>
      <c r="M35" s="232">
        <f t="shared" si="3"/>
        <v>0</v>
      </c>
      <c r="N35" s="276">
        <v>0</v>
      </c>
      <c r="O35" s="267">
        <v>0</v>
      </c>
      <c r="P35" s="232">
        <v>0</v>
      </c>
      <c r="Q35" s="234">
        <f t="shared" si="4"/>
        <v>0</v>
      </c>
      <c r="R35" s="232">
        <f t="shared" si="5"/>
        <v>1</v>
      </c>
      <c r="S35" s="232">
        <f t="shared" si="6"/>
        <v>1</v>
      </c>
    </row>
    <row r="36" spans="1:19" ht="12.75">
      <c r="A36" s="273">
        <v>1988</v>
      </c>
      <c r="B36" s="276">
        <v>0</v>
      </c>
      <c r="C36" s="267">
        <v>1</v>
      </c>
      <c r="D36" s="232">
        <f t="shared" si="0"/>
        <v>1</v>
      </c>
      <c r="E36" s="237">
        <v>1</v>
      </c>
      <c r="F36" s="267">
        <v>1</v>
      </c>
      <c r="G36" s="232">
        <f t="shared" si="1"/>
        <v>2</v>
      </c>
      <c r="H36" s="276">
        <v>0</v>
      </c>
      <c r="I36" s="267">
        <v>0</v>
      </c>
      <c r="J36" s="232">
        <f t="shared" si="2"/>
        <v>0</v>
      </c>
      <c r="K36" s="276">
        <v>0</v>
      </c>
      <c r="L36" s="267">
        <v>0</v>
      </c>
      <c r="M36" s="232">
        <f t="shared" si="3"/>
        <v>0</v>
      </c>
      <c r="N36" s="276">
        <v>0</v>
      </c>
      <c r="O36" s="267">
        <v>0</v>
      </c>
      <c r="P36" s="232">
        <v>0</v>
      </c>
      <c r="Q36" s="234">
        <f t="shared" si="4"/>
        <v>1</v>
      </c>
      <c r="R36" s="232">
        <f t="shared" si="5"/>
        <v>2</v>
      </c>
      <c r="S36" s="232">
        <f t="shared" si="6"/>
        <v>3</v>
      </c>
    </row>
    <row r="37" spans="1:19" ht="12.75">
      <c r="A37" s="273">
        <v>1987</v>
      </c>
      <c r="B37" s="276">
        <v>0</v>
      </c>
      <c r="C37" s="267">
        <v>0</v>
      </c>
      <c r="D37" s="232">
        <f t="shared" si="0"/>
        <v>0</v>
      </c>
      <c r="E37" s="237">
        <v>0</v>
      </c>
      <c r="F37" s="267">
        <v>2</v>
      </c>
      <c r="G37" s="232">
        <f t="shared" si="1"/>
        <v>2</v>
      </c>
      <c r="H37" s="276">
        <v>0</v>
      </c>
      <c r="I37" s="267">
        <v>0</v>
      </c>
      <c r="J37" s="232">
        <f t="shared" si="2"/>
        <v>0</v>
      </c>
      <c r="K37" s="276">
        <v>0</v>
      </c>
      <c r="L37" s="267">
        <v>0</v>
      </c>
      <c r="M37" s="232">
        <f t="shared" si="3"/>
        <v>0</v>
      </c>
      <c r="N37" s="276">
        <v>0</v>
      </c>
      <c r="O37" s="267">
        <v>0</v>
      </c>
      <c r="P37" s="232">
        <v>0</v>
      </c>
      <c r="Q37" s="234">
        <f t="shared" si="4"/>
        <v>0</v>
      </c>
      <c r="R37" s="232">
        <f t="shared" si="5"/>
        <v>2</v>
      </c>
      <c r="S37" s="232">
        <f t="shared" si="6"/>
        <v>2</v>
      </c>
    </row>
    <row r="38" spans="1:19" ht="12.75">
      <c r="A38" s="273">
        <v>1982</v>
      </c>
      <c r="B38" s="276">
        <v>1</v>
      </c>
      <c r="C38" s="267">
        <v>0</v>
      </c>
      <c r="D38" s="232">
        <f t="shared" si="0"/>
        <v>1</v>
      </c>
      <c r="E38" s="237">
        <v>0</v>
      </c>
      <c r="F38" s="267">
        <v>0</v>
      </c>
      <c r="G38" s="232">
        <f t="shared" si="1"/>
        <v>0</v>
      </c>
      <c r="H38" s="276">
        <v>0</v>
      </c>
      <c r="I38" s="267">
        <v>0</v>
      </c>
      <c r="J38" s="232">
        <f t="shared" si="2"/>
        <v>0</v>
      </c>
      <c r="K38" s="276">
        <v>0</v>
      </c>
      <c r="L38" s="267">
        <v>0</v>
      </c>
      <c r="M38" s="232">
        <f t="shared" si="3"/>
        <v>0</v>
      </c>
      <c r="N38" s="276">
        <v>0</v>
      </c>
      <c r="O38" s="267">
        <v>0</v>
      </c>
      <c r="P38" s="232">
        <v>0</v>
      </c>
      <c r="Q38" s="234">
        <f t="shared" si="4"/>
        <v>1</v>
      </c>
      <c r="R38" s="232">
        <f t="shared" si="5"/>
        <v>0</v>
      </c>
      <c r="S38" s="232">
        <f t="shared" si="6"/>
        <v>1</v>
      </c>
    </row>
    <row r="39" spans="1:19" ht="12.75">
      <c r="A39" s="273">
        <v>1975</v>
      </c>
      <c r="B39" s="276">
        <v>0</v>
      </c>
      <c r="C39" s="267">
        <v>0</v>
      </c>
      <c r="D39" s="232">
        <f t="shared" si="0"/>
        <v>0</v>
      </c>
      <c r="E39" s="237">
        <v>0</v>
      </c>
      <c r="F39" s="267">
        <v>0</v>
      </c>
      <c r="G39" s="232">
        <f t="shared" si="1"/>
        <v>0</v>
      </c>
      <c r="H39" s="276">
        <v>0</v>
      </c>
      <c r="I39" s="267">
        <v>1</v>
      </c>
      <c r="J39" s="232">
        <f t="shared" si="2"/>
        <v>1</v>
      </c>
      <c r="K39" s="276">
        <v>0</v>
      </c>
      <c r="L39" s="267">
        <v>0</v>
      </c>
      <c r="M39" s="232">
        <f t="shared" si="3"/>
        <v>0</v>
      </c>
      <c r="N39" s="276">
        <v>0</v>
      </c>
      <c r="O39" s="267">
        <v>0</v>
      </c>
      <c r="P39" s="232">
        <v>0</v>
      </c>
      <c r="Q39" s="234">
        <f t="shared" si="4"/>
        <v>0</v>
      </c>
      <c r="R39" s="232">
        <f t="shared" si="5"/>
        <v>1</v>
      </c>
      <c r="S39" s="232">
        <f t="shared" si="6"/>
        <v>1</v>
      </c>
    </row>
    <row r="40" spans="1:19" ht="12.75">
      <c r="A40" s="273">
        <v>1970</v>
      </c>
      <c r="B40" s="276">
        <v>0</v>
      </c>
      <c r="C40" s="267">
        <v>1</v>
      </c>
      <c r="D40" s="232">
        <f t="shared" si="0"/>
        <v>1</v>
      </c>
      <c r="E40" s="237">
        <v>0</v>
      </c>
      <c r="F40" s="267">
        <v>0</v>
      </c>
      <c r="G40" s="232">
        <f t="shared" si="1"/>
        <v>0</v>
      </c>
      <c r="H40" s="276">
        <v>0</v>
      </c>
      <c r="I40" s="267">
        <v>0</v>
      </c>
      <c r="J40" s="232">
        <f t="shared" si="2"/>
        <v>0</v>
      </c>
      <c r="K40" s="276">
        <v>0</v>
      </c>
      <c r="L40" s="267">
        <v>0</v>
      </c>
      <c r="M40" s="232">
        <f t="shared" si="3"/>
        <v>0</v>
      </c>
      <c r="N40" s="276">
        <v>0</v>
      </c>
      <c r="O40" s="267">
        <v>0</v>
      </c>
      <c r="P40" s="232">
        <v>0</v>
      </c>
      <c r="Q40" s="234">
        <f t="shared" si="4"/>
        <v>0</v>
      </c>
      <c r="R40" s="232">
        <f t="shared" si="5"/>
        <v>1</v>
      </c>
      <c r="S40" s="232">
        <f t="shared" si="6"/>
        <v>1</v>
      </c>
    </row>
    <row r="41" spans="1:19" ht="12.75">
      <c r="A41" s="273">
        <v>1968</v>
      </c>
      <c r="B41" s="276">
        <v>1</v>
      </c>
      <c r="C41" s="267">
        <v>0</v>
      </c>
      <c r="D41" s="232">
        <f t="shared" si="0"/>
        <v>1</v>
      </c>
      <c r="E41" s="237">
        <v>0</v>
      </c>
      <c r="F41" s="267">
        <v>0</v>
      </c>
      <c r="G41" s="232">
        <f t="shared" si="1"/>
        <v>0</v>
      </c>
      <c r="H41" s="276">
        <v>0</v>
      </c>
      <c r="I41" s="267">
        <v>0</v>
      </c>
      <c r="J41" s="232">
        <f t="shared" si="2"/>
        <v>0</v>
      </c>
      <c r="K41" s="276">
        <v>0</v>
      </c>
      <c r="L41" s="267">
        <v>0</v>
      </c>
      <c r="M41" s="232">
        <f t="shared" si="3"/>
        <v>0</v>
      </c>
      <c r="N41" s="276">
        <v>0</v>
      </c>
      <c r="O41" s="267">
        <v>0</v>
      </c>
      <c r="P41" s="232">
        <v>0</v>
      </c>
      <c r="Q41" s="234">
        <f t="shared" si="4"/>
        <v>1</v>
      </c>
      <c r="R41" s="232">
        <f t="shared" si="5"/>
        <v>0</v>
      </c>
      <c r="S41" s="232">
        <f t="shared" si="6"/>
        <v>1</v>
      </c>
    </row>
    <row r="42" spans="1:19" ht="12.75">
      <c r="A42" s="231" t="s">
        <v>11</v>
      </c>
      <c r="B42" s="230">
        <f aca="true" t="shared" si="7" ref="B42:S42">SUM(B10:B41)</f>
        <v>1222</v>
      </c>
      <c r="C42" s="227">
        <f t="shared" si="7"/>
        <v>972</v>
      </c>
      <c r="D42" s="228">
        <f t="shared" si="7"/>
        <v>2194</v>
      </c>
      <c r="E42" s="250">
        <f t="shared" si="7"/>
        <v>4077</v>
      </c>
      <c r="F42" s="227">
        <f t="shared" si="7"/>
        <v>3476</v>
      </c>
      <c r="G42" s="228">
        <f t="shared" si="7"/>
        <v>7553</v>
      </c>
      <c r="H42" s="230">
        <f t="shared" si="7"/>
        <v>47</v>
      </c>
      <c r="I42" s="227">
        <f t="shared" si="7"/>
        <v>31</v>
      </c>
      <c r="J42" s="228">
        <f t="shared" si="7"/>
        <v>78</v>
      </c>
      <c r="K42" s="230">
        <f t="shared" si="7"/>
        <v>61</v>
      </c>
      <c r="L42" s="227">
        <f t="shared" si="7"/>
        <v>67</v>
      </c>
      <c r="M42" s="228">
        <f t="shared" si="7"/>
        <v>128</v>
      </c>
      <c r="N42" s="230">
        <f t="shared" si="7"/>
        <v>0</v>
      </c>
      <c r="O42" s="227">
        <f t="shared" si="7"/>
        <v>0</v>
      </c>
      <c r="P42" s="228">
        <f t="shared" si="7"/>
        <v>0</v>
      </c>
      <c r="Q42" s="229">
        <f t="shared" si="7"/>
        <v>5407</v>
      </c>
      <c r="R42" s="228">
        <f t="shared" si="7"/>
        <v>4546</v>
      </c>
      <c r="S42" s="227">
        <f t="shared" si="7"/>
        <v>9953</v>
      </c>
    </row>
    <row r="43" spans="18:20" ht="12.75">
      <c r="R43" s="225"/>
      <c r="S43" s="225"/>
      <c r="T43" s="225"/>
    </row>
    <row r="44" spans="1:5" ht="17.25">
      <c r="A44" s="275"/>
      <c r="E44" s="274"/>
    </row>
  </sheetData>
  <sheetProtection/>
  <mergeCells count="9">
    <mergeCell ref="A3:S3"/>
    <mergeCell ref="N7:P7"/>
    <mergeCell ref="N8:P8"/>
    <mergeCell ref="A5:S5"/>
    <mergeCell ref="B7:D7"/>
    <mergeCell ref="Q7:S7"/>
    <mergeCell ref="K7:M7"/>
    <mergeCell ref="H7:J7"/>
    <mergeCell ref="E7:G7"/>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79"/>
  <sheetViews>
    <sheetView zoomScalePageLayoutView="0" workbookViewId="0" topLeftCell="A1">
      <selection activeCell="A85" sqref="A85"/>
    </sheetView>
  </sheetViews>
  <sheetFormatPr defaultColWidth="9.140625" defaultRowHeight="12.75"/>
  <cols>
    <col min="1" max="1" width="16.421875" style="266" customWidth="1"/>
    <col min="2" max="23" width="7.00390625" style="281" customWidth="1"/>
    <col min="24" max="24" width="8.421875" style="281" customWidth="1"/>
    <col min="25" max="25" width="7.00390625" style="266" customWidth="1"/>
    <col min="26" max="28" width="7.00390625" style="281" customWidth="1"/>
    <col min="29" max="16384" width="9.140625" style="281" customWidth="1"/>
  </cols>
  <sheetData>
    <row r="1" ht="12.75">
      <c r="A1" s="226" t="str">
        <f>'17_nivover_01'!A1</f>
        <v>Schooljaar 2017-2018</v>
      </c>
    </row>
    <row r="2" ht="12.75">
      <c r="A2" s="226"/>
    </row>
    <row r="3" spans="1:25" ht="12.75">
      <c r="A3" s="497" t="s">
        <v>118</v>
      </c>
      <c r="B3" s="497"/>
      <c r="C3" s="497"/>
      <c r="D3" s="497"/>
      <c r="E3" s="497"/>
      <c r="F3" s="497"/>
      <c r="G3" s="497"/>
      <c r="H3" s="497"/>
      <c r="I3" s="497"/>
      <c r="J3" s="497"/>
      <c r="K3" s="497"/>
      <c r="L3" s="497"/>
      <c r="M3" s="497"/>
      <c r="N3" s="497"/>
      <c r="O3" s="497"/>
      <c r="P3" s="497"/>
      <c r="Q3" s="497"/>
      <c r="R3" s="497"/>
      <c r="S3" s="497"/>
      <c r="T3" s="497"/>
      <c r="U3" s="497"/>
      <c r="V3" s="497"/>
      <c r="W3" s="497"/>
      <c r="X3" s="497"/>
      <c r="Y3" s="497"/>
    </row>
    <row r="4" spans="1:25" ht="12.75">
      <c r="A4" s="263"/>
      <c r="B4" s="263"/>
      <c r="C4" s="263"/>
      <c r="D4" s="263"/>
      <c r="E4" s="263"/>
      <c r="F4" s="263"/>
      <c r="G4" s="263"/>
      <c r="H4" s="263"/>
      <c r="I4" s="263"/>
      <c r="J4" s="263"/>
      <c r="K4" s="263"/>
      <c r="L4" s="263"/>
      <c r="M4" s="263"/>
      <c r="N4" s="263"/>
      <c r="O4" s="263"/>
      <c r="P4" s="263"/>
      <c r="Q4" s="263"/>
      <c r="R4" s="263"/>
      <c r="S4" s="263"/>
      <c r="T4" s="263"/>
      <c r="U4" s="263"/>
      <c r="V4" s="263"/>
      <c r="W4" s="263"/>
      <c r="X4" s="263"/>
      <c r="Y4" s="263"/>
    </row>
    <row r="5" spans="1:25" ht="12.75">
      <c r="A5" s="497" t="s">
        <v>119</v>
      </c>
      <c r="B5" s="497"/>
      <c r="C5" s="497"/>
      <c r="D5" s="497"/>
      <c r="E5" s="497"/>
      <c r="F5" s="497"/>
      <c r="G5" s="497"/>
      <c r="H5" s="497"/>
      <c r="I5" s="497"/>
      <c r="J5" s="497"/>
      <c r="K5" s="497"/>
      <c r="L5" s="497"/>
      <c r="M5" s="497"/>
      <c r="N5" s="497"/>
      <c r="O5" s="497"/>
      <c r="P5" s="497"/>
      <c r="Q5" s="497"/>
      <c r="R5" s="497"/>
      <c r="S5" s="497"/>
      <c r="T5" s="497"/>
      <c r="U5" s="497"/>
      <c r="V5" s="497"/>
      <c r="W5" s="497"/>
      <c r="X5" s="497"/>
      <c r="Y5" s="497"/>
    </row>
    <row r="6" ht="13.5" thickBot="1"/>
    <row r="7" spans="1:25" ht="12.75">
      <c r="A7" s="308"/>
      <c r="B7" s="504" t="s">
        <v>120</v>
      </c>
      <c r="C7" s="505"/>
      <c r="D7" s="505"/>
      <c r="E7" s="505"/>
      <c r="F7" s="505"/>
      <c r="G7" s="506"/>
      <c r="H7" s="504" t="s">
        <v>122</v>
      </c>
      <c r="I7" s="505"/>
      <c r="J7" s="505"/>
      <c r="K7" s="505"/>
      <c r="L7" s="505"/>
      <c r="M7" s="506"/>
      <c r="N7" s="504" t="s">
        <v>121</v>
      </c>
      <c r="O7" s="505"/>
      <c r="P7" s="505"/>
      <c r="Q7" s="505"/>
      <c r="R7" s="505"/>
      <c r="S7" s="506"/>
      <c r="T7" s="504" t="s">
        <v>40</v>
      </c>
      <c r="U7" s="505"/>
      <c r="V7" s="505"/>
      <c r="W7" s="505"/>
      <c r="X7" s="505"/>
      <c r="Y7" s="505"/>
    </row>
    <row r="8" spans="1:25" ht="12.75">
      <c r="A8" s="427"/>
      <c r="B8" s="508" t="s">
        <v>94</v>
      </c>
      <c r="C8" s="509"/>
      <c r="D8" s="509"/>
      <c r="E8" s="509"/>
      <c r="F8" s="510"/>
      <c r="G8" s="307" t="s">
        <v>11</v>
      </c>
      <c r="H8" s="508" t="s">
        <v>94</v>
      </c>
      <c r="I8" s="509"/>
      <c r="J8" s="509"/>
      <c r="K8" s="509"/>
      <c r="L8" s="510"/>
      <c r="M8" s="307" t="s">
        <v>11</v>
      </c>
      <c r="N8" s="508" t="s">
        <v>94</v>
      </c>
      <c r="O8" s="509"/>
      <c r="P8" s="509"/>
      <c r="Q8" s="509"/>
      <c r="R8" s="510"/>
      <c r="S8" s="307" t="s">
        <v>11</v>
      </c>
      <c r="T8" s="508" t="s">
        <v>94</v>
      </c>
      <c r="U8" s="509"/>
      <c r="V8" s="509"/>
      <c r="W8" s="509"/>
      <c r="X8" s="510"/>
      <c r="Y8" s="306" t="s">
        <v>11</v>
      </c>
    </row>
    <row r="9" spans="1:25" s="300" customFormat="1" ht="12.75">
      <c r="A9" s="305" t="s">
        <v>91</v>
      </c>
      <c r="B9" s="303" t="s">
        <v>95</v>
      </c>
      <c r="C9" s="302" t="s">
        <v>96</v>
      </c>
      <c r="D9" s="301" t="s">
        <v>97</v>
      </c>
      <c r="E9" s="301" t="s">
        <v>172</v>
      </c>
      <c r="F9" s="301" t="s">
        <v>98</v>
      </c>
      <c r="G9" s="304"/>
      <c r="H9" s="303" t="s">
        <v>95</v>
      </c>
      <c r="I9" s="302" t="s">
        <v>96</v>
      </c>
      <c r="J9" s="301" t="s">
        <v>97</v>
      </c>
      <c r="K9" s="301" t="s">
        <v>172</v>
      </c>
      <c r="L9" s="301" t="s">
        <v>98</v>
      </c>
      <c r="M9" s="304"/>
      <c r="N9" s="303" t="s">
        <v>95</v>
      </c>
      <c r="O9" s="302" t="s">
        <v>96</v>
      </c>
      <c r="P9" s="301" t="s">
        <v>97</v>
      </c>
      <c r="Q9" s="301" t="s">
        <v>172</v>
      </c>
      <c r="R9" s="301" t="s">
        <v>98</v>
      </c>
      <c r="S9" s="304"/>
      <c r="T9" s="303" t="s">
        <v>95</v>
      </c>
      <c r="U9" s="302" t="s">
        <v>96</v>
      </c>
      <c r="V9" s="301" t="s">
        <v>97</v>
      </c>
      <c r="W9" s="301" t="s">
        <v>172</v>
      </c>
      <c r="X9" s="301" t="s">
        <v>98</v>
      </c>
      <c r="Y9" s="299"/>
    </row>
    <row r="10" spans="1:25" ht="12.75">
      <c r="A10" s="286" t="s">
        <v>99</v>
      </c>
      <c r="B10" s="296">
        <v>4</v>
      </c>
      <c r="C10" s="295">
        <v>510</v>
      </c>
      <c r="D10" s="295">
        <v>2271</v>
      </c>
      <c r="E10" s="295"/>
      <c r="F10" s="295">
        <v>1265</v>
      </c>
      <c r="G10" s="284">
        <v>4050</v>
      </c>
      <c r="H10" s="296">
        <v>38</v>
      </c>
      <c r="I10" s="298">
        <v>1074</v>
      </c>
      <c r="J10" s="298">
        <v>11397</v>
      </c>
      <c r="K10" s="298"/>
      <c r="L10" s="294" t="s">
        <v>123</v>
      </c>
      <c r="M10" s="284">
        <v>12509</v>
      </c>
      <c r="N10" s="296">
        <v>12</v>
      </c>
      <c r="O10" s="298">
        <v>64</v>
      </c>
      <c r="P10" s="298">
        <v>135</v>
      </c>
      <c r="Q10" s="298"/>
      <c r="R10" s="294" t="str">
        <f>"(3)"</f>
        <v>(3)</v>
      </c>
      <c r="S10" s="284">
        <v>211</v>
      </c>
      <c r="T10" s="296">
        <v>54</v>
      </c>
      <c r="U10" s="298">
        <v>1648</v>
      </c>
      <c r="V10" s="298">
        <v>13803</v>
      </c>
      <c r="W10" s="298"/>
      <c r="X10" s="294" t="s">
        <v>145</v>
      </c>
      <c r="Y10" s="296">
        <v>16770</v>
      </c>
    </row>
    <row r="11" spans="1:25" ht="12.75">
      <c r="A11" s="286" t="s">
        <v>100</v>
      </c>
      <c r="B11" s="296">
        <v>10</v>
      </c>
      <c r="C11" s="295">
        <v>513</v>
      </c>
      <c r="D11" s="295">
        <v>2247</v>
      </c>
      <c r="E11" s="295"/>
      <c r="F11" s="295">
        <v>1317</v>
      </c>
      <c r="G11" s="296">
        <v>4087</v>
      </c>
      <c r="H11" s="296">
        <v>59</v>
      </c>
      <c r="I11" s="298">
        <v>1038</v>
      </c>
      <c r="J11" s="298">
        <v>11106</v>
      </c>
      <c r="K11" s="298"/>
      <c r="L11" s="294" t="s">
        <v>123</v>
      </c>
      <c r="M11" s="284">
        <v>12203</v>
      </c>
      <c r="N11" s="296">
        <v>13</v>
      </c>
      <c r="O11" s="298">
        <v>64</v>
      </c>
      <c r="P11" s="298">
        <v>192</v>
      </c>
      <c r="Q11" s="298"/>
      <c r="R11" s="294" t="s">
        <v>123</v>
      </c>
      <c r="S11" s="296">
        <v>269</v>
      </c>
      <c r="T11" s="296">
        <v>82</v>
      </c>
      <c r="U11" s="298">
        <v>1615</v>
      </c>
      <c r="V11" s="298">
        <v>13545</v>
      </c>
      <c r="W11" s="298"/>
      <c r="X11" s="294" t="s">
        <v>146</v>
      </c>
      <c r="Y11" s="296">
        <v>16559</v>
      </c>
    </row>
    <row r="12" spans="1:25" ht="12.75">
      <c r="A12" s="286" t="s">
        <v>101</v>
      </c>
      <c r="B12" s="296">
        <v>14</v>
      </c>
      <c r="C12" s="295">
        <v>486</v>
      </c>
      <c r="D12" s="295">
        <v>2273</v>
      </c>
      <c r="E12" s="295"/>
      <c r="F12" s="295">
        <v>1405</v>
      </c>
      <c r="G12" s="296">
        <v>4178</v>
      </c>
      <c r="H12" s="296">
        <v>49</v>
      </c>
      <c r="I12" s="298">
        <v>892</v>
      </c>
      <c r="J12" s="298">
        <v>10512</v>
      </c>
      <c r="K12" s="298"/>
      <c r="L12" s="294" t="s">
        <v>123</v>
      </c>
      <c r="M12" s="284">
        <v>11453</v>
      </c>
      <c r="N12" s="296">
        <v>8</v>
      </c>
      <c r="O12" s="298">
        <v>65</v>
      </c>
      <c r="P12" s="298">
        <v>184</v>
      </c>
      <c r="Q12" s="298"/>
      <c r="R12" s="294" t="s">
        <v>123</v>
      </c>
      <c r="S12" s="296">
        <v>257</v>
      </c>
      <c r="T12" s="296">
        <v>71</v>
      </c>
      <c r="U12" s="298">
        <v>1443</v>
      </c>
      <c r="V12" s="298">
        <v>12969</v>
      </c>
      <c r="W12" s="298"/>
      <c r="X12" s="294" t="s">
        <v>147</v>
      </c>
      <c r="Y12" s="296">
        <v>15888</v>
      </c>
    </row>
    <row r="13" spans="1:25" ht="12.75">
      <c r="A13" s="286" t="s">
        <v>102</v>
      </c>
      <c r="B13" s="296">
        <v>33</v>
      </c>
      <c r="C13" s="295">
        <v>478</v>
      </c>
      <c r="D13" s="295">
        <v>2195</v>
      </c>
      <c r="E13" s="295"/>
      <c r="F13" s="295">
        <v>1422</v>
      </c>
      <c r="G13" s="296">
        <v>4128</v>
      </c>
      <c r="H13" s="296">
        <v>37</v>
      </c>
      <c r="I13" s="298">
        <v>813</v>
      </c>
      <c r="J13" s="298">
        <v>9985</v>
      </c>
      <c r="K13" s="298"/>
      <c r="L13" s="294" t="s">
        <v>123</v>
      </c>
      <c r="M13" s="284">
        <v>10835</v>
      </c>
      <c r="N13" s="296">
        <v>10</v>
      </c>
      <c r="O13" s="298">
        <v>72</v>
      </c>
      <c r="P13" s="298">
        <v>196</v>
      </c>
      <c r="Q13" s="298"/>
      <c r="R13" s="294" t="s">
        <v>123</v>
      </c>
      <c r="S13" s="296">
        <v>278</v>
      </c>
      <c r="T13" s="296">
        <v>80</v>
      </c>
      <c r="U13" s="298">
        <v>1363</v>
      </c>
      <c r="V13" s="298">
        <v>12376</v>
      </c>
      <c r="W13" s="298"/>
      <c r="X13" s="294" t="s">
        <v>148</v>
      </c>
      <c r="Y13" s="296">
        <v>15241</v>
      </c>
    </row>
    <row r="14" spans="1:25" ht="12.75">
      <c r="A14" s="286" t="s">
        <v>103</v>
      </c>
      <c r="B14" s="296">
        <v>24</v>
      </c>
      <c r="C14" s="295">
        <v>505</v>
      </c>
      <c r="D14" s="295">
        <v>1948</v>
      </c>
      <c r="E14" s="295"/>
      <c r="F14" s="295">
        <v>1277</v>
      </c>
      <c r="G14" s="296">
        <v>3754</v>
      </c>
      <c r="H14" s="296">
        <v>44</v>
      </c>
      <c r="I14" s="298">
        <v>765</v>
      </c>
      <c r="J14" s="298">
        <v>9373</v>
      </c>
      <c r="K14" s="298"/>
      <c r="L14" s="294" t="s">
        <v>123</v>
      </c>
      <c r="M14" s="284">
        <v>10182</v>
      </c>
      <c r="N14" s="296">
        <v>12</v>
      </c>
      <c r="O14" s="298">
        <v>51</v>
      </c>
      <c r="P14" s="298">
        <v>175</v>
      </c>
      <c r="Q14" s="298"/>
      <c r="R14" s="294" t="s">
        <v>123</v>
      </c>
      <c r="S14" s="296">
        <v>238</v>
      </c>
      <c r="T14" s="296">
        <v>80</v>
      </c>
      <c r="U14" s="298">
        <v>1321</v>
      </c>
      <c r="V14" s="298">
        <v>11496</v>
      </c>
      <c r="W14" s="298"/>
      <c r="X14" s="294" t="s">
        <v>149</v>
      </c>
      <c r="Y14" s="296">
        <v>14174</v>
      </c>
    </row>
    <row r="15" spans="1:25" ht="12.75">
      <c r="A15" s="286" t="s">
        <v>104</v>
      </c>
      <c r="B15" s="296">
        <v>19</v>
      </c>
      <c r="C15" s="295">
        <v>449</v>
      </c>
      <c r="D15" s="295">
        <v>2022</v>
      </c>
      <c r="E15" s="295"/>
      <c r="F15" s="294" t="str">
        <f>"(2)"</f>
        <v>(2)</v>
      </c>
      <c r="G15" s="296">
        <v>2490</v>
      </c>
      <c r="H15" s="296">
        <v>41</v>
      </c>
      <c r="I15" s="298">
        <v>733</v>
      </c>
      <c r="J15" s="298">
        <v>8843</v>
      </c>
      <c r="K15" s="298"/>
      <c r="L15" s="294" t="s">
        <v>123</v>
      </c>
      <c r="M15" s="284">
        <v>9617</v>
      </c>
      <c r="N15" s="296">
        <v>10</v>
      </c>
      <c r="O15" s="298">
        <v>47</v>
      </c>
      <c r="P15" s="298">
        <v>163</v>
      </c>
      <c r="Q15" s="298"/>
      <c r="R15" s="294" t="s">
        <v>123</v>
      </c>
      <c r="S15" s="296">
        <v>220</v>
      </c>
      <c r="T15" s="296">
        <v>70</v>
      </c>
      <c r="U15" s="298">
        <v>1229</v>
      </c>
      <c r="V15" s="298">
        <v>11028</v>
      </c>
      <c r="W15" s="298"/>
      <c r="X15" s="294" t="s">
        <v>124</v>
      </c>
      <c r="Y15" s="296">
        <v>12327</v>
      </c>
    </row>
    <row r="16" spans="1:25" ht="12.75">
      <c r="A16" s="286" t="s">
        <v>105</v>
      </c>
      <c r="B16" s="296">
        <v>25</v>
      </c>
      <c r="C16" s="295">
        <v>427</v>
      </c>
      <c r="D16" s="295">
        <v>1889</v>
      </c>
      <c r="E16" s="295"/>
      <c r="F16" s="294" t="s">
        <v>87</v>
      </c>
      <c r="G16" s="296">
        <v>2341</v>
      </c>
      <c r="H16" s="296">
        <v>42</v>
      </c>
      <c r="I16" s="298">
        <v>682</v>
      </c>
      <c r="J16" s="298">
        <v>8010</v>
      </c>
      <c r="K16" s="298"/>
      <c r="L16" s="294" t="s">
        <v>123</v>
      </c>
      <c r="M16" s="284">
        <v>8734</v>
      </c>
      <c r="N16" s="296">
        <v>10</v>
      </c>
      <c r="O16" s="298">
        <v>37</v>
      </c>
      <c r="P16" s="298">
        <v>127</v>
      </c>
      <c r="Q16" s="298"/>
      <c r="R16" s="294" t="s">
        <v>123</v>
      </c>
      <c r="S16" s="296">
        <v>174</v>
      </c>
      <c r="T16" s="296">
        <v>77</v>
      </c>
      <c r="U16" s="298">
        <v>1146</v>
      </c>
      <c r="V16" s="298">
        <v>10026</v>
      </c>
      <c r="W16" s="298"/>
      <c r="X16" s="294" t="s">
        <v>124</v>
      </c>
      <c r="Y16" s="296">
        <v>11249</v>
      </c>
    </row>
    <row r="17" spans="1:25" ht="12.75">
      <c r="A17" s="286" t="s">
        <v>106</v>
      </c>
      <c r="B17" s="296">
        <v>29</v>
      </c>
      <c r="C17" s="295">
        <v>377</v>
      </c>
      <c r="D17" s="295">
        <v>1798</v>
      </c>
      <c r="E17" s="295"/>
      <c r="F17" s="294" t="s">
        <v>87</v>
      </c>
      <c r="G17" s="296">
        <v>2204</v>
      </c>
      <c r="H17" s="296">
        <v>43</v>
      </c>
      <c r="I17" s="298">
        <v>758</v>
      </c>
      <c r="J17" s="298">
        <v>7704</v>
      </c>
      <c r="K17" s="298"/>
      <c r="L17" s="294" t="s">
        <v>123</v>
      </c>
      <c r="M17" s="284">
        <v>8505</v>
      </c>
      <c r="N17" s="296">
        <v>12</v>
      </c>
      <c r="O17" s="298">
        <v>27</v>
      </c>
      <c r="P17" s="298">
        <v>145</v>
      </c>
      <c r="Q17" s="298"/>
      <c r="R17" s="294" t="s">
        <v>123</v>
      </c>
      <c r="S17" s="296">
        <v>184</v>
      </c>
      <c r="T17" s="296">
        <v>84</v>
      </c>
      <c r="U17" s="298">
        <v>1162</v>
      </c>
      <c r="V17" s="298">
        <v>9647</v>
      </c>
      <c r="W17" s="298"/>
      <c r="X17" s="294" t="s">
        <v>124</v>
      </c>
      <c r="Y17" s="296">
        <v>10893</v>
      </c>
    </row>
    <row r="18" spans="1:25" ht="12.75">
      <c r="A18" s="286" t="s">
        <v>107</v>
      </c>
      <c r="B18" s="296">
        <v>29</v>
      </c>
      <c r="C18" s="295">
        <v>366</v>
      </c>
      <c r="D18" s="295">
        <v>1725</v>
      </c>
      <c r="E18" s="295"/>
      <c r="F18" s="294" t="s">
        <v>87</v>
      </c>
      <c r="G18" s="296">
        <v>2120</v>
      </c>
      <c r="H18" s="296">
        <v>44</v>
      </c>
      <c r="I18" s="298">
        <v>761</v>
      </c>
      <c r="J18" s="298">
        <v>7224</v>
      </c>
      <c r="K18" s="298"/>
      <c r="L18" s="294" t="s">
        <v>123</v>
      </c>
      <c r="M18" s="284">
        <v>8029</v>
      </c>
      <c r="N18" s="296">
        <v>6</v>
      </c>
      <c r="O18" s="298">
        <v>36</v>
      </c>
      <c r="P18" s="298">
        <v>128</v>
      </c>
      <c r="Q18" s="298"/>
      <c r="R18" s="294" t="s">
        <v>123</v>
      </c>
      <c r="S18" s="296">
        <v>170</v>
      </c>
      <c r="T18" s="296">
        <v>79</v>
      </c>
      <c r="U18" s="298">
        <v>1163</v>
      </c>
      <c r="V18" s="298">
        <v>9077</v>
      </c>
      <c r="W18" s="298"/>
      <c r="X18" s="294" t="s">
        <v>124</v>
      </c>
      <c r="Y18" s="296">
        <v>10319</v>
      </c>
    </row>
    <row r="19" spans="1:25" ht="12.75">
      <c r="A19" s="286" t="s">
        <v>108</v>
      </c>
      <c r="B19" s="296">
        <v>42</v>
      </c>
      <c r="C19" s="295">
        <v>360</v>
      </c>
      <c r="D19" s="295">
        <v>1678</v>
      </c>
      <c r="E19" s="295"/>
      <c r="F19" s="294" t="s">
        <v>87</v>
      </c>
      <c r="G19" s="296">
        <v>2080</v>
      </c>
      <c r="H19" s="296">
        <v>40</v>
      </c>
      <c r="I19" s="298">
        <v>741</v>
      </c>
      <c r="J19" s="298">
        <v>6934</v>
      </c>
      <c r="K19" s="298"/>
      <c r="L19" s="294" t="s">
        <v>123</v>
      </c>
      <c r="M19" s="284">
        <v>7715</v>
      </c>
      <c r="N19" s="296">
        <v>9</v>
      </c>
      <c r="O19" s="298">
        <v>34</v>
      </c>
      <c r="P19" s="298">
        <v>161</v>
      </c>
      <c r="Q19" s="298"/>
      <c r="R19" s="294" t="s">
        <v>123</v>
      </c>
      <c r="S19" s="296">
        <v>204</v>
      </c>
      <c r="T19" s="296">
        <v>91</v>
      </c>
      <c r="U19" s="298">
        <v>1135</v>
      </c>
      <c r="V19" s="298">
        <v>8773</v>
      </c>
      <c r="W19" s="298"/>
      <c r="X19" s="294" t="s">
        <v>124</v>
      </c>
      <c r="Y19" s="296">
        <v>9999</v>
      </c>
    </row>
    <row r="20" spans="1:25" ht="12.75">
      <c r="A20" s="286" t="s">
        <v>125</v>
      </c>
      <c r="B20" s="296">
        <v>60</v>
      </c>
      <c r="C20" s="295">
        <v>499</v>
      </c>
      <c r="D20" s="295">
        <v>1628</v>
      </c>
      <c r="E20" s="295"/>
      <c r="F20" s="294" t="s">
        <v>87</v>
      </c>
      <c r="G20" s="297">
        <v>2187</v>
      </c>
      <c r="H20" s="296">
        <v>37</v>
      </c>
      <c r="I20" s="298">
        <v>768</v>
      </c>
      <c r="J20" s="298">
        <v>6867</v>
      </c>
      <c r="K20" s="298"/>
      <c r="L20" s="294" t="s">
        <v>123</v>
      </c>
      <c r="M20" s="297">
        <v>7672</v>
      </c>
      <c r="N20" s="296">
        <v>8</v>
      </c>
      <c r="O20" s="298">
        <v>47</v>
      </c>
      <c r="P20" s="298">
        <v>164</v>
      </c>
      <c r="Q20" s="298"/>
      <c r="R20" s="294" t="s">
        <v>123</v>
      </c>
      <c r="S20" s="297">
        <v>219</v>
      </c>
      <c r="T20" s="296">
        <v>105</v>
      </c>
      <c r="U20" s="298">
        <v>1314</v>
      </c>
      <c r="V20" s="298">
        <v>8659</v>
      </c>
      <c r="W20" s="298"/>
      <c r="X20" s="294" t="s">
        <v>124</v>
      </c>
      <c r="Y20" s="293">
        <v>10078</v>
      </c>
    </row>
    <row r="21" spans="1:25" ht="12.75">
      <c r="A21" s="286" t="s">
        <v>110</v>
      </c>
      <c r="B21" s="296">
        <v>56</v>
      </c>
      <c r="C21" s="295">
        <v>537</v>
      </c>
      <c r="D21" s="295">
        <v>1567</v>
      </c>
      <c r="E21" s="295"/>
      <c r="F21" s="294" t="s">
        <v>87</v>
      </c>
      <c r="G21" s="297">
        <v>2160</v>
      </c>
      <c r="H21" s="296">
        <v>46</v>
      </c>
      <c r="I21" s="298">
        <v>836</v>
      </c>
      <c r="J21" s="298">
        <v>7064</v>
      </c>
      <c r="K21" s="298"/>
      <c r="L21" s="294" t="s">
        <v>123</v>
      </c>
      <c r="M21" s="297">
        <v>7946</v>
      </c>
      <c r="N21" s="296">
        <v>8</v>
      </c>
      <c r="O21" s="298">
        <v>36</v>
      </c>
      <c r="P21" s="298">
        <v>113</v>
      </c>
      <c r="Q21" s="298"/>
      <c r="R21" s="294" t="s">
        <v>123</v>
      </c>
      <c r="S21" s="297">
        <v>157</v>
      </c>
      <c r="T21" s="296">
        <v>110</v>
      </c>
      <c r="U21" s="298">
        <v>1409</v>
      </c>
      <c r="V21" s="298">
        <v>8744</v>
      </c>
      <c r="W21" s="298"/>
      <c r="X21" s="294" t="s">
        <v>124</v>
      </c>
      <c r="Y21" s="293">
        <v>10263</v>
      </c>
    </row>
    <row r="22" spans="1:25" ht="12.75">
      <c r="A22" s="286" t="s">
        <v>111</v>
      </c>
      <c r="B22" s="296">
        <v>57</v>
      </c>
      <c r="C22" s="295">
        <v>502</v>
      </c>
      <c r="D22" s="295">
        <v>1559</v>
      </c>
      <c r="E22" s="295"/>
      <c r="F22" s="294" t="s">
        <v>87</v>
      </c>
      <c r="G22" s="297">
        <v>2118</v>
      </c>
      <c r="H22" s="296">
        <v>40</v>
      </c>
      <c r="I22" s="298">
        <v>806</v>
      </c>
      <c r="J22" s="298">
        <v>7072</v>
      </c>
      <c r="K22" s="298"/>
      <c r="L22" s="294" t="s">
        <v>123</v>
      </c>
      <c r="M22" s="297">
        <v>7918</v>
      </c>
      <c r="N22" s="296">
        <v>13</v>
      </c>
      <c r="O22" s="298">
        <v>45</v>
      </c>
      <c r="P22" s="298">
        <v>110</v>
      </c>
      <c r="Q22" s="298"/>
      <c r="R22" s="294" t="s">
        <v>123</v>
      </c>
      <c r="S22" s="297">
        <v>168</v>
      </c>
      <c r="T22" s="296">
        <v>110</v>
      </c>
      <c r="U22" s="298">
        <v>1353</v>
      </c>
      <c r="V22" s="298">
        <v>8741</v>
      </c>
      <c r="W22" s="298"/>
      <c r="X22" s="294" t="s">
        <v>124</v>
      </c>
      <c r="Y22" s="293">
        <v>10204</v>
      </c>
    </row>
    <row r="23" spans="1:25" ht="12.75">
      <c r="A23" s="286" t="s">
        <v>92</v>
      </c>
      <c r="B23" s="296">
        <v>57</v>
      </c>
      <c r="C23" s="295">
        <v>522</v>
      </c>
      <c r="D23" s="295">
        <v>1522</v>
      </c>
      <c r="E23" s="295"/>
      <c r="F23" s="294" t="s">
        <v>87</v>
      </c>
      <c r="G23" s="297">
        <v>2101</v>
      </c>
      <c r="H23" s="296">
        <v>44</v>
      </c>
      <c r="I23" s="298">
        <v>767</v>
      </c>
      <c r="J23" s="298">
        <v>7154</v>
      </c>
      <c r="K23" s="298"/>
      <c r="L23" s="294" t="s">
        <v>123</v>
      </c>
      <c r="M23" s="297">
        <v>7965</v>
      </c>
      <c r="N23" s="296">
        <v>12</v>
      </c>
      <c r="O23" s="298">
        <v>75</v>
      </c>
      <c r="P23" s="298">
        <v>111</v>
      </c>
      <c r="Q23" s="298"/>
      <c r="R23" s="294" t="s">
        <v>123</v>
      </c>
      <c r="S23" s="297">
        <v>198</v>
      </c>
      <c r="T23" s="296">
        <v>113</v>
      </c>
      <c r="U23" s="298">
        <v>1364</v>
      </c>
      <c r="V23" s="298">
        <v>8787</v>
      </c>
      <c r="W23" s="298"/>
      <c r="X23" s="294" t="s">
        <v>124</v>
      </c>
      <c r="Y23" s="293">
        <v>10264</v>
      </c>
    </row>
    <row r="24" spans="1:25" ht="12.75">
      <c r="A24" s="286" t="s">
        <v>112</v>
      </c>
      <c r="B24" s="296">
        <v>62</v>
      </c>
      <c r="C24" s="295">
        <v>514</v>
      </c>
      <c r="D24" s="295">
        <v>1569</v>
      </c>
      <c r="E24" s="295"/>
      <c r="F24" s="294" t="s">
        <v>87</v>
      </c>
      <c r="G24" s="297">
        <v>2145</v>
      </c>
      <c r="H24" s="296">
        <v>48</v>
      </c>
      <c r="I24" s="298">
        <v>771</v>
      </c>
      <c r="J24" s="298">
        <v>7405</v>
      </c>
      <c r="K24" s="298"/>
      <c r="L24" s="294" t="s">
        <v>123</v>
      </c>
      <c r="M24" s="297">
        <v>8224</v>
      </c>
      <c r="N24" s="296">
        <v>9</v>
      </c>
      <c r="O24" s="298">
        <v>74</v>
      </c>
      <c r="P24" s="298">
        <v>120</v>
      </c>
      <c r="Q24" s="298"/>
      <c r="R24" s="294" t="s">
        <v>123</v>
      </c>
      <c r="S24" s="297">
        <v>203</v>
      </c>
      <c r="T24" s="296">
        <v>119</v>
      </c>
      <c r="U24" s="298">
        <v>1359</v>
      </c>
      <c r="V24" s="298">
        <v>9094</v>
      </c>
      <c r="W24" s="298"/>
      <c r="X24" s="294" t="s">
        <v>124</v>
      </c>
      <c r="Y24" s="293">
        <v>10572</v>
      </c>
    </row>
    <row r="25" spans="1:25" ht="12.75">
      <c r="A25" s="286" t="s">
        <v>113</v>
      </c>
      <c r="B25" s="299">
        <v>54</v>
      </c>
      <c r="C25" s="294">
        <v>491</v>
      </c>
      <c r="D25" s="294">
        <v>1682</v>
      </c>
      <c r="E25" s="294"/>
      <c r="F25" s="294" t="s">
        <v>87</v>
      </c>
      <c r="G25" s="297">
        <v>2227</v>
      </c>
      <c r="H25" s="296">
        <v>61</v>
      </c>
      <c r="I25" s="298">
        <v>747</v>
      </c>
      <c r="J25" s="298">
        <v>7521</v>
      </c>
      <c r="K25" s="298"/>
      <c r="L25" s="294" t="s">
        <v>123</v>
      </c>
      <c r="M25" s="297">
        <v>8329</v>
      </c>
      <c r="N25" s="296">
        <v>11</v>
      </c>
      <c r="O25" s="298">
        <v>71</v>
      </c>
      <c r="P25" s="298">
        <v>130</v>
      </c>
      <c r="Q25" s="298"/>
      <c r="R25" s="294" t="s">
        <v>123</v>
      </c>
      <c r="S25" s="297">
        <v>212</v>
      </c>
      <c r="T25" s="296">
        <v>126</v>
      </c>
      <c r="U25" s="298">
        <v>1309</v>
      </c>
      <c r="V25" s="298">
        <v>9333</v>
      </c>
      <c r="W25" s="298"/>
      <c r="X25" s="294" t="s">
        <v>124</v>
      </c>
      <c r="Y25" s="293">
        <v>10768</v>
      </c>
    </row>
    <row r="26" spans="1:25" ht="12.75">
      <c r="A26" s="286" t="s">
        <v>93</v>
      </c>
      <c r="B26" s="299">
        <v>53</v>
      </c>
      <c r="C26" s="294">
        <v>540</v>
      </c>
      <c r="D26" s="294">
        <v>1705</v>
      </c>
      <c r="E26" s="294"/>
      <c r="F26" s="294" t="s">
        <v>87</v>
      </c>
      <c r="G26" s="297">
        <v>2298</v>
      </c>
      <c r="H26" s="296">
        <v>53</v>
      </c>
      <c r="I26" s="298">
        <v>775</v>
      </c>
      <c r="J26" s="298">
        <v>7660</v>
      </c>
      <c r="K26" s="298"/>
      <c r="L26" s="294" t="s">
        <v>123</v>
      </c>
      <c r="M26" s="297">
        <v>8488</v>
      </c>
      <c r="N26" s="296">
        <v>15</v>
      </c>
      <c r="O26" s="298">
        <v>78</v>
      </c>
      <c r="P26" s="298">
        <v>133</v>
      </c>
      <c r="Q26" s="298"/>
      <c r="R26" s="294" t="s">
        <v>123</v>
      </c>
      <c r="S26" s="297">
        <v>226</v>
      </c>
      <c r="T26" s="296">
        <v>121</v>
      </c>
      <c r="U26" s="298">
        <v>1393</v>
      </c>
      <c r="V26" s="298">
        <v>9498</v>
      </c>
      <c r="W26" s="298"/>
      <c r="X26" s="294" t="s">
        <v>124</v>
      </c>
      <c r="Y26" s="293">
        <v>11012</v>
      </c>
    </row>
    <row r="27" spans="1:25" ht="12.75">
      <c r="A27" s="286" t="s">
        <v>156</v>
      </c>
      <c r="B27" s="299">
        <v>56</v>
      </c>
      <c r="C27" s="294">
        <v>521</v>
      </c>
      <c r="D27" s="294">
        <v>1776</v>
      </c>
      <c r="E27" s="294"/>
      <c r="F27" s="294" t="s">
        <v>87</v>
      </c>
      <c r="G27" s="297">
        <f>SUM(B27:D27)</f>
        <v>2353</v>
      </c>
      <c r="H27" s="296">
        <v>49</v>
      </c>
      <c r="I27" s="298">
        <v>774</v>
      </c>
      <c r="J27" s="298">
        <v>7668</v>
      </c>
      <c r="K27" s="298"/>
      <c r="L27" s="294" t="s">
        <v>123</v>
      </c>
      <c r="M27" s="297">
        <f>SUM(H27:J27)</f>
        <v>8491</v>
      </c>
      <c r="N27" s="296">
        <v>47</v>
      </c>
      <c r="O27" s="298">
        <v>92</v>
      </c>
      <c r="P27" s="298">
        <v>146</v>
      </c>
      <c r="Q27" s="298"/>
      <c r="R27" s="294" t="s">
        <v>123</v>
      </c>
      <c r="S27" s="297">
        <f>SUM(N27:P27)</f>
        <v>285</v>
      </c>
      <c r="T27" s="296">
        <f aca="true" t="shared" si="0" ref="T27:V32">SUM(H27,N27,B27)</f>
        <v>152</v>
      </c>
      <c r="U27" s="295">
        <f t="shared" si="0"/>
        <v>1387</v>
      </c>
      <c r="V27" s="295">
        <f t="shared" si="0"/>
        <v>9590</v>
      </c>
      <c r="W27" s="295"/>
      <c r="X27" s="294" t="s">
        <v>124</v>
      </c>
      <c r="Y27" s="293">
        <f>SUM(T27:V27)</f>
        <v>11129</v>
      </c>
    </row>
    <row r="28" spans="1:25" ht="12.75">
      <c r="A28" s="286" t="s">
        <v>175</v>
      </c>
      <c r="B28" s="299">
        <v>70</v>
      </c>
      <c r="C28" s="294">
        <v>464</v>
      </c>
      <c r="D28" s="294">
        <v>1838</v>
      </c>
      <c r="E28" s="294">
        <v>4</v>
      </c>
      <c r="F28" s="294" t="s">
        <v>87</v>
      </c>
      <c r="G28" s="297">
        <f>SUM(B28:E28)</f>
        <v>2376</v>
      </c>
      <c r="H28" s="296">
        <v>57</v>
      </c>
      <c r="I28" s="298">
        <v>790</v>
      </c>
      <c r="J28" s="298">
        <f>7817-132</f>
        <v>7685</v>
      </c>
      <c r="K28" s="298">
        <v>132</v>
      </c>
      <c r="L28" s="294" t="s">
        <v>123</v>
      </c>
      <c r="M28" s="297">
        <f>SUM(H28:K28)</f>
        <v>8664</v>
      </c>
      <c r="N28" s="296">
        <v>23</v>
      </c>
      <c r="O28" s="298">
        <v>102</v>
      </c>
      <c r="P28" s="298">
        <v>104</v>
      </c>
      <c r="Q28" s="298">
        <v>33</v>
      </c>
      <c r="R28" s="294" t="s">
        <v>123</v>
      </c>
      <c r="S28" s="297">
        <f>SUM(N28:Q28)</f>
        <v>262</v>
      </c>
      <c r="T28" s="296">
        <f t="shared" si="0"/>
        <v>150</v>
      </c>
      <c r="U28" s="295">
        <f t="shared" si="0"/>
        <v>1356</v>
      </c>
      <c r="V28" s="295">
        <f t="shared" si="0"/>
        <v>9627</v>
      </c>
      <c r="W28" s="295">
        <f>SUM(K28,Q28,E28)</f>
        <v>169</v>
      </c>
      <c r="X28" s="294" t="s">
        <v>124</v>
      </c>
      <c r="Y28" s="293">
        <f>SUM(T28:W28)</f>
        <v>11302</v>
      </c>
    </row>
    <row r="29" spans="1:25" ht="12.75">
      <c r="A29" s="286" t="s">
        <v>185</v>
      </c>
      <c r="B29" s="294">
        <v>71</v>
      </c>
      <c r="C29" s="294">
        <v>518</v>
      </c>
      <c r="D29" s="294">
        <v>1900</v>
      </c>
      <c r="E29" s="294">
        <v>4</v>
      </c>
      <c r="F29" s="294" t="s">
        <v>87</v>
      </c>
      <c r="G29" s="297">
        <f>SUM(B29:E29)</f>
        <v>2493</v>
      </c>
      <c r="H29" s="295">
        <v>72</v>
      </c>
      <c r="I29" s="298">
        <v>797</v>
      </c>
      <c r="J29" s="298">
        <v>7723</v>
      </c>
      <c r="K29" s="298">
        <v>133</v>
      </c>
      <c r="L29" s="294" t="s">
        <v>123</v>
      </c>
      <c r="M29" s="297">
        <f>SUM(H29:K29)</f>
        <v>8725</v>
      </c>
      <c r="N29" s="295">
        <v>21</v>
      </c>
      <c r="O29" s="298">
        <v>101</v>
      </c>
      <c r="P29" s="298">
        <v>103</v>
      </c>
      <c r="Q29" s="298">
        <v>36</v>
      </c>
      <c r="R29" s="294" t="s">
        <v>123</v>
      </c>
      <c r="S29" s="297">
        <f>SUM(N29:Q29)</f>
        <v>261</v>
      </c>
      <c r="T29" s="296">
        <f t="shared" si="0"/>
        <v>164</v>
      </c>
      <c r="U29" s="295">
        <f t="shared" si="0"/>
        <v>1416</v>
      </c>
      <c r="V29" s="295">
        <f t="shared" si="0"/>
        <v>9726</v>
      </c>
      <c r="W29" s="295">
        <f>SUM(K29,Q29,E29)</f>
        <v>173</v>
      </c>
      <c r="X29" s="294" t="s">
        <v>124</v>
      </c>
      <c r="Y29" s="293">
        <f>SUM(T29:W29)</f>
        <v>11479</v>
      </c>
    </row>
    <row r="30" spans="1:25" ht="12.75">
      <c r="A30" s="286" t="s">
        <v>193</v>
      </c>
      <c r="B30" s="294">
        <v>64</v>
      </c>
      <c r="C30" s="294">
        <v>436</v>
      </c>
      <c r="D30" s="294">
        <v>1896</v>
      </c>
      <c r="E30" s="294">
        <v>5</v>
      </c>
      <c r="F30" s="294" t="s">
        <v>87</v>
      </c>
      <c r="G30" s="297">
        <f>SUM(B30:E30)</f>
        <v>2401</v>
      </c>
      <c r="H30" s="295">
        <v>74</v>
      </c>
      <c r="I30" s="298">
        <v>776</v>
      </c>
      <c r="J30" s="298">
        <v>7615</v>
      </c>
      <c r="K30" s="298">
        <v>138</v>
      </c>
      <c r="L30" s="294" t="s">
        <v>123</v>
      </c>
      <c r="M30" s="297">
        <f>SUM(H30:K30)</f>
        <v>8603</v>
      </c>
      <c r="N30" s="295">
        <v>22</v>
      </c>
      <c r="O30" s="298">
        <v>90</v>
      </c>
      <c r="P30" s="298">
        <v>111</v>
      </c>
      <c r="Q30" s="298">
        <v>32</v>
      </c>
      <c r="R30" s="294" t="s">
        <v>123</v>
      </c>
      <c r="S30" s="297">
        <f>SUM(N30:Q30)</f>
        <v>255</v>
      </c>
      <c r="T30" s="296">
        <f t="shared" si="0"/>
        <v>160</v>
      </c>
      <c r="U30" s="295">
        <f t="shared" si="0"/>
        <v>1302</v>
      </c>
      <c r="V30" s="295">
        <f t="shared" si="0"/>
        <v>9622</v>
      </c>
      <c r="W30" s="295">
        <f>SUM(K30,Q30,E30)</f>
        <v>175</v>
      </c>
      <c r="X30" s="294" t="s">
        <v>124</v>
      </c>
      <c r="Y30" s="293">
        <f>SUM(T30:W30)</f>
        <v>11259</v>
      </c>
    </row>
    <row r="31" spans="1:25" ht="12.75">
      <c r="A31" s="286" t="s">
        <v>202</v>
      </c>
      <c r="B31" s="294">
        <v>58</v>
      </c>
      <c r="C31" s="294">
        <v>433</v>
      </c>
      <c r="D31" s="294">
        <v>1939</v>
      </c>
      <c r="E31" s="294">
        <v>8</v>
      </c>
      <c r="F31" s="294" t="s">
        <v>87</v>
      </c>
      <c r="G31" s="297">
        <f>SUM(B31:E31)</f>
        <v>2438</v>
      </c>
      <c r="H31" s="295">
        <v>55</v>
      </c>
      <c r="I31" s="298">
        <v>822</v>
      </c>
      <c r="J31" s="298">
        <v>7613</v>
      </c>
      <c r="K31" s="298">
        <v>169</v>
      </c>
      <c r="L31" s="294" t="s">
        <v>123</v>
      </c>
      <c r="M31" s="297">
        <f>SUM(H31:K31)</f>
        <v>8659</v>
      </c>
      <c r="N31" s="295">
        <v>18</v>
      </c>
      <c r="O31" s="298">
        <v>69</v>
      </c>
      <c r="P31" s="298">
        <v>114</v>
      </c>
      <c r="Q31" s="298">
        <v>33</v>
      </c>
      <c r="R31" s="294" t="s">
        <v>123</v>
      </c>
      <c r="S31" s="297">
        <f>SUM(N31:Q31)</f>
        <v>234</v>
      </c>
      <c r="T31" s="296">
        <f t="shared" si="0"/>
        <v>131</v>
      </c>
      <c r="U31" s="295">
        <f t="shared" si="0"/>
        <v>1324</v>
      </c>
      <c r="V31" s="295">
        <f t="shared" si="0"/>
        <v>9666</v>
      </c>
      <c r="W31" s="295">
        <f>SUM(K31,Q31,E31)</f>
        <v>210</v>
      </c>
      <c r="X31" s="294" t="s">
        <v>124</v>
      </c>
      <c r="Y31" s="293">
        <f>SUM(T31:W31)</f>
        <v>11331</v>
      </c>
    </row>
    <row r="32" spans="1:25" ht="12.75">
      <c r="A32" s="286" t="s">
        <v>214</v>
      </c>
      <c r="B32" s="294">
        <v>61</v>
      </c>
      <c r="C32" s="294">
        <v>418</v>
      </c>
      <c r="D32" s="294">
        <v>1919</v>
      </c>
      <c r="E32" s="294">
        <v>6</v>
      </c>
      <c r="F32" s="294" t="s">
        <v>87</v>
      </c>
      <c r="G32" s="297">
        <f>SUM(B32:E32)</f>
        <v>2404</v>
      </c>
      <c r="H32" s="295">
        <v>60</v>
      </c>
      <c r="I32" s="298">
        <v>776</v>
      </c>
      <c r="J32" s="298">
        <v>7500</v>
      </c>
      <c r="K32" s="298">
        <v>157</v>
      </c>
      <c r="L32" s="294" t="s">
        <v>123</v>
      </c>
      <c r="M32" s="297">
        <f>SUM(H32:K32)</f>
        <v>8493</v>
      </c>
      <c r="N32" s="295">
        <v>16</v>
      </c>
      <c r="O32" s="298">
        <v>59</v>
      </c>
      <c r="P32" s="298">
        <v>77</v>
      </c>
      <c r="Q32" s="298">
        <v>34</v>
      </c>
      <c r="R32" s="294" t="s">
        <v>123</v>
      </c>
      <c r="S32" s="297">
        <f>SUM(N32:Q32)</f>
        <v>186</v>
      </c>
      <c r="T32" s="296">
        <f t="shared" si="0"/>
        <v>137</v>
      </c>
      <c r="U32" s="295">
        <f t="shared" si="0"/>
        <v>1253</v>
      </c>
      <c r="V32" s="295">
        <f t="shared" si="0"/>
        <v>9496</v>
      </c>
      <c r="W32" s="295">
        <f>SUM(K32,Q32,E32)</f>
        <v>197</v>
      </c>
      <c r="X32" s="294" t="s">
        <v>124</v>
      </c>
      <c r="Y32" s="293">
        <f>SUM(T32:W32)</f>
        <v>11083</v>
      </c>
    </row>
    <row r="33" spans="1:25" ht="12.75">
      <c r="A33" s="286" t="s">
        <v>239</v>
      </c>
      <c r="B33" s="294">
        <v>39</v>
      </c>
      <c r="C33" s="294">
        <v>386</v>
      </c>
      <c r="D33" s="294">
        <v>1858</v>
      </c>
      <c r="E33" s="294">
        <v>7</v>
      </c>
      <c r="F33" s="294" t="s">
        <v>87</v>
      </c>
      <c r="G33" s="297">
        <v>2290</v>
      </c>
      <c r="H33" s="295">
        <v>62</v>
      </c>
      <c r="I33" s="298">
        <v>806</v>
      </c>
      <c r="J33" s="298">
        <v>7220</v>
      </c>
      <c r="K33" s="298">
        <v>155</v>
      </c>
      <c r="L33" s="294" t="s">
        <v>123</v>
      </c>
      <c r="M33" s="297">
        <v>8243</v>
      </c>
      <c r="N33" s="295">
        <v>13</v>
      </c>
      <c r="O33" s="298">
        <v>50</v>
      </c>
      <c r="P33" s="298">
        <v>76</v>
      </c>
      <c r="Q33" s="298">
        <v>31</v>
      </c>
      <c r="R33" s="294" t="s">
        <v>123</v>
      </c>
      <c r="S33" s="297">
        <v>170</v>
      </c>
      <c r="T33" s="296">
        <v>114</v>
      </c>
      <c r="U33" s="295">
        <v>1242</v>
      </c>
      <c r="V33" s="295">
        <v>9154</v>
      </c>
      <c r="W33" s="295">
        <v>193</v>
      </c>
      <c r="X33" s="294" t="s">
        <v>124</v>
      </c>
      <c r="Y33" s="293">
        <v>10703</v>
      </c>
    </row>
    <row r="34" spans="1:25" ht="12.75">
      <c r="A34" s="286" t="s">
        <v>284</v>
      </c>
      <c r="B34" s="294">
        <v>43</v>
      </c>
      <c r="C34" s="294">
        <v>362</v>
      </c>
      <c r="D34" s="294">
        <v>1877</v>
      </c>
      <c r="E34" s="294">
        <v>4</v>
      </c>
      <c r="F34" s="294" t="str">
        <f>"(2)"</f>
        <v>(2)</v>
      </c>
      <c r="G34" s="297">
        <f>SUM(B34:E34)</f>
        <v>2286</v>
      </c>
      <c r="H34" s="295">
        <v>65</v>
      </c>
      <c r="I34" s="298">
        <v>759</v>
      </c>
      <c r="J34" s="298">
        <v>6918</v>
      </c>
      <c r="K34" s="298">
        <v>152</v>
      </c>
      <c r="L34" s="294" t="str">
        <f>"(3)"</f>
        <v>(3)</v>
      </c>
      <c r="M34" s="297">
        <f>SUM(H34:K34)</f>
        <v>7894</v>
      </c>
      <c r="N34" s="295">
        <v>10</v>
      </c>
      <c r="O34" s="298">
        <v>49</v>
      </c>
      <c r="P34" s="298">
        <v>71</v>
      </c>
      <c r="Q34" s="298">
        <v>32</v>
      </c>
      <c r="R34" s="294" t="str">
        <f>"(3)"</f>
        <v>(3)</v>
      </c>
      <c r="S34" s="297">
        <f>SUM(N34:Q34)</f>
        <v>162</v>
      </c>
      <c r="T34" s="296">
        <v>118</v>
      </c>
      <c r="U34" s="295">
        <v>1170</v>
      </c>
      <c r="V34" s="295">
        <v>8866</v>
      </c>
      <c r="W34" s="295">
        <v>188</v>
      </c>
      <c r="X34" s="294" t="s">
        <v>124</v>
      </c>
      <c r="Y34" s="293">
        <f>SUM(T34:W34)</f>
        <v>10342</v>
      </c>
    </row>
    <row r="35" spans="1:25" ht="12.75">
      <c r="A35" s="286" t="s">
        <v>307</v>
      </c>
      <c r="B35" s="294">
        <v>32</v>
      </c>
      <c r="C35" s="294">
        <v>361</v>
      </c>
      <c r="D35" s="294">
        <v>1821</v>
      </c>
      <c r="E35" s="294">
        <v>4</v>
      </c>
      <c r="F35" s="294" t="s">
        <v>87</v>
      </c>
      <c r="G35" s="297">
        <v>2218</v>
      </c>
      <c r="H35" s="295">
        <v>65</v>
      </c>
      <c r="I35" s="298">
        <v>814</v>
      </c>
      <c r="J35" s="298">
        <v>6702</v>
      </c>
      <c r="K35" s="298">
        <v>130</v>
      </c>
      <c r="L35" s="294" t="s">
        <v>123</v>
      </c>
      <c r="M35" s="297">
        <v>7711</v>
      </c>
      <c r="N35" s="295">
        <v>7</v>
      </c>
      <c r="O35" s="298">
        <v>58</v>
      </c>
      <c r="P35" s="298">
        <v>78</v>
      </c>
      <c r="Q35" s="298">
        <v>31</v>
      </c>
      <c r="R35" s="294" t="s">
        <v>123</v>
      </c>
      <c r="S35" s="297">
        <v>174</v>
      </c>
      <c r="T35" s="296">
        <v>104</v>
      </c>
      <c r="U35" s="295">
        <v>1233</v>
      </c>
      <c r="V35" s="295">
        <v>8601</v>
      </c>
      <c r="W35" s="295">
        <v>165</v>
      </c>
      <c r="X35" s="294" t="s">
        <v>124</v>
      </c>
      <c r="Y35" s="293">
        <v>10103</v>
      </c>
    </row>
    <row r="36" spans="1:25" ht="12.75">
      <c r="A36" s="286" t="s">
        <v>308</v>
      </c>
      <c r="B36" s="294">
        <f>'17_nivover_01'!D16+'17_nivover_01'!D17</f>
        <v>49</v>
      </c>
      <c r="C36" s="294">
        <f>'17_nivover_01'!D18+'17_nivover_01'!D19</f>
        <v>383</v>
      </c>
      <c r="D36" s="294">
        <f>'17_nivover_01'!D20+'17_nivover_01'!D21+'17_nivover_01'!D22</f>
        <v>1760</v>
      </c>
      <c r="E36" s="294">
        <f>'17_nivover_01'!D23</f>
        <v>2</v>
      </c>
      <c r="F36" s="294" t="s">
        <v>87</v>
      </c>
      <c r="G36" s="297">
        <f>SUM(B36:E36)</f>
        <v>2194</v>
      </c>
      <c r="H36" s="295">
        <f>'17_nivover_01'!G16+'17_nivover_01'!G17</f>
        <v>62</v>
      </c>
      <c r="I36" s="298">
        <f>'17_nivover_01'!G18+'17_nivover_01'!G19</f>
        <v>822</v>
      </c>
      <c r="J36" s="298">
        <f>'17_nivover_01'!G20+'17_nivover_01'!G21+'17_nivover_01'!G22</f>
        <v>6558</v>
      </c>
      <c r="K36" s="298">
        <f>'17_nivover_01'!G23</f>
        <v>111</v>
      </c>
      <c r="L36" s="294" t="s">
        <v>123</v>
      </c>
      <c r="M36" s="297">
        <f>SUM(H36:K36)</f>
        <v>7553</v>
      </c>
      <c r="N36" s="295">
        <f>'17_nivover_01'!J16+'17_nivover_01'!J17+'17_nivover_01'!M16+'17_nivover_01'!M17</f>
        <v>5</v>
      </c>
      <c r="O36" s="298">
        <f>'17_nivover_01'!J18+'17_nivover_01'!J19+'17_nivover_01'!M18+'17_nivover_01'!M19</f>
        <v>67</v>
      </c>
      <c r="P36" s="298">
        <f>'17_nivover_01'!J20+'17_nivover_01'!J21+'17_nivover_01'!J22+'17_nivover_01'!M20+'17_nivover_01'!M21+'17_nivover_01'!M22</f>
        <v>102</v>
      </c>
      <c r="Q36" s="298">
        <f>'17_nivover_01'!J23</f>
        <v>32</v>
      </c>
      <c r="R36" s="294" t="s">
        <v>123</v>
      </c>
      <c r="S36" s="297">
        <f>SUM(N36:Q36)</f>
        <v>206</v>
      </c>
      <c r="T36" s="296">
        <f>SUM(H36,N36,B36)</f>
        <v>116</v>
      </c>
      <c r="U36" s="295">
        <f>SUM(I36,O36,C36)</f>
        <v>1272</v>
      </c>
      <c r="V36" s="295">
        <f>SUM(J36,P36,D36)</f>
        <v>8420</v>
      </c>
      <c r="W36" s="295">
        <f>SUM(K36,Q36,E36)</f>
        <v>145</v>
      </c>
      <c r="X36" s="294" t="s">
        <v>124</v>
      </c>
      <c r="Y36" s="293">
        <f>SUM(T36:W36)</f>
        <v>9953</v>
      </c>
    </row>
    <row r="37" spans="1:25" ht="12.75">
      <c r="A37" s="357"/>
      <c r="B37" s="294"/>
      <c r="C37" s="294"/>
      <c r="D37" s="294"/>
      <c r="E37" s="294"/>
      <c r="F37" s="294"/>
      <c r="G37" s="358"/>
      <c r="H37" s="295"/>
      <c r="I37" s="298"/>
      <c r="J37" s="298"/>
      <c r="K37" s="298"/>
      <c r="L37" s="294"/>
      <c r="M37" s="358"/>
      <c r="N37" s="295"/>
      <c r="O37" s="298"/>
      <c r="P37" s="298"/>
      <c r="Q37" s="298"/>
      <c r="R37" s="294"/>
      <c r="S37" s="358"/>
      <c r="T37" s="295"/>
      <c r="U37" s="295"/>
      <c r="V37" s="295"/>
      <c r="W37" s="295"/>
      <c r="X37" s="294"/>
      <c r="Y37" s="358"/>
    </row>
    <row r="38" spans="1:24" ht="12.75">
      <c r="A38" s="282" t="s">
        <v>114</v>
      </c>
      <c r="C38" s="292" t="s">
        <v>115</v>
      </c>
      <c r="E38" s="292"/>
      <c r="F38" s="292" t="s">
        <v>116</v>
      </c>
      <c r="J38" s="281" t="s">
        <v>173</v>
      </c>
      <c r="P38" s="292" t="s">
        <v>117</v>
      </c>
      <c r="Q38" s="292"/>
      <c r="X38" s="283"/>
    </row>
    <row r="39" ht="6.75" customHeight="1"/>
    <row r="40" ht="12.75">
      <c r="A40" s="281"/>
    </row>
    <row r="42" spans="1:16" ht="12.75">
      <c r="A42" s="291" t="s">
        <v>126</v>
      </c>
      <c r="K42" s="290"/>
      <c r="L42" s="290"/>
      <c r="M42" s="290"/>
      <c r="N42" s="290"/>
      <c r="O42" s="290"/>
      <c r="P42" s="290"/>
    </row>
    <row r="43" ht="13.5" thickBot="1"/>
    <row r="44" spans="1:25" ht="16.5" customHeight="1">
      <c r="A44" s="289" t="s">
        <v>91</v>
      </c>
      <c r="B44" s="288" t="s">
        <v>55</v>
      </c>
      <c r="C44" s="288" t="s">
        <v>56</v>
      </c>
      <c r="D44" s="288" t="s">
        <v>57</v>
      </c>
      <c r="E44" s="287" t="s">
        <v>11</v>
      </c>
      <c r="X44" s="266"/>
      <c r="Y44" s="281"/>
    </row>
    <row r="45" spans="1:25" ht="12.75">
      <c r="A45" s="286" t="s">
        <v>99</v>
      </c>
      <c r="B45" s="284">
        <v>44</v>
      </c>
      <c r="C45" s="284">
        <v>127</v>
      </c>
      <c r="D45" s="284">
        <v>5</v>
      </c>
      <c r="E45" s="283">
        <f aca="true" t="shared" si="1" ref="E45:E71">SUM(B45:D45)</f>
        <v>176</v>
      </c>
      <c r="F45" s="283"/>
      <c r="X45" s="266"/>
      <c r="Y45" s="281"/>
    </row>
    <row r="46" spans="1:25" ht="12.75">
      <c r="A46" s="286" t="s">
        <v>100</v>
      </c>
      <c r="B46" s="284">
        <v>45</v>
      </c>
      <c r="C46" s="284">
        <v>124</v>
      </c>
      <c r="D46" s="284">
        <v>6</v>
      </c>
      <c r="E46" s="283">
        <f t="shared" si="1"/>
        <v>175</v>
      </c>
      <c r="F46" s="283"/>
      <c r="X46" s="266"/>
      <c r="Y46" s="281"/>
    </row>
    <row r="47" spans="1:25" ht="12.75">
      <c r="A47" s="286" t="s">
        <v>101</v>
      </c>
      <c r="B47" s="284">
        <v>45</v>
      </c>
      <c r="C47" s="284">
        <v>120</v>
      </c>
      <c r="D47" s="284">
        <v>6</v>
      </c>
      <c r="E47" s="283">
        <f t="shared" si="1"/>
        <v>171</v>
      </c>
      <c r="F47" s="283"/>
      <c r="X47" s="266"/>
      <c r="Y47" s="281"/>
    </row>
    <row r="48" spans="1:25" ht="12.75">
      <c r="A48" s="286" t="s">
        <v>102</v>
      </c>
      <c r="B48" s="284">
        <v>45</v>
      </c>
      <c r="C48" s="284">
        <v>116</v>
      </c>
      <c r="D48" s="284">
        <v>6</v>
      </c>
      <c r="E48" s="283">
        <f t="shared" si="1"/>
        <v>167</v>
      </c>
      <c r="F48" s="283"/>
      <c r="X48" s="266"/>
      <c r="Y48" s="281"/>
    </row>
    <row r="49" spans="1:25" ht="12.75">
      <c r="A49" s="286" t="s">
        <v>103</v>
      </c>
      <c r="B49" s="284">
        <v>44</v>
      </c>
      <c r="C49" s="284">
        <v>111</v>
      </c>
      <c r="D49" s="284">
        <v>6</v>
      </c>
      <c r="E49" s="283">
        <f t="shared" si="1"/>
        <v>161</v>
      </c>
      <c r="F49" s="283"/>
      <c r="X49" s="266"/>
      <c r="Y49" s="281"/>
    </row>
    <row r="50" spans="1:25" ht="12.75">
      <c r="A50" s="286" t="s">
        <v>104</v>
      </c>
      <c r="B50" s="284">
        <v>43</v>
      </c>
      <c r="C50" s="284">
        <v>108</v>
      </c>
      <c r="D50" s="284">
        <v>6</v>
      </c>
      <c r="E50" s="283">
        <f t="shared" si="1"/>
        <v>157</v>
      </c>
      <c r="F50" s="283"/>
      <c r="X50" s="266"/>
      <c r="Y50" s="281"/>
    </row>
    <row r="51" spans="1:25" ht="12.75">
      <c r="A51" s="286" t="s">
        <v>105</v>
      </c>
      <c r="B51" s="284">
        <v>41</v>
      </c>
      <c r="C51" s="284">
        <v>102</v>
      </c>
      <c r="D51" s="284">
        <v>5</v>
      </c>
      <c r="E51" s="283">
        <f t="shared" si="1"/>
        <v>148</v>
      </c>
      <c r="F51" s="283"/>
      <c r="X51" s="266"/>
      <c r="Y51" s="281"/>
    </row>
    <row r="52" spans="1:25" ht="12.75">
      <c r="A52" s="286" t="s">
        <v>106</v>
      </c>
      <c r="B52" s="284">
        <v>41</v>
      </c>
      <c r="C52" s="284">
        <v>102</v>
      </c>
      <c r="D52" s="284">
        <v>5</v>
      </c>
      <c r="E52" s="283">
        <f t="shared" si="1"/>
        <v>148</v>
      </c>
      <c r="F52" s="283"/>
      <c r="X52" s="266"/>
      <c r="Y52" s="281"/>
    </row>
    <row r="53" spans="1:25" ht="12.75">
      <c r="A53" s="286" t="s">
        <v>107</v>
      </c>
      <c r="B53" s="284">
        <v>40</v>
      </c>
      <c r="C53" s="284">
        <v>99</v>
      </c>
      <c r="D53" s="284">
        <v>4</v>
      </c>
      <c r="E53" s="283">
        <f t="shared" si="1"/>
        <v>143</v>
      </c>
      <c r="F53" s="283"/>
      <c r="X53" s="266"/>
      <c r="Y53" s="281"/>
    </row>
    <row r="54" spans="1:25" ht="12.75">
      <c r="A54" s="286" t="s">
        <v>108</v>
      </c>
      <c r="B54" s="284">
        <v>39</v>
      </c>
      <c r="C54" s="284">
        <v>99</v>
      </c>
      <c r="D54" s="284">
        <v>5</v>
      </c>
      <c r="E54" s="283">
        <f t="shared" si="1"/>
        <v>143</v>
      </c>
      <c r="F54" s="283"/>
      <c r="X54" s="266"/>
      <c r="Y54" s="281"/>
    </row>
    <row r="55" spans="1:25" ht="12.75">
      <c r="A55" s="286" t="s">
        <v>109</v>
      </c>
      <c r="B55" s="284">
        <v>38</v>
      </c>
      <c r="C55" s="284">
        <v>96</v>
      </c>
      <c r="D55" s="284">
        <v>5</v>
      </c>
      <c r="E55" s="283">
        <f t="shared" si="1"/>
        <v>139</v>
      </c>
      <c r="F55" s="283"/>
      <c r="X55" s="266"/>
      <c r="Y55" s="281"/>
    </row>
    <row r="56" spans="1:25" ht="12.75">
      <c r="A56" s="286" t="s">
        <v>110</v>
      </c>
      <c r="B56" s="284">
        <v>38</v>
      </c>
      <c r="C56" s="284">
        <v>96</v>
      </c>
      <c r="D56" s="284">
        <v>4</v>
      </c>
      <c r="E56" s="283">
        <f t="shared" si="1"/>
        <v>138</v>
      </c>
      <c r="F56" s="283"/>
      <c r="X56" s="266"/>
      <c r="Y56" s="281"/>
    </row>
    <row r="57" spans="1:25" ht="12.75">
      <c r="A57" s="286" t="s">
        <v>111</v>
      </c>
      <c r="B57" s="284">
        <v>36</v>
      </c>
      <c r="C57" s="284">
        <v>95</v>
      </c>
      <c r="D57" s="284">
        <v>4</v>
      </c>
      <c r="E57" s="283">
        <f t="shared" si="1"/>
        <v>135</v>
      </c>
      <c r="F57" s="283"/>
      <c r="X57" s="266"/>
      <c r="Y57" s="281"/>
    </row>
    <row r="58" spans="1:25" ht="12.75">
      <c r="A58" s="286" t="s">
        <v>92</v>
      </c>
      <c r="B58" s="284">
        <v>36</v>
      </c>
      <c r="C58" s="284">
        <v>94</v>
      </c>
      <c r="D58" s="284">
        <v>4</v>
      </c>
      <c r="E58" s="283">
        <f t="shared" si="1"/>
        <v>134</v>
      </c>
      <c r="F58" s="283"/>
      <c r="X58" s="266"/>
      <c r="Y58" s="281"/>
    </row>
    <row r="59" spans="1:25" ht="12.75">
      <c r="A59" s="286" t="s">
        <v>112</v>
      </c>
      <c r="B59" s="284">
        <v>34</v>
      </c>
      <c r="C59" s="284">
        <v>98</v>
      </c>
      <c r="D59" s="284">
        <v>4</v>
      </c>
      <c r="E59" s="283">
        <f t="shared" si="1"/>
        <v>136</v>
      </c>
      <c r="F59" s="283"/>
      <c r="X59" s="266"/>
      <c r="Y59" s="281"/>
    </row>
    <row r="60" spans="1:25" ht="12.75">
      <c r="A60" s="286" t="s">
        <v>113</v>
      </c>
      <c r="B60" s="285">
        <v>34</v>
      </c>
      <c r="C60" s="284">
        <v>96</v>
      </c>
      <c r="D60" s="284">
        <v>4</v>
      </c>
      <c r="E60" s="283">
        <f t="shared" si="1"/>
        <v>134</v>
      </c>
      <c r="F60" s="283"/>
      <c r="X60" s="266"/>
      <c r="Y60" s="281"/>
    </row>
    <row r="61" spans="1:25" ht="12.75">
      <c r="A61" s="286" t="s">
        <v>93</v>
      </c>
      <c r="B61" s="285">
        <v>33</v>
      </c>
      <c r="C61" s="284">
        <v>97</v>
      </c>
      <c r="D61" s="284">
        <v>4</v>
      </c>
      <c r="E61" s="283">
        <f t="shared" si="1"/>
        <v>134</v>
      </c>
      <c r="F61" s="283"/>
      <c r="X61" s="266"/>
      <c r="Y61" s="281"/>
    </row>
    <row r="62" spans="1:25" ht="12.75">
      <c r="A62" s="286" t="s">
        <v>156</v>
      </c>
      <c r="B62" s="285">
        <v>33</v>
      </c>
      <c r="C62" s="284">
        <v>97</v>
      </c>
      <c r="D62" s="284">
        <v>4</v>
      </c>
      <c r="E62" s="283">
        <f t="shared" si="1"/>
        <v>134</v>
      </c>
      <c r="F62" s="283"/>
      <c r="X62" s="266"/>
      <c r="Y62" s="281"/>
    </row>
    <row r="63" spans="1:25" ht="12.75">
      <c r="A63" s="286" t="s">
        <v>165</v>
      </c>
      <c r="B63" s="285">
        <v>32</v>
      </c>
      <c r="C63" s="284">
        <v>98</v>
      </c>
      <c r="D63" s="284">
        <v>4</v>
      </c>
      <c r="E63" s="283">
        <f t="shared" si="1"/>
        <v>134</v>
      </c>
      <c r="F63" s="283"/>
      <c r="X63" s="266"/>
      <c r="Y63" s="281"/>
    </row>
    <row r="64" spans="1:25" ht="12.75">
      <c r="A64" s="286" t="s">
        <v>185</v>
      </c>
      <c r="B64" s="285">
        <v>33</v>
      </c>
      <c r="C64" s="284">
        <v>100</v>
      </c>
      <c r="D64" s="284">
        <v>4</v>
      </c>
      <c r="E64" s="283">
        <f t="shared" si="1"/>
        <v>137</v>
      </c>
      <c r="F64" s="283"/>
      <c r="X64" s="266"/>
      <c r="Y64" s="281"/>
    </row>
    <row r="65" spans="1:25" ht="12.75">
      <c r="A65" s="286" t="s">
        <v>193</v>
      </c>
      <c r="B65" s="285">
        <v>33</v>
      </c>
      <c r="C65" s="284">
        <v>101</v>
      </c>
      <c r="D65" s="284">
        <v>4</v>
      </c>
      <c r="E65" s="283">
        <f t="shared" si="1"/>
        <v>138</v>
      </c>
      <c r="F65" s="283"/>
      <c r="X65" s="266"/>
      <c r="Y65" s="281"/>
    </row>
    <row r="66" spans="1:25" ht="12.75">
      <c r="A66" s="286" t="s">
        <v>202</v>
      </c>
      <c r="B66" s="285">
        <v>32</v>
      </c>
      <c r="C66" s="284">
        <v>101</v>
      </c>
      <c r="D66" s="284">
        <v>4</v>
      </c>
      <c r="E66" s="283">
        <f t="shared" si="1"/>
        <v>137</v>
      </c>
      <c r="F66" s="283"/>
      <c r="X66" s="266"/>
      <c r="Y66" s="281"/>
    </row>
    <row r="67" spans="1:25" ht="12.75">
      <c r="A67" s="286" t="s">
        <v>214</v>
      </c>
      <c r="B67" s="285">
        <v>33</v>
      </c>
      <c r="C67" s="284">
        <v>103</v>
      </c>
      <c r="D67" s="284">
        <v>3</v>
      </c>
      <c r="E67" s="283">
        <f t="shared" si="1"/>
        <v>139</v>
      </c>
      <c r="F67" s="283"/>
      <c r="X67" s="266"/>
      <c r="Y67" s="281"/>
    </row>
    <row r="68" spans="1:25" ht="12.75">
      <c r="A68" s="286" t="s">
        <v>239</v>
      </c>
      <c r="B68" s="285">
        <v>31</v>
      </c>
      <c r="C68" s="284">
        <v>103</v>
      </c>
      <c r="D68" s="284">
        <v>3</v>
      </c>
      <c r="E68" s="283">
        <f t="shared" si="1"/>
        <v>137</v>
      </c>
      <c r="F68" s="283"/>
      <c r="X68" s="266"/>
      <c r="Y68" s="281"/>
    </row>
    <row r="69" spans="1:25" ht="12.75">
      <c r="A69" s="286" t="s">
        <v>284</v>
      </c>
      <c r="B69" s="285">
        <v>31</v>
      </c>
      <c r="C69" s="284">
        <v>105</v>
      </c>
      <c r="D69" s="284">
        <v>3</v>
      </c>
      <c r="E69" s="283">
        <f t="shared" si="1"/>
        <v>139</v>
      </c>
      <c r="F69" s="283"/>
      <c r="X69" s="266"/>
      <c r="Y69" s="281"/>
    </row>
    <row r="70" spans="1:25" ht="12.75">
      <c r="A70" s="286" t="s">
        <v>307</v>
      </c>
      <c r="B70" s="285">
        <f>'17_nivover_01'!C9</f>
        <v>31</v>
      </c>
      <c r="C70" s="284">
        <f>'17_nivover_01'!F9</f>
        <v>105</v>
      </c>
      <c r="D70" s="284">
        <f>'17_nivover_01'!I9+'17_nivover_01'!L9</f>
        <v>5</v>
      </c>
      <c r="E70" s="283">
        <f t="shared" si="1"/>
        <v>141</v>
      </c>
      <c r="F70" s="283"/>
      <c r="X70" s="266"/>
      <c r="Y70" s="281"/>
    </row>
    <row r="71" spans="1:25" ht="12.75">
      <c r="A71" s="286" t="s">
        <v>308</v>
      </c>
      <c r="B71" s="285">
        <v>31</v>
      </c>
      <c r="C71" s="284">
        <v>105</v>
      </c>
      <c r="D71" s="284">
        <v>5</v>
      </c>
      <c r="E71" s="283">
        <f t="shared" si="1"/>
        <v>141</v>
      </c>
      <c r="F71" s="283"/>
      <c r="X71" s="266"/>
      <c r="Y71" s="281"/>
    </row>
    <row r="72" spans="1:5" ht="6.75" customHeight="1">
      <c r="A72" s="286"/>
      <c r="B72" s="285"/>
      <c r="C72" s="284"/>
      <c r="D72" s="284"/>
      <c r="E72" s="283"/>
    </row>
    <row r="73" spans="1:22" ht="26.25" customHeight="1">
      <c r="A73" s="507" t="s">
        <v>290</v>
      </c>
      <c r="B73" s="507"/>
      <c r="C73" s="507"/>
      <c r="D73" s="507"/>
      <c r="E73" s="507"/>
      <c r="F73" s="507"/>
      <c r="G73" s="507"/>
      <c r="H73" s="507"/>
      <c r="I73" s="507"/>
      <c r="J73" s="507"/>
      <c r="K73" s="507"/>
      <c r="L73" s="507"/>
      <c r="M73" s="507"/>
      <c r="N73" s="507"/>
      <c r="O73" s="507"/>
      <c r="P73" s="507"/>
      <c r="Q73" s="507"/>
      <c r="R73" s="507"/>
      <c r="S73" s="507"/>
      <c r="T73" s="507"/>
      <c r="U73" s="507"/>
      <c r="V73" s="507"/>
    </row>
    <row r="74" spans="1:22" ht="12.75">
      <c r="A74" s="282" t="s">
        <v>127</v>
      </c>
      <c r="B74" s="394"/>
      <c r="C74" s="394"/>
      <c r="D74" s="394"/>
      <c r="E74" s="394"/>
      <c r="F74" s="394"/>
      <c r="G74" s="394"/>
      <c r="H74" s="394"/>
      <c r="I74" s="394"/>
      <c r="J74" s="394"/>
      <c r="K74" s="394"/>
      <c r="L74" s="394"/>
      <c r="M74" s="394"/>
      <c r="N74" s="394"/>
      <c r="O74" s="394"/>
      <c r="P74" s="394"/>
      <c r="Q74" s="394"/>
      <c r="R74" s="394"/>
      <c r="S74" s="394"/>
      <c r="T74" s="394"/>
      <c r="U74" s="394"/>
      <c r="V74" s="394"/>
    </row>
    <row r="75" spans="1:22" ht="12.75">
      <c r="A75" s="282" t="s">
        <v>291</v>
      </c>
      <c r="B75" s="394"/>
      <c r="C75" s="394"/>
      <c r="D75" s="394"/>
      <c r="E75" s="394"/>
      <c r="F75" s="394"/>
      <c r="G75" s="394"/>
      <c r="H75" s="394"/>
      <c r="I75" s="394"/>
      <c r="J75" s="394"/>
      <c r="K75" s="394"/>
      <c r="L75" s="394"/>
      <c r="M75" s="394"/>
      <c r="N75" s="394"/>
      <c r="O75" s="394"/>
      <c r="P75" s="394"/>
      <c r="Q75" s="394"/>
      <c r="R75" s="394"/>
      <c r="S75" s="394"/>
      <c r="T75" s="394"/>
      <c r="U75" s="394"/>
      <c r="V75" s="394"/>
    </row>
    <row r="76" spans="1:22" ht="12.75">
      <c r="A76" s="282" t="s">
        <v>131</v>
      </c>
      <c r="B76" s="394"/>
      <c r="C76" s="394"/>
      <c r="D76" s="394"/>
      <c r="E76" s="394"/>
      <c r="F76" s="394"/>
      <c r="G76" s="394"/>
      <c r="H76" s="394"/>
      <c r="I76" s="394"/>
      <c r="J76" s="394"/>
      <c r="K76" s="394"/>
      <c r="L76" s="394"/>
      <c r="M76" s="394"/>
      <c r="N76" s="394"/>
      <c r="O76" s="394"/>
      <c r="P76" s="394"/>
      <c r="Q76" s="394"/>
      <c r="R76" s="394"/>
      <c r="S76" s="394"/>
      <c r="T76" s="394"/>
      <c r="U76" s="394"/>
      <c r="V76" s="394"/>
    </row>
    <row r="77" spans="1:22" ht="12.75">
      <c r="A77" s="282" t="s">
        <v>292</v>
      </c>
      <c r="B77" s="394"/>
      <c r="C77" s="394"/>
      <c r="D77" s="394"/>
      <c r="E77" s="394"/>
      <c r="F77" s="394"/>
      <c r="G77" s="394"/>
      <c r="H77" s="394"/>
      <c r="I77" s="394"/>
      <c r="J77" s="394"/>
      <c r="K77" s="394"/>
      <c r="L77" s="394"/>
      <c r="M77" s="394"/>
      <c r="N77" s="394"/>
      <c r="O77" s="394"/>
      <c r="P77" s="394"/>
      <c r="Q77" s="394"/>
      <c r="R77" s="394"/>
      <c r="S77" s="394"/>
      <c r="T77" s="394"/>
      <c r="U77" s="394"/>
      <c r="V77" s="394"/>
    </row>
    <row r="78" spans="1:22" ht="12.75">
      <c r="A78" s="282" t="s">
        <v>128</v>
      </c>
      <c r="B78" s="394"/>
      <c r="C78" s="394"/>
      <c r="D78" s="394"/>
      <c r="E78" s="394"/>
      <c r="F78" s="394"/>
      <c r="G78" s="394"/>
      <c r="H78" s="394"/>
      <c r="I78" s="394"/>
      <c r="J78" s="394"/>
      <c r="K78" s="394"/>
      <c r="L78" s="394"/>
      <c r="M78" s="394"/>
      <c r="N78" s="394"/>
      <c r="O78" s="394"/>
      <c r="P78" s="394"/>
      <c r="Q78" s="394"/>
      <c r="R78" s="394"/>
      <c r="S78" s="394"/>
      <c r="T78" s="394"/>
      <c r="U78" s="394"/>
      <c r="V78" s="394"/>
    </row>
    <row r="79" spans="1:22" ht="12.75">
      <c r="A79" s="222" t="s">
        <v>174</v>
      </c>
      <c r="B79" s="394"/>
      <c r="C79" s="394"/>
      <c r="D79" s="394"/>
      <c r="E79" s="394"/>
      <c r="F79" s="394"/>
      <c r="G79" s="394"/>
      <c r="H79" s="394"/>
      <c r="I79" s="394"/>
      <c r="J79" s="394"/>
      <c r="K79" s="394"/>
      <c r="L79" s="394"/>
      <c r="M79" s="394"/>
      <c r="N79" s="394"/>
      <c r="O79" s="394"/>
      <c r="P79" s="394"/>
      <c r="Q79" s="394"/>
      <c r="R79" s="394"/>
      <c r="S79" s="394"/>
      <c r="T79" s="394"/>
      <c r="U79" s="394"/>
      <c r="V79" s="394"/>
    </row>
  </sheetData>
  <sheetProtection/>
  <mergeCells count="11">
    <mergeCell ref="A73:V73"/>
    <mergeCell ref="B8:F8"/>
    <mergeCell ref="N8:R8"/>
    <mergeCell ref="H8:L8"/>
    <mergeCell ref="T8:X8"/>
    <mergeCell ref="A3:Y3"/>
    <mergeCell ref="A5:Y5"/>
    <mergeCell ref="B7:G7"/>
    <mergeCell ref="N7:S7"/>
    <mergeCell ref="H7:M7"/>
    <mergeCell ref="T7:Y7"/>
  </mergeCells>
  <printOptions horizontalCentered="1"/>
  <pageMargins left="0.1968503937007874" right="0.1968503937007874" top="0" bottom="0" header="0.5118110236220472" footer="0.5118110236220472"/>
  <pageSetup fitToHeight="1" fitToWidth="1" horizontalDpi="600" verticalDpi="600" orientation="landscape" paperSize="9" scale="5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24"/>
  <sheetViews>
    <sheetView zoomScalePageLayoutView="0" workbookViewId="0" topLeftCell="A1">
      <selection activeCell="A46" sqref="A46"/>
    </sheetView>
  </sheetViews>
  <sheetFormatPr defaultColWidth="9.140625" defaultRowHeight="12.75"/>
  <cols>
    <col min="1" max="1" width="11.00390625" style="312" customWidth="1"/>
    <col min="2" max="2" width="8.7109375" style="312" customWidth="1"/>
    <col min="3" max="4" width="6.28125" style="311" customWidth="1"/>
    <col min="5" max="5" width="6.28125" style="312" customWidth="1"/>
    <col min="6" max="7" width="6.7109375" style="311" customWidth="1"/>
    <col min="8" max="8" width="6.7109375" style="312" customWidth="1"/>
    <col min="9" max="10" width="6.57421875" style="311" customWidth="1"/>
    <col min="11" max="11" width="6.57421875" style="312" customWidth="1"/>
    <col min="12" max="13" width="6.140625" style="311" customWidth="1"/>
    <col min="14" max="14" width="6.140625" style="312" customWidth="1"/>
    <col min="15" max="17" width="7.00390625" style="312" customWidth="1"/>
    <col min="18" max="20" width="6.57421875" style="312" customWidth="1"/>
    <col min="21" max="23" width="7.00390625" style="312" customWidth="1"/>
    <col min="24" max="25" width="7.00390625" style="311" customWidth="1"/>
    <col min="26" max="26" width="7.00390625" style="312" customWidth="1"/>
    <col min="27" max="30" width="8.140625" style="311" customWidth="1"/>
    <col min="31" max="31" width="10.57421875" style="311" customWidth="1"/>
    <col min="32" max="33" width="9.28125" style="311" customWidth="1"/>
    <col min="34" max="34" width="11.421875" style="311" customWidth="1"/>
    <col min="35" max="35" width="9.57421875" style="311" customWidth="1"/>
    <col min="36" max="36" width="16.00390625" style="311" customWidth="1"/>
    <col min="37" max="37" width="10.57421875" style="311" customWidth="1"/>
    <col min="38" max="16384" width="8.8515625" style="311" customWidth="1"/>
  </cols>
  <sheetData>
    <row r="1" spans="1:22" ht="12.75">
      <c r="A1" s="226" t="str">
        <f>'17_nivover_01'!A1</f>
        <v>Schooljaar 2017-2018</v>
      </c>
      <c r="B1" s="226"/>
      <c r="R1" s="311"/>
      <c r="S1" s="311"/>
      <c r="U1" s="311"/>
      <c r="V1" s="311"/>
    </row>
    <row r="2" spans="1:22" ht="12.75">
      <c r="A2" s="226"/>
      <c r="B2" s="226"/>
      <c r="R2" s="311"/>
      <c r="S2" s="311"/>
      <c r="U2" s="311"/>
      <c r="V2" s="311"/>
    </row>
    <row r="3" spans="1:26" ht="12.75">
      <c r="A3" s="490" t="s">
        <v>118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row>
    <row r="4" spans="1:22" ht="12.75">
      <c r="A4" s="226"/>
      <c r="B4" s="226"/>
      <c r="R4" s="311"/>
      <c r="S4" s="311"/>
      <c r="U4" s="311"/>
      <c r="V4" s="311"/>
    </row>
    <row r="5" spans="1:26" ht="12.75">
      <c r="A5" s="490" t="s">
        <v>88</v>
      </c>
      <c r="B5" s="490"/>
      <c r="C5" s="490"/>
      <c r="D5" s="490"/>
      <c r="E5" s="490"/>
      <c r="F5" s="490"/>
      <c r="G5" s="490"/>
      <c r="H5" s="490"/>
      <c r="I5" s="490"/>
      <c r="J5" s="490"/>
      <c r="K5" s="490"/>
      <c r="L5" s="490"/>
      <c r="M5" s="490"/>
      <c r="N5" s="490"/>
      <c r="O5" s="490"/>
      <c r="P5" s="490"/>
      <c r="Q5" s="490"/>
      <c r="R5" s="490"/>
      <c r="S5" s="490"/>
      <c r="T5" s="490"/>
      <c r="U5" s="490"/>
      <c r="V5" s="490"/>
      <c r="W5" s="490"/>
      <c r="X5" s="490"/>
      <c r="Y5" s="490"/>
      <c r="Z5" s="490"/>
    </row>
    <row r="6" spans="1:27" ht="12.75">
      <c r="A6" s="490" t="s">
        <v>89</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246"/>
    </row>
    <row r="7" spans="1:2" ht="8.25" customHeight="1" thickBot="1">
      <c r="A7" s="226"/>
      <c r="B7" s="226"/>
    </row>
    <row r="8" spans="1:26" s="314" customFormat="1" ht="39">
      <c r="A8" s="425"/>
      <c r="B8" s="313" t="s">
        <v>20</v>
      </c>
      <c r="C8" s="511" t="s">
        <v>21</v>
      </c>
      <c r="D8" s="512"/>
      <c r="E8" s="513"/>
      <c r="F8" s="511" t="s">
        <v>22</v>
      </c>
      <c r="G8" s="512"/>
      <c r="H8" s="513"/>
      <c r="I8" s="511" t="s">
        <v>90</v>
      </c>
      <c r="J8" s="512"/>
      <c r="K8" s="513"/>
      <c r="L8" s="511" t="s">
        <v>23</v>
      </c>
      <c r="M8" s="512"/>
      <c r="N8" s="513"/>
      <c r="O8" s="511" t="s">
        <v>190</v>
      </c>
      <c r="P8" s="512"/>
      <c r="Q8" s="513"/>
      <c r="R8" s="511" t="s">
        <v>24</v>
      </c>
      <c r="S8" s="512"/>
      <c r="T8" s="513"/>
      <c r="U8" s="511" t="s">
        <v>25</v>
      </c>
      <c r="V8" s="512"/>
      <c r="W8" s="513"/>
      <c r="X8" s="511" t="s">
        <v>11</v>
      </c>
      <c r="Y8" s="512"/>
      <c r="Z8" s="512"/>
    </row>
    <row r="9" spans="1:26" s="317" customFormat="1" ht="12.75">
      <c r="A9" s="426" t="s">
        <v>91</v>
      </c>
      <c r="B9" s="315"/>
      <c r="C9" s="316" t="s">
        <v>3</v>
      </c>
      <c r="D9" s="315" t="s">
        <v>4</v>
      </c>
      <c r="E9" s="315" t="s">
        <v>12</v>
      </c>
      <c r="F9" s="316" t="s">
        <v>3</v>
      </c>
      <c r="G9" s="315" t="s">
        <v>4</v>
      </c>
      <c r="H9" s="315" t="s">
        <v>12</v>
      </c>
      <c r="I9" s="316" t="s">
        <v>3</v>
      </c>
      <c r="J9" s="315" t="s">
        <v>4</v>
      </c>
      <c r="K9" s="315" t="s">
        <v>12</v>
      </c>
      <c r="L9" s="316" t="s">
        <v>3</v>
      </c>
      <c r="M9" s="315" t="s">
        <v>4</v>
      </c>
      <c r="N9" s="315" t="s">
        <v>12</v>
      </c>
      <c r="O9" s="316" t="s">
        <v>3</v>
      </c>
      <c r="P9" s="315" t="s">
        <v>4</v>
      </c>
      <c r="Q9" s="315" t="s">
        <v>12</v>
      </c>
      <c r="R9" s="316" t="s">
        <v>3</v>
      </c>
      <c r="S9" s="315" t="s">
        <v>4</v>
      </c>
      <c r="T9" s="315" t="s">
        <v>12</v>
      </c>
      <c r="U9" s="316" t="s">
        <v>3</v>
      </c>
      <c r="V9" s="315" t="s">
        <v>4</v>
      </c>
      <c r="W9" s="315" t="s">
        <v>12</v>
      </c>
      <c r="X9" s="316" t="s">
        <v>3</v>
      </c>
      <c r="Y9" s="315" t="s">
        <v>4</v>
      </c>
      <c r="Z9" s="315" t="s">
        <v>12</v>
      </c>
    </row>
    <row r="10" spans="1:26" s="231" customFormat="1" ht="12.75">
      <c r="A10" s="266"/>
      <c r="B10" s="318"/>
      <c r="C10" s="310"/>
      <c r="D10" s="309"/>
      <c r="E10" s="309"/>
      <c r="F10" s="310"/>
      <c r="G10" s="309"/>
      <c r="H10" s="309"/>
      <c r="I10" s="310"/>
      <c r="J10" s="309"/>
      <c r="K10" s="309"/>
      <c r="L10" s="310"/>
      <c r="M10" s="309"/>
      <c r="N10" s="309"/>
      <c r="O10" s="310"/>
      <c r="P10" s="309"/>
      <c r="Q10" s="309"/>
      <c r="R10" s="310"/>
      <c r="S10" s="309"/>
      <c r="T10" s="309"/>
      <c r="U10" s="310"/>
      <c r="V10" s="309"/>
      <c r="W10" s="309"/>
      <c r="X10" s="310"/>
      <c r="Y10" s="309"/>
      <c r="Z10" s="309"/>
    </row>
    <row r="11" spans="1:26" ht="12.75">
      <c r="A11" s="266" t="s">
        <v>92</v>
      </c>
      <c r="B11" s="323">
        <v>4</v>
      </c>
      <c r="C11" s="364">
        <v>23</v>
      </c>
      <c r="D11" s="265">
        <v>16</v>
      </c>
      <c r="E11" s="365">
        <f aca="true" t="shared" si="0" ref="E11:E18">SUM(C11:D11)</f>
        <v>39</v>
      </c>
      <c r="F11" s="364">
        <v>0</v>
      </c>
      <c r="G11" s="320">
        <v>0</v>
      </c>
      <c r="H11" s="321">
        <f aca="true" t="shared" si="1" ref="H11:H18">SUM(F11:G11)</f>
        <v>0</v>
      </c>
      <c r="I11" s="319">
        <v>128</v>
      </c>
      <c r="J11" s="320">
        <v>130</v>
      </c>
      <c r="K11" s="321">
        <f aca="true" t="shared" si="2" ref="K11:K18">SUM(I11:J11)</f>
        <v>258</v>
      </c>
      <c r="L11" s="319">
        <v>4</v>
      </c>
      <c r="M11" s="320">
        <v>3</v>
      </c>
      <c r="N11" s="321">
        <f aca="true" t="shared" si="3" ref="N11:N18">SUM(L11:M11)</f>
        <v>7</v>
      </c>
      <c r="O11" s="319">
        <v>95</v>
      </c>
      <c r="P11" s="320">
        <v>64</v>
      </c>
      <c r="Q11" s="321">
        <f aca="true" t="shared" si="4" ref="Q11:Q18">SUM(O11:P11)</f>
        <v>159</v>
      </c>
      <c r="R11" s="319">
        <v>4</v>
      </c>
      <c r="S11" s="320">
        <v>0</v>
      </c>
      <c r="T11" s="321">
        <f aca="true" t="shared" si="5" ref="T11:T18">SUM(R11:S11)</f>
        <v>4</v>
      </c>
      <c r="U11" s="319">
        <v>6</v>
      </c>
      <c r="V11" s="320">
        <v>3</v>
      </c>
      <c r="W11" s="321">
        <f aca="true" t="shared" si="6" ref="W11:W18">SUM(U11:V11)</f>
        <v>9</v>
      </c>
      <c r="X11" s="322">
        <f aca="true" t="shared" si="7" ref="X11:X22">C11+F11+I11+L11+O11+R11+U11</f>
        <v>260</v>
      </c>
      <c r="Y11" s="321">
        <f aca="true" t="shared" si="8" ref="Y11:Y22">D11+G11+J11+M11+P11+S11+V11</f>
        <v>216</v>
      </c>
      <c r="Z11" s="321">
        <f aca="true" t="shared" si="9" ref="Z11:Z22">SUM(X11:Y11)</f>
        <v>476</v>
      </c>
    </row>
    <row r="12" spans="1:26" ht="12.75">
      <c r="A12" s="266" t="str">
        <f aca="true" t="shared" si="10" ref="A12:A24">VALUE(LEFT(A11,4))+1&amp;"-"&amp;VALUE(LEFT(A11,4))+2</f>
        <v>2005-2006</v>
      </c>
      <c r="B12" s="323">
        <v>4</v>
      </c>
      <c r="C12" s="364">
        <v>14</v>
      </c>
      <c r="D12" s="265">
        <v>17</v>
      </c>
      <c r="E12" s="365">
        <f t="shared" si="0"/>
        <v>31</v>
      </c>
      <c r="F12" s="364">
        <v>0</v>
      </c>
      <c r="G12" s="320">
        <v>0</v>
      </c>
      <c r="H12" s="321">
        <f t="shared" si="1"/>
        <v>0</v>
      </c>
      <c r="I12" s="319">
        <v>121</v>
      </c>
      <c r="J12" s="320">
        <v>115</v>
      </c>
      <c r="K12" s="321">
        <f t="shared" si="2"/>
        <v>236</v>
      </c>
      <c r="L12" s="319">
        <v>4</v>
      </c>
      <c r="M12" s="320">
        <v>2</v>
      </c>
      <c r="N12" s="321">
        <f t="shared" si="3"/>
        <v>6</v>
      </c>
      <c r="O12" s="319">
        <v>110</v>
      </c>
      <c r="P12" s="320">
        <v>60</v>
      </c>
      <c r="Q12" s="321">
        <f t="shared" si="4"/>
        <v>170</v>
      </c>
      <c r="R12" s="319">
        <v>2</v>
      </c>
      <c r="S12" s="320">
        <v>3</v>
      </c>
      <c r="T12" s="321">
        <f t="shared" si="5"/>
        <v>5</v>
      </c>
      <c r="U12" s="319">
        <v>5</v>
      </c>
      <c r="V12" s="320">
        <v>2</v>
      </c>
      <c r="W12" s="321">
        <f t="shared" si="6"/>
        <v>7</v>
      </c>
      <c r="X12" s="322">
        <f t="shared" si="7"/>
        <v>256</v>
      </c>
      <c r="Y12" s="321">
        <f t="shared" si="8"/>
        <v>199</v>
      </c>
      <c r="Z12" s="321">
        <f t="shared" si="9"/>
        <v>455</v>
      </c>
    </row>
    <row r="13" spans="1:26" ht="12.75">
      <c r="A13" s="266" t="str">
        <f t="shared" si="10"/>
        <v>2006-2007</v>
      </c>
      <c r="B13" s="323">
        <v>4</v>
      </c>
      <c r="C13" s="364">
        <v>21</v>
      </c>
      <c r="D13" s="265">
        <v>22</v>
      </c>
      <c r="E13" s="365">
        <f t="shared" si="0"/>
        <v>43</v>
      </c>
      <c r="F13" s="364">
        <v>0</v>
      </c>
      <c r="G13" s="320">
        <v>0</v>
      </c>
      <c r="H13" s="321">
        <f t="shared" si="1"/>
        <v>0</v>
      </c>
      <c r="I13" s="319">
        <v>126</v>
      </c>
      <c r="J13" s="320">
        <v>129</v>
      </c>
      <c r="K13" s="321">
        <f t="shared" si="2"/>
        <v>255</v>
      </c>
      <c r="L13" s="319">
        <v>10</v>
      </c>
      <c r="M13" s="320">
        <v>2</v>
      </c>
      <c r="N13" s="321">
        <f t="shared" si="3"/>
        <v>12</v>
      </c>
      <c r="O13" s="319">
        <v>72</v>
      </c>
      <c r="P13" s="320">
        <v>52</v>
      </c>
      <c r="Q13" s="321">
        <f t="shared" si="4"/>
        <v>124</v>
      </c>
      <c r="R13" s="319">
        <v>1</v>
      </c>
      <c r="S13" s="320">
        <v>1</v>
      </c>
      <c r="T13" s="321">
        <f t="shared" si="5"/>
        <v>2</v>
      </c>
      <c r="U13" s="319">
        <v>6</v>
      </c>
      <c r="V13" s="320">
        <v>2</v>
      </c>
      <c r="W13" s="321">
        <f t="shared" si="6"/>
        <v>8</v>
      </c>
      <c r="X13" s="322">
        <f t="shared" si="7"/>
        <v>236</v>
      </c>
      <c r="Y13" s="321">
        <f t="shared" si="8"/>
        <v>208</v>
      </c>
      <c r="Z13" s="321">
        <f t="shared" si="9"/>
        <v>444</v>
      </c>
    </row>
    <row r="14" spans="1:26" ht="12.75">
      <c r="A14" s="266" t="str">
        <f t="shared" si="10"/>
        <v>2007-2008</v>
      </c>
      <c r="B14" s="323">
        <v>4</v>
      </c>
      <c r="C14" s="364">
        <v>28</v>
      </c>
      <c r="D14" s="265">
        <v>19</v>
      </c>
      <c r="E14" s="365">
        <f t="shared" si="0"/>
        <v>47</v>
      </c>
      <c r="F14" s="364">
        <v>0</v>
      </c>
      <c r="G14" s="320">
        <v>0</v>
      </c>
      <c r="H14" s="321">
        <f t="shared" si="1"/>
        <v>0</v>
      </c>
      <c r="I14" s="319">
        <v>133</v>
      </c>
      <c r="J14" s="320">
        <v>130</v>
      </c>
      <c r="K14" s="321">
        <f t="shared" si="2"/>
        <v>263</v>
      </c>
      <c r="L14" s="319">
        <v>12</v>
      </c>
      <c r="M14" s="320">
        <v>4</v>
      </c>
      <c r="N14" s="321">
        <f t="shared" si="3"/>
        <v>16</v>
      </c>
      <c r="O14" s="319">
        <v>64</v>
      </c>
      <c r="P14" s="320">
        <v>51</v>
      </c>
      <c r="Q14" s="321">
        <f t="shared" si="4"/>
        <v>115</v>
      </c>
      <c r="R14" s="319">
        <v>2</v>
      </c>
      <c r="S14" s="320">
        <v>5</v>
      </c>
      <c r="T14" s="321">
        <f t="shared" si="5"/>
        <v>7</v>
      </c>
      <c r="U14" s="319">
        <v>4</v>
      </c>
      <c r="V14" s="320">
        <v>3</v>
      </c>
      <c r="W14" s="321">
        <f t="shared" si="6"/>
        <v>7</v>
      </c>
      <c r="X14" s="322">
        <f t="shared" si="7"/>
        <v>243</v>
      </c>
      <c r="Y14" s="321">
        <f t="shared" si="8"/>
        <v>212</v>
      </c>
      <c r="Z14" s="321">
        <f t="shared" si="9"/>
        <v>455</v>
      </c>
    </row>
    <row r="15" spans="1:26" ht="12.75">
      <c r="A15" s="266" t="str">
        <f t="shared" si="10"/>
        <v>2008-2009</v>
      </c>
      <c r="B15" s="323">
        <v>4</v>
      </c>
      <c r="C15" s="364">
        <v>27</v>
      </c>
      <c r="D15" s="265">
        <v>14</v>
      </c>
      <c r="E15" s="365">
        <f t="shared" si="0"/>
        <v>41</v>
      </c>
      <c r="F15" s="364">
        <v>0</v>
      </c>
      <c r="G15" s="320">
        <v>0</v>
      </c>
      <c r="H15" s="321">
        <f t="shared" si="1"/>
        <v>0</v>
      </c>
      <c r="I15" s="319">
        <v>127</v>
      </c>
      <c r="J15" s="320">
        <v>120</v>
      </c>
      <c r="K15" s="321">
        <f t="shared" si="2"/>
        <v>247</v>
      </c>
      <c r="L15" s="319">
        <v>18</v>
      </c>
      <c r="M15" s="320">
        <v>5</v>
      </c>
      <c r="N15" s="321">
        <f t="shared" si="3"/>
        <v>23</v>
      </c>
      <c r="O15" s="319">
        <v>63</v>
      </c>
      <c r="P15" s="320">
        <v>61</v>
      </c>
      <c r="Q15" s="321">
        <f t="shared" si="4"/>
        <v>124</v>
      </c>
      <c r="R15" s="319">
        <v>3</v>
      </c>
      <c r="S15" s="320">
        <v>3</v>
      </c>
      <c r="T15" s="321">
        <f t="shared" si="5"/>
        <v>6</v>
      </c>
      <c r="U15" s="319">
        <v>5</v>
      </c>
      <c r="V15" s="320">
        <v>3</v>
      </c>
      <c r="W15" s="321">
        <f t="shared" si="6"/>
        <v>8</v>
      </c>
      <c r="X15" s="322">
        <f t="shared" si="7"/>
        <v>243</v>
      </c>
      <c r="Y15" s="321">
        <f t="shared" si="8"/>
        <v>206</v>
      </c>
      <c r="Z15" s="321">
        <f t="shared" si="9"/>
        <v>449</v>
      </c>
    </row>
    <row r="16" spans="1:26" ht="12.75">
      <c r="A16" s="266" t="str">
        <f t="shared" si="10"/>
        <v>2009-2010</v>
      </c>
      <c r="B16" s="323">
        <v>4</v>
      </c>
      <c r="C16" s="364">
        <v>26</v>
      </c>
      <c r="D16" s="265">
        <v>11</v>
      </c>
      <c r="E16" s="365">
        <f t="shared" si="0"/>
        <v>37</v>
      </c>
      <c r="F16" s="364">
        <v>0</v>
      </c>
      <c r="G16" s="320">
        <v>0</v>
      </c>
      <c r="H16" s="321">
        <f t="shared" si="1"/>
        <v>0</v>
      </c>
      <c r="I16" s="319">
        <v>122</v>
      </c>
      <c r="J16" s="320">
        <v>116</v>
      </c>
      <c r="K16" s="321">
        <f t="shared" si="2"/>
        <v>238</v>
      </c>
      <c r="L16" s="319">
        <v>17</v>
      </c>
      <c r="M16" s="320">
        <v>7</v>
      </c>
      <c r="N16" s="321">
        <f t="shared" si="3"/>
        <v>24</v>
      </c>
      <c r="O16" s="319">
        <v>70</v>
      </c>
      <c r="P16" s="320">
        <v>63</v>
      </c>
      <c r="Q16" s="321">
        <f t="shared" si="4"/>
        <v>133</v>
      </c>
      <c r="R16" s="319">
        <v>3</v>
      </c>
      <c r="S16" s="320">
        <v>4</v>
      </c>
      <c r="T16" s="321">
        <f t="shared" si="5"/>
        <v>7</v>
      </c>
      <c r="U16" s="319">
        <v>2</v>
      </c>
      <c r="V16" s="320">
        <v>2</v>
      </c>
      <c r="W16" s="321">
        <f t="shared" si="6"/>
        <v>4</v>
      </c>
      <c r="X16" s="322">
        <f t="shared" si="7"/>
        <v>240</v>
      </c>
      <c r="Y16" s="321">
        <f t="shared" si="8"/>
        <v>203</v>
      </c>
      <c r="Z16" s="321">
        <f t="shared" si="9"/>
        <v>443</v>
      </c>
    </row>
    <row r="17" spans="1:26" s="281" customFormat="1" ht="12.75">
      <c r="A17" s="266" t="str">
        <f t="shared" si="10"/>
        <v>2010-2011</v>
      </c>
      <c r="B17" s="323">
        <v>4</v>
      </c>
      <c r="C17" s="364">
        <v>25</v>
      </c>
      <c r="D17" s="265">
        <v>14</v>
      </c>
      <c r="E17" s="365">
        <f t="shared" si="0"/>
        <v>39</v>
      </c>
      <c r="F17" s="364">
        <v>1</v>
      </c>
      <c r="G17" s="320">
        <v>0</v>
      </c>
      <c r="H17" s="321">
        <f t="shared" si="1"/>
        <v>1</v>
      </c>
      <c r="I17" s="319">
        <v>118</v>
      </c>
      <c r="J17" s="320">
        <v>111</v>
      </c>
      <c r="K17" s="321">
        <f t="shared" si="2"/>
        <v>229</v>
      </c>
      <c r="L17" s="319">
        <v>15</v>
      </c>
      <c r="M17" s="320">
        <v>4</v>
      </c>
      <c r="N17" s="321">
        <f t="shared" si="3"/>
        <v>19</v>
      </c>
      <c r="O17" s="319">
        <v>72</v>
      </c>
      <c r="P17" s="320">
        <v>59</v>
      </c>
      <c r="Q17" s="321">
        <f t="shared" si="4"/>
        <v>131</v>
      </c>
      <c r="R17" s="319">
        <v>7</v>
      </c>
      <c r="S17" s="320">
        <v>6</v>
      </c>
      <c r="T17" s="321">
        <f t="shared" si="5"/>
        <v>13</v>
      </c>
      <c r="U17" s="319">
        <v>1</v>
      </c>
      <c r="V17" s="320">
        <v>1</v>
      </c>
      <c r="W17" s="321">
        <f t="shared" si="6"/>
        <v>2</v>
      </c>
      <c r="X17" s="322">
        <f t="shared" si="7"/>
        <v>239</v>
      </c>
      <c r="Y17" s="321">
        <f t="shared" si="8"/>
        <v>195</v>
      </c>
      <c r="Z17" s="321">
        <f t="shared" si="9"/>
        <v>434</v>
      </c>
    </row>
    <row r="18" spans="1:26" s="281" customFormat="1" ht="12.75">
      <c r="A18" s="266" t="str">
        <f t="shared" si="10"/>
        <v>2011-2012</v>
      </c>
      <c r="B18" s="323">
        <v>4</v>
      </c>
      <c r="C18" s="364">
        <v>13</v>
      </c>
      <c r="D18" s="265">
        <v>12</v>
      </c>
      <c r="E18" s="365">
        <f t="shared" si="0"/>
        <v>25</v>
      </c>
      <c r="F18" s="364">
        <v>1</v>
      </c>
      <c r="G18" s="320">
        <v>0</v>
      </c>
      <c r="H18" s="321">
        <f t="shared" si="1"/>
        <v>1</v>
      </c>
      <c r="I18" s="319">
        <v>104</v>
      </c>
      <c r="J18" s="320">
        <v>93</v>
      </c>
      <c r="K18" s="321">
        <f t="shared" si="2"/>
        <v>197</v>
      </c>
      <c r="L18" s="319">
        <v>14</v>
      </c>
      <c r="M18" s="320">
        <v>3</v>
      </c>
      <c r="N18" s="321">
        <f t="shared" si="3"/>
        <v>17</v>
      </c>
      <c r="O18" s="319">
        <v>68</v>
      </c>
      <c r="P18" s="320">
        <v>47</v>
      </c>
      <c r="Q18" s="321">
        <f t="shared" si="4"/>
        <v>115</v>
      </c>
      <c r="R18" s="319">
        <v>8</v>
      </c>
      <c r="S18" s="320">
        <v>13</v>
      </c>
      <c r="T18" s="321">
        <f t="shared" si="5"/>
        <v>21</v>
      </c>
      <c r="U18" s="319">
        <v>1</v>
      </c>
      <c r="V18" s="320">
        <v>3</v>
      </c>
      <c r="W18" s="321">
        <f t="shared" si="6"/>
        <v>4</v>
      </c>
      <c r="X18" s="322">
        <f t="shared" si="7"/>
        <v>209</v>
      </c>
      <c r="Y18" s="321">
        <f t="shared" si="8"/>
        <v>171</v>
      </c>
      <c r="Z18" s="321">
        <f t="shared" si="9"/>
        <v>380</v>
      </c>
    </row>
    <row r="19" spans="1:26" s="281" customFormat="1" ht="12.75">
      <c r="A19" s="266" t="str">
        <f t="shared" si="10"/>
        <v>2012-2013</v>
      </c>
      <c r="B19" s="323">
        <v>4</v>
      </c>
      <c r="C19" s="364">
        <v>20</v>
      </c>
      <c r="D19" s="265">
        <v>14</v>
      </c>
      <c r="E19" s="365">
        <v>34</v>
      </c>
      <c r="F19" s="364">
        <v>0</v>
      </c>
      <c r="G19" s="320">
        <v>1</v>
      </c>
      <c r="H19" s="321">
        <v>1</v>
      </c>
      <c r="I19" s="319">
        <v>98</v>
      </c>
      <c r="J19" s="320">
        <v>78</v>
      </c>
      <c r="K19" s="321">
        <v>176</v>
      </c>
      <c r="L19" s="319">
        <v>12</v>
      </c>
      <c r="M19" s="320">
        <v>8</v>
      </c>
      <c r="N19" s="321">
        <v>20</v>
      </c>
      <c r="O19" s="319">
        <v>67</v>
      </c>
      <c r="P19" s="320">
        <v>58</v>
      </c>
      <c r="Q19" s="321">
        <v>125</v>
      </c>
      <c r="R19" s="319">
        <v>12</v>
      </c>
      <c r="S19" s="320">
        <v>14</v>
      </c>
      <c r="T19" s="321">
        <v>26</v>
      </c>
      <c r="U19" s="319">
        <v>2</v>
      </c>
      <c r="V19" s="320">
        <v>2</v>
      </c>
      <c r="W19" s="321">
        <v>4</v>
      </c>
      <c r="X19" s="322">
        <f t="shared" si="7"/>
        <v>211</v>
      </c>
      <c r="Y19" s="321">
        <f t="shared" si="8"/>
        <v>175</v>
      </c>
      <c r="Z19" s="321">
        <f t="shared" si="9"/>
        <v>386</v>
      </c>
    </row>
    <row r="20" spans="1:26" ht="12.75">
      <c r="A20" s="266" t="str">
        <f t="shared" si="10"/>
        <v>2013-2014</v>
      </c>
      <c r="B20" s="323">
        <v>4</v>
      </c>
      <c r="C20" s="364">
        <v>18</v>
      </c>
      <c r="D20" s="265">
        <v>10</v>
      </c>
      <c r="E20" s="365">
        <f>SUM(C20:D20)</f>
        <v>28</v>
      </c>
      <c r="F20" s="364">
        <v>0</v>
      </c>
      <c r="G20" s="320">
        <v>0</v>
      </c>
      <c r="H20" s="321">
        <f>SUM(F20:G20)</f>
        <v>0</v>
      </c>
      <c r="I20" s="319">
        <v>95</v>
      </c>
      <c r="J20" s="320">
        <v>75</v>
      </c>
      <c r="K20" s="321">
        <f>SUM(I20:J20)</f>
        <v>170</v>
      </c>
      <c r="L20" s="319">
        <v>11</v>
      </c>
      <c r="M20" s="320">
        <v>4</v>
      </c>
      <c r="N20" s="321">
        <f>SUM(L20:M20)</f>
        <v>15</v>
      </c>
      <c r="O20" s="319">
        <v>76</v>
      </c>
      <c r="P20" s="320">
        <v>96</v>
      </c>
      <c r="Q20" s="321">
        <f>SUM(O20:P20)</f>
        <v>172</v>
      </c>
      <c r="R20" s="319">
        <v>8</v>
      </c>
      <c r="S20" s="320">
        <v>4</v>
      </c>
      <c r="T20" s="321">
        <f>SUM(R20:S20)</f>
        <v>12</v>
      </c>
      <c r="U20" s="319">
        <v>2</v>
      </c>
      <c r="V20" s="320">
        <v>3</v>
      </c>
      <c r="W20" s="321">
        <f>SUM(U20:V20)</f>
        <v>5</v>
      </c>
      <c r="X20" s="322">
        <f t="shared" si="7"/>
        <v>210</v>
      </c>
      <c r="Y20" s="321">
        <f t="shared" si="8"/>
        <v>192</v>
      </c>
      <c r="Z20" s="321">
        <f t="shared" si="9"/>
        <v>402</v>
      </c>
    </row>
    <row r="21" spans="1:26" ht="12.75">
      <c r="A21" s="266" t="str">
        <f t="shared" si="10"/>
        <v>2014-2015</v>
      </c>
      <c r="B21" s="323">
        <v>4</v>
      </c>
      <c r="C21" s="319">
        <v>17</v>
      </c>
      <c r="D21" s="320">
        <v>16</v>
      </c>
      <c r="E21" s="321">
        <f>SUM(C21:D21)</f>
        <v>33</v>
      </c>
      <c r="F21" s="319">
        <v>0</v>
      </c>
      <c r="G21" s="320">
        <v>0</v>
      </c>
      <c r="H21" s="321">
        <f>SUM(F21:G21)</f>
        <v>0</v>
      </c>
      <c r="I21" s="319">
        <v>100</v>
      </c>
      <c r="J21" s="320">
        <v>82</v>
      </c>
      <c r="K21" s="321">
        <f>SUM(I21:J21)</f>
        <v>182</v>
      </c>
      <c r="L21" s="319">
        <v>8</v>
      </c>
      <c r="M21" s="320">
        <v>4</v>
      </c>
      <c r="N21" s="321">
        <f>SUM(L21:M21)</f>
        <v>12</v>
      </c>
      <c r="O21" s="319">
        <v>90</v>
      </c>
      <c r="P21" s="320">
        <v>100</v>
      </c>
      <c r="Q21" s="321">
        <f>SUM(O21:P21)</f>
        <v>190</v>
      </c>
      <c r="R21" s="319">
        <v>5</v>
      </c>
      <c r="S21" s="320">
        <v>1</v>
      </c>
      <c r="T21" s="321">
        <f>SUM(R21:S21)</f>
        <v>6</v>
      </c>
      <c r="U21" s="319">
        <v>2</v>
      </c>
      <c r="V21" s="320">
        <v>2</v>
      </c>
      <c r="W21" s="321">
        <f>SUM(U21:V21)</f>
        <v>4</v>
      </c>
      <c r="X21" s="322">
        <f t="shared" si="7"/>
        <v>222</v>
      </c>
      <c r="Y21" s="321">
        <f t="shared" si="8"/>
        <v>205</v>
      </c>
      <c r="Z21" s="321">
        <f t="shared" si="9"/>
        <v>427</v>
      </c>
    </row>
    <row r="22" spans="1:26" ht="12.75">
      <c r="A22" s="266" t="str">
        <f t="shared" si="10"/>
        <v>2015-2016</v>
      </c>
      <c r="B22" s="323">
        <v>4</v>
      </c>
      <c r="C22" s="319">
        <v>15</v>
      </c>
      <c r="D22" s="320">
        <v>16</v>
      </c>
      <c r="E22" s="321">
        <f>SUM(C22:D22)</f>
        <v>31</v>
      </c>
      <c r="F22" s="319">
        <v>0</v>
      </c>
      <c r="G22" s="320">
        <v>0</v>
      </c>
      <c r="H22" s="321">
        <f>SUM(F22:G22)</f>
        <v>0</v>
      </c>
      <c r="I22" s="319">
        <v>101</v>
      </c>
      <c r="J22" s="320">
        <v>99</v>
      </c>
      <c r="K22" s="321">
        <f>SUM(I22:J22)</f>
        <v>200</v>
      </c>
      <c r="L22" s="319">
        <v>2</v>
      </c>
      <c r="M22" s="320">
        <v>5</v>
      </c>
      <c r="N22" s="321">
        <f>SUM(L22:M22)</f>
        <v>7</v>
      </c>
      <c r="O22" s="319">
        <v>97</v>
      </c>
      <c r="P22" s="320">
        <v>100</v>
      </c>
      <c r="Q22" s="321">
        <f>SUM(O22:P22)</f>
        <v>197</v>
      </c>
      <c r="R22" s="319">
        <v>0</v>
      </c>
      <c r="S22" s="320">
        <v>0</v>
      </c>
      <c r="T22" s="321">
        <f>SUM(R22:S22)</f>
        <v>0</v>
      </c>
      <c r="U22" s="319">
        <v>4</v>
      </c>
      <c r="V22" s="320">
        <v>2</v>
      </c>
      <c r="W22" s="321">
        <f>SUM(U22:V22)</f>
        <v>6</v>
      </c>
      <c r="X22" s="322">
        <f t="shared" si="7"/>
        <v>219</v>
      </c>
      <c r="Y22" s="321">
        <f t="shared" si="8"/>
        <v>222</v>
      </c>
      <c r="Z22" s="321">
        <f t="shared" si="9"/>
        <v>441</v>
      </c>
    </row>
    <row r="23" spans="1:26" ht="12.75">
      <c r="A23" s="266" t="str">
        <f t="shared" si="10"/>
        <v>2016-2017</v>
      </c>
      <c r="B23" s="323">
        <v>4</v>
      </c>
      <c r="C23" s="319">
        <v>22</v>
      </c>
      <c r="D23" s="320">
        <v>21</v>
      </c>
      <c r="E23" s="321">
        <v>43</v>
      </c>
      <c r="F23" s="319">
        <v>0</v>
      </c>
      <c r="G23" s="320">
        <v>0</v>
      </c>
      <c r="H23" s="321">
        <v>0</v>
      </c>
      <c r="I23" s="319">
        <v>103</v>
      </c>
      <c r="J23" s="320">
        <v>89</v>
      </c>
      <c r="K23" s="321">
        <v>192</v>
      </c>
      <c r="L23" s="319">
        <v>2</v>
      </c>
      <c r="M23" s="320">
        <v>4</v>
      </c>
      <c r="N23" s="321">
        <v>6</v>
      </c>
      <c r="O23" s="319">
        <v>98</v>
      </c>
      <c r="P23" s="320">
        <v>105</v>
      </c>
      <c r="Q23" s="321">
        <v>203</v>
      </c>
      <c r="R23" s="319">
        <v>1</v>
      </c>
      <c r="S23" s="320">
        <v>2</v>
      </c>
      <c r="T23" s="321">
        <v>3</v>
      </c>
      <c r="U23" s="319">
        <v>4</v>
      </c>
      <c r="V23" s="320">
        <v>1</v>
      </c>
      <c r="W23" s="321">
        <v>5</v>
      </c>
      <c r="X23" s="322">
        <v>230</v>
      </c>
      <c r="Y23" s="321">
        <v>222</v>
      </c>
      <c r="Z23" s="321">
        <v>452</v>
      </c>
    </row>
    <row r="24" spans="1:26" ht="12.75">
      <c r="A24" s="266" t="str">
        <f t="shared" si="10"/>
        <v>2017-2018</v>
      </c>
      <c r="B24" s="323">
        <v>4</v>
      </c>
      <c r="C24" s="319">
        <v>20</v>
      </c>
      <c r="D24" s="320">
        <v>25</v>
      </c>
      <c r="E24" s="321">
        <f>SUM(C24:D24)</f>
        <v>45</v>
      </c>
      <c r="F24" s="319">
        <v>0</v>
      </c>
      <c r="G24" s="320">
        <v>0</v>
      </c>
      <c r="H24" s="321">
        <f>SUM(F24:G24)</f>
        <v>0</v>
      </c>
      <c r="I24" s="319">
        <v>93</v>
      </c>
      <c r="J24" s="320">
        <v>74</v>
      </c>
      <c r="K24" s="321">
        <f>SUM(I24:J24)</f>
        <v>167</v>
      </c>
      <c r="L24" s="319">
        <v>4</v>
      </c>
      <c r="M24" s="320">
        <v>4</v>
      </c>
      <c r="N24" s="321">
        <f>SUM(L24:M24)</f>
        <v>8</v>
      </c>
      <c r="O24" s="319">
        <v>98</v>
      </c>
      <c r="P24" s="320">
        <v>100</v>
      </c>
      <c r="Q24" s="321">
        <f>SUM(O24:P24)</f>
        <v>198</v>
      </c>
      <c r="R24" s="319">
        <v>1</v>
      </c>
      <c r="S24" s="320">
        <v>0</v>
      </c>
      <c r="T24" s="321">
        <f>SUM(R24:S24)</f>
        <v>1</v>
      </c>
      <c r="U24" s="319">
        <v>3</v>
      </c>
      <c r="V24" s="320">
        <v>2</v>
      </c>
      <c r="W24" s="321">
        <f>SUM(U24:V24)</f>
        <v>5</v>
      </c>
      <c r="X24" s="322">
        <f>C24+F24+I24+L24+O24+R24+U24</f>
        <v>219</v>
      </c>
      <c r="Y24" s="321">
        <f>D24+G24+J24+M24+P24+S24+V24</f>
        <v>205</v>
      </c>
      <c r="Z24" s="321">
        <f>SUM(X24:Y24)</f>
        <v>424</v>
      </c>
    </row>
  </sheetData>
  <sheetProtection/>
  <mergeCells count="11">
    <mergeCell ref="X8:Z8"/>
    <mergeCell ref="A3:Z3"/>
    <mergeCell ref="A5:Z5"/>
    <mergeCell ref="A6:Z6"/>
    <mergeCell ref="C8:E8"/>
    <mergeCell ref="F8:H8"/>
    <mergeCell ref="I8:K8"/>
    <mergeCell ref="L8:N8"/>
    <mergeCell ref="O8:Q8"/>
    <mergeCell ref="R8:T8"/>
    <mergeCell ref="U8:W8"/>
  </mergeCells>
  <printOptions/>
  <pageMargins left="0.3937007874015748" right="0.3937007874015748" top="0.984251968503937" bottom="0.984251968503937" header="0.5118110236220472" footer="0.5118110236220472"/>
  <pageSetup fitToHeight="1" fitToWidth="1" horizontalDpi="600" verticalDpi="600" orientation="landscape" paperSize="9" scale="7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55" sqref="A55"/>
    </sheetView>
  </sheetViews>
  <sheetFormatPr defaultColWidth="9.140625" defaultRowHeight="12.75"/>
  <cols>
    <col min="1" max="1" width="31.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4" customFormat="1" ht="12.75">
      <c r="A1" s="226" t="str">
        <f>'17_nivover_01'!A1</f>
        <v>Schooljaar 2017-2018</v>
      </c>
    </row>
    <row r="2" s="4" customFormat="1" ht="12.75">
      <c r="A2" s="226"/>
    </row>
    <row r="3" spans="1:7" s="4" customFormat="1" ht="12.75">
      <c r="A3" s="514" t="s">
        <v>32</v>
      </c>
      <c r="B3" s="514"/>
      <c r="C3" s="514"/>
      <c r="D3" s="514"/>
      <c r="E3" s="514"/>
      <c r="F3" s="514"/>
      <c r="G3" s="514"/>
    </row>
    <row r="4" spans="1:7" s="4" customFormat="1" ht="3.75" customHeight="1">
      <c r="A4" s="5"/>
      <c r="B4" s="5"/>
      <c r="C4" s="5"/>
      <c r="D4" s="5"/>
      <c r="E4" s="5"/>
      <c r="F4" s="5"/>
      <c r="G4" s="5"/>
    </row>
    <row r="5" spans="1:7" s="4" customFormat="1" ht="12.75">
      <c r="A5" s="514" t="s">
        <v>256</v>
      </c>
      <c r="B5" s="514"/>
      <c r="C5" s="514"/>
      <c r="D5" s="514"/>
      <c r="E5" s="514"/>
      <c r="F5" s="514"/>
      <c r="G5" s="514"/>
    </row>
    <row r="6" ht="4.5" customHeight="1" thickBot="1"/>
    <row r="7" spans="1:7" ht="12.75">
      <c r="A7" s="6"/>
      <c r="B7" s="7" t="s">
        <v>33</v>
      </c>
      <c r="C7" s="7" t="s">
        <v>0</v>
      </c>
      <c r="D7" s="7" t="s">
        <v>1</v>
      </c>
      <c r="E7" s="7" t="s">
        <v>2</v>
      </c>
      <c r="F7" s="7" t="s">
        <v>26</v>
      </c>
      <c r="G7" s="8" t="s">
        <v>11</v>
      </c>
    </row>
    <row r="8" spans="2:7" ht="12.75">
      <c r="B8" s="9" t="s">
        <v>34</v>
      </c>
      <c r="C8" s="9"/>
      <c r="D8" s="9"/>
      <c r="E8" s="9"/>
      <c r="F8" s="9" t="s">
        <v>35</v>
      </c>
      <c r="G8" s="10"/>
    </row>
    <row r="9" spans="1:7" ht="12.75">
      <c r="A9" s="11"/>
      <c r="B9" s="12" t="s">
        <v>36</v>
      </c>
      <c r="C9" s="12"/>
      <c r="D9" s="12"/>
      <c r="E9" s="12"/>
      <c r="F9" s="12" t="s">
        <v>37</v>
      </c>
      <c r="G9" s="13"/>
    </row>
    <row r="10" spans="1:7" ht="12.75">
      <c r="A10" s="14" t="s">
        <v>38</v>
      </c>
      <c r="B10" s="157"/>
      <c r="C10" s="157"/>
      <c r="D10" s="157"/>
      <c r="E10" s="157"/>
      <c r="F10" s="157"/>
      <c r="G10" s="108"/>
    </row>
    <row r="11" spans="1:7" ht="12.75">
      <c r="A11" s="15" t="s">
        <v>5</v>
      </c>
      <c r="B11" s="158">
        <v>6</v>
      </c>
      <c r="C11" s="158">
        <v>6</v>
      </c>
      <c r="D11" s="158">
        <v>1</v>
      </c>
      <c r="E11" s="158">
        <v>1</v>
      </c>
      <c r="F11" s="158">
        <v>0</v>
      </c>
      <c r="G11" s="159">
        <f aca="true" t="shared" si="0" ref="G11:G16">SUM(B11:F11)</f>
        <v>14</v>
      </c>
    </row>
    <row r="12" spans="1:7" ht="12.75">
      <c r="A12" s="15" t="s">
        <v>6</v>
      </c>
      <c r="B12" s="158">
        <v>3</v>
      </c>
      <c r="C12" s="158">
        <v>7</v>
      </c>
      <c r="D12" s="158">
        <v>0</v>
      </c>
      <c r="E12" s="158">
        <v>0</v>
      </c>
      <c r="F12" s="158">
        <v>0</v>
      </c>
      <c r="G12" s="159">
        <f t="shared" si="0"/>
        <v>10</v>
      </c>
    </row>
    <row r="13" spans="1:7" ht="12.75">
      <c r="A13" s="15" t="s">
        <v>7</v>
      </c>
      <c r="B13" s="158">
        <v>1</v>
      </c>
      <c r="C13" s="158">
        <v>1</v>
      </c>
      <c r="D13" s="158">
        <v>0</v>
      </c>
      <c r="E13" s="158">
        <v>0</v>
      </c>
      <c r="F13" s="158">
        <v>1</v>
      </c>
      <c r="G13" s="159">
        <f t="shared" si="0"/>
        <v>3</v>
      </c>
    </row>
    <row r="14" spans="1:7" ht="12.75">
      <c r="A14" s="15" t="s">
        <v>8</v>
      </c>
      <c r="B14" s="158">
        <v>4</v>
      </c>
      <c r="C14" s="158">
        <v>13</v>
      </c>
      <c r="D14" s="158">
        <v>0</v>
      </c>
      <c r="E14" s="158">
        <v>0</v>
      </c>
      <c r="F14" s="158">
        <v>0</v>
      </c>
      <c r="G14" s="159">
        <f t="shared" si="0"/>
        <v>17</v>
      </c>
    </row>
    <row r="15" spans="1:7" ht="12.75">
      <c r="A15" s="15" t="s">
        <v>9</v>
      </c>
      <c r="B15" s="158">
        <v>6</v>
      </c>
      <c r="C15" s="158">
        <v>8</v>
      </c>
      <c r="D15" s="158">
        <v>0</v>
      </c>
      <c r="E15" s="158">
        <v>1</v>
      </c>
      <c r="F15" s="158">
        <v>0</v>
      </c>
      <c r="G15" s="159">
        <f t="shared" si="0"/>
        <v>15</v>
      </c>
    </row>
    <row r="16" spans="1:7" ht="12.75">
      <c r="A16" s="15" t="s">
        <v>10</v>
      </c>
      <c r="B16" s="158">
        <v>4</v>
      </c>
      <c r="C16" s="158">
        <v>8</v>
      </c>
      <c r="D16" s="158">
        <v>1</v>
      </c>
      <c r="E16" s="158">
        <v>0</v>
      </c>
      <c r="F16" s="158">
        <v>0</v>
      </c>
      <c r="G16" s="159">
        <f t="shared" si="0"/>
        <v>13</v>
      </c>
    </row>
    <row r="17" spans="1:8" ht="12.75">
      <c r="A17" s="16" t="s">
        <v>11</v>
      </c>
      <c r="B17" s="160">
        <f aca="true" t="shared" si="1" ref="B17:G17">SUM(B11:B16)</f>
        <v>24</v>
      </c>
      <c r="C17" s="160">
        <f t="shared" si="1"/>
        <v>43</v>
      </c>
      <c r="D17" s="160">
        <f t="shared" si="1"/>
        <v>2</v>
      </c>
      <c r="E17" s="160">
        <f t="shared" si="1"/>
        <v>2</v>
      </c>
      <c r="F17" s="160">
        <f t="shared" si="1"/>
        <v>1</v>
      </c>
      <c r="G17" s="161">
        <f t="shared" si="1"/>
        <v>72</v>
      </c>
      <c r="H17" s="3"/>
    </row>
    <row r="18" spans="1:7" ht="12.75">
      <c r="A18" s="17"/>
      <c r="B18" s="158"/>
      <c r="C18" s="158"/>
      <c r="D18" s="158"/>
      <c r="E18" s="158"/>
      <c r="F18" s="158"/>
      <c r="G18" s="159"/>
    </row>
    <row r="19" spans="1:7" ht="12.75">
      <c r="A19" s="14" t="s">
        <v>39</v>
      </c>
      <c r="B19" s="158"/>
      <c r="C19" s="158"/>
      <c r="D19" s="158"/>
      <c r="E19" s="158"/>
      <c r="F19" s="158"/>
      <c r="G19" s="159"/>
    </row>
    <row r="20" spans="1:7" ht="12.75">
      <c r="A20" s="15" t="s">
        <v>7</v>
      </c>
      <c r="B20" s="158">
        <v>1</v>
      </c>
      <c r="C20" s="158">
        <v>1</v>
      </c>
      <c r="D20" s="158">
        <v>0</v>
      </c>
      <c r="E20" s="363" t="s">
        <v>258</v>
      </c>
      <c r="F20" s="158">
        <v>0</v>
      </c>
      <c r="G20" s="159">
        <v>3</v>
      </c>
    </row>
    <row r="21" spans="1:7" ht="12.75">
      <c r="A21" s="16" t="s">
        <v>11</v>
      </c>
      <c r="B21" s="160">
        <v>1</v>
      </c>
      <c r="C21" s="160">
        <v>1</v>
      </c>
      <c r="D21" s="160">
        <v>0</v>
      </c>
      <c r="E21" s="104">
        <v>1</v>
      </c>
      <c r="F21" s="160">
        <v>0</v>
      </c>
      <c r="G21" s="161">
        <f>SUM(B21:F21)</f>
        <v>3</v>
      </c>
    </row>
    <row r="22" spans="1:7" ht="5.25" customHeight="1">
      <c r="A22" s="15"/>
      <c r="B22" s="158"/>
      <c r="C22" s="158"/>
      <c r="D22" s="158"/>
      <c r="E22" s="158"/>
      <c r="F22" s="158"/>
      <c r="G22" s="159"/>
    </row>
    <row r="23" spans="1:7" ht="12.75">
      <c r="A23" s="18" t="s">
        <v>40</v>
      </c>
      <c r="B23" s="162">
        <f aca="true" t="shared" si="2" ref="B23:G23">SUM(B21,B17)</f>
        <v>25</v>
      </c>
      <c r="C23" s="162">
        <f t="shared" si="2"/>
        <v>44</v>
      </c>
      <c r="D23" s="162">
        <f t="shared" si="2"/>
        <v>2</v>
      </c>
      <c r="E23" s="162">
        <f t="shared" si="2"/>
        <v>3</v>
      </c>
      <c r="F23" s="162">
        <f t="shared" si="2"/>
        <v>1</v>
      </c>
      <c r="G23" s="163">
        <f t="shared" si="2"/>
        <v>75</v>
      </c>
    </row>
    <row r="24" spans="2:7" ht="12.75">
      <c r="B24" s="108"/>
      <c r="C24" s="108"/>
      <c r="D24" s="108"/>
      <c r="E24" s="108"/>
      <c r="F24" s="108"/>
      <c r="G24" s="108"/>
    </row>
    <row r="25" spans="1:2" ht="12.75">
      <c r="A25" s="451" t="s">
        <v>41</v>
      </c>
      <c r="B25" s="109"/>
    </row>
    <row r="26" spans="2:10" ht="12.75">
      <c r="B26" s="19"/>
      <c r="C26" s="19"/>
      <c r="D26" s="19"/>
      <c r="E26" s="19"/>
      <c r="F26" s="19"/>
      <c r="G26" s="19"/>
      <c r="H26" s="19"/>
      <c r="I26" s="19"/>
      <c r="J26" s="19"/>
    </row>
    <row r="27" spans="1:10" ht="12.75">
      <c r="A27" s="515" t="s">
        <v>42</v>
      </c>
      <c r="B27" s="515"/>
      <c r="C27" s="515"/>
      <c r="D27" s="515"/>
      <c r="E27" s="515"/>
      <c r="F27" s="515"/>
      <c r="G27" s="515"/>
      <c r="H27" s="515"/>
      <c r="I27" s="515"/>
      <c r="J27" s="515"/>
    </row>
    <row r="28" spans="1:10" ht="6" customHeight="1">
      <c r="A28" s="19"/>
      <c r="B28" s="19"/>
      <c r="C28" s="19"/>
      <c r="D28" s="19"/>
      <c r="E28" s="19"/>
      <c r="F28" s="19"/>
      <c r="G28" s="19"/>
      <c r="H28" s="19"/>
      <c r="I28" s="19"/>
      <c r="J28" s="19"/>
    </row>
    <row r="29" spans="1:10" ht="12.75">
      <c r="A29" s="515" t="s">
        <v>309</v>
      </c>
      <c r="B29" s="515"/>
      <c r="C29" s="515"/>
      <c r="D29" s="515"/>
      <c r="E29" s="515"/>
      <c r="F29" s="515"/>
      <c r="G29" s="515"/>
      <c r="H29" s="515"/>
      <c r="I29" s="515"/>
      <c r="J29" s="515"/>
    </row>
    <row r="30" spans="1:10" ht="13.5" thickBot="1">
      <c r="A30" s="20"/>
      <c r="B30" s="19"/>
      <c r="C30" s="19"/>
      <c r="D30" s="19"/>
      <c r="E30" s="19"/>
      <c r="F30" s="19"/>
      <c r="G30" s="19"/>
      <c r="H30" s="19"/>
      <c r="I30" s="19"/>
      <c r="J30" s="19"/>
    </row>
    <row r="31" spans="1:10" ht="12.75">
      <c r="A31" s="6"/>
      <c r="B31" s="21" t="s">
        <v>43</v>
      </c>
      <c r="C31" s="22"/>
      <c r="D31" s="23"/>
      <c r="E31" s="24" t="s">
        <v>44</v>
      </c>
      <c r="F31" s="24"/>
      <c r="G31" s="25"/>
      <c r="H31" s="24" t="s">
        <v>11</v>
      </c>
      <c r="I31" s="24"/>
      <c r="J31" s="24"/>
    </row>
    <row r="32" spans="1:10" s="1" customFormat="1" ht="12.75">
      <c r="A32" s="26"/>
      <c r="B32" s="27" t="s">
        <v>4</v>
      </c>
      <c r="C32" s="28" t="s">
        <v>45</v>
      </c>
      <c r="D32" s="29" t="s">
        <v>12</v>
      </c>
      <c r="E32" s="28" t="s">
        <v>4</v>
      </c>
      <c r="F32" s="28" t="s">
        <v>45</v>
      </c>
      <c r="G32" s="29" t="s">
        <v>12</v>
      </c>
      <c r="H32" s="28" t="s">
        <v>4</v>
      </c>
      <c r="I32" s="28" t="s">
        <v>45</v>
      </c>
      <c r="J32" s="30" t="s">
        <v>12</v>
      </c>
    </row>
    <row r="33" spans="1:10" ht="12.75">
      <c r="A33" s="19" t="s">
        <v>13</v>
      </c>
      <c r="B33" s="325">
        <v>54</v>
      </c>
      <c r="C33" s="326">
        <v>406</v>
      </c>
      <c r="D33" s="327">
        <v>460</v>
      </c>
      <c r="E33" s="328">
        <v>13</v>
      </c>
      <c r="F33" s="328">
        <v>184</v>
      </c>
      <c r="G33" s="327">
        <v>197</v>
      </c>
      <c r="H33" s="328">
        <v>67</v>
      </c>
      <c r="I33" s="328">
        <v>590</v>
      </c>
      <c r="J33" s="328">
        <v>657</v>
      </c>
    </row>
    <row r="34" spans="1:10" ht="12.75">
      <c r="A34" s="19" t="s">
        <v>0</v>
      </c>
      <c r="B34" s="325">
        <v>170</v>
      </c>
      <c r="C34" s="326">
        <v>1149</v>
      </c>
      <c r="D34" s="327">
        <v>1319</v>
      </c>
      <c r="E34" s="328">
        <v>38</v>
      </c>
      <c r="F34" s="328">
        <v>488</v>
      </c>
      <c r="G34" s="327">
        <v>526</v>
      </c>
      <c r="H34" s="328">
        <v>208</v>
      </c>
      <c r="I34" s="328">
        <v>1637</v>
      </c>
      <c r="J34" s="328">
        <v>1845</v>
      </c>
    </row>
    <row r="35" spans="1:10" ht="12.75">
      <c r="A35" s="19" t="s">
        <v>1</v>
      </c>
      <c r="B35" s="325">
        <v>5</v>
      </c>
      <c r="C35" s="326">
        <v>25</v>
      </c>
      <c r="D35" s="327">
        <v>30</v>
      </c>
      <c r="E35" s="328">
        <v>1</v>
      </c>
      <c r="F35" s="328">
        <v>14</v>
      </c>
      <c r="G35" s="327">
        <v>15</v>
      </c>
      <c r="H35" s="328">
        <v>6</v>
      </c>
      <c r="I35" s="328">
        <v>39</v>
      </c>
      <c r="J35" s="328">
        <v>45</v>
      </c>
    </row>
    <row r="36" spans="1:10" ht="12.75">
      <c r="A36" s="19" t="s">
        <v>2</v>
      </c>
      <c r="B36" s="325">
        <v>20</v>
      </c>
      <c r="C36" s="326">
        <v>107</v>
      </c>
      <c r="D36" s="327">
        <v>127</v>
      </c>
      <c r="E36" s="328">
        <v>1</v>
      </c>
      <c r="F36" s="328">
        <v>61</v>
      </c>
      <c r="G36" s="327">
        <v>62</v>
      </c>
      <c r="H36" s="328">
        <v>21</v>
      </c>
      <c r="I36" s="328">
        <v>168</v>
      </c>
      <c r="J36" s="328">
        <v>189</v>
      </c>
    </row>
    <row r="37" spans="1:10" ht="12.75">
      <c r="A37" s="31" t="s">
        <v>11</v>
      </c>
      <c r="B37" s="329">
        <f>SUM(B33:B36)</f>
        <v>249</v>
      </c>
      <c r="C37" s="330">
        <f aca="true" t="shared" si="3" ref="C37:J37">SUM(C33:C36)</f>
        <v>1687</v>
      </c>
      <c r="D37" s="331">
        <f t="shared" si="3"/>
        <v>1936</v>
      </c>
      <c r="E37" s="330">
        <f t="shared" si="3"/>
        <v>53</v>
      </c>
      <c r="F37" s="330">
        <f t="shared" si="3"/>
        <v>747</v>
      </c>
      <c r="G37" s="331">
        <f t="shared" si="3"/>
        <v>800</v>
      </c>
      <c r="H37" s="330">
        <f t="shared" si="3"/>
        <v>302</v>
      </c>
      <c r="I37" s="330">
        <f t="shared" si="3"/>
        <v>2434</v>
      </c>
      <c r="J37" s="330">
        <f t="shared" si="3"/>
        <v>2736</v>
      </c>
    </row>
    <row r="38" spans="1:10" s="2" customFormat="1" ht="7.5" customHeight="1">
      <c r="A38" s="55"/>
      <c r="B38" s="56"/>
      <c r="C38" s="56"/>
      <c r="D38" s="56"/>
      <c r="E38" s="56"/>
      <c r="F38" s="56"/>
      <c r="G38" s="56"/>
      <c r="H38" s="56"/>
      <c r="I38" s="56"/>
      <c r="J38" s="56"/>
    </row>
    <row r="39" ht="12.75">
      <c r="A39" s="78" t="s">
        <v>169</v>
      </c>
    </row>
  </sheetData>
  <sheetProtection/>
  <mergeCells count="4">
    <mergeCell ref="A3:G3"/>
    <mergeCell ref="A5:G5"/>
    <mergeCell ref="A27:J27"/>
    <mergeCell ref="A29:J29"/>
  </mergeCells>
  <printOptions/>
  <pageMargins left="0.75" right="0.75" top="1" bottom="1" header="0.5" footer="0.5"/>
  <pageSetup fitToHeight="1" fitToWidth="1" horizontalDpi="600" verticalDpi="600" orientation="landscape" paperSize="9" scale="9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Q106"/>
  <sheetViews>
    <sheetView zoomScalePageLayoutView="0" workbookViewId="0" topLeftCell="A1">
      <selection activeCell="A21" sqref="A21"/>
    </sheetView>
  </sheetViews>
  <sheetFormatPr defaultColWidth="9.140625" defaultRowHeight="12.75"/>
  <cols>
    <col min="1" max="1" width="24.7109375" style="86" customWidth="1"/>
    <col min="2" max="8" width="16.421875" style="453" customWidth="1"/>
    <col min="9" max="9" width="16.421875" style="86" customWidth="1"/>
    <col min="10" max="35" width="8.57421875" style="86" customWidth="1"/>
    <col min="36" max="16384" width="8.8515625" style="86" customWidth="1"/>
  </cols>
  <sheetData>
    <row r="1" spans="1:10" ht="18.75">
      <c r="A1" s="516" t="s">
        <v>374</v>
      </c>
      <c r="B1" s="516"/>
      <c r="C1" s="516"/>
      <c r="D1" s="516"/>
      <c r="E1" s="516"/>
      <c r="F1" s="516"/>
      <c r="G1" s="516"/>
      <c r="H1" s="516"/>
      <c r="I1" s="516"/>
      <c r="J1" s="487"/>
    </row>
    <row r="2" spans="1:10" ht="15.75">
      <c r="A2" s="488"/>
      <c r="B2" s="488"/>
      <c r="C2" s="488"/>
      <c r="D2" s="488"/>
      <c r="E2" s="488"/>
      <c r="F2" s="488"/>
      <c r="G2" s="488"/>
      <c r="H2" s="488"/>
      <c r="J2" s="487"/>
    </row>
    <row r="3" spans="1:10" ht="129.75" customHeight="1">
      <c r="A3" s="517" t="s">
        <v>373</v>
      </c>
      <c r="B3" s="518"/>
      <c r="C3" s="518"/>
      <c r="D3" s="518"/>
      <c r="E3" s="518"/>
      <c r="F3" s="518"/>
      <c r="G3" s="518"/>
      <c r="H3" s="518"/>
      <c r="I3" s="519"/>
      <c r="J3" s="487"/>
    </row>
    <row r="4" spans="1:10" ht="15.75">
      <c r="A4" s="488"/>
      <c r="B4" s="488"/>
      <c r="C4" s="488"/>
      <c r="D4" s="488"/>
      <c r="E4" s="488"/>
      <c r="F4" s="488"/>
      <c r="G4" s="488"/>
      <c r="H4" s="488"/>
      <c r="J4" s="487"/>
    </row>
    <row r="5" spans="1:10" ht="15.75">
      <c r="A5" s="520" t="s">
        <v>372</v>
      </c>
      <c r="B5" s="520"/>
      <c r="C5" s="520"/>
      <c r="D5" s="520"/>
      <c r="E5" s="520"/>
      <c r="F5" s="520"/>
      <c r="G5" s="520"/>
      <c r="H5" s="520"/>
      <c r="I5" s="520"/>
      <c r="J5" s="487"/>
    </row>
    <row r="6" ht="9" customHeight="1"/>
    <row r="7" spans="1:9" s="467" customFormat="1" ht="15">
      <c r="A7" s="481" t="s">
        <v>366</v>
      </c>
      <c r="B7" s="468" t="s">
        <v>185</v>
      </c>
      <c r="C7" s="468" t="s">
        <v>193</v>
      </c>
      <c r="D7" s="468" t="s">
        <v>202</v>
      </c>
      <c r="E7" s="468" t="s">
        <v>214</v>
      </c>
      <c r="F7" s="468" t="s">
        <v>239</v>
      </c>
      <c r="G7" s="468" t="s">
        <v>284</v>
      </c>
      <c r="H7" s="469" t="s">
        <v>307</v>
      </c>
      <c r="I7" s="468" t="s">
        <v>308</v>
      </c>
    </row>
    <row r="8" spans="1:9" ht="15">
      <c r="A8" s="465" t="s">
        <v>365</v>
      </c>
      <c r="B8" s="464">
        <v>69454</v>
      </c>
      <c r="C8" s="464">
        <v>69874</v>
      </c>
      <c r="D8" s="464">
        <v>73687</v>
      </c>
      <c r="E8" s="464">
        <v>75546</v>
      </c>
      <c r="F8" s="464">
        <v>77774</v>
      </c>
      <c r="G8" s="464">
        <v>76401</v>
      </c>
      <c r="H8" s="463">
        <v>80349</v>
      </c>
      <c r="I8" s="462">
        <v>80530</v>
      </c>
    </row>
    <row r="9" spans="1:9" ht="15">
      <c r="A9" s="465" t="s">
        <v>364</v>
      </c>
      <c r="B9" s="464">
        <v>125505</v>
      </c>
      <c r="C9" s="464">
        <v>126334</v>
      </c>
      <c r="D9" s="464">
        <v>132383</v>
      </c>
      <c r="E9" s="464">
        <v>136812</v>
      </c>
      <c r="F9" s="464">
        <v>145777</v>
      </c>
      <c r="G9" s="464">
        <v>152841</v>
      </c>
      <c r="H9" s="463">
        <v>161736</v>
      </c>
      <c r="I9" s="462">
        <v>167456</v>
      </c>
    </row>
    <row r="10" spans="1:17" ht="15">
      <c r="A10" s="465" t="s">
        <v>48</v>
      </c>
      <c r="B10" s="464">
        <f aca="true" t="shared" si="0" ref="B10:I10">SUM(B11:B12)</f>
        <v>155443</v>
      </c>
      <c r="C10" s="464">
        <f t="shared" si="0"/>
        <v>152735</v>
      </c>
      <c r="D10" s="464">
        <f t="shared" si="0"/>
        <v>156280</v>
      </c>
      <c r="E10" s="464">
        <f t="shared" si="0"/>
        <v>159367</v>
      </c>
      <c r="F10" s="464">
        <f t="shared" si="0"/>
        <v>165996</v>
      </c>
      <c r="G10" s="464">
        <f t="shared" si="0"/>
        <v>172667</v>
      </c>
      <c r="H10" s="463">
        <f t="shared" si="0"/>
        <v>181569</v>
      </c>
      <c r="I10" s="462">
        <f t="shared" si="0"/>
        <v>188410</v>
      </c>
      <c r="J10" s="437"/>
      <c r="K10" s="437"/>
      <c r="L10" s="437"/>
      <c r="M10" s="437"/>
      <c r="N10" s="437"/>
      <c r="O10" s="437"/>
      <c r="P10" s="437"/>
      <c r="Q10" s="437"/>
    </row>
    <row r="11" spans="1:9" ht="12.75">
      <c r="A11" s="453" t="s">
        <v>363</v>
      </c>
      <c r="B11" s="461">
        <v>151920</v>
      </c>
      <c r="C11" s="461">
        <v>149017</v>
      </c>
      <c r="D11" s="461">
        <v>152260</v>
      </c>
      <c r="E11" s="461">
        <v>154724</v>
      </c>
      <c r="F11" s="461">
        <v>160862</v>
      </c>
      <c r="G11" s="461">
        <v>167158</v>
      </c>
      <c r="H11" s="460">
        <v>175574</v>
      </c>
      <c r="I11" s="459">
        <v>181957</v>
      </c>
    </row>
    <row r="12" spans="1:9" ht="12.75">
      <c r="A12" s="453" t="s">
        <v>362</v>
      </c>
      <c r="B12" s="461">
        <v>3523</v>
      </c>
      <c r="C12" s="461">
        <v>3718</v>
      </c>
      <c r="D12" s="461">
        <v>4020</v>
      </c>
      <c r="E12" s="461">
        <v>4643</v>
      </c>
      <c r="F12" s="461">
        <v>5134</v>
      </c>
      <c r="G12" s="461">
        <v>5509</v>
      </c>
      <c r="H12" s="460">
        <v>5995</v>
      </c>
      <c r="I12" s="459">
        <v>6453</v>
      </c>
    </row>
    <row r="13" spans="1:9" ht="15">
      <c r="A13" s="465" t="s">
        <v>361</v>
      </c>
      <c r="B13" s="464">
        <v>2180</v>
      </c>
      <c r="C13" s="464">
        <v>2350</v>
      </c>
      <c r="D13" s="464">
        <v>2674</v>
      </c>
      <c r="E13" s="464">
        <v>2963</v>
      </c>
      <c r="F13" s="464">
        <v>2869</v>
      </c>
      <c r="G13" s="464">
        <v>3097</v>
      </c>
      <c r="H13" s="463">
        <v>3661</v>
      </c>
      <c r="I13" s="462">
        <v>3618</v>
      </c>
    </row>
    <row r="14" spans="1:9" ht="15">
      <c r="A14" s="465" t="s">
        <v>360</v>
      </c>
      <c r="B14" s="464">
        <v>1407</v>
      </c>
      <c r="C14" s="464">
        <v>1325</v>
      </c>
      <c r="D14" s="464">
        <v>1292</v>
      </c>
      <c r="E14" s="464">
        <v>1261</v>
      </c>
      <c r="F14" s="464">
        <v>1243</v>
      </c>
      <c r="G14" s="464">
        <v>1237</v>
      </c>
      <c r="H14" s="463">
        <v>1097</v>
      </c>
      <c r="I14" s="462">
        <v>992</v>
      </c>
    </row>
    <row r="15" spans="1:9" ht="15">
      <c r="A15" s="465" t="s">
        <v>359</v>
      </c>
      <c r="B15" s="464">
        <f>SUM(B16:B18)</f>
        <v>61988</v>
      </c>
      <c r="C15" s="464">
        <f>SUM(C16:C18)</f>
        <v>63575</v>
      </c>
      <c r="D15" s="464">
        <f>SUM(D16:D18)</f>
        <v>64469</v>
      </c>
      <c r="E15" s="464">
        <f>SUM(E16:E18)</f>
        <v>67507</v>
      </c>
      <c r="F15" s="464">
        <f>SUM(F16:F18)</f>
        <v>70893</v>
      </c>
      <c r="G15" s="464">
        <f>SUM(G16:G18)</f>
        <v>75012</v>
      </c>
      <c r="H15" s="463">
        <f>SUM(H16:H18)</f>
        <v>78926</v>
      </c>
      <c r="I15" s="462">
        <f>SUM(I16:I18)</f>
        <v>81167</v>
      </c>
    </row>
    <row r="16" spans="1:9" ht="12.75">
      <c r="A16" s="453" t="s">
        <v>358</v>
      </c>
      <c r="B16" s="461">
        <v>18757</v>
      </c>
      <c r="C16" s="461">
        <v>18690</v>
      </c>
      <c r="D16" s="461">
        <v>18615</v>
      </c>
      <c r="E16" s="461">
        <v>25269</v>
      </c>
      <c r="F16" s="461">
        <v>25995</v>
      </c>
      <c r="G16" s="461">
        <v>26879</v>
      </c>
      <c r="H16" s="460">
        <v>28037</v>
      </c>
      <c r="I16" s="459">
        <v>28995</v>
      </c>
    </row>
    <row r="17" spans="1:9" ht="12.75">
      <c r="A17" s="453" t="s">
        <v>357</v>
      </c>
      <c r="B17" s="461">
        <v>42230</v>
      </c>
      <c r="C17" s="461">
        <v>43733</v>
      </c>
      <c r="D17" s="461">
        <v>44761</v>
      </c>
      <c r="E17" s="461">
        <v>40967</v>
      </c>
      <c r="F17" s="461">
        <v>43477</v>
      </c>
      <c r="G17" s="461">
        <v>46535</v>
      </c>
      <c r="H17" s="460">
        <v>48470</v>
      </c>
      <c r="I17" s="459">
        <v>49647</v>
      </c>
    </row>
    <row r="18" spans="1:9" ht="12.75">
      <c r="A18" s="453" t="s">
        <v>356</v>
      </c>
      <c r="B18" s="461">
        <v>1001</v>
      </c>
      <c r="C18" s="461">
        <v>1152</v>
      </c>
      <c r="D18" s="461">
        <v>1093</v>
      </c>
      <c r="E18" s="461">
        <v>1271</v>
      </c>
      <c r="F18" s="461">
        <v>1421</v>
      </c>
      <c r="G18" s="461">
        <v>1598</v>
      </c>
      <c r="H18" s="460">
        <v>2419</v>
      </c>
      <c r="I18" s="459">
        <v>2525</v>
      </c>
    </row>
    <row r="19" spans="1:9" ht="15">
      <c r="A19" s="482" t="s">
        <v>40</v>
      </c>
      <c r="B19" s="457">
        <f aca="true" t="shared" si="1" ref="B19:I19">B8+B9+B10+B13+B14+B15</f>
        <v>415977</v>
      </c>
      <c r="C19" s="457">
        <f t="shared" si="1"/>
        <v>416193</v>
      </c>
      <c r="D19" s="457">
        <f t="shared" si="1"/>
        <v>430785</v>
      </c>
      <c r="E19" s="457">
        <f t="shared" si="1"/>
        <v>443456</v>
      </c>
      <c r="F19" s="457">
        <f t="shared" si="1"/>
        <v>464552</v>
      </c>
      <c r="G19" s="457">
        <f t="shared" si="1"/>
        <v>481255</v>
      </c>
      <c r="H19" s="456">
        <f t="shared" si="1"/>
        <v>507338</v>
      </c>
      <c r="I19" s="455">
        <f t="shared" si="1"/>
        <v>522173</v>
      </c>
    </row>
    <row r="20" ht="12.75"/>
    <row r="21" ht="12.75"/>
    <row r="22" spans="1:9" ht="15.75">
      <c r="A22" s="520" t="s">
        <v>371</v>
      </c>
      <c r="B22" s="520"/>
      <c r="C22" s="520"/>
      <c r="D22" s="520"/>
      <c r="E22" s="520"/>
      <c r="F22" s="520"/>
      <c r="G22" s="520"/>
      <c r="H22" s="520"/>
      <c r="I22" s="520"/>
    </row>
    <row r="23" ht="9" customHeight="1"/>
    <row r="24" spans="1:9" ht="15">
      <c r="A24" s="486" t="s">
        <v>366</v>
      </c>
      <c r="B24" s="485" t="s">
        <v>185</v>
      </c>
      <c r="C24" s="485" t="s">
        <v>193</v>
      </c>
      <c r="D24" s="485" t="s">
        <v>202</v>
      </c>
      <c r="E24" s="485" t="s">
        <v>214</v>
      </c>
      <c r="F24" s="485" t="s">
        <v>239</v>
      </c>
      <c r="G24" s="485" t="s">
        <v>284</v>
      </c>
      <c r="H24" s="484" t="s">
        <v>307</v>
      </c>
      <c r="I24" s="468" t="s">
        <v>308</v>
      </c>
    </row>
    <row r="25" spans="1:9" ht="15">
      <c r="A25" s="483" t="s">
        <v>365</v>
      </c>
      <c r="B25" s="464">
        <v>12462</v>
      </c>
      <c r="C25" s="464">
        <v>11430</v>
      </c>
      <c r="D25" s="464">
        <v>11466</v>
      </c>
      <c r="E25" s="464">
        <v>10266</v>
      </c>
      <c r="F25" s="464">
        <v>11030</v>
      </c>
      <c r="G25" s="464">
        <v>9994</v>
      </c>
      <c r="H25" s="463">
        <v>13195</v>
      </c>
      <c r="I25" s="462">
        <v>12295</v>
      </c>
    </row>
    <row r="26" spans="1:9" ht="15">
      <c r="A26" s="483" t="s">
        <v>364</v>
      </c>
      <c r="B26" s="464">
        <v>16715</v>
      </c>
      <c r="C26" s="464">
        <v>15962</v>
      </c>
      <c r="D26" s="464">
        <v>15555</v>
      </c>
      <c r="E26" s="464">
        <v>13950</v>
      </c>
      <c r="F26" s="464">
        <v>15947</v>
      </c>
      <c r="G26" s="464">
        <v>17385</v>
      </c>
      <c r="H26" s="463">
        <v>24708</v>
      </c>
      <c r="I26" s="462">
        <v>24192</v>
      </c>
    </row>
    <row r="27" spans="1:9" ht="15">
      <c r="A27" s="483" t="s">
        <v>48</v>
      </c>
      <c r="B27" s="464">
        <f aca="true" t="shared" si="2" ref="B27:I27">SUM(B28:B29)</f>
        <v>25769</v>
      </c>
      <c r="C27" s="464">
        <f t="shared" si="2"/>
        <v>24626</v>
      </c>
      <c r="D27" s="464">
        <f t="shared" si="2"/>
        <v>23757</v>
      </c>
      <c r="E27" s="464">
        <f t="shared" si="2"/>
        <v>22611</v>
      </c>
      <c r="F27" s="464">
        <f t="shared" si="2"/>
        <v>25087</v>
      </c>
      <c r="G27" s="464">
        <f t="shared" si="2"/>
        <v>28198</v>
      </c>
      <c r="H27" s="463">
        <f t="shared" si="2"/>
        <v>36597</v>
      </c>
      <c r="I27" s="462">
        <f t="shared" si="2"/>
        <v>36332</v>
      </c>
    </row>
    <row r="28" spans="1:9" ht="12.75">
      <c r="A28" s="460" t="s">
        <v>363</v>
      </c>
      <c r="B28" s="461">
        <v>24822</v>
      </c>
      <c r="C28" s="461">
        <v>23611</v>
      </c>
      <c r="D28" s="461">
        <v>22750</v>
      </c>
      <c r="E28" s="461">
        <v>21380</v>
      </c>
      <c r="F28" s="461">
        <v>23679</v>
      </c>
      <c r="G28" s="461">
        <v>26478</v>
      </c>
      <c r="H28" s="460">
        <v>34538</v>
      </c>
      <c r="I28" s="459">
        <v>34308</v>
      </c>
    </row>
    <row r="29" spans="1:9" ht="12.75">
      <c r="A29" s="460" t="s">
        <v>362</v>
      </c>
      <c r="B29" s="461">
        <v>947</v>
      </c>
      <c r="C29" s="461">
        <v>1015</v>
      </c>
      <c r="D29" s="461">
        <v>1007</v>
      </c>
      <c r="E29" s="461">
        <v>1231</v>
      </c>
      <c r="F29" s="461">
        <v>1408</v>
      </c>
      <c r="G29" s="461">
        <v>1720</v>
      </c>
      <c r="H29" s="460">
        <v>2059</v>
      </c>
      <c r="I29" s="459">
        <v>2024</v>
      </c>
    </row>
    <row r="30" spans="1:9" ht="15">
      <c r="A30" s="483" t="s">
        <v>361</v>
      </c>
      <c r="B30" s="464">
        <v>532</v>
      </c>
      <c r="C30" s="464">
        <v>527</v>
      </c>
      <c r="D30" s="464">
        <v>607</v>
      </c>
      <c r="E30" s="464">
        <v>664</v>
      </c>
      <c r="F30" s="464">
        <v>619</v>
      </c>
      <c r="G30" s="464">
        <v>717</v>
      </c>
      <c r="H30" s="463">
        <v>1123</v>
      </c>
      <c r="I30" s="462">
        <v>1023</v>
      </c>
    </row>
    <row r="31" spans="1:9" ht="15">
      <c r="A31" s="483" t="s">
        <v>360</v>
      </c>
      <c r="B31" s="464">
        <v>265</v>
      </c>
      <c r="C31" s="464">
        <v>233</v>
      </c>
      <c r="D31" s="464">
        <v>204</v>
      </c>
      <c r="E31" s="464">
        <v>166</v>
      </c>
      <c r="F31" s="464">
        <v>262</v>
      </c>
      <c r="G31" s="464">
        <v>284</v>
      </c>
      <c r="H31" s="463">
        <v>294</v>
      </c>
      <c r="I31" s="462">
        <v>232</v>
      </c>
    </row>
    <row r="32" spans="1:9" ht="15">
      <c r="A32" s="483" t="s">
        <v>359</v>
      </c>
      <c r="B32" s="464">
        <f aca="true" t="shared" si="3" ref="B32:I32">SUM(B33:B35)</f>
        <v>14173</v>
      </c>
      <c r="C32" s="464">
        <f t="shared" si="3"/>
        <v>14810</v>
      </c>
      <c r="D32" s="464">
        <f t="shared" si="3"/>
        <v>14158</v>
      </c>
      <c r="E32" s="464">
        <f t="shared" si="3"/>
        <v>14645</v>
      </c>
      <c r="F32" s="464">
        <f t="shared" si="3"/>
        <v>16449</v>
      </c>
      <c r="G32" s="464">
        <f t="shared" si="3"/>
        <v>18253</v>
      </c>
      <c r="H32" s="463">
        <f t="shared" si="3"/>
        <v>22211</v>
      </c>
      <c r="I32" s="462">
        <f t="shared" si="3"/>
        <v>21774</v>
      </c>
    </row>
    <row r="33" spans="1:9" ht="12.75">
      <c r="A33" s="460" t="s">
        <v>358</v>
      </c>
      <c r="B33" s="461">
        <v>4595</v>
      </c>
      <c r="C33" s="461">
        <v>4603</v>
      </c>
      <c r="D33" s="461">
        <v>4363</v>
      </c>
      <c r="E33" s="461">
        <v>5673</v>
      </c>
      <c r="F33" s="461">
        <v>6479</v>
      </c>
      <c r="G33" s="461">
        <v>6895</v>
      </c>
      <c r="H33" s="460">
        <v>8031</v>
      </c>
      <c r="I33" s="459">
        <v>7608</v>
      </c>
    </row>
    <row r="34" spans="1:9" ht="12.75">
      <c r="A34" s="460" t="s">
        <v>357</v>
      </c>
      <c r="B34" s="461">
        <v>9290</v>
      </c>
      <c r="C34" s="461">
        <v>9939</v>
      </c>
      <c r="D34" s="461">
        <v>9542</v>
      </c>
      <c r="E34" s="461">
        <v>8660</v>
      </c>
      <c r="F34" s="461">
        <v>9564</v>
      </c>
      <c r="G34" s="461">
        <v>10715</v>
      </c>
      <c r="H34" s="460">
        <v>12404</v>
      </c>
      <c r="I34" s="459">
        <v>12157</v>
      </c>
    </row>
    <row r="35" spans="1:9" ht="12.75">
      <c r="A35" s="460" t="s">
        <v>356</v>
      </c>
      <c r="B35" s="461">
        <v>288</v>
      </c>
      <c r="C35" s="461">
        <v>268</v>
      </c>
      <c r="D35" s="461">
        <v>253</v>
      </c>
      <c r="E35" s="461">
        <v>312</v>
      </c>
      <c r="F35" s="461">
        <v>406</v>
      </c>
      <c r="G35" s="461">
        <v>643</v>
      </c>
      <c r="H35" s="460">
        <v>1776</v>
      </c>
      <c r="I35" s="459">
        <v>2009</v>
      </c>
    </row>
    <row r="36" spans="1:9" ht="15">
      <c r="A36" s="482" t="s">
        <v>40</v>
      </c>
      <c r="B36" s="457">
        <f aca="true" t="shared" si="4" ref="B36:I36">B25+B26+B27+B30+B31+B32</f>
        <v>69916</v>
      </c>
      <c r="C36" s="457">
        <f t="shared" si="4"/>
        <v>67588</v>
      </c>
      <c r="D36" s="457">
        <f t="shared" si="4"/>
        <v>65747</v>
      </c>
      <c r="E36" s="457">
        <f t="shared" si="4"/>
        <v>62302</v>
      </c>
      <c r="F36" s="457">
        <f t="shared" si="4"/>
        <v>69394</v>
      </c>
      <c r="G36" s="457">
        <f t="shared" si="4"/>
        <v>74831</v>
      </c>
      <c r="H36" s="456">
        <f t="shared" si="4"/>
        <v>98128</v>
      </c>
      <c r="I36" s="455">
        <f t="shared" si="4"/>
        <v>95848</v>
      </c>
    </row>
    <row r="37" ht="12.75"/>
    <row r="38" ht="12.75"/>
    <row r="39" spans="1:9" ht="15.75">
      <c r="A39" s="520" t="s">
        <v>370</v>
      </c>
      <c r="B39" s="520"/>
      <c r="C39" s="520"/>
      <c r="D39" s="520"/>
      <c r="E39" s="520"/>
      <c r="F39" s="520"/>
      <c r="G39" s="520"/>
      <c r="H39" s="520"/>
      <c r="I39" s="520"/>
    </row>
    <row r="40" ht="9" customHeight="1"/>
    <row r="41" spans="1:9" s="467" customFormat="1" ht="15">
      <c r="A41" s="470" t="s">
        <v>366</v>
      </c>
      <c r="B41" s="468" t="s">
        <v>185</v>
      </c>
      <c r="C41" s="468" t="s">
        <v>193</v>
      </c>
      <c r="D41" s="468" t="s">
        <v>202</v>
      </c>
      <c r="E41" s="468" t="s">
        <v>214</v>
      </c>
      <c r="F41" s="468" t="s">
        <v>239</v>
      </c>
      <c r="G41" s="468" t="s">
        <v>284</v>
      </c>
      <c r="H41" s="469" t="s">
        <v>307</v>
      </c>
      <c r="I41" s="468" t="s">
        <v>308</v>
      </c>
    </row>
    <row r="42" spans="1:9" ht="15">
      <c r="A42" s="465" t="s">
        <v>365</v>
      </c>
      <c r="B42" s="464">
        <v>53034</v>
      </c>
      <c r="C42" s="464">
        <v>52296</v>
      </c>
      <c r="D42" s="464">
        <v>54945</v>
      </c>
      <c r="E42" s="464">
        <v>55852</v>
      </c>
      <c r="F42" s="464">
        <v>56576</v>
      </c>
      <c r="G42" s="464">
        <v>58021</v>
      </c>
      <c r="H42" s="463">
        <v>58370</v>
      </c>
      <c r="I42" s="462">
        <v>59328</v>
      </c>
    </row>
    <row r="43" spans="1:9" ht="15">
      <c r="A43" s="465" t="s">
        <v>364</v>
      </c>
      <c r="B43" s="464">
        <v>103255</v>
      </c>
      <c r="C43" s="464">
        <v>102071</v>
      </c>
      <c r="D43" s="464">
        <v>106799</v>
      </c>
      <c r="E43" s="464">
        <v>109084</v>
      </c>
      <c r="F43" s="464">
        <v>114031</v>
      </c>
      <c r="G43" s="464">
        <v>120007</v>
      </c>
      <c r="H43" s="463">
        <v>119542</v>
      </c>
      <c r="I43" s="462">
        <v>123621</v>
      </c>
    </row>
    <row r="44" spans="1:9" ht="15">
      <c r="A44" s="465" t="s">
        <v>48</v>
      </c>
      <c r="B44" s="464">
        <f aca="true" t="shared" si="5" ref="B44:I44">SUM(B45:B46)</f>
        <v>124266</v>
      </c>
      <c r="C44" s="464">
        <f t="shared" si="5"/>
        <v>120891</v>
      </c>
      <c r="D44" s="464">
        <f t="shared" si="5"/>
        <v>124351</v>
      </c>
      <c r="E44" s="464">
        <f t="shared" si="5"/>
        <v>124827</v>
      </c>
      <c r="F44" s="464">
        <f t="shared" si="5"/>
        <v>126702</v>
      </c>
      <c r="G44" s="464">
        <f t="shared" si="5"/>
        <v>129580</v>
      </c>
      <c r="H44" s="463">
        <f t="shared" si="5"/>
        <v>128504</v>
      </c>
      <c r="I44" s="462">
        <f t="shared" si="5"/>
        <v>132668</v>
      </c>
    </row>
    <row r="45" spans="1:9" ht="12.75">
      <c r="A45" s="453" t="s">
        <v>363</v>
      </c>
      <c r="B45" s="461">
        <v>121920</v>
      </c>
      <c r="C45" s="461">
        <v>118485</v>
      </c>
      <c r="D45" s="461">
        <v>121686</v>
      </c>
      <c r="E45" s="461">
        <v>122072</v>
      </c>
      <c r="F45" s="461">
        <v>123848</v>
      </c>
      <c r="G45" s="461">
        <v>126767</v>
      </c>
      <c r="H45" s="460">
        <v>125659</v>
      </c>
      <c r="I45" s="459">
        <v>129552</v>
      </c>
    </row>
    <row r="46" spans="1:9" ht="12.75">
      <c r="A46" s="453" t="s">
        <v>362</v>
      </c>
      <c r="B46" s="461">
        <v>2346</v>
      </c>
      <c r="C46" s="461">
        <v>2406</v>
      </c>
      <c r="D46" s="461">
        <v>2665</v>
      </c>
      <c r="E46" s="461">
        <v>2755</v>
      </c>
      <c r="F46" s="461">
        <v>2854</v>
      </c>
      <c r="G46" s="461">
        <v>2813</v>
      </c>
      <c r="H46" s="460">
        <v>2845</v>
      </c>
      <c r="I46" s="459">
        <v>3116</v>
      </c>
    </row>
    <row r="47" spans="1:9" ht="15">
      <c r="A47" s="465" t="s">
        <v>361</v>
      </c>
      <c r="B47" s="464">
        <v>1434</v>
      </c>
      <c r="C47" s="464">
        <v>1563</v>
      </c>
      <c r="D47" s="464">
        <v>1739</v>
      </c>
      <c r="E47" s="464">
        <v>1857</v>
      </c>
      <c r="F47" s="464">
        <v>1786</v>
      </c>
      <c r="G47" s="464">
        <v>1867</v>
      </c>
      <c r="H47" s="463">
        <v>1912</v>
      </c>
      <c r="I47" s="462">
        <v>1952</v>
      </c>
    </row>
    <row r="48" spans="1:9" ht="15">
      <c r="A48" s="465" t="s">
        <v>360</v>
      </c>
      <c r="B48" s="464">
        <v>1065</v>
      </c>
      <c r="C48" s="464">
        <v>991</v>
      </c>
      <c r="D48" s="464">
        <v>992</v>
      </c>
      <c r="E48" s="464">
        <v>945</v>
      </c>
      <c r="F48" s="464">
        <v>794</v>
      </c>
      <c r="G48" s="464">
        <v>764</v>
      </c>
      <c r="H48" s="463">
        <v>599</v>
      </c>
      <c r="I48" s="462">
        <v>543</v>
      </c>
    </row>
    <row r="49" spans="1:9" ht="15">
      <c r="A49" s="465" t="s">
        <v>359</v>
      </c>
      <c r="B49" s="464">
        <f aca="true" t="shared" si="6" ref="B49:I49">SUM(B50:B52)</f>
        <v>45271</v>
      </c>
      <c r="C49" s="464">
        <f t="shared" si="6"/>
        <v>45809</v>
      </c>
      <c r="D49" s="464">
        <f t="shared" si="6"/>
        <v>47004</v>
      </c>
      <c r="E49" s="464">
        <f t="shared" si="6"/>
        <v>47409</v>
      </c>
      <c r="F49" s="464">
        <f t="shared" si="6"/>
        <v>47976</v>
      </c>
      <c r="G49" s="464">
        <f t="shared" si="6"/>
        <v>49872</v>
      </c>
      <c r="H49" s="463">
        <f t="shared" si="6"/>
        <v>49532</v>
      </c>
      <c r="I49" s="462">
        <f t="shared" si="6"/>
        <v>50722</v>
      </c>
    </row>
    <row r="50" spans="1:9" ht="12.75">
      <c r="A50" s="453" t="s">
        <v>358</v>
      </c>
      <c r="B50" s="461">
        <v>13617</v>
      </c>
      <c r="C50" s="461">
        <v>13557</v>
      </c>
      <c r="D50" s="461">
        <v>13608</v>
      </c>
      <c r="E50" s="461">
        <v>18098</v>
      </c>
      <c r="F50" s="461">
        <v>17655</v>
      </c>
      <c r="G50" s="461">
        <v>17781</v>
      </c>
      <c r="H50" s="460">
        <v>17499</v>
      </c>
      <c r="I50" s="459">
        <v>18157</v>
      </c>
    </row>
    <row r="51" spans="1:9" ht="12.75">
      <c r="A51" s="453" t="s">
        <v>357</v>
      </c>
      <c r="B51" s="461">
        <v>31444</v>
      </c>
      <c r="C51" s="461">
        <v>32035</v>
      </c>
      <c r="D51" s="461">
        <v>33187</v>
      </c>
      <c r="E51" s="461">
        <v>29118</v>
      </c>
      <c r="F51" s="461">
        <v>30104</v>
      </c>
      <c r="G51" s="461">
        <v>31905</v>
      </c>
      <c r="H51" s="460">
        <v>31851</v>
      </c>
      <c r="I51" s="459">
        <v>32374</v>
      </c>
    </row>
    <row r="52" spans="1:9" ht="12.75">
      <c r="A52" s="453" t="s">
        <v>356</v>
      </c>
      <c r="B52" s="461">
        <v>210</v>
      </c>
      <c r="C52" s="461">
        <v>217</v>
      </c>
      <c r="D52" s="461">
        <v>209</v>
      </c>
      <c r="E52" s="461">
        <v>193</v>
      </c>
      <c r="F52" s="461">
        <v>217</v>
      </c>
      <c r="G52" s="461">
        <v>186</v>
      </c>
      <c r="H52" s="460">
        <v>182</v>
      </c>
      <c r="I52" s="459">
        <v>191</v>
      </c>
    </row>
    <row r="53" spans="1:9" ht="15">
      <c r="A53" s="475" t="s">
        <v>40</v>
      </c>
      <c r="B53" s="457">
        <f aca="true" t="shared" si="7" ref="B53:I53">B42+B43+B44+B47+B48+B49</f>
        <v>328325</v>
      </c>
      <c r="C53" s="457">
        <f t="shared" si="7"/>
        <v>323621</v>
      </c>
      <c r="D53" s="457">
        <f t="shared" si="7"/>
        <v>335830</v>
      </c>
      <c r="E53" s="457">
        <f t="shared" si="7"/>
        <v>339974</v>
      </c>
      <c r="F53" s="457">
        <f t="shared" si="7"/>
        <v>347865</v>
      </c>
      <c r="G53" s="457">
        <f t="shared" si="7"/>
        <v>360111</v>
      </c>
      <c r="H53" s="456">
        <f t="shared" si="7"/>
        <v>358459</v>
      </c>
      <c r="I53" s="455">
        <f t="shared" si="7"/>
        <v>368834</v>
      </c>
    </row>
    <row r="54" ht="12.75"/>
    <row r="55" ht="12.75"/>
    <row r="56" spans="1:9" ht="15.75">
      <c r="A56" s="520" t="s">
        <v>369</v>
      </c>
      <c r="B56" s="520"/>
      <c r="C56" s="520"/>
      <c r="D56" s="520"/>
      <c r="E56" s="520"/>
      <c r="F56" s="520"/>
      <c r="G56" s="520"/>
      <c r="H56" s="520"/>
      <c r="I56" s="520"/>
    </row>
    <row r="57" ht="9" customHeight="1"/>
    <row r="58" spans="1:9" s="467" customFormat="1" ht="15">
      <c r="A58" s="481" t="s">
        <v>366</v>
      </c>
      <c r="B58" s="468" t="s">
        <v>185</v>
      </c>
      <c r="C58" s="468" t="s">
        <v>193</v>
      </c>
      <c r="D58" s="468" t="s">
        <v>202</v>
      </c>
      <c r="E58" s="468" t="s">
        <v>214</v>
      </c>
      <c r="F58" s="468" t="s">
        <v>239</v>
      </c>
      <c r="G58" s="468" t="s">
        <v>284</v>
      </c>
      <c r="H58" s="469" t="s">
        <v>307</v>
      </c>
      <c r="I58" s="468" t="s">
        <v>308</v>
      </c>
    </row>
    <row r="59" spans="1:9" ht="15">
      <c r="A59" s="465" t="s">
        <v>365</v>
      </c>
      <c r="B59" s="480">
        <v>4514254.08</v>
      </c>
      <c r="C59" s="480">
        <v>4451435.52</v>
      </c>
      <c r="D59" s="480">
        <v>4798346.85</v>
      </c>
      <c r="E59" s="480">
        <v>5038967.44</v>
      </c>
      <c r="F59" s="480">
        <v>5216307.2</v>
      </c>
      <c r="G59" s="480">
        <v>5408137.41</v>
      </c>
      <c r="H59" s="479">
        <v>5440667.7</v>
      </c>
      <c r="I59" s="478">
        <v>5634973.44</v>
      </c>
    </row>
    <row r="60" spans="1:9" ht="15">
      <c r="A60" s="465" t="s">
        <v>364</v>
      </c>
      <c r="B60" s="480">
        <v>12442975.82</v>
      </c>
      <c r="C60" s="480">
        <v>12335397.89</v>
      </c>
      <c r="D60" s="480">
        <v>13268973.84</v>
      </c>
      <c r="E60" s="480">
        <v>13974237.51</v>
      </c>
      <c r="F60" s="480">
        <v>14943308.57</v>
      </c>
      <c r="G60" s="480">
        <v>15958701.48</v>
      </c>
      <c r="H60" s="479">
        <v>15847079</v>
      </c>
      <c r="I60" s="478">
        <v>16822144.41</v>
      </c>
    </row>
    <row r="61" spans="1:9" ht="15">
      <c r="A61" s="465" t="s">
        <v>48</v>
      </c>
      <c r="B61" s="480">
        <f aca="true" t="shared" si="8" ref="B61:I61">SUM(B62:B63)</f>
        <v>49623288.030000046</v>
      </c>
      <c r="C61" s="480">
        <f t="shared" si="8"/>
        <v>48517009.60000007</v>
      </c>
      <c r="D61" s="480">
        <f t="shared" si="8"/>
        <v>51449557.160000026</v>
      </c>
      <c r="E61" s="480">
        <f t="shared" si="8"/>
        <v>53631525.709999956</v>
      </c>
      <c r="F61" s="480">
        <f t="shared" si="8"/>
        <v>55713260.420000054</v>
      </c>
      <c r="G61" s="480">
        <f t="shared" si="8"/>
        <v>57790160.55000004</v>
      </c>
      <c r="H61" s="479">
        <f t="shared" si="8"/>
        <v>56848540.37999989</v>
      </c>
      <c r="I61" s="478">
        <f t="shared" si="8"/>
        <v>60494894.86897329</v>
      </c>
    </row>
    <row r="62" spans="1:9" ht="12.75">
      <c r="A62" s="453" t="s">
        <v>363</v>
      </c>
      <c r="B62" s="477">
        <v>49022292.70000005</v>
      </c>
      <c r="C62" s="477">
        <v>47901028.220000066</v>
      </c>
      <c r="D62" s="477">
        <v>50752387.26000003</v>
      </c>
      <c r="E62" s="477">
        <v>52889525.36999995</v>
      </c>
      <c r="F62" s="477">
        <v>54931828.060000055</v>
      </c>
      <c r="G62" s="477">
        <v>57003230.110000044</v>
      </c>
      <c r="H62" s="471">
        <v>56056403.38999989</v>
      </c>
      <c r="I62" s="476">
        <v>59603907.014461406</v>
      </c>
    </row>
    <row r="63" spans="1:9" ht="12.75">
      <c r="A63" s="453" t="s">
        <v>362</v>
      </c>
      <c r="B63" s="477">
        <v>600995.33</v>
      </c>
      <c r="C63" s="477">
        <v>615981.3800000001</v>
      </c>
      <c r="D63" s="477">
        <v>697169.8999999999</v>
      </c>
      <c r="E63" s="477">
        <v>742000.34</v>
      </c>
      <c r="F63" s="477">
        <v>781432.36</v>
      </c>
      <c r="G63" s="477">
        <v>786930.4399999998</v>
      </c>
      <c r="H63" s="471">
        <v>792136.9899999999</v>
      </c>
      <c r="I63" s="476">
        <v>890987.8545118889</v>
      </c>
    </row>
    <row r="64" spans="1:9" ht="15">
      <c r="A64" s="465" t="s">
        <v>361</v>
      </c>
      <c r="B64" s="480">
        <v>1899961.65</v>
      </c>
      <c r="C64" s="480">
        <v>1991684.82</v>
      </c>
      <c r="D64" s="480">
        <v>2233747.9</v>
      </c>
      <c r="E64" s="480">
        <v>2434471.8000000003</v>
      </c>
      <c r="F64" s="480">
        <v>2363589.4700000007</v>
      </c>
      <c r="G64" s="480">
        <v>2494347.589999999</v>
      </c>
      <c r="H64" s="479">
        <v>2604618.61</v>
      </c>
      <c r="I64" s="478">
        <v>2627113.8113503642</v>
      </c>
    </row>
    <row r="65" spans="1:9" ht="15">
      <c r="A65" s="465" t="s">
        <v>360</v>
      </c>
      <c r="B65" s="480">
        <v>244337.33</v>
      </c>
      <c r="C65" s="480">
        <v>226164.85</v>
      </c>
      <c r="D65" s="480">
        <v>234038.94</v>
      </c>
      <c r="E65" s="480">
        <v>232489.57</v>
      </c>
      <c r="F65" s="480">
        <v>201875.96</v>
      </c>
      <c r="G65" s="480">
        <v>196061.26</v>
      </c>
      <c r="H65" s="479">
        <v>153606.98</v>
      </c>
      <c r="I65" s="478">
        <v>140516.5796763524</v>
      </c>
    </row>
    <row r="66" spans="1:9" ht="15">
      <c r="A66" s="465" t="s">
        <v>359</v>
      </c>
      <c r="B66" s="480">
        <f aca="true" t="shared" si="9" ref="B66:I66">SUM(B67:B69)</f>
        <v>74979380.92</v>
      </c>
      <c r="C66" s="480">
        <f t="shared" si="9"/>
        <v>75264858.07000001</v>
      </c>
      <c r="D66" s="480">
        <f t="shared" si="9"/>
        <v>78605253.21</v>
      </c>
      <c r="E66" s="480">
        <f t="shared" si="9"/>
        <v>81331208.57</v>
      </c>
      <c r="F66" s="480">
        <f t="shared" si="9"/>
        <v>82714919.9</v>
      </c>
      <c r="G66" s="480">
        <f t="shared" si="9"/>
        <v>87121521.97999999</v>
      </c>
      <c r="H66" s="479">
        <f t="shared" si="9"/>
        <v>85464111.02000001</v>
      </c>
      <c r="I66" s="478">
        <f t="shared" si="9"/>
        <v>89824982.80000001</v>
      </c>
    </row>
    <row r="67" spans="1:9" ht="12.75">
      <c r="A67" s="453" t="s">
        <v>358</v>
      </c>
      <c r="B67" s="477">
        <v>24695179.04</v>
      </c>
      <c r="C67" s="477">
        <v>24402029.99</v>
      </c>
      <c r="D67" s="477">
        <v>24803444.26</v>
      </c>
      <c r="E67" s="477">
        <v>32813384.68</v>
      </c>
      <c r="F67" s="477">
        <v>31998711.43</v>
      </c>
      <c r="G67" s="477">
        <v>32870862.22</v>
      </c>
      <c r="H67" s="471">
        <v>32053617.53</v>
      </c>
      <c r="I67" s="476">
        <v>33928376.61915445</v>
      </c>
    </row>
    <row r="68" spans="1:9" ht="12.75">
      <c r="A68" s="453" t="s">
        <v>357</v>
      </c>
      <c r="B68" s="477">
        <v>49815230.04</v>
      </c>
      <c r="C68" s="477">
        <v>50374378.82</v>
      </c>
      <c r="D68" s="477">
        <v>53324160.82</v>
      </c>
      <c r="E68" s="477">
        <v>48064706.54</v>
      </c>
      <c r="F68" s="477">
        <v>50171170.77</v>
      </c>
      <c r="G68" s="477">
        <v>53797791.32</v>
      </c>
      <c r="H68" s="471">
        <v>52988742.15</v>
      </c>
      <c r="I68" s="476">
        <v>55407598.79552605</v>
      </c>
    </row>
    <row r="69" spans="1:9" ht="12.75">
      <c r="A69" s="453" t="s">
        <v>356</v>
      </c>
      <c r="B69" s="477">
        <v>468971.83999999997</v>
      </c>
      <c r="C69" s="477">
        <v>488449.26</v>
      </c>
      <c r="D69" s="477">
        <v>477648.13</v>
      </c>
      <c r="E69" s="477">
        <v>453117.35</v>
      </c>
      <c r="F69" s="477">
        <v>545037.7</v>
      </c>
      <c r="G69" s="477">
        <v>452868.44</v>
      </c>
      <c r="H69" s="471">
        <v>421751.33999999997</v>
      </c>
      <c r="I69" s="476">
        <v>489007.38531949784</v>
      </c>
    </row>
    <row r="70" spans="1:9" ht="15">
      <c r="A70" s="475" t="s">
        <v>40</v>
      </c>
      <c r="B70" s="474">
        <f aca="true" t="shared" si="10" ref="B70:I70">B59+B60+B61+B64+B65+B66</f>
        <v>143704197.83000004</v>
      </c>
      <c r="C70" s="474">
        <f t="shared" si="10"/>
        <v>142786550.75000006</v>
      </c>
      <c r="D70" s="474">
        <f t="shared" si="10"/>
        <v>150589917.90000004</v>
      </c>
      <c r="E70" s="474">
        <f t="shared" si="10"/>
        <v>156642900.59999993</v>
      </c>
      <c r="F70" s="474">
        <f t="shared" si="10"/>
        <v>161153261.52000004</v>
      </c>
      <c r="G70" s="474">
        <f t="shared" si="10"/>
        <v>168968930.27000004</v>
      </c>
      <c r="H70" s="473">
        <f t="shared" si="10"/>
        <v>166358623.6899999</v>
      </c>
      <c r="I70" s="472">
        <f t="shared" si="10"/>
        <v>175544625.91000003</v>
      </c>
    </row>
    <row r="71" ht="12.75"/>
    <row r="72" ht="12.75"/>
    <row r="73" spans="1:9" ht="15.75">
      <c r="A73" s="520" t="s">
        <v>368</v>
      </c>
      <c r="B73" s="520"/>
      <c r="C73" s="520"/>
      <c r="D73" s="520"/>
      <c r="E73" s="520"/>
      <c r="F73" s="520"/>
      <c r="G73" s="520"/>
      <c r="H73" s="520"/>
      <c r="I73" s="520"/>
    </row>
    <row r="74" ht="8.25" customHeight="1"/>
    <row r="75" spans="1:9" s="467" customFormat="1" ht="15">
      <c r="A75" s="481" t="s">
        <v>366</v>
      </c>
      <c r="B75" s="468" t="s">
        <v>185</v>
      </c>
      <c r="C75" s="468" t="s">
        <v>193</v>
      </c>
      <c r="D75" s="468" t="s">
        <v>202</v>
      </c>
      <c r="E75" s="468" t="s">
        <v>214</v>
      </c>
      <c r="F75" s="468" t="s">
        <v>239</v>
      </c>
      <c r="G75" s="468" t="s">
        <v>284</v>
      </c>
      <c r="H75" s="469" t="s">
        <v>307</v>
      </c>
      <c r="I75" s="468" t="s">
        <v>308</v>
      </c>
    </row>
    <row r="76" spans="1:9" ht="15">
      <c r="A76" s="465" t="s">
        <v>365</v>
      </c>
      <c r="B76" s="480">
        <f aca="true" t="shared" si="11" ref="B76:H87">B59/B42</f>
        <v>85.12</v>
      </c>
      <c r="C76" s="480">
        <f t="shared" si="11"/>
        <v>85.11999999999999</v>
      </c>
      <c r="D76" s="480">
        <f t="shared" si="11"/>
        <v>87.33</v>
      </c>
      <c r="E76" s="480">
        <f t="shared" si="11"/>
        <v>90.22000000000001</v>
      </c>
      <c r="F76" s="480">
        <f t="shared" si="11"/>
        <v>92.2</v>
      </c>
      <c r="G76" s="480">
        <f t="shared" si="11"/>
        <v>93.21000000000001</v>
      </c>
      <c r="H76" s="479">
        <f t="shared" si="11"/>
        <v>93.21000000000001</v>
      </c>
      <c r="I76" s="478">
        <v>94.98</v>
      </c>
    </row>
    <row r="77" spans="1:9" ht="15">
      <c r="A77" s="465" t="s">
        <v>364</v>
      </c>
      <c r="B77" s="480">
        <f t="shared" si="11"/>
        <v>120.50724730037287</v>
      </c>
      <c r="C77" s="480">
        <f t="shared" si="11"/>
        <v>120.8511515513711</v>
      </c>
      <c r="D77" s="480">
        <f t="shared" si="11"/>
        <v>124.24249140909559</v>
      </c>
      <c r="E77" s="480">
        <f t="shared" si="11"/>
        <v>128.10529051006563</v>
      </c>
      <c r="F77" s="480">
        <f t="shared" si="11"/>
        <v>131.04601880190475</v>
      </c>
      <c r="G77" s="480">
        <f t="shared" si="11"/>
        <v>132.98142175039789</v>
      </c>
      <c r="H77" s="479">
        <f t="shared" si="11"/>
        <v>132.56494788442555</v>
      </c>
      <c r="I77" s="478">
        <v>136.07837187856433</v>
      </c>
    </row>
    <row r="78" spans="1:9" ht="15">
      <c r="A78" s="465" t="s">
        <v>48</v>
      </c>
      <c r="B78" s="480">
        <f t="shared" si="11"/>
        <v>399.3311769108207</v>
      </c>
      <c r="C78" s="480">
        <f t="shared" si="11"/>
        <v>401.3285488580628</v>
      </c>
      <c r="D78" s="480">
        <f t="shared" si="11"/>
        <v>413.74461934363234</v>
      </c>
      <c r="E78" s="480">
        <f t="shared" si="11"/>
        <v>429.6468369022724</v>
      </c>
      <c r="F78" s="480">
        <f t="shared" si="11"/>
        <v>439.71887120961037</v>
      </c>
      <c r="G78" s="480">
        <f t="shared" si="11"/>
        <v>445.98055679888904</v>
      </c>
      <c r="H78" s="479">
        <f t="shared" si="11"/>
        <v>442.38732163979245</v>
      </c>
      <c r="I78" s="478">
        <f>I61/I44</f>
        <v>455.98708708183807</v>
      </c>
    </row>
    <row r="79" spans="1:9" ht="12.75">
      <c r="A79" s="453" t="s">
        <v>363</v>
      </c>
      <c r="B79" s="477">
        <f t="shared" si="11"/>
        <v>402.0857340879269</v>
      </c>
      <c r="C79" s="477">
        <f t="shared" si="11"/>
        <v>404.2792608347054</v>
      </c>
      <c r="D79" s="477">
        <f t="shared" si="11"/>
        <v>417.076633795178</v>
      </c>
      <c r="E79" s="477">
        <f t="shared" si="11"/>
        <v>433.26500237564676</v>
      </c>
      <c r="F79" s="477">
        <f t="shared" si="11"/>
        <v>443.5423104127645</v>
      </c>
      <c r="G79" s="477">
        <f t="shared" si="11"/>
        <v>449.66931543698314</v>
      </c>
      <c r="H79" s="471">
        <f t="shared" si="11"/>
        <v>446.09939112996193</v>
      </c>
      <c r="I79" s="476">
        <v>460.0770888481954</v>
      </c>
    </row>
    <row r="80" spans="1:9" ht="12.75">
      <c r="A80" s="453" t="s">
        <v>362</v>
      </c>
      <c r="B80" s="477">
        <f t="shared" si="11"/>
        <v>256.17874254049445</v>
      </c>
      <c r="C80" s="477">
        <f t="shared" si="11"/>
        <v>256.01886118038243</v>
      </c>
      <c r="D80" s="477">
        <f t="shared" si="11"/>
        <v>261.6022138836773</v>
      </c>
      <c r="E80" s="477">
        <f t="shared" si="11"/>
        <v>269.3286170598911</v>
      </c>
      <c r="F80" s="477">
        <f t="shared" si="11"/>
        <v>273.8025087596356</v>
      </c>
      <c r="G80" s="477">
        <f t="shared" si="11"/>
        <v>279.7477568432278</v>
      </c>
      <c r="H80" s="471">
        <f t="shared" si="11"/>
        <v>278.4312794376098</v>
      </c>
      <c r="I80" s="476">
        <v>285.939619548103</v>
      </c>
    </row>
    <row r="81" spans="1:9" ht="15">
      <c r="A81" s="465" t="s">
        <v>361</v>
      </c>
      <c r="B81" s="480">
        <f t="shared" si="11"/>
        <v>1324.9383891213388</v>
      </c>
      <c r="C81" s="480">
        <f t="shared" si="11"/>
        <v>1274.2705182341651</v>
      </c>
      <c r="D81" s="480">
        <f t="shared" si="11"/>
        <v>1284.5013801035077</v>
      </c>
      <c r="E81" s="480">
        <f t="shared" si="11"/>
        <v>1310.9702746365106</v>
      </c>
      <c r="F81" s="480">
        <f t="shared" si="11"/>
        <v>1323.3983594624863</v>
      </c>
      <c r="G81" s="480">
        <f t="shared" si="11"/>
        <v>1336.0190626673802</v>
      </c>
      <c r="H81" s="479">
        <f t="shared" si="11"/>
        <v>1362.2482269874477</v>
      </c>
      <c r="I81" s="478">
        <v>1345.8574853229325</v>
      </c>
    </row>
    <row r="82" spans="1:9" ht="15">
      <c r="A82" s="465" t="s">
        <v>360</v>
      </c>
      <c r="B82" s="480">
        <f t="shared" si="11"/>
        <v>229.4247230046948</v>
      </c>
      <c r="C82" s="480">
        <f t="shared" si="11"/>
        <v>228.21881937436933</v>
      </c>
      <c r="D82" s="480">
        <f t="shared" si="11"/>
        <v>235.9263508064516</v>
      </c>
      <c r="E82" s="480">
        <f t="shared" si="11"/>
        <v>246.020708994709</v>
      </c>
      <c r="F82" s="480">
        <f t="shared" si="11"/>
        <v>254.25183879093197</v>
      </c>
      <c r="G82" s="480">
        <f t="shared" si="11"/>
        <v>256.62468586387433</v>
      </c>
      <c r="H82" s="479">
        <f t="shared" si="11"/>
        <v>256.4390317195326</v>
      </c>
      <c r="I82" s="478">
        <v>258.77823144816284</v>
      </c>
    </row>
    <row r="83" spans="1:9" ht="15">
      <c r="A83" s="465" t="s">
        <v>359</v>
      </c>
      <c r="B83" s="480">
        <f t="shared" si="11"/>
        <v>1656.2342541582912</v>
      </c>
      <c r="C83" s="480">
        <f t="shared" si="11"/>
        <v>1643.0146493047218</v>
      </c>
      <c r="D83" s="480">
        <f t="shared" si="11"/>
        <v>1672.3098717130456</v>
      </c>
      <c r="E83" s="480">
        <f t="shared" si="11"/>
        <v>1715.5225499377755</v>
      </c>
      <c r="F83" s="480">
        <f t="shared" si="11"/>
        <v>1724.0895426880109</v>
      </c>
      <c r="G83" s="480">
        <f t="shared" si="11"/>
        <v>1746.9025100256654</v>
      </c>
      <c r="H83" s="479">
        <f t="shared" si="11"/>
        <v>1725.4322664136319</v>
      </c>
      <c r="I83" s="478">
        <f>I66/I49</f>
        <v>1770.9274634280985</v>
      </c>
    </row>
    <row r="84" spans="1:9" ht="12.75">
      <c r="A84" s="453" t="s">
        <v>358</v>
      </c>
      <c r="B84" s="477">
        <f t="shared" si="11"/>
        <v>1813.555044429757</v>
      </c>
      <c r="C84" s="477">
        <f t="shared" si="11"/>
        <v>1799.9579545622187</v>
      </c>
      <c r="D84" s="477">
        <f t="shared" si="11"/>
        <v>1822.7104835390949</v>
      </c>
      <c r="E84" s="477">
        <f t="shared" si="11"/>
        <v>1813.0945231517294</v>
      </c>
      <c r="F84" s="477">
        <f t="shared" si="11"/>
        <v>1812.4447142452564</v>
      </c>
      <c r="G84" s="477">
        <f t="shared" si="11"/>
        <v>1848.6509318935941</v>
      </c>
      <c r="H84" s="471">
        <f t="shared" si="11"/>
        <v>1831.7399582833305</v>
      </c>
      <c r="I84" s="476">
        <v>1868.6113685715952</v>
      </c>
    </row>
    <row r="85" spans="1:9" ht="12.75">
      <c r="A85" s="453" t="s">
        <v>357</v>
      </c>
      <c r="B85" s="477">
        <f t="shared" si="11"/>
        <v>1584.252322859687</v>
      </c>
      <c r="C85" s="477">
        <f t="shared" si="11"/>
        <v>1572.4794387388793</v>
      </c>
      <c r="D85" s="477">
        <f t="shared" si="11"/>
        <v>1606.7785825775154</v>
      </c>
      <c r="E85" s="477">
        <f t="shared" si="11"/>
        <v>1650.6870849646266</v>
      </c>
      <c r="F85" s="477">
        <f t="shared" si="11"/>
        <v>1666.5948302551158</v>
      </c>
      <c r="G85" s="477">
        <f t="shared" si="11"/>
        <v>1686.1868459489108</v>
      </c>
      <c r="H85" s="471">
        <f t="shared" si="11"/>
        <v>1663.6445370632005</v>
      </c>
      <c r="I85" s="476">
        <v>1711.4844874135433</v>
      </c>
    </row>
    <row r="86" spans="1:9" ht="12.75">
      <c r="A86" s="453" t="s">
        <v>356</v>
      </c>
      <c r="B86" s="477">
        <f t="shared" si="11"/>
        <v>2233.199238095238</v>
      </c>
      <c r="C86" s="477">
        <f t="shared" si="11"/>
        <v>2250.9182488479264</v>
      </c>
      <c r="D86" s="477">
        <f t="shared" si="11"/>
        <v>2285.397751196172</v>
      </c>
      <c r="E86" s="477">
        <f t="shared" si="11"/>
        <v>2347.75829015544</v>
      </c>
      <c r="F86" s="477">
        <f t="shared" si="11"/>
        <v>2511.6944700460826</v>
      </c>
      <c r="G86" s="477">
        <f t="shared" si="11"/>
        <v>2434.776559139785</v>
      </c>
      <c r="H86" s="471">
        <f t="shared" si="11"/>
        <v>2317.3150549450547</v>
      </c>
      <c r="I86" s="476">
        <v>2560.2480906779992</v>
      </c>
    </row>
    <row r="87" spans="1:9" ht="14.25">
      <c r="A87" s="475" t="s">
        <v>40</v>
      </c>
      <c r="B87" s="474">
        <f t="shared" si="11"/>
        <v>437.68886874286164</v>
      </c>
      <c r="C87" s="474">
        <f t="shared" si="11"/>
        <v>441.2153437199689</v>
      </c>
      <c r="D87" s="474">
        <f t="shared" si="11"/>
        <v>448.4111541553763</v>
      </c>
      <c r="E87" s="474">
        <f t="shared" si="11"/>
        <v>460.7496473259718</v>
      </c>
      <c r="F87" s="474">
        <f t="shared" si="11"/>
        <v>463.263799232461</v>
      </c>
      <c r="G87" s="474">
        <f t="shared" si="11"/>
        <v>469.2134654870305</v>
      </c>
      <c r="H87" s="473">
        <f t="shared" si="11"/>
        <v>464.0938676110794</v>
      </c>
      <c r="I87" s="472">
        <f>I70/I53</f>
        <v>475.9448041937566</v>
      </c>
    </row>
    <row r="88" ht="12.75">
      <c r="C88" s="471"/>
    </row>
    <row r="90" spans="1:9" ht="15">
      <c r="A90" s="520" t="s">
        <v>367</v>
      </c>
      <c r="B90" s="520"/>
      <c r="C90" s="520"/>
      <c r="D90" s="520"/>
      <c r="E90" s="520"/>
      <c r="F90" s="520"/>
      <c r="G90" s="520"/>
      <c r="H90" s="520"/>
      <c r="I90" s="520"/>
    </row>
    <row r="91" ht="9" customHeight="1"/>
    <row r="92" spans="1:9" s="467" customFormat="1" ht="14.25">
      <c r="A92" s="470" t="s">
        <v>366</v>
      </c>
      <c r="B92" s="468" t="s">
        <v>185</v>
      </c>
      <c r="C92" s="468" t="s">
        <v>193</v>
      </c>
      <c r="D92" s="468" t="s">
        <v>202</v>
      </c>
      <c r="E92" s="468" t="s">
        <v>214</v>
      </c>
      <c r="F92" s="468" t="s">
        <v>239</v>
      </c>
      <c r="G92" s="468" t="s">
        <v>284</v>
      </c>
      <c r="H92" s="469" t="s">
        <v>307</v>
      </c>
      <c r="I92" s="468" t="s">
        <v>308</v>
      </c>
    </row>
    <row r="93" spans="1:9" ht="14.25">
      <c r="A93" s="466" t="s">
        <v>365</v>
      </c>
      <c r="B93" s="464">
        <f aca="true" t="shared" si="12" ref="B93:H104">B8-B25-B42</f>
        <v>3958</v>
      </c>
      <c r="C93" s="464">
        <f t="shared" si="12"/>
        <v>6148</v>
      </c>
      <c r="D93" s="464">
        <f t="shared" si="12"/>
        <v>7276</v>
      </c>
      <c r="E93" s="464">
        <f t="shared" si="12"/>
        <v>9428</v>
      </c>
      <c r="F93" s="464">
        <f t="shared" si="12"/>
        <v>10168</v>
      </c>
      <c r="G93" s="464">
        <f t="shared" si="12"/>
        <v>8386</v>
      </c>
      <c r="H93" s="463">
        <f t="shared" si="12"/>
        <v>8784</v>
      </c>
      <c r="I93" s="462">
        <v>8907</v>
      </c>
    </row>
    <row r="94" spans="1:9" ht="14.25">
      <c r="A94" s="465" t="s">
        <v>364</v>
      </c>
      <c r="B94" s="464">
        <f t="shared" si="12"/>
        <v>5535</v>
      </c>
      <c r="C94" s="464">
        <f t="shared" si="12"/>
        <v>8301</v>
      </c>
      <c r="D94" s="464">
        <f t="shared" si="12"/>
        <v>10029</v>
      </c>
      <c r="E94" s="464">
        <f t="shared" si="12"/>
        <v>13778</v>
      </c>
      <c r="F94" s="464">
        <f t="shared" si="12"/>
        <v>15799</v>
      </c>
      <c r="G94" s="464">
        <f t="shared" si="12"/>
        <v>15449</v>
      </c>
      <c r="H94" s="463">
        <f t="shared" si="12"/>
        <v>17486</v>
      </c>
      <c r="I94" s="462">
        <v>19643</v>
      </c>
    </row>
    <row r="95" spans="1:9" ht="14.25">
      <c r="A95" s="465" t="s">
        <v>48</v>
      </c>
      <c r="B95" s="464">
        <f t="shared" si="12"/>
        <v>5408</v>
      </c>
      <c r="C95" s="464">
        <f t="shared" si="12"/>
        <v>7218</v>
      </c>
      <c r="D95" s="464">
        <f t="shared" si="12"/>
        <v>8172</v>
      </c>
      <c r="E95" s="464">
        <f t="shared" si="12"/>
        <v>11929</v>
      </c>
      <c r="F95" s="464">
        <f t="shared" si="12"/>
        <v>14207</v>
      </c>
      <c r="G95" s="464">
        <f t="shared" si="12"/>
        <v>14889</v>
      </c>
      <c r="H95" s="463">
        <f t="shared" si="12"/>
        <v>16468</v>
      </c>
      <c r="I95" s="462">
        <f>I10-I27-I44</f>
        <v>19410</v>
      </c>
    </row>
    <row r="96" spans="1:9" ht="12.75">
      <c r="A96" s="453" t="s">
        <v>363</v>
      </c>
      <c r="B96" s="461">
        <f t="shared" si="12"/>
        <v>5178</v>
      </c>
      <c r="C96" s="461">
        <f t="shared" si="12"/>
        <v>6921</v>
      </c>
      <c r="D96" s="461">
        <f t="shared" si="12"/>
        <v>7824</v>
      </c>
      <c r="E96" s="461">
        <f t="shared" si="12"/>
        <v>11272</v>
      </c>
      <c r="F96" s="461">
        <f t="shared" si="12"/>
        <v>13335</v>
      </c>
      <c r="G96" s="461">
        <f t="shared" si="12"/>
        <v>13913</v>
      </c>
      <c r="H96" s="460">
        <f t="shared" si="12"/>
        <v>15377</v>
      </c>
      <c r="I96" s="459">
        <v>18097</v>
      </c>
    </row>
    <row r="97" spans="1:9" ht="12.75">
      <c r="A97" s="453" t="s">
        <v>362</v>
      </c>
      <c r="B97" s="461">
        <f t="shared" si="12"/>
        <v>230</v>
      </c>
      <c r="C97" s="461">
        <f t="shared" si="12"/>
        <v>297</v>
      </c>
      <c r="D97" s="461">
        <f t="shared" si="12"/>
        <v>348</v>
      </c>
      <c r="E97" s="461">
        <f t="shared" si="12"/>
        <v>657</v>
      </c>
      <c r="F97" s="461">
        <f t="shared" si="12"/>
        <v>872</v>
      </c>
      <c r="G97" s="461">
        <f t="shared" si="12"/>
        <v>976</v>
      </c>
      <c r="H97" s="460">
        <f t="shared" si="12"/>
        <v>1091</v>
      </c>
      <c r="I97" s="459">
        <v>1313</v>
      </c>
    </row>
    <row r="98" spans="1:9" ht="14.25">
      <c r="A98" s="465" t="s">
        <v>361</v>
      </c>
      <c r="B98" s="464">
        <f t="shared" si="12"/>
        <v>214</v>
      </c>
      <c r="C98" s="464">
        <f t="shared" si="12"/>
        <v>260</v>
      </c>
      <c r="D98" s="464">
        <f t="shared" si="12"/>
        <v>328</v>
      </c>
      <c r="E98" s="464">
        <f t="shared" si="12"/>
        <v>442</v>
      </c>
      <c r="F98" s="464">
        <f t="shared" si="12"/>
        <v>464</v>
      </c>
      <c r="G98" s="464">
        <f t="shared" si="12"/>
        <v>513</v>
      </c>
      <c r="H98" s="463">
        <f t="shared" si="12"/>
        <v>626</v>
      </c>
      <c r="I98" s="462">
        <v>643</v>
      </c>
    </row>
    <row r="99" spans="1:9" ht="14.25">
      <c r="A99" s="465" t="s">
        <v>360</v>
      </c>
      <c r="B99" s="464">
        <f t="shared" si="12"/>
        <v>77</v>
      </c>
      <c r="C99" s="464">
        <f t="shared" si="12"/>
        <v>101</v>
      </c>
      <c r="D99" s="464">
        <f t="shared" si="12"/>
        <v>96</v>
      </c>
      <c r="E99" s="464">
        <f t="shared" si="12"/>
        <v>150</v>
      </c>
      <c r="F99" s="464">
        <f t="shared" si="12"/>
        <v>187</v>
      </c>
      <c r="G99" s="464">
        <f t="shared" si="12"/>
        <v>189</v>
      </c>
      <c r="H99" s="463">
        <f t="shared" si="12"/>
        <v>204</v>
      </c>
      <c r="I99" s="462">
        <v>217</v>
      </c>
    </row>
    <row r="100" spans="1:9" ht="14.25">
      <c r="A100" s="465" t="s">
        <v>359</v>
      </c>
      <c r="B100" s="464">
        <f t="shared" si="12"/>
        <v>2544</v>
      </c>
      <c r="C100" s="464">
        <f t="shared" si="12"/>
        <v>2956</v>
      </c>
      <c r="D100" s="464">
        <f t="shared" si="12"/>
        <v>3307</v>
      </c>
      <c r="E100" s="464">
        <f t="shared" si="12"/>
        <v>5453</v>
      </c>
      <c r="F100" s="464">
        <f t="shared" si="12"/>
        <v>6468</v>
      </c>
      <c r="G100" s="464">
        <f t="shared" si="12"/>
        <v>6887</v>
      </c>
      <c r="H100" s="463">
        <f t="shared" si="12"/>
        <v>7183</v>
      </c>
      <c r="I100" s="462">
        <f>I15-I32-I49</f>
        <v>8671</v>
      </c>
    </row>
    <row r="101" spans="1:9" ht="12.75">
      <c r="A101" s="453" t="s">
        <v>358</v>
      </c>
      <c r="B101" s="461">
        <f t="shared" si="12"/>
        <v>545</v>
      </c>
      <c r="C101" s="461">
        <f t="shared" si="12"/>
        <v>530</v>
      </c>
      <c r="D101" s="461">
        <f t="shared" si="12"/>
        <v>644</v>
      </c>
      <c r="E101" s="461">
        <f t="shared" si="12"/>
        <v>1498</v>
      </c>
      <c r="F101" s="461">
        <f t="shared" si="12"/>
        <v>1861</v>
      </c>
      <c r="G101" s="461">
        <f t="shared" si="12"/>
        <v>2203</v>
      </c>
      <c r="H101" s="460">
        <f t="shared" si="12"/>
        <v>2507</v>
      </c>
      <c r="I101" s="459">
        <v>3230</v>
      </c>
    </row>
    <row r="102" spans="1:9" ht="12.75">
      <c r="A102" s="453" t="s">
        <v>357</v>
      </c>
      <c r="B102" s="461">
        <f t="shared" si="12"/>
        <v>1496</v>
      </c>
      <c r="C102" s="461">
        <f t="shared" si="12"/>
        <v>1759</v>
      </c>
      <c r="D102" s="461">
        <f t="shared" si="12"/>
        <v>2032</v>
      </c>
      <c r="E102" s="461">
        <f t="shared" si="12"/>
        <v>3189</v>
      </c>
      <c r="F102" s="461">
        <f t="shared" si="12"/>
        <v>3809</v>
      </c>
      <c r="G102" s="461">
        <f t="shared" si="12"/>
        <v>3915</v>
      </c>
      <c r="H102" s="460">
        <f t="shared" si="12"/>
        <v>4215</v>
      </c>
      <c r="I102" s="459">
        <v>5116</v>
      </c>
    </row>
    <row r="103" spans="1:9" ht="12.75">
      <c r="A103" s="453" t="s">
        <v>356</v>
      </c>
      <c r="B103" s="461">
        <f t="shared" si="12"/>
        <v>503</v>
      </c>
      <c r="C103" s="461">
        <f t="shared" si="12"/>
        <v>667</v>
      </c>
      <c r="D103" s="461">
        <f t="shared" si="12"/>
        <v>631</v>
      </c>
      <c r="E103" s="461">
        <f t="shared" si="12"/>
        <v>766</v>
      </c>
      <c r="F103" s="461">
        <f t="shared" si="12"/>
        <v>798</v>
      </c>
      <c r="G103" s="461">
        <f t="shared" si="12"/>
        <v>769</v>
      </c>
      <c r="H103" s="460">
        <f t="shared" si="12"/>
        <v>461</v>
      </c>
      <c r="I103" s="459">
        <v>325</v>
      </c>
    </row>
    <row r="104" spans="1:9" ht="14.25">
      <c r="A104" s="458" t="s">
        <v>40</v>
      </c>
      <c r="B104" s="457">
        <f t="shared" si="12"/>
        <v>17736</v>
      </c>
      <c r="C104" s="457">
        <f t="shared" si="12"/>
        <v>24984</v>
      </c>
      <c r="D104" s="457">
        <f t="shared" si="12"/>
        <v>29208</v>
      </c>
      <c r="E104" s="457">
        <f t="shared" si="12"/>
        <v>41180</v>
      </c>
      <c r="F104" s="457">
        <f t="shared" si="12"/>
        <v>47293</v>
      </c>
      <c r="G104" s="457">
        <f t="shared" si="12"/>
        <v>46313</v>
      </c>
      <c r="H104" s="456">
        <f t="shared" si="12"/>
        <v>50751</v>
      </c>
      <c r="I104" s="455">
        <f>I19-I36-I53</f>
        <v>57491</v>
      </c>
    </row>
    <row r="106" ht="14.25">
      <c r="A106" s="454" t="s">
        <v>355</v>
      </c>
    </row>
  </sheetData>
  <sheetProtection/>
  <mergeCells count="8">
    <mergeCell ref="A1:I1"/>
    <mergeCell ref="A3:I3"/>
    <mergeCell ref="A90:I90"/>
    <mergeCell ref="A73:I73"/>
    <mergeCell ref="A56:I56"/>
    <mergeCell ref="A39:I39"/>
    <mergeCell ref="A22:I22"/>
    <mergeCell ref="A5:I5"/>
  </mergeCells>
  <printOptions horizontalCentered="1"/>
  <pageMargins left="0.31496062992125984" right="0.31496062992125984" top="0.5511811023622047" bottom="0.5511811023622047" header="0.31496062992125984" footer="0.31496062992125984"/>
  <pageSetup horizontalDpi="600" verticalDpi="600" orientation="landscape" paperSize="9" scale="85"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50" sqref="A50"/>
    </sheetView>
  </sheetViews>
  <sheetFormatPr defaultColWidth="9.140625" defaultRowHeight="12.75"/>
  <cols>
    <col min="1" max="1" width="8.8515625" style="86" customWidth="1"/>
    <col min="2" max="2" width="20.28125" style="86" customWidth="1"/>
    <col min="3" max="6" width="20.140625" style="86" customWidth="1"/>
    <col min="7" max="8" width="9.140625" style="86" hidden="1" customWidth="1"/>
    <col min="9" max="9" width="21.28125" style="86" hidden="1" customWidth="1"/>
    <col min="10" max="10" width="18.140625" style="86" customWidth="1"/>
    <col min="11" max="16384" width="8.8515625" style="86" customWidth="1"/>
  </cols>
  <sheetData>
    <row r="1" s="167" customFormat="1" ht="12.75">
      <c r="A1" s="226" t="str">
        <f>'17_nivover_01'!A1</f>
        <v>Schooljaar 2017-2018</v>
      </c>
    </row>
    <row r="2" s="167" customFormat="1" ht="12.75">
      <c r="A2" s="226"/>
    </row>
    <row r="3" spans="1:6" ht="12.75">
      <c r="A3" s="99" t="s">
        <v>67</v>
      </c>
      <c r="B3" s="99"/>
      <c r="C3" s="99"/>
      <c r="D3" s="99"/>
      <c r="E3" s="99"/>
      <c r="F3" s="99"/>
    </row>
    <row r="4" spans="1:6" ht="12.75">
      <c r="A4" s="98"/>
      <c r="B4" s="98"/>
      <c r="C4" s="98"/>
      <c r="D4" s="98"/>
      <c r="E4" s="98"/>
      <c r="F4" s="98"/>
    </row>
    <row r="5" spans="1:6" ht="12.75">
      <c r="A5" s="99" t="s">
        <v>153</v>
      </c>
      <c r="B5" s="99"/>
      <c r="C5" s="99"/>
      <c r="D5" s="99"/>
      <c r="E5" s="99"/>
      <c r="F5" s="99"/>
    </row>
    <row r="6" spans="1:6" ht="13.5" thickBot="1">
      <c r="A6" s="98"/>
      <c r="B6" s="98"/>
      <c r="C6" s="98"/>
      <c r="D6" s="98"/>
      <c r="E6" s="98"/>
      <c r="F6" s="98"/>
    </row>
    <row r="7" spans="1:6" ht="12.75">
      <c r="A7" s="168"/>
      <c r="B7" s="168"/>
      <c r="C7" s="100" t="s">
        <v>68</v>
      </c>
      <c r="D7" s="100" t="s">
        <v>69</v>
      </c>
      <c r="E7" s="100" t="s">
        <v>70</v>
      </c>
      <c r="F7" s="100" t="s">
        <v>11</v>
      </c>
    </row>
    <row r="8" spans="1:6" ht="12.75">
      <c r="A8" s="98"/>
      <c r="B8" s="98"/>
      <c r="C8" s="101" t="s">
        <v>71</v>
      </c>
      <c r="D8" s="101" t="s">
        <v>72</v>
      </c>
      <c r="E8" s="101" t="s">
        <v>73</v>
      </c>
      <c r="F8" s="169"/>
    </row>
    <row r="9" spans="1:6" ht="12.75">
      <c r="A9" s="170"/>
      <c r="B9" s="170"/>
      <c r="C9" s="102"/>
      <c r="D9" s="102"/>
      <c r="E9" s="102"/>
      <c r="F9" s="171"/>
    </row>
    <row r="10" spans="1:6" ht="12.75">
      <c r="A10" s="172" t="s">
        <v>47</v>
      </c>
      <c r="B10" s="98"/>
      <c r="C10" s="169"/>
      <c r="D10" s="169"/>
      <c r="E10" s="169"/>
      <c r="F10" s="169"/>
    </row>
    <row r="11" spans="1:7" ht="12.75">
      <c r="A11" s="523" t="s">
        <v>74</v>
      </c>
      <c r="B11" s="524"/>
      <c r="C11" s="93">
        <v>1093</v>
      </c>
      <c r="D11" s="93">
        <v>873</v>
      </c>
      <c r="E11" s="93">
        <v>271</v>
      </c>
      <c r="F11" s="93">
        <f>SUM(C11:E11)</f>
        <v>2237</v>
      </c>
      <c r="G11" s="79">
        <f>SUM(C11:F11)</f>
        <v>4474</v>
      </c>
    </row>
    <row r="12" spans="1:6" ht="12.75">
      <c r="A12" s="98" t="s">
        <v>75</v>
      </c>
      <c r="B12" s="98"/>
      <c r="C12" s="93">
        <v>6922</v>
      </c>
      <c r="D12" s="93">
        <v>15510</v>
      </c>
      <c r="E12" s="93">
        <v>4122</v>
      </c>
      <c r="F12" s="173">
        <f>SUM(C12:E12)</f>
        <v>26554</v>
      </c>
    </row>
    <row r="13" spans="1:6" ht="12.75">
      <c r="A13" s="525" t="s">
        <v>154</v>
      </c>
      <c r="B13" s="526"/>
      <c r="C13" s="94">
        <f>SUM(C11:C12)</f>
        <v>8015</v>
      </c>
      <c r="D13" s="94">
        <f>SUM(D11:D12)</f>
        <v>16383</v>
      </c>
      <c r="E13" s="94">
        <f>SUM(E11:E12)</f>
        <v>4393</v>
      </c>
      <c r="F13" s="96">
        <f>SUM(C13:E13)</f>
        <v>28791</v>
      </c>
    </row>
    <row r="14" spans="1:6" ht="12.75">
      <c r="A14" s="98"/>
      <c r="B14" s="98"/>
      <c r="C14" s="93"/>
      <c r="D14" s="93"/>
      <c r="E14" s="93"/>
      <c r="F14" s="93"/>
    </row>
    <row r="15" spans="1:6" ht="12.75">
      <c r="A15" s="172" t="s">
        <v>48</v>
      </c>
      <c r="B15" s="98"/>
      <c r="C15" s="93"/>
      <c r="D15" s="93"/>
      <c r="E15" s="93"/>
      <c r="F15" s="93"/>
    </row>
    <row r="16" spans="1:7" ht="12.75">
      <c r="A16" s="523" t="s">
        <v>74</v>
      </c>
      <c r="B16" s="524"/>
      <c r="C16" s="93">
        <v>64</v>
      </c>
      <c r="D16" s="93">
        <v>87</v>
      </c>
      <c r="E16" s="93">
        <v>0</v>
      </c>
      <c r="F16" s="93">
        <f>SUM(C16:E16)</f>
        <v>151</v>
      </c>
      <c r="G16" s="79">
        <f>SUM(C16:F16)</f>
        <v>302</v>
      </c>
    </row>
    <row r="17" spans="1:6" ht="12.75">
      <c r="A17" s="98" t="s">
        <v>75</v>
      </c>
      <c r="B17" s="98"/>
      <c r="C17" s="93">
        <v>5209</v>
      </c>
      <c r="D17" s="93">
        <v>11091</v>
      </c>
      <c r="E17" s="93">
        <v>2140</v>
      </c>
      <c r="F17" s="93">
        <f>SUM(C17:E17)</f>
        <v>18440</v>
      </c>
    </row>
    <row r="18" spans="1:6" ht="12.75">
      <c r="A18" s="521" t="s">
        <v>155</v>
      </c>
      <c r="B18" s="522"/>
      <c r="C18" s="94">
        <f>SUM(C16:C17)</f>
        <v>5273</v>
      </c>
      <c r="D18" s="94">
        <f>SUM(D16:D17)</f>
        <v>11178</v>
      </c>
      <c r="E18" s="94">
        <f>SUM(E16:E17)</f>
        <v>2140</v>
      </c>
      <c r="F18" s="94">
        <f>SUM(C18:E18)</f>
        <v>18591</v>
      </c>
    </row>
    <row r="19" spans="1:6" ht="12.75">
      <c r="A19" s="98"/>
      <c r="B19" s="98"/>
      <c r="C19" s="95"/>
      <c r="D19" s="95"/>
      <c r="E19" s="95"/>
      <c r="F19" s="95"/>
    </row>
    <row r="20" spans="1:6" ht="12.75">
      <c r="A20" s="521" t="s">
        <v>40</v>
      </c>
      <c r="B20" s="522"/>
      <c r="C20" s="96">
        <f>SUM(C18,C13)</f>
        <v>13288</v>
      </c>
      <c r="D20" s="96">
        <f>SUM(D18,D13)</f>
        <v>27561</v>
      </c>
      <c r="E20" s="96">
        <f>SUM(E18,E13)</f>
        <v>6533</v>
      </c>
      <c r="F20" s="96">
        <f>SUM(C20:E20)</f>
        <v>47382</v>
      </c>
    </row>
    <row r="21" spans="1:6" ht="12.75">
      <c r="A21" s="172"/>
      <c r="B21" s="174"/>
      <c r="C21" s="97"/>
      <c r="D21" s="97"/>
      <c r="E21" s="97"/>
      <c r="F21" s="97"/>
    </row>
    <row r="22" spans="1:6" ht="12.75">
      <c r="A22" s="98"/>
      <c r="B22" s="98"/>
      <c r="C22" s="98"/>
      <c r="D22" s="98"/>
      <c r="E22" s="98"/>
      <c r="F22" s="98"/>
    </row>
    <row r="23" spans="1:6" ht="12.75">
      <c r="A23" s="99" t="s">
        <v>76</v>
      </c>
      <c r="B23" s="99"/>
      <c r="C23" s="99"/>
      <c r="D23" s="99"/>
      <c r="E23" s="99"/>
      <c r="F23" s="99"/>
    </row>
    <row r="24" spans="1:6" ht="13.5" thickBot="1">
      <c r="A24" s="98"/>
      <c r="B24" s="98"/>
      <c r="C24" s="98"/>
      <c r="D24" s="98"/>
      <c r="E24" s="98"/>
      <c r="F24" s="98"/>
    </row>
    <row r="25" spans="1:6" ht="12.75">
      <c r="A25" s="168"/>
      <c r="B25" s="168"/>
      <c r="C25" s="100" t="s">
        <v>68</v>
      </c>
      <c r="D25" s="100" t="s">
        <v>69</v>
      </c>
      <c r="E25" s="100" t="s">
        <v>70</v>
      </c>
      <c r="F25" s="100" t="s">
        <v>11</v>
      </c>
    </row>
    <row r="26" spans="1:6" ht="12.75">
      <c r="A26" s="98"/>
      <c r="B26" s="98"/>
      <c r="C26" s="101" t="s">
        <v>71</v>
      </c>
      <c r="D26" s="101" t="s">
        <v>77</v>
      </c>
      <c r="E26" s="101" t="s">
        <v>73</v>
      </c>
      <c r="F26" s="169"/>
    </row>
    <row r="27" spans="1:6" ht="12.75">
      <c r="A27" s="170"/>
      <c r="B27" s="170"/>
      <c r="C27" s="102"/>
      <c r="D27" s="102"/>
      <c r="E27" s="102"/>
      <c r="F27" s="171"/>
    </row>
    <row r="28" spans="1:7" ht="12.75">
      <c r="A28" s="98" t="s">
        <v>78</v>
      </c>
      <c r="B28" s="98"/>
      <c r="C28" s="93">
        <v>11075</v>
      </c>
      <c r="D28" s="93">
        <v>21464</v>
      </c>
      <c r="E28" s="93">
        <v>4977</v>
      </c>
      <c r="F28" s="93">
        <f>SUM(C28:E28)</f>
        <v>37516</v>
      </c>
      <c r="G28" s="79">
        <f>SUM(C28:F28)</f>
        <v>75032</v>
      </c>
    </row>
    <row r="29" spans="1:6" ht="12.75">
      <c r="A29" s="98"/>
      <c r="B29" s="98"/>
      <c r="C29" s="93"/>
      <c r="D29" s="93"/>
      <c r="E29" s="93"/>
      <c r="F29" s="93"/>
    </row>
    <row r="30" spans="1:6" ht="12.75">
      <c r="A30" s="98" t="s">
        <v>79</v>
      </c>
      <c r="B30" s="98"/>
      <c r="C30" s="93">
        <v>2213</v>
      </c>
      <c r="D30" s="93">
        <v>6097</v>
      </c>
      <c r="E30" s="93">
        <v>1556</v>
      </c>
      <c r="F30" s="93">
        <f>SUM(C30:E30)</f>
        <v>9866</v>
      </c>
    </row>
    <row r="31" spans="1:6" ht="12.75">
      <c r="A31" s="98"/>
      <c r="B31" s="98"/>
      <c r="C31" s="93"/>
      <c r="D31" s="93"/>
      <c r="E31" s="93"/>
      <c r="F31" s="93"/>
    </row>
    <row r="32" spans="1:6" ht="12.75">
      <c r="A32" s="172"/>
      <c r="B32" s="174" t="s">
        <v>40</v>
      </c>
      <c r="C32" s="94">
        <f>SUM(C28,C30)</f>
        <v>13288</v>
      </c>
      <c r="D32" s="94">
        <f>SUM(D28,D30)</f>
        <v>27561</v>
      </c>
      <c r="E32" s="94">
        <f>SUM(E28,E30)</f>
        <v>6533</v>
      </c>
      <c r="F32" s="94">
        <f>SUM(F28,F30)</f>
        <v>47382</v>
      </c>
    </row>
    <row r="33" spans="1:6" ht="12.75">
      <c r="A33" s="98"/>
      <c r="B33" s="98"/>
      <c r="C33" s="98"/>
      <c r="D33" s="98"/>
      <c r="E33" s="98"/>
      <c r="F33" s="98"/>
    </row>
    <row r="34" spans="1:6" ht="12.75">
      <c r="A34" s="175" t="s">
        <v>80</v>
      </c>
      <c r="B34" s="176"/>
      <c r="C34" s="98"/>
      <c r="D34" s="98"/>
      <c r="E34" s="98"/>
      <c r="F34" s="98"/>
    </row>
    <row r="35" spans="1:6" ht="12.75">
      <c r="A35" s="175" t="s">
        <v>81</v>
      </c>
      <c r="B35" s="176"/>
      <c r="C35" s="98"/>
      <c r="D35" s="98"/>
      <c r="E35" s="98"/>
      <c r="F35" s="98"/>
    </row>
    <row r="36" spans="1:6" ht="12.75">
      <c r="A36" s="98" t="s">
        <v>82</v>
      </c>
      <c r="B36" s="176"/>
      <c r="C36" s="98"/>
      <c r="D36" s="98"/>
      <c r="E36" s="98"/>
      <c r="F36" s="98"/>
    </row>
    <row r="37" spans="1:6" ht="12.75">
      <c r="A37" s="98" t="s">
        <v>83</v>
      </c>
      <c r="B37" s="176"/>
      <c r="C37" s="98"/>
      <c r="D37" s="98"/>
      <c r="E37" s="98"/>
      <c r="F37" s="98"/>
    </row>
    <row r="38" spans="1:6" ht="12.75">
      <c r="A38" s="175" t="s">
        <v>84</v>
      </c>
      <c r="B38" s="176"/>
      <c r="C38" s="98"/>
      <c r="D38" s="98"/>
      <c r="E38" s="98"/>
      <c r="F38" s="98"/>
    </row>
    <row r="39" spans="1:6" ht="12.75">
      <c r="A39" s="175" t="s">
        <v>85</v>
      </c>
      <c r="B39" s="176"/>
      <c r="C39" s="98"/>
      <c r="D39" s="98"/>
      <c r="E39" s="98"/>
      <c r="F39" s="98"/>
    </row>
    <row r="40" spans="1:6" ht="12.75">
      <c r="A40" s="175" t="s">
        <v>86</v>
      </c>
      <c r="B40" s="176"/>
      <c r="C40" s="98"/>
      <c r="D40" s="98"/>
      <c r="E40" s="98"/>
      <c r="F40" s="98"/>
    </row>
    <row r="41" spans="1:6" ht="12.75">
      <c r="A41" s="175"/>
      <c r="B41" s="176"/>
      <c r="C41" s="98"/>
      <c r="D41" s="98"/>
      <c r="E41" s="98"/>
      <c r="F41" s="98"/>
    </row>
  </sheetData>
  <sheetProtection/>
  <mergeCells count="5">
    <mergeCell ref="A20:B20"/>
    <mergeCell ref="A11:B11"/>
    <mergeCell ref="A13:B13"/>
    <mergeCell ref="A16:B16"/>
    <mergeCell ref="A18:B18"/>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2019-03-08T08:49:51Z</cp:lastPrinted>
  <dcterms:created xsi:type="dcterms:W3CDTF">2001-06-05T15:21:30Z</dcterms:created>
  <dcterms:modified xsi:type="dcterms:W3CDTF">2019-03-08T08:50:13Z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