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345" tabRatio="828" activeTab="0"/>
  </bookViews>
  <sheets>
    <sheet name="INHOUD" sheetId="1" r:id="rId1"/>
    <sheet name="18EVO01" sheetId="2" r:id="rId2"/>
    <sheet name="18EVO02" sheetId="3" r:id="rId3"/>
    <sheet name="18EVO03" sheetId="4" r:id="rId4"/>
    <sheet name="18EVO04" sheetId="5" r:id="rId5"/>
    <sheet name="18EVO05" sheetId="6" r:id="rId6"/>
    <sheet name="18EVO06" sheetId="7" r:id="rId7"/>
    <sheet name="18EVO07" sheetId="8" r:id="rId8"/>
    <sheet name="18EVO08" sheetId="9" r:id="rId9"/>
    <sheet name="18EVO09" sheetId="10" r:id="rId10"/>
    <sheet name="18EVO10" sheetId="11" r:id="rId11"/>
    <sheet name="18EVO11" sheetId="12" r:id="rId12"/>
    <sheet name="18EVO12" sheetId="13" r:id="rId13"/>
  </sheets>
  <definedNames>
    <definedName name="_xlnm.Print_Area" localSheetId="1">'18EVO01'!$A$1:$N$106</definedName>
  </definedNames>
  <calcPr fullCalcOnLoad="1"/>
</workbook>
</file>

<file path=xl/sharedStrings.xml><?xml version="1.0" encoding="utf-8"?>
<sst xmlns="http://schemas.openxmlformats.org/spreadsheetml/2006/main" count="2039" uniqueCount="254">
  <si>
    <t>Provincie</t>
  </si>
  <si>
    <t>Gemeente</t>
  </si>
  <si>
    <t>Jongens</t>
  </si>
  <si>
    <t>Meisjes</t>
  </si>
  <si>
    <t>Totaal</t>
  </si>
  <si>
    <t>onderwijs</t>
  </si>
  <si>
    <t>Privaatrechtelijk</t>
  </si>
  <si>
    <t>Gemeenschaps-</t>
  </si>
  <si>
    <t>rechtspersoon</t>
  </si>
  <si>
    <t>1992-1993</t>
  </si>
  <si>
    <t>1995-1996</t>
  </si>
  <si>
    <t>Verhouding t.o.v.</t>
  </si>
  <si>
    <t>Schooljaar</t>
  </si>
  <si>
    <t>Absoluut</t>
  </si>
  <si>
    <t>Procent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</si>
  <si>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</si>
  <si>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</si>
  <si>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</si>
  <si>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</si>
  <si>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</si>
  <si>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</si>
  <si>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</si>
  <si>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</si>
  <si>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</si>
  <si>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 xml:space="preserve">      de inrichtende macht van de provinciale scholen die op het grondgebied van het Brussels Hoofdstedelijk Gewest gelegen waren.</t>
  </si>
  <si>
    <t xml:space="preserve">      De leerlingen uit deze onderwijsinstellingen werden in het schooljaar 1994-1995 bij het provinciaal onderwijs geteld.  </t>
  </si>
  <si>
    <t xml:space="preserve">     Vanaf het schooljaar 1995-1996 werden deze leerlingen bij het gemeentelijk onderwijs geteld. </t>
  </si>
  <si>
    <t>Procentueel</t>
  </si>
  <si>
    <t xml:space="preserve">aandeel </t>
  </si>
  <si>
    <t>Gemeente, OCMW</t>
  </si>
  <si>
    <t>1992 - 1993</t>
  </si>
  <si>
    <t>Gemeente en</t>
  </si>
  <si>
    <t>intercommunale</t>
  </si>
  <si>
    <t>en intercommunale</t>
  </si>
  <si>
    <t>EVOLUTIE VAN HET AANTAL LEERLINGEN VANAF HET SCHOOLJAAR 1992-1993</t>
  </si>
  <si>
    <t>DEELTIJDS SECUNDAIR ONDERWIJS</t>
  </si>
  <si>
    <t>2001 - 2002</t>
  </si>
  <si>
    <t>2002 - 2003</t>
  </si>
  <si>
    <t>Gemeente,</t>
  </si>
  <si>
    <t>OCMW</t>
  </si>
  <si>
    <t>2003 - 2004</t>
  </si>
  <si>
    <t>2004 - 2005</t>
  </si>
  <si>
    <t>2005 - 2006</t>
  </si>
  <si>
    <t xml:space="preserve">(1) Ingevolge de splitsing van de provincie Brabant werd de Vlaamse Gemeenschapscommissie vanaf 1 januari 1995 </t>
  </si>
  <si>
    <t>(2) Om dubbeltellingen te vermijden werden de leerlingen in het buitengewoon onderwijs van het type 5 niet meegeteld in deze tabel (zie toelichting).</t>
  </si>
  <si>
    <t>TOTAAL KLEUTERONDERWIJS (1)(2)</t>
  </si>
  <si>
    <t>BUITENGEWOON KLEUTERONDERWIJS (1)(2)</t>
  </si>
  <si>
    <t>TOTAAL KLEUTERONDERWIJS NAAR GESLACHT (1)(2)</t>
  </si>
  <si>
    <t>BUITENGEWOON KLEUTERONDERWIJS NAAR GESLACHT (1)(2)</t>
  </si>
  <si>
    <t>BUITENGEWOON LAGER ONDERWIJS (1)(2)</t>
  </si>
  <si>
    <t>TOTAAL LAGER ONDERWIJS (1)(2)</t>
  </si>
  <si>
    <t>BUITENGEWOON LAGER ONDERWIJS NAAR GESLACHT (1)(2)</t>
  </si>
  <si>
    <t>TOTAAL LAGER ONDERWIJS NAAR GESLACHT (1)(2)</t>
  </si>
  <si>
    <t xml:space="preserve">GEWOON KLEUTERONDERWIJS </t>
  </si>
  <si>
    <t xml:space="preserve">GEWOON KLEUTERONDERWIJS NAAR GESLACHT </t>
  </si>
  <si>
    <t xml:space="preserve">GEWOON LAGER ONDERWIJS </t>
  </si>
  <si>
    <t xml:space="preserve">GEWOON LAGER ONDERWIJS NAAR GESLACHT </t>
  </si>
  <si>
    <t>BUITENGEWOON SECUNDAIR ONDERWIJS (1)(2)</t>
  </si>
  <si>
    <t>TOTAAL SECUNDAIR ONDERWIJS (1)(2)</t>
  </si>
  <si>
    <t>BUITENGEWOON SECUNDAIR ONDERWIJS NAAR GESLACHT (1)(2)</t>
  </si>
  <si>
    <t>TOTAAL SECUNDAIR ONDERWIJS NAAR GESLACHT (1)(2)</t>
  </si>
  <si>
    <t>EVOLUTIE VAN DE SCHOOLBEVOLKING VANAF HET SCHOOLJAAR 1992-1993</t>
  </si>
  <si>
    <t>2006 - 2007</t>
  </si>
  <si>
    <t>2007 - 2008</t>
  </si>
  <si>
    <t>2008 - 2009</t>
  </si>
  <si>
    <t>2009 - 2010</t>
  </si>
  <si>
    <t>Evolutie deeltijds beroepssecundair onderwijs</t>
  </si>
  <si>
    <t>2009 - 2010 (3)</t>
  </si>
  <si>
    <t>SCHOOLBEVOLKING: EVOLUTIETABELLEN</t>
  </si>
  <si>
    <t>2010 - 2011</t>
  </si>
  <si>
    <t>(3) In 2009-2010 werd de vroegere opleiding verpleegkunde van de 4de graad omgevormd tot hoger beroepsonderwijs (HBO5 verpleegkunde). Vanaf dan zijn die leerlingenaantallen niet meer opgenomen in deze tabel.</t>
  </si>
  <si>
    <t>2011 - 2012</t>
  </si>
  <si>
    <t xml:space="preserve">     tabel hierboven ook niet meegeteld bij het hoger onderwijs.</t>
  </si>
  <si>
    <t xml:space="preserve">     Hoger beroepsonderwijs behoort tot het hoger onderwijs. HBO5-verpleegkunde werd niet meer meegeteld bij het secundair onderwijs, maar is in de </t>
  </si>
  <si>
    <t>(1) Om dubbeltellingen te vermijden werden de leerlingen in het buitengewoon onderwijs van het type 5 niet meegeteld in deze tabel (zie toelichting).</t>
  </si>
  <si>
    <t xml:space="preserve">1997 - 1998 </t>
  </si>
  <si>
    <t xml:space="preserve">1995 - 1996 </t>
  </si>
  <si>
    <t xml:space="preserve">2010 - 2011 </t>
  </si>
  <si>
    <t>onderwijs (1)</t>
  </si>
  <si>
    <t>Secundair</t>
  </si>
  <si>
    <t>Lager</t>
  </si>
  <si>
    <t>Kleuter-</t>
  </si>
  <si>
    <t>VANAF HET SCHOOLJAAR 1993-1994</t>
  </si>
  <si>
    <t>EVOLUTIE VAN DE SCHOOLBEVOLKING IN HET VOLTIJDS BASIS- EN SECUNDAIR ONDERWIJS</t>
  </si>
  <si>
    <t>2012 - 2013</t>
  </si>
  <si>
    <t>(2) In 2009-2010 werd de vroegere opleiding verpleegkunde van de 4de graad secundair onderwijs omgevormd tot hoger beroepsonderwijs (HBO5-verpleegkunde).</t>
  </si>
  <si>
    <t>2009 - 2010 (2)</t>
  </si>
  <si>
    <t>Evolutie kleuteronderwijs naar soort schoolbestuur</t>
  </si>
  <si>
    <t>Evolutie kleuteronderwijs naar soort schoolbestuur en geslacht</t>
  </si>
  <si>
    <t>Evolutie lager onderwijs naar soort schoolbestuur</t>
  </si>
  <si>
    <t>Evolutie lager onderwijs naar soort schoolbestuur en geslacht</t>
  </si>
  <si>
    <t>Evolutie secundair onderwijs naar soort schoolbestuur</t>
  </si>
  <si>
    <t>Evolutie secundair onderwijs naar soort schoolbestuur en geslacht</t>
  </si>
  <si>
    <t>2013 - 2014</t>
  </si>
  <si>
    <t>VOLTIJDS GEWOON SECUNDAIR ONDERWIJS (1)</t>
  </si>
  <si>
    <t>VOLTIJDS GEWOON SECUNDAIR ONDERWIJS NAAR GESLACHT (1)</t>
  </si>
  <si>
    <t>Evolutie leerplichtonderwijs en hoger onderwijs naar onderwijsniveau en geslacht</t>
  </si>
  <si>
    <t>2014 - 2015</t>
  </si>
  <si>
    <t>2015 - 2016</t>
  </si>
  <si>
    <t>2016 - 2017</t>
  </si>
  <si>
    <t>2017 - 2018</t>
  </si>
  <si>
    <t xml:space="preserve">Gemeente, VGC en </t>
  </si>
  <si>
    <t>n.b.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</si>
  <si>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</si>
  <si>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</si>
  <si>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</si>
  <si>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</si>
  <si>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</si>
  <si>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</si>
  <si>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</si>
  <si>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</si>
  <si>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</si>
  <si>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</si>
  <si>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</si>
  <si>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</si>
  <si>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</si>
  <si>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</si>
  <si>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</si>
  <si>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</si>
  <si>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</si>
  <si>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</si>
  <si>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</si>
  <si>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</si>
  <si>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</si>
  <si>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</si>
  <si>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1994-1995</t>
  </si>
  <si>
    <t>1993-1994</t>
  </si>
  <si>
    <t>T</t>
  </si>
  <si>
    <t>M</t>
  </si>
  <si>
    <t>J</t>
  </si>
  <si>
    <t>Buitengewoon secundair onderwijs - type 5</t>
  </si>
  <si>
    <t>Buitengewoon lager onderwijs - type 5</t>
  </si>
  <si>
    <t>Buitengewoon kleuteronderwijs - type 5</t>
  </si>
  <si>
    <t>EVOLUTIE VAN HET AANTAL LEERLINGEN IN HET BUITENGEWOON ONDERWIJS VAN HET TYPE 5</t>
  </si>
  <si>
    <t>Evolutie buitengewoon onderwijs van het type 5</t>
  </si>
  <si>
    <t>HOGER ONDERWIJS</t>
  </si>
  <si>
    <t>EVOLUTIE VAN HET AANTAL STUDENTEN PER SOORT OPLEIDING EN GESLACHT</t>
  </si>
  <si>
    <t>BAMA en Basisopleidingen en initiële lerarenopleidingen</t>
  </si>
  <si>
    <t>Mannen</t>
  </si>
  <si>
    <t>Vrouwen</t>
  </si>
  <si>
    <t>Academiejaar</t>
  </si>
  <si>
    <t>2005 - 2006 (1)</t>
  </si>
  <si>
    <t xml:space="preserve">2006 - 2007 </t>
  </si>
  <si>
    <t>2008 - 2009 (2)</t>
  </si>
  <si>
    <t xml:space="preserve">2009 - 2010 </t>
  </si>
  <si>
    <t>Bachelor na bachelor</t>
  </si>
  <si>
    <t>Master na master</t>
  </si>
  <si>
    <t>2013 - 2014 (3)</t>
  </si>
  <si>
    <t>Specifieke lerarenopleiding na professioneel gerichte bachelor</t>
  </si>
  <si>
    <t>Aantal studenten ingeschreven met een diplomacontract per professioneel en academisch niveau</t>
  </si>
  <si>
    <t>Professioneel gerichte bachelor en basisopleidingen</t>
  </si>
  <si>
    <t>Academische opleidingen en basisopleidingen</t>
  </si>
  <si>
    <t>(2) Vanaf 2008-2009 wordt het concept 'eerste inschrijving' verlaten. Een student kan in meerdere opleidingen ingeschreven zijn.</t>
  </si>
  <si>
    <t xml:space="preserve">      Een student die met een diplomacontract in verschillende opleidingen ingeschreven is, wordt meerdere keren meegeteld in bovenstaande tabellen.</t>
  </si>
  <si>
    <t xml:space="preserve">(3) In academiejaar 2013-2014 hebben de hogescholen hun academische bachelor- en masteropleidingen, met uitzondering van de kunstopleidingen </t>
  </si>
  <si>
    <t xml:space="preserve">      en de academische opleidingen van Hogere Zeevaartschool, overgedragen aan de universiteiten. Na de integratie bieden de hogescholen nog verder </t>
  </si>
  <si>
    <t xml:space="preserve">      hun professionele opleidingen aan en binnen het kader van een “School of Arts” ook nog academische kunstopleidingen (in de studiegebieden</t>
  </si>
  <si>
    <t xml:space="preserve">      Audiovisuele en beeldende kunst, en Muziek en podiumkunsten).</t>
  </si>
  <si>
    <t>Specifieke lerarenopleiding na master (4)</t>
  </si>
  <si>
    <t xml:space="preserve">      hoofdstructuur van de specifieke lerarenopleidingen. In deze tabellen worden zowel de specifieke lerarenopleidingen van hogescholen</t>
  </si>
  <si>
    <t xml:space="preserve">      als universiteiten opgenomen.</t>
  </si>
  <si>
    <t>(1) Tot 2004-2005 gaat het om het aantal hoofdinschrijvingen in de Nederlandse onderwijstaal.</t>
  </si>
  <si>
    <t xml:space="preserve">      Vanaf 2005-2006 betreft het de eerste inschrijving van de studenten met een diplomacontract; en dit in een instelling van het hoger onderwijs, </t>
  </si>
  <si>
    <t xml:space="preserve">      voor alle onderwijstalen. Tweede en volgende inschrijvingen worden niet meegenomen in deze telling.</t>
  </si>
  <si>
    <t>(4) Om de uniformiteit van het jaarboek te behouden werd, in tegenstelling tot de voorgaande edities, geen rekening gehouden met de</t>
  </si>
  <si>
    <t>18EVO01</t>
  </si>
  <si>
    <t>18EVO02</t>
  </si>
  <si>
    <t>18EVO03</t>
  </si>
  <si>
    <t>18EVO04</t>
  </si>
  <si>
    <t>18EVO05</t>
  </si>
  <si>
    <t>18EVO06</t>
  </si>
  <si>
    <t>18EVO08</t>
  </si>
  <si>
    <t>18EVO09</t>
  </si>
  <si>
    <t>18EVO10</t>
  </si>
  <si>
    <t>School- en academiejaar 2018-2019</t>
  </si>
  <si>
    <t>2018 - 2019</t>
  </si>
  <si>
    <t>2018-2019</t>
  </si>
  <si>
    <t>VOLWASSENENONDERWIJS</t>
  </si>
  <si>
    <t>EVOLUTIE VAN HET AANTAL CURSISTEN VANAF DE REFERTEPERIODE 1/4/2009 - 31/3/2010</t>
  </si>
  <si>
    <t>SECUNDAIR VOLWASSENENONDERWIJS</t>
  </si>
  <si>
    <t>Referteperiode</t>
  </si>
  <si>
    <t>n.b. (1)</t>
  </si>
  <si>
    <t>1/4/2009 - 31/3/2010</t>
  </si>
  <si>
    <t>1/4/2010 - 31/3/2011</t>
  </si>
  <si>
    <t>1/4/2011 - 31/3/2012</t>
  </si>
  <si>
    <t>1/4/2012 - 31/3/2013</t>
  </si>
  <si>
    <t>1/4/2013 - 31/3/2014</t>
  </si>
  <si>
    <t>1/4/2014 - 31/3/2015</t>
  </si>
  <si>
    <t>1/4/2015 - 31/3/2016</t>
  </si>
  <si>
    <t>1/4/2016 - 31/3/2017</t>
  </si>
  <si>
    <t>1/4/2017 - 31/3/2018</t>
  </si>
  <si>
    <t>HOGER BEROEPSONDERWIJS VAN HET VOLWASSENENONDERWIJS</t>
  </si>
  <si>
    <t>SPECIFIEKE LERARENOPLEIDING VAN HET VOLWASSENENONDERWIJS</t>
  </si>
  <si>
    <t>(1) Van een beperkt aantal cursisten werd het geslacht niet geregistreerd.</t>
  </si>
  <si>
    <t>BASISEDUCATIE</t>
  </si>
  <si>
    <t>EVOLUTIE VAN HET AANTAL CURSISTEN VANAF DE REFERTEPERIODE 1/4/2010 - 31/3/2011</t>
  </si>
  <si>
    <t>1/4/2018 - 31/3/2019</t>
  </si>
  <si>
    <t>Unieke inschrijving in een opleiding: iemand die zich gedurende een referteperiode twee of meer keer inschrijft in dezelfde opleiding en binnen hetzelfde onderwijsstelsel, wordt slechts éénmaal geteld. Wanneer hij/zij zich twee (of meer) keer inschrijft in dezelfde opleiding, maar in een verschillend onderwijsstelsel (de ene keer lineair, de andere keer modulair), dan wordt hij tweemaal geteld. Wanneer hij/zij zich in twee verschillende opleidingen -al dan niet binnen hetzelfde studiegebied- inschrijft, wordt hij tweemaal geteld.</t>
  </si>
  <si>
    <t>Unieke inschrijving in een opleiding: iemand die zich gedurende een referteperiode twee of meer keer inschrijft in dezelfde opleiding wordt slechts éénmaal geteld. Wanneer hij/zij zich in twee verschillende opleidingen -al dan niet binnen hetzelfde studiegebied- inschrijft, wordt hij twee keer geteld.</t>
  </si>
  <si>
    <t>18EVO11</t>
  </si>
  <si>
    <t>Evolutie volwassenenonderwijs en basiseducatie</t>
  </si>
  <si>
    <t>Evolutie hoger onderwijs: aantal studenten per soort opleiding en geslacht</t>
  </si>
  <si>
    <t xml:space="preserve">2018 - 2019 </t>
  </si>
  <si>
    <t>2018 - 2019 (4)</t>
  </si>
  <si>
    <t>(4) Vanaf 2018-2019 werken we met gevalideerde cijfers en wordt er geen som gemaakt van de basisopleidingen, maar echt het aantal unieke studenten. Dit verklaart de daling</t>
  </si>
  <si>
    <t xml:space="preserve">EVOLUTIE VAN HET AANTAL STUDENTEN IN HET HOGER ONDERWIJS </t>
  </si>
  <si>
    <t>VANAF HET ACADIEMIEJAAR 1993-1994</t>
  </si>
  <si>
    <t>Hogescholen-</t>
  </si>
  <si>
    <t>Universitair</t>
  </si>
  <si>
    <t xml:space="preserve">1994 - 1995 </t>
  </si>
  <si>
    <t xml:space="preserve">1998 - 1999 </t>
  </si>
  <si>
    <t>1999 - 2000 (1)(2)</t>
  </si>
  <si>
    <t xml:space="preserve">2000 - 2001 </t>
  </si>
  <si>
    <t xml:space="preserve">2001 - 2002 </t>
  </si>
  <si>
    <t xml:space="preserve">2002 - 2003 </t>
  </si>
  <si>
    <t xml:space="preserve">2003 - 2004 </t>
  </si>
  <si>
    <t xml:space="preserve">2004 - 2005 </t>
  </si>
  <si>
    <t>2005 - 2006 (3)</t>
  </si>
  <si>
    <t>2008 - 2009 (4)</t>
  </si>
  <si>
    <t>2013 - 2014 (5)</t>
  </si>
  <si>
    <t>(1) Vanaf het academiejaar 1999-2000 worden de IAJ-studenten (Individueel Aangepast Jaarprogramma) slechts éénmaal geteld, in het laagste</t>
  </si>
  <si>
    <t xml:space="preserve">      jaar waarin ze zijn ingeschreven. In de voorgaande academiejaren werden ze dubbel geteld.</t>
  </si>
  <si>
    <t>(2) Voor het hogescholenonderwijs en het universitair onderwijs worden vanaf 1999-2000 het aantal hoofdinschrijvingen in de basisopleidingen</t>
  </si>
  <si>
    <t xml:space="preserve">      geteld.  De vrije studenten zijn niet opgenomen in de cijfers.</t>
  </si>
  <si>
    <t>(3) Vanaf 2005-2006 t.e.m. 2007-2008 betreft het de eerste inschrijving van de studenten met een diplomacontract, en dit in een instelling van het hoger</t>
  </si>
  <si>
    <t xml:space="preserve">      onderwijs in het huidige academiejaar. Tot 2004-2005 gaat het om het aantal hoofdinschrijvingen in de basisopleidingen.</t>
  </si>
  <si>
    <t>(4) Vanaf 2008-2009 is de som van het aantal studenten in het hogescholenonderwijs en het universitair onderwijs in deze tabel niet gelijk aan de som van de</t>
  </si>
  <si>
    <t xml:space="preserve">      aantallen in de kolommen Mannen, Vrouwen en Totaal. In de laatste kolommen wordt een student die zowel in een hogeschool als in een universiteit</t>
  </si>
  <si>
    <t xml:space="preserve">      ingeschreven is immers maar één keer geteld.</t>
  </si>
  <si>
    <t xml:space="preserve">(5) In academiejaar 2013-2014 hebben de hogescholen hun academische bachelor- en masteropleidingen, met uitzondering van de kunstopleidingen </t>
  </si>
  <si>
    <t>18EVO07</t>
  </si>
  <si>
    <t>18EVO12</t>
  </si>
  <si>
    <t>Evolutie deeltijds kunstonderwijs</t>
  </si>
  <si>
    <t>(2) De telling is gebaseerd op het aantal financierbare leerlingen geteld op 1 februari of de eerste schooldag van februari. Alleen inschrijvingen die voldoen aan de voorwaarden voor financiering zijn meegeteld: de leerling heeft het inschrijvingsgeld voor 1 november betaald, volgt regelmatig de lessen en heeft binnen een graad ten hoogste één leerjaar overgezeten.
Eén leerling kan zich voor verschillende domeinen inschrijven. Hij/zij wordt zoveel keer geteld als het aantal verschillende domeinen waarin hij/zij een dinancierbare inschrijving heeft.</t>
  </si>
  <si>
    <t>(1) Het decreet deeltijds kunstonderwijs van 9/3/2018 had een aantal wijzigingen in de opleidingsstructuur tot gevolg. Een daarvan was dat de vroegere studierichtingen Beeldende kunst, Muziek, Woordkunst en Dans vanaf 2018-2019 vervangen werden door de domeinen Beeldende en audiovisuele kunsten, Muziek, Woordkunst-drama en Dans. Er kwam ook een domeinoverschrijdende initiatieopleiding.</t>
  </si>
  <si>
    <t>1993 - 1994</t>
  </si>
  <si>
    <t>1991 - 1992</t>
  </si>
  <si>
    <t>Totaal MWD</t>
  </si>
  <si>
    <t>Dans</t>
  </si>
  <si>
    <t>Woordkunst-drama</t>
  </si>
  <si>
    <t>Muziek</t>
  </si>
  <si>
    <t>audiovisuele kunsten</t>
  </si>
  <si>
    <t>Domein-overschrijdend</t>
  </si>
  <si>
    <t>Muziek, Woordkunst-drama, Dans (MWD)</t>
  </si>
  <si>
    <t>Beeldende en</t>
  </si>
  <si>
    <t>EVOLUTIE VAN HET AANTAL FINANCIERBARE LEERLINGEN (1) PER DOMEIN (1)(2)</t>
  </si>
  <si>
    <t>DEELTIJDS KUNSTONDERWIJS</t>
  </si>
  <si>
    <t>2005 - 2005</t>
  </si>
  <si>
    <t xml:space="preserve">1991 - 1992 </t>
  </si>
  <si>
    <t>TOTAAL DEELTIJDS KUNSTONDERWIJS</t>
  </si>
  <si>
    <t>DOMEINOVERSCHRIJDENDE INITIATIEOPLEIDING (2)</t>
  </si>
  <si>
    <t>MUZIEK, WOORDKUNST-DRAMA EN DANS (2)</t>
  </si>
  <si>
    <t>BEELDENDE EN AUDIOVISUELE  KUNSTEN (2)</t>
  </si>
  <si>
    <t>EVOLUTIE VAN HET AANTAL FINANCIERBARE LEERLINGEN (1)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</si>
</sst>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0.0"/>
    <numFmt numFmtId="176" formatCode="#,##0.0"/>
    <numFmt numFmtId="177" formatCode="0.000000"/>
    <numFmt numFmtId="178" formatCode="0.000%"/>
    <numFmt numFmtId="179" formatCode="0.0%"/>
    <numFmt numFmtId="180" formatCode="0.0000%"/>
    <numFmt numFmtId="181" formatCode="#,##0.00;0.00;&quot;-&quot;"/>
    <numFmt numFmtId="182" formatCode="#,##0.0;0.0;&quot;-&quot;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Optimum"/>
      <family val="0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medium"/>
      <bottom style="thin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3" fontId="2" fillId="1" borderId="4" applyBorder="0">
      <alignment/>
      <protection/>
    </xf>
    <xf numFmtId="3" fontId="2" fillId="1" borderId="4" applyBorder="0">
      <alignment/>
      <protection/>
    </xf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4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79" fontId="5" fillId="0" borderId="0" applyFont="0" applyFill="0" applyBorder="0" applyAlignment="0" applyProtection="0"/>
    <xf numFmtId="10" fontId="5" fillId="0" borderId="0">
      <alignment/>
      <protection/>
    </xf>
    <xf numFmtId="178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9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0" xfId="82" applyNumberFormat="1" applyFont="1">
      <alignment/>
      <protection/>
    </xf>
    <xf numFmtId="10" fontId="2" fillId="0" borderId="0" xfId="82" applyNumberFormat="1" applyFont="1">
      <alignment/>
      <protection/>
    </xf>
    <xf numFmtId="9" fontId="2" fillId="0" borderId="0" xfId="82" applyNumberFormat="1" applyFont="1">
      <alignment/>
      <protection/>
    </xf>
    <xf numFmtId="0" fontId="2" fillId="0" borderId="0" xfId="82" applyFont="1">
      <alignment/>
      <protection/>
    </xf>
    <xf numFmtId="3" fontId="3" fillId="0" borderId="0" xfId="82" applyNumberFormat="1" applyFont="1" applyAlignment="1">
      <alignment horizontal="centerContinuous"/>
      <protection/>
    </xf>
    <xf numFmtId="3" fontId="2" fillId="0" borderId="0" xfId="82" applyNumberFormat="1" applyFont="1" applyAlignment="1">
      <alignment horizontal="centerContinuous"/>
      <protection/>
    </xf>
    <xf numFmtId="10" fontId="2" fillId="0" borderId="0" xfId="82" applyNumberFormat="1" applyFont="1" applyAlignment="1">
      <alignment horizontal="centerContinuous"/>
      <protection/>
    </xf>
    <xf numFmtId="0" fontId="2" fillId="0" borderId="0" xfId="82" applyFont="1" applyAlignment="1">
      <alignment horizontal="centerContinuous"/>
      <protection/>
    </xf>
    <xf numFmtId="9" fontId="2" fillId="0" borderId="0" xfId="82" applyNumberFormat="1" applyFont="1" applyAlignment="1">
      <alignment horizontal="centerContinuous"/>
      <protection/>
    </xf>
    <xf numFmtId="3" fontId="2" fillId="0" borderId="4" xfId="82" applyNumberFormat="1" applyFont="1" applyBorder="1">
      <alignment/>
      <protection/>
    </xf>
    <xf numFmtId="3" fontId="2" fillId="0" borderId="4" xfId="82" applyNumberFormat="1" applyFont="1" applyBorder="1" applyAlignment="1">
      <alignment horizontal="centerContinuous"/>
      <protection/>
    </xf>
    <xf numFmtId="10" fontId="2" fillId="0" borderId="12" xfId="82" applyNumberFormat="1" applyFont="1" applyBorder="1" applyAlignment="1">
      <alignment horizontal="centerContinuous"/>
      <protection/>
    </xf>
    <xf numFmtId="9" fontId="2" fillId="0" borderId="13" xfId="82" applyNumberFormat="1" applyFont="1" applyBorder="1" applyAlignment="1">
      <alignment horizontal="centerContinuous"/>
      <protection/>
    </xf>
    <xf numFmtId="10" fontId="2" fillId="0" borderId="13" xfId="82" applyNumberFormat="1" applyFont="1" applyBorder="1" applyAlignment="1">
      <alignment horizontal="centerContinuous"/>
      <protection/>
    </xf>
    <xf numFmtId="3" fontId="2" fillId="0" borderId="14" xfId="82" applyNumberFormat="1" applyFont="1" applyBorder="1" applyAlignment="1">
      <alignment horizontal="centerContinuous"/>
      <protection/>
    </xf>
    <xf numFmtId="3" fontId="2" fillId="0" borderId="15" xfId="82" applyNumberFormat="1" applyFont="1" applyBorder="1" applyAlignment="1">
      <alignment horizontal="centerContinuous"/>
      <protection/>
    </xf>
    <xf numFmtId="3" fontId="2" fillId="0" borderId="16" xfId="82" applyNumberFormat="1" applyFont="1" applyBorder="1" applyAlignment="1">
      <alignment horizontal="centerContinuous"/>
      <protection/>
    </xf>
    <xf numFmtId="3" fontId="2" fillId="0" borderId="14" xfId="82" applyNumberFormat="1" applyFont="1" applyBorder="1">
      <alignment/>
      <protection/>
    </xf>
    <xf numFmtId="9" fontId="2" fillId="0" borderId="17" xfId="82" applyNumberFormat="1" applyFont="1" applyBorder="1">
      <alignment/>
      <protection/>
    </xf>
    <xf numFmtId="10" fontId="2" fillId="0" borderId="17" xfId="82" applyNumberFormat="1" applyFont="1" applyBorder="1" applyAlignment="1">
      <alignment horizontal="centerContinuous"/>
      <protection/>
    </xf>
    <xf numFmtId="3" fontId="2" fillId="0" borderId="15" xfId="82" applyNumberFormat="1" applyFont="1" applyBorder="1" applyAlignment="1">
      <alignment horizontal="right"/>
      <protection/>
    </xf>
    <xf numFmtId="3" fontId="2" fillId="0" borderId="18" xfId="82" applyNumberFormat="1" applyFont="1" applyBorder="1" applyAlignment="1">
      <alignment horizontal="centerContinuous"/>
      <protection/>
    </xf>
    <xf numFmtId="10" fontId="2" fillId="0" borderId="19" xfId="82" applyNumberFormat="1" applyFont="1" applyBorder="1" applyAlignment="1">
      <alignment horizontal="centerContinuous"/>
      <protection/>
    </xf>
    <xf numFmtId="9" fontId="2" fillId="0" borderId="20" xfId="82" applyNumberFormat="1" applyFont="1" applyBorder="1" applyAlignment="1">
      <alignment horizontal="centerContinuous"/>
      <protection/>
    </xf>
    <xf numFmtId="0" fontId="2" fillId="0" borderId="0" xfId="82" applyFont="1" applyAlignment="1">
      <alignment horizontal="right"/>
      <protection/>
    </xf>
    <xf numFmtId="3" fontId="2" fillId="0" borderId="14" xfId="82" applyNumberFormat="1" applyFont="1" applyBorder="1" applyAlignment="1">
      <alignment/>
      <protection/>
    </xf>
    <xf numFmtId="1" fontId="2" fillId="1" borderId="17" xfId="82" applyNumberFormat="1" applyFont="1" applyFill="1" applyBorder="1" applyAlignment="1">
      <alignment/>
      <protection/>
    </xf>
    <xf numFmtId="2" fontId="2" fillId="0" borderId="17" xfId="82" applyNumberFormat="1" applyFont="1" applyBorder="1">
      <alignment/>
      <protection/>
    </xf>
    <xf numFmtId="0" fontId="2" fillId="0" borderId="0" xfId="82" applyFont="1" applyBorder="1">
      <alignment/>
      <protection/>
    </xf>
    <xf numFmtId="2" fontId="2" fillId="0" borderId="0" xfId="82" applyNumberFormat="1" applyFont="1" applyBorder="1" applyAlignment="1">
      <alignment/>
      <protection/>
    </xf>
    <xf numFmtId="0" fontId="2" fillId="0" borderId="14" xfId="82" applyFont="1" applyBorder="1">
      <alignment/>
      <protection/>
    </xf>
    <xf numFmtId="3" fontId="2" fillId="1" borderId="14" xfId="82" applyNumberFormat="1" applyFont="1" applyFill="1" applyBorder="1">
      <alignment/>
      <protection/>
    </xf>
    <xf numFmtId="2" fontId="2" fillId="1" borderId="17" xfId="82" applyNumberFormat="1" applyFont="1" applyFill="1" applyBorder="1">
      <alignment/>
      <protection/>
    </xf>
    <xf numFmtId="2" fontId="2" fillId="0" borderId="17" xfId="82" applyNumberFormat="1" applyFont="1" applyBorder="1" applyAlignment="1">
      <alignment/>
      <protection/>
    </xf>
    <xf numFmtId="3" fontId="2" fillId="0" borderId="15" xfId="82" applyNumberFormat="1" applyFont="1" applyBorder="1">
      <alignment/>
      <protection/>
    </xf>
    <xf numFmtId="3" fontId="2" fillId="0" borderId="15" xfId="82" applyNumberFormat="1" applyFont="1" applyBorder="1" applyAlignment="1">
      <alignment/>
      <protection/>
    </xf>
    <xf numFmtId="2" fontId="2" fillId="0" borderId="21" xfId="82" applyNumberFormat="1" applyFont="1" applyBorder="1" applyAlignment="1">
      <alignment/>
      <protection/>
    </xf>
    <xf numFmtId="2" fontId="2" fillId="0" borderId="16" xfId="82" applyNumberFormat="1" applyFont="1" applyBorder="1" applyAlignment="1">
      <alignment/>
      <protection/>
    </xf>
    <xf numFmtId="1" fontId="2" fillId="1" borderId="16" xfId="82" applyNumberFormat="1" applyFont="1" applyFill="1" applyBorder="1" applyAlignment="1">
      <alignment/>
      <protection/>
    </xf>
    <xf numFmtId="2" fontId="2" fillId="0" borderId="16" xfId="82" applyNumberFormat="1" applyFont="1" applyBorder="1">
      <alignment/>
      <protection/>
    </xf>
    <xf numFmtId="2" fontId="2" fillId="0" borderId="0" xfId="82" applyNumberFormat="1" applyFont="1">
      <alignment/>
      <protection/>
    </xf>
    <xf numFmtId="1" fontId="2" fillId="1" borderId="17" xfId="82" applyNumberFormat="1" applyFont="1" applyFill="1" applyBorder="1" applyAlignment="1">
      <alignment horizontal="right"/>
      <protection/>
    </xf>
    <xf numFmtId="2" fontId="2" fillId="0" borderId="17" xfId="82" applyNumberFormat="1" applyFont="1" applyFill="1" applyBorder="1">
      <alignment/>
      <protection/>
    </xf>
    <xf numFmtId="1" fontId="2" fillId="0" borderId="0" xfId="82" applyNumberFormat="1" applyFont="1">
      <alignment/>
      <protection/>
    </xf>
    <xf numFmtId="2" fontId="2" fillId="0" borderId="0" xfId="82" applyNumberFormat="1" applyFont="1" applyBorder="1">
      <alignment/>
      <protection/>
    </xf>
    <xf numFmtId="174" fontId="2" fillId="0" borderId="14" xfId="82" applyNumberFormat="1" applyFont="1" applyBorder="1">
      <alignment/>
      <protection/>
    </xf>
    <xf numFmtId="174" fontId="2" fillId="0" borderId="0" xfId="82" applyNumberFormat="1" applyFont="1" applyBorder="1">
      <alignment/>
      <protection/>
    </xf>
    <xf numFmtId="2" fontId="2" fillId="0" borderId="21" xfId="82" applyNumberFormat="1" applyFont="1" applyBorder="1">
      <alignment/>
      <protection/>
    </xf>
    <xf numFmtId="174" fontId="2" fillId="0" borderId="15" xfId="82" applyNumberFormat="1" applyFont="1" applyBorder="1">
      <alignment/>
      <protection/>
    </xf>
    <xf numFmtId="174" fontId="2" fillId="0" borderId="21" xfId="82" applyNumberFormat="1" applyFont="1" applyBorder="1">
      <alignment/>
      <protection/>
    </xf>
    <xf numFmtId="1" fontId="2" fillId="1" borderId="16" xfId="82" applyNumberFormat="1" applyFont="1" applyFill="1" applyBorder="1" applyAlignment="1">
      <alignment horizontal="right"/>
      <protection/>
    </xf>
    <xf numFmtId="3" fontId="2" fillId="0" borderId="0" xfId="82" applyNumberFormat="1" applyFont="1" applyBorder="1">
      <alignment/>
      <protection/>
    </xf>
    <xf numFmtId="3" fontId="2" fillId="0" borderId="12" xfId="82" applyNumberFormat="1" applyFont="1" applyBorder="1" applyAlignment="1">
      <alignment horizontal="centerContinuous"/>
      <protection/>
    </xf>
    <xf numFmtId="0" fontId="2" fillId="0" borderId="12" xfId="82" applyFont="1" applyBorder="1" applyAlignment="1">
      <alignment horizontal="centerContinuous"/>
      <protection/>
    </xf>
    <xf numFmtId="3" fontId="2" fillId="0" borderId="13" xfId="82" applyNumberFormat="1" applyFont="1" applyBorder="1" applyAlignment="1">
      <alignment horizontal="centerContinuous"/>
      <protection/>
    </xf>
    <xf numFmtId="3" fontId="2" fillId="0" borderId="14" xfId="82" applyNumberFormat="1" applyFont="1" applyBorder="1" applyAlignment="1">
      <alignment horizontal="center"/>
      <protection/>
    </xf>
    <xf numFmtId="3" fontId="2" fillId="0" borderId="17" xfId="82" applyNumberFormat="1" applyFont="1" applyBorder="1">
      <alignment/>
      <protection/>
    </xf>
    <xf numFmtId="0" fontId="2" fillId="0" borderId="14" xfId="82" applyFont="1" applyBorder="1" applyAlignment="1">
      <alignment horizontal="centerContinuous"/>
      <protection/>
    </xf>
    <xf numFmtId="3" fontId="2" fillId="0" borderId="17" xfId="82" applyNumberFormat="1" applyFont="1" applyBorder="1" applyAlignment="1">
      <alignment horizontal="centerContinuous"/>
      <protection/>
    </xf>
    <xf numFmtId="3" fontId="2" fillId="0" borderId="18" xfId="82" applyNumberFormat="1" applyFont="1" applyBorder="1" applyAlignment="1">
      <alignment horizontal="right"/>
      <protection/>
    </xf>
    <xf numFmtId="3" fontId="2" fillId="0" borderId="19" xfId="82" applyNumberFormat="1" applyFont="1" applyBorder="1" applyAlignment="1">
      <alignment horizontal="right"/>
      <protection/>
    </xf>
    <xf numFmtId="3" fontId="2" fillId="0" borderId="20" xfId="82" applyNumberFormat="1" applyFont="1" applyBorder="1" applyAlignment="1">
      <alignment horizontal="right"/>
      <protection/>
    </xf>
    <xf numFmtId="2" fontId="2" fillId="0" borderId="14" xfId="82" applyNumberFormat="1" applyFont="1" applyBorder="1">
      <alignment/>
      <protection/>
    </xf>
    <xf numFmtId="3" fontId="2" fillId="0" borderId="22" xfId="82" applyNumberFormat="1" applyFont="1" applyBorder="1">
      <alignment/>
      <protection/>
    </xf>
    <xf numFmtId="0" fontId="2" fillId="0" borderId="17" xfId="82" applyFont="1" applyBorder="1">
      <alignment/>
      <protection/>
    </xf>
    <xf numFmtId="3" fontId="2" fillId="0" borderId="23" xfId="82" applyNumberFormat="1" applyFont="1" applyBorder="1">
      <alignment/>
      <protection/>
    </xf>
    <xf numFmtId="3" fontId="2" fillId="0" borderId="21" xfId="82" applyNumberFormat="1" applyFont="1" applyBorder="1">
      <alignment/>
      <protection/>
    </xf>
    <xf numFmtId="3" fontId="2" fillId="0" borderId="16" xfId="82" applyNumberFormat="1" applyFont="1" applyBorder="1">
      <alignment/>
      <protection/>
    </xf>
    <xf numFmtId="2" fontId="2" fillId="0" borderId="15" xfId="82" applyNumberFormat="1" applyFont="1" applyBorder="1">
      <alignment/>
      <protection/>
    </xf>
    <xf numFmtId="0" fontId="3" fillId="0" borderId="0" xfId="82" applyFont="1" applyAlignment="1">
      <alignment horizontal="centerContinuous"/>
      <protection/>
    </xf>
    <xf numFmtId="1" fontId="2" fillId="1" borderId="17" xfId="82" applyNumberFormat="1" applyFont="1" applyFill="1" applyBorder="1">
      <alignment/>
      <protection/>
    </xf>
    <xf numFmtId="1" fontId="2" fillId="1" borderId="16" xfId="82" applyNumberFormat="1" applyFont="1" applyFill="1" applyBorder="1">
      <alignment/>
      <protection/>
    </xf>
    <xf numFmtId="10" fontId="2" fillId="0" borderId="19" xfId="82" applyNumberFormat="1" applyFont="1" applyBorder="1" applyAlignment="1">
      <alignment horizontal="right"/>
      <protection/>
    </xf>
    <xf numFmtId="9" fontId="2" fillId="0" borderId="20" xfId="82" applyNumberFormat="1" applyFont="1" applyBorder="1" applyAlignment="1">
      <alignment horizontal="right"/>
      <protection/>
    </xf>
    <xf numFmtId="2" fontId="2" fillId="0" borderId="0" xfId="82" applyNumberFormat="1" applyFont="1" applyFill="1" applyBorder="1">
      <alignment/>
      <protection/>
    </xf>
    <xf numFmtId="0" fontId="2" fillId="0" borderId="4" xfId="82" applyFont="1" applyBorder="1" applyAlignment="1">
      <alignment horizontal="centerContinuous"/>
      <protection/>
    </xf>
    <xf numFmtId="3" fontId="2" fillId="0" borderId="24" xfId="82" applyNumberFormat="1" applyFont="1" applyBorder="1" applyAlignment="1">
      <alignment horizontal="centerContinuous"/>
      <protection/>
    </xf>
    <xf numFmtId="3" fontId="2" fillId="0" borderId="19" xfId="82" applyNumberFormat="1" applyFont="1" applyBorder="1" applyAlignment="1">
      <alignment horizontal="centerContinuous"/>
      <protection/>
    </xf>
    <xf numFmtId="3" fontId="2" fillId="0" borderId="20" xfId="82" applyNumberFormat="1" applyFont="1" applyBorder="1" applyAlignment="1">
      <alignment horizontal="centerContinuous"/>
      <protection/>
    </xf>
    <xf numFmtId="3" fontId="2" fillId="0" borderId="0" xfId="82" applyNumberFormat="1" applyFont="1" applyAlignment="1">
      <alignment horizontal="right"/>
      <protection/>
    </xf>
    <xf numFmtId="0" fontId="0" fillId="0" borderId="0" xfId="82" applyFont="1">
      <alignment/>
      <protection/>
    </xf>
    <xf numFmtId="0" fontId="3" fillId="0" borderId="0" xfId="82" applyFont="1">
      <alignment/>
      <protection/>
    </xf>
    <xf numFmtId="0" fontId="0" fillId="0" borderId="0" xfId="82" applyFont="1" applyAlignment="1">
      <alignment horizontal="centerContinuous"/>
      <protection/>
    </xf>
    <xf numFmtId="3" fontId="2" fillId="0" borderId="12" xfId="82" applyNumberFormat="1" applyFont="1" applyBorder="1" applyAlignment="1">
      <alignment horizontal="center"/>
      <protection/>
    </xf>
    <xf numFmtId="3" fontId="2" fillId="0" borderId="13" xfId="82" applyNumberFormat="1" applyFont="1" applyBorder="1">
      <alignment/>
      <protection/>
    </xf>
    <xf numFmtId="0" fontId="0" fillId="0" borderId="0" xfId="82" applyFont="1" applyBorder="1">
      <alignment/>
      <protection/>
    </xf>
    <xf numFmtId="174" fontId="2" fillId="0" borderId="0" xfId="82" applyNumberFormat="1" applyFont="1">
      <alignment/>
      <protection/>
    </xf>
    <xf numFmtId="174" fontId="2" fillId="0" borderId="17" xfId="82" applyNumberFormat="1" applyFont="1" applyBorder="1">
      <alignment/>
      <protection/>
    </xf>
    <xf numFmtId="1" fontId="2" fillId="0" borderId="0" xfId="82" applyNumberFormat="1" applyFont="1" applyFill="1" applyBorder="1" applyAlignment="1">
      <alignment horizontal="right"/>
      <protection/>
    </xf>
    <xf numFmtId="1" fontId="2" fillId="0" borderId="0" xfId="82" applyNumberFormat="1" applyFont="1" applyFill="1" applyBorder="1">
      <alignment/>
      <protection/>
    </xf>
    <xf numFmtId="181" fontId="2" fillId="0" borderId="16" xfId="82" applyNumberFormat="1" applyFont="1" applyBorder="1">
      <alignment/>
      <protection/>
    </xf>
    <xf numFmtId="181" fontId="2" fillId="0" borderId="17" xfId="82" applyNumberFormat="1" applyFont="1" applyBorder="1">
      <alignment/>
      <protection/>
    </xf>
    <xf numFmtId="1" fontId="2" fillId="34" borderId="0" xfId="82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3" fontId="2" fillId="0" borderId="0" xfId="82" applyNumberFormat="1" applyFont="1" applyFill="1">
      <alignment/>
      <protection/>
    </xf>
    <xf numFmtId="10" fontId="2" fillId="0" borderId="0" xfId="82" applyNumberFormat="1" applyFont="1" applyFill="1">
      <alignment/>
      <protection/>
    </xf>
    <xf numFmtId="9" fontId="2" fillId="0" borderId="0" xfId="82" applyNumberFormat="1" applyFont="1" applyFill="1" applyBorder="1">
      <alignment/>
      <protection/>
    </xf>
    <xf numFmtId="0" fontId="2" fillId="0" borderId="0" xfId="82" applyFont="1" applyFill="1">
      <alignment/>
      <protection/>
    </xf>
    <xf numFmtId="3" fontId="3" fillId="0" borderId="0" xfId="82" applyNumberFormat="1" applyFont="1" applyFill="1" applyAlignment="1">
      <alignment horizontal="centerContinuous"/>
      <protection/>
    </xf>
    <xf numFmtId="3" fontId="2" fillId="0" borderId="0" xfId="82" applyNumberFormat="1" applyFont="1" applyFill="1" applyAlignment="1">
      <alignment horizontal="centerContinuous"/>
      <protection/>
    </xf>
    <xf numFmtId="10" fontId="2" fillId="0" borderId="0" xfId="82" applyNumberFormat="1" applyFont="1" applyFill="1" applyAlignment="1">
      <alignment horizontal="centerContinuous"/>
      <protection/>
    </xf>
    <xf numFmtId="0" fontId="2" fillId="0" borderId="0" xfId="82" applyFont="1" applyFill="1" applyAlignment="1">
      <alignment horizontal="centerContinuous"/>
      <protection/>
    </xf>
    <xf numFmtId="9" fontId="2" fillId="0" borderId="0" xfId="82" applyNumberFormat="1" applyFont="1" applyFill="1" applyBorder="1" applyAlignment="1">
      <alignment horizontal="centerContinuous"/>
      <protection/>
    </xf>
    <xf numFmtId="3" fontId="2" fillId="0" borderId="4" xfId="82" applyNumberFormat="1" applyFont="1" applyFill="1" applyBorder="1" applyAlignment="1">
      <alignment horizontal="center"/>
      <protection/>
    </xf>
    <xf numFmtId="3" fontId="2" fillId="0" borderId="4" xfId="82" applyNumberFormat="1" applyFont="1" applyFill="1" applyBorder="1" applyAlignment="1">
      <alignment horizontal="centerContinuous"/>
      <protection/>
    </xf>
    <xf numFmtId="9" fontId="2" fillId="0" borderId="13" xfId="82" applyNumberFormat="1" applyFont="1" applyFill="1" applyBorder="1" applyAlignment="1">
      <alignment horizontal="centerContinuous"/>
      <protection/>
    </xf>
    <xf numFmtId="3" fontId="2" fillId="0" borderId="15" xfId="82" applyNumberFormat="1" applyFont="1" applyFill="1" applyBorder="1" applyAlignment="1">
      <alignment horizontal="centerContinuous"/>
      <protection/>
    </xf>
    <xf numFmtId="9" fontId="2" fillId="0" borderId="17" xfId="82" applyNumberFormat="1" applyFont="1" applyFill="1" applyBorder="1">
      <alignment/>
      <protection/>
    </xf>
    <xf numFmtId="3" fontId="2" fillId="0" borderId="15" xfId="82" applyNumberFormat="1" applyFont="1" applyFill="1" applyBorder="1" applyAlignment="1">
      <alignment horizontal="center"/>
      <protection/>
    </xf>
    <xf numFmtId="10" fontId="2" fillId="0" borderId="20" xfId="82" applyNumberFormat="1" applyFont="1" applyFill="1" applyBorder="1" applyAlignment="1">
      <alignment horizontal="center"/>
      <protection/>
    </xf>
    <xf numFmtId="0" fontId="2" fillId="0" borderId="0" xfId="82" applyFont="1" applyFill="1" applyAlignment="1">
      <alignment horizontal="center"/>
      <protection/>
    </xf>
    <xf numFmtId="174" fontId="2" fillId="0" borderId="14" xfId="82" applyNumberFormat="1" applyFont="1" applyFill="1" applyBorder="1" applyAlignment="1">
      <alignment/>
      <protection/>
    </xf>
    <xf numFmtId="174" fontId="2" fillId="0" borderId="0" xfId="82" applyNumberFormat="1" applyFont="1" applyFill="1" applyBorder="1" applyAlignment="1">
      <alignment/>
      <protection/>
    </xf>
    <xf numFmtId="174" fontId="2" fillId="0" borderId="17" xfId="82" applyNumberFormat="1" applyFont="1" applyFill="1" applyBorder="1" applyAlignment="1">
      <alignment/>
      <protection/>
    </xf>
    <xf numFmtId="174" fontId="2" fillId="0" borderId="14" xfId="82" applyNumberFormat="1" applyFont="1" applyFill="1" applyBorder="1">
      <alignment/>
      <protection/>
    </xf>
    <xf numFmtId="174" fontId="2" fillId="0" borderId="0" xfId="82" applyNumberFormat="1" applyFont="1" applyFill="1" applyBorder="1">
      <alignment/>
      <protection/>
    </xf>
    <xf numFmtId="0" fontId="2" fillId="0" borderId="0" xfId="82" applyFont="1" applyFill="1" applyBorder="1">
      <alignment/>
      <protection/>
    </xf>
    <xf numFmtId="174" fontId="2" fillId="0" borderId="0" xfId="82" applyNumberFormat="1" applyFont="1" applyFill="1">
      <alignment/>
      <protection/>
    </xf>
    <xf numFmtId="174" fontId="2" fillId="0" borderId="15" xfId="82" applyNumberFormat="1" applyFont="1" applyFill="1" applyBorder="1" applyAlignment="1">
      <alignment/>
      <protection/>
    </xf>
    <xf numFmtId="174" fontId="2" fillId="0" borderId="21" xfId="82" applyNumberFormat="1" applyFont="1" applyFill="1" applyBorder="1" applyAlignment="1">
      <alignment/>
      <protection/>
    </xf>
    <xf numFmtId="174" fontId="2" fillId="0" borderId="16" xfId="82" applyNumberFormat="1" applyFont="1" applyFill="1" applyBorder="1" applyAlignment="1">
      <alignment/>
      <protection/>
    </xf>
    <xf numFmtId="174" fontId="2" fillId="0" borderId="15" xfId="82" applyNumberFormat="1" applyFont="1" applyFill="1" applyBorder="1">
      <alignment/>
      <protection/>
    </xf>
    <xf numFmtId="2" fontId="2" fillId="0" borderId="16" xfId="82" applyNumberFormat="1" applyFont="1" applyFill="1" applyBorder="1">
      <alignment/>
      <protection/>
    </xf>
    <xf numFmtId="3" fontId="2" fillId="0" borderId="0" xfId="82" applyNumberFormat="1" applyFont="1" applyFill="1" applyBorder="1">
      <alignment/>
      <protection/>
    </xf>
    <xf numFmtId="3" fontId="2" fillId="0" borderId="15" xfId="82" applyNumberFormat="1" applyFont="1" applyBorder="1" applyAlignment="1">
      <alignment horizontal="center"/>
      <protection/>
    </xf>
    <xf numFmtId="3" fontId="2" fillId="0" borderId="4" xfId="82" applyNumberFormat="1" applyFont="1" applyBorder="1" applyAlignment="1">
      <alignment horizontal="center"/>
      <protection/>
    </xf>
    <xf numFmtId="9" fontId="2" fillId="0" borderId="12" xfId="82" applyNumberFormat="1" applyFont="1" applyBorder="1" applyAlignment="1">
      <alignment horizontal="centerContinuous"/>
      <protection/>
    </xf>
    <xf numFmtId="9" fontId="2" fillId="0" borderId="0" xfId="82" applyNumberFormat="1" applyFont="1" applyBorder="1">
      <alignment/>
      <protection/>
    </xf>
    <xf numFmtId="3" fontId="2" fillId="0" borderId="18" xfId="82" applyNumberFormat="1" applyFont="1" applyBorder="1" applyAlignment="1">
      <alignment horizontal="center"/>
      <protection/>
    </xf>
    <xf numFmtId="10" fontId="2" fillId="0" borderId="19" xfId="82" applyNumberFormat="1" applyFont="1" applyBorder="1" applyAlignment="1">
      <alignment horizontal="center"/>
      <protection/>
    </xf>
    <xf numFmtId="0" fontId="2" fillId="0" borderId="0" xfId="82" applyFont="1" applyAlignment="1">
      <alignment horizontal="center"/>
      <protection/>
    </xf>
    <xf numFmtId="9" fontId="2" fillId="0" borderId="20" xfId="8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76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82" applyNumberFormat="1" applyFont="1" applyFill="1" applyBorder="1" applyAlignment="1">
      <alignment horizontal="center"/>
      <protection/>
    </xf>
    <xf numFmtId="4" fontId="2" fillId="0" borderId="16" xfId="82" applyNumberFormat="1" applyFont="1" applyFill="1" applyBorder="1" applyAlignment="1">
      <alignment horizontal="center"/>
      <protection/>
    </xf>
    <xf numFmtId="4" fontId="2" fillId="0" borderId="15" xfId="82" applyNumberFormat="1" applyFont="1" applyFill="1" applyBorder="1" applyAlignment="1">
      <alignment horizontal="center"/>
      <protection/>
    </xf>
    <xf numFmtId="3" fontId="2" fillId="0" borderId="23" xfId="82" applyNumberFormat="1" applyFont="1" applyFill="1" applyBorder="1" applyAlignment="1">
      <alignment horizontal="center"/>
      <protection/>
    </xf>
    <xf numFmtId="0" fontId="2" fillId="0" borderId="16" xfId="82" applyFont="1" applyFill="1" applyBorder="1">
      <alignment/>
      <protection/>
    </xf>
    <xf numFmtId="0" fontId="2" fillId="0" borderId="15" xfId="82" applyFont="1" applyFill="1" applyBorder="1">
      <alignment/>
      <protection/>
    </xf>
    <xf numFmtId="4" fontId="2" fillId="0" borderId="17" xfId="82" applyNumberFormat="1" applyFont="1" applyFill="1" applyBorder="1" applyAlignment="1">
      <alignment horizontal="center"/>
      <protection/>
    </xf>
    <xf numFmtId="4" fontId="2" fillId="0" borderId="14" xfId="82" applyNumberFormat="1" applyFont="1" applyFill="1" applyBorder="1" applyAlignment="1">
      <alignment horizontal="center"/>
      <protection/>
    </xf>
    <xf numFmtId="3" fontId="2" fillId="0" borderId="17" xfId="82" applyNumberFormat="1" applyFont="1" applyFill="1" applyBorder="1" applyAlignment="1">
      <alignment horizontal="center"/>
      <protection/>
    </xf>
    <xf numFmtId="3" fontId="2" fillId="0" borderId="22" xfId="82" applyNumberFormat="1" applyFont="1" applyFill="1" applyBorder="1" applyAlignment="1">
      <alignment horizontal="center"/>
      <protection/>
    </xf>
    <xf numFmtId="3" fontId="2" fillId="0" borderId="14" xfId="82" applyNumberFormat="1" applyFont="1" applyFill="1" applyBorder="1" applyAlignment="1">
      <alignment horizontal="center"/>
      <protection/>
    </xf>
    <xf numFmtId="4" fontId="2" fillId="0" borderId="13" xfId="82" applyNumberFormat="1" applyFont="1" applyFill="1" applyBorder="1" applyAlignment="1">
      <alignment horizontal="center"/>
      <protection/>
    </xf>
    <xf numFmtId="4" fontId="2" fillId="0" borderId="4" xfId="82" applyNumberFormat="1" applyFont="1" applyFill="1" applyBorder="1" applyAlignment="1">
      <alignment horizontal="center"/>
      <protection/>
    </xf>
    <xf numFmtId="3" fontId="2" fillId="0" borderId="13" xfId="82" applyNumberFormat="1" applyFont="1" applyFill="1" applyBorder="1" applyAlignment="1">
      <alignment horizontal="center"/>
      <protection/>
    </xf>
    <xf numFmtId="3" fontId="2" fillId="0" borderId="24" xfId="82" applyNumberFormat="1" applyFont="1" applyFill="1" applyBorder="1" applyAlignment="1">
      <alignment horizontal="center"/>
      <protection/>
    </xf>
    <xf numFmtId="0" fontId="2" fillId="0" borderId="23" xfId="82" applyFont="1" applyFill="1" applyBorder="1">
      <alignment/>
      <protection/>
    </xf>
    <xf numFmtId="3" fontId="2" fillId="0" borderId="0" xfId="82" applyNumberFormat="1" applyFont="1" applyFill="1" applyBorder="1" applyAlignment="1">
      <alignment horizontal="centerContinuous"/>
      <protection/>
    </xf>
    <xf numFmtId="3" fontId="2" fillId="0" borderId="24" xfId="82" applyNumberFormat="1" applyFont="1" applyFill="1" applyBorder="1" applyAlignment="1">
      <alignment horizontal="centerContinuous"/>
      <protection/>
    </xf>
    <xf numFmtId="0" fontId="2" fillId="0" borderId="22" xfId="82" applyFont="1" applyFill="1" applyBorder="1">
      <alignment/>
      <protection/>
    </xf>
    <xf numFmtId="3" fontId="2" fillId="0" borderId="23" xfId="82" applyNumberFormat="1" applyFont="1" applyFill="1" applyBorder="1">
      <alignment/>
      <protection/>
    </xf>
    <xf numFmtId="0" fontId="2" fillId="0" borderId="0" xfId="76" applyFont="1" applyFill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2" fillId="0" borderId="14" xfId="82" applyNumberFormat="1" applyFont="1" applyBorder="1" applyAlignment="1">
      <alignment horizontal="right"/>
      <protection/>
    </xf>
    <xf numFmtId="3" fontId="2" fillId="0" borderId="0" xfId="82" applyNumberFormat="1" applyFont="1" applyBorder="1" applyAlignment="1">
      <alignment horizontal="right"/>
      <protection/>
    </xf>
    <xf numFmtId="3" fontId="2" fillId="0" borderId="17" xfId="82" applyNumberFormat="1" applyFont="1" applyFill="1" applyBorder="1" applyAlignment="1">
      <alignment horizontal="right"/>
      <protection/>
    </xf>
    <xf numFmtId="3" fontId="2" fillId="0" borderId="17" xfId="82" applyNumberFormat="1" applyFont="1" applyBorder="1" applyAlignment="1">
      <alignment horizontal="right"/>
      <protection/>
    </xf>
    <xf numFmtId="3" fontId="2" fillId="0" borderId="14" xfId="82" applyNumberFormat="1" applyFont="1" applyBorder="1" applyAlignment="1">
      <alignment horizontal="left"/>
      <protection/>
    </xf>
    <xf numFmtId="4" fontId="2" fillId="0" borderId="14" xfId="82" applyNumberFormat="1" applyFont="1" applyBorder="1" applyAlignment="1">
      <alignment horizontal="right"/>
      <protection/>
    </xf>
    <xf numFmtId="4" fontId="2" fillId="0" borderId="17" xfId="82" applyNumberFormat="1" applyFont="1" applyBorder="1" applyAlignment="1">
      <alignment horizontal="right"/>
      <protection/>
    </xf>
    <xf numFmtId="0" fontId="41" fillId="0" borderId="0" xfId="51" applyFill="1" applyAlignment="1">
      <alignment/>
    </xf>
    <xf numFmtId="174" fontId="2" fillId="0" borderId="16" xfId="83" applyNumberFormat="1" applyFont="1" applyFill="1" applyBorder="1">
      <alignment/>
      <protection/>
    </xf>
    <xf numFmtId="174" fontId="2" fillId="0" borderId="21" xfId="83" applyNumberFormat="1" applyFont="1" applyFill="1" applyBorder="1" applyAlignment="1">
      <alignment horizontal="right"/>
      <protection/>
    </xf>
    <xf numFmtId="174" fontId="2" fillId="0" borderId="15" xfId="83" applyNumberFormat="1" applyFont="1" applyFill="1" applyBorder="1" applyAlignment="1">
      <alignment horizontal="right"/>
      <protection/>
    </xf>
    <xf numFmtId="174" fontId="2" fillId="0" borderId="21" xfId="83" applyNumberFormat="1" applyFont="1" applyFill="1" applyBorder="1">
      <alignment/>
      <protection/>
    </xf>
    <xf numFmtId="174" fontId="2" fillId="0" borderId="15" xfId="83" applyNumberFormat="1" applyFont="1" applyFill="1" applyBorder="1">
      <alignment/>
      <protection/>
    </xf>
    <xf numFmtId="0" fontId="2" fillId="0" borderId="15" xfId="83" applyFont="1" applyFill="1" applyBorder="1">
      <alignment/>
      <protection/>
    </xf>
    <xf numFmtId="174" fontId="2" fillId="0" borderId="17" xfId="83" applyNumberFormat="1" applyFont="1" applyFill="1" applyBorder="1">
      <alignment/>
      <protection/>
    </xf>
    <xf numFmtId="174" fontId="2" fillId="0" borderId="0" xfId="83" applyNumberFormat="1" applyFont="1" applyFill="1" applyBorder="1" applyAlignment="1">
      <alignment horizontal="right"/>
      <protection/>
    </xf>
    <xf numFmtId="174" fontId="2" fillId="0" borderId="14" xfId="83" applyNumberFormat="1" applyFont="1" applyFill="1" applyBorder="1" applyAlignment="1">
      <alignment horizontal="right"/>
      <protection/>
    </xf>
    <xf numFmtId="174" fontId="2" fillId="0" borderId="0" xfId="83" applyNumberFormat="1" applyFont="1" applyFill="1" applyBorder="1">
      <alignment/>
      <protection/>
    </xf>
    <xf numFmtId="174" fontId="2" fillId="0" borderId="14" xfId="83" applyNumberFormat="1" applyFont="1" applyFill="1" applyBorder="1">
      <alignment/>
      <protection/>
    </xf>
    <xf numFmtId="0" fontId="2" fillId="0" borderId="14" xfId="83" applyFont="1" applyFill="1" applyBorder="1">
      <alignment/>
      <protection/>
    </xf>
    <xf numFmtId="0" fontId="2" fillId="0" borderId="16" xfId="83" applyFont="1" applyFill="1" applyBorder="1" applyAlignment="1">
      <alignment horizontal="right"/>
      <protection/>
    </xf>
    <xf numFmtId="0" fontId="2" fillId="0" borderId="21" xfId="83" applyFont="1" applyFill="1" applyBorder="1" applyAlignment="1">
      <alignment horizontal="right"/>
      <protection/>
    </xf>
    <xf numFmtId="0" fontId="2" fillId="0" borderId="15" xfId="83" applyFont="1" applyFill="1" applyBorder="1" applyAlignment="1">
      <alignment horizontal="right"/>
      <protection/>
    </xf>
    <xf numFmtId="0" fontId="2" fillId="0" borderId="15" xfId="83" applyFont="1" applyFill="1" applyBorder="1" applyAlignment="1">
      <alignment horizontal="center"/>
      <protection/>
    </xf>
    <xf numFmtId="0" fontId="2" fillId="0" borderId="16" xfId="83" applyFont="1" applyFill="1" applyBorder="1" applyAlignment="1">
      <alignment/>
      <protection/>
    </xf>
    <xf numFmtId="0" fontId="2" fillId="0" borderId="21" xfId="83" applyFont="1" applyFill="1" applyBorder="1" applyAlignment="1">
      <alignment/>
      <protection/>
    </xf>
    <xf numFmtId="0" fontId="2" fillId="0" borderId="15" xfId="83" applyFont="1" applyFill="1" applyBorder="1" applyAlignment="1">
      <alignment/>
      <protection/>
    </xf>
    <xf numFmtId="0" fontId="2" fillId="0" borderId="21" xfId="83" applyFont="1" applyFill="1" applyBorder="1" applyAlignment="1">
      <alignment horizontal="centerContinuous"/>
      <protection/>
    </xf>
    <xf numFmtId="0" fontId="2" fillId="0" borderId="15" xfId="83" applyFont="1" applyFill="1" applyBorder="1" applyAlignment="1">
      <alignment horizontal="centerContinuous"/>
      <protection/>
    </xf>
    <xf numFmtId="0" fontId="2" fillId="0" borderId="14" xfId="83" applyFont="1" applyFill="1" applyBorder="1" applyAlignment="1">
      <alignment horizontal="left"/>
      <protection/>
    </xf>
    <xf numFmtId="0" fontId="2" fillId="0" borderId="13" xfId="83" applyFont="1" applyFill="1" applyBorder="1" applyAlignment="1">
      <alignment horizontal="centerContinuous"/>
      <protection/>
    </xf>
    <xf numFmtId="0" fontId="2" fillId="0" borderId="12" xfId="83" applyFont="1" applyFill="1" applyBorder="1" applyAlignment="1">
      <alignment horizontal="centerContinuous"/>
      <protection/>
    </xf>
    <xf numFmtId="0" fontId="2" fillId="0" borderId="4" xfId="83" applyFont="1" applyFill="1" applyBorder="1" applyAlignment="1">
      <alignment horizontal="centerContinuous"/>
      <protection/>
    </xf>
    <xf numFmtId="0" fontId="2" fillId="0" borderId="4" xfId="83" applyFont="1" applyFill="1" applyBorder="1" applyAlignment="1">
      <alignment horizontal="center"/>
      <protection/>
    </xf>
    <xf numFmtId="0" fontId="2" fillId="0" borderId="0" xfId="83" applyFont="1" applyFill="1" applyAlignment="1">
      <alignment horizontal="centerContinuous"/>
      <protection/>
    </xf>
    <xf numFmtId="0" fontId="3" fillId="0" borderId="0" xfId="83" applyFont="1" applyFill="1" applyAlignment="1">
      <alignment horizontal="centerContinuous"/>
      <protection/>
    </xf>
    <xf numFmtId="174" fontId="2" fillId="0" borderId="16" xfId="83" applyNumberFormat="1" applyFont="1" applyFill="1" applyBorder="1" applyAlignment="1">
      <alignment horizontal="right"/>
      <protection/>
    </xf>
    <xf numFmtId="174" fontId="2" fillId="0" borderId="17" xfId="83" applyNumberFormat="1" applyFont="1" applyFill="1" applyBorder="1" applyAlignment="1">
      <alignment horizontal="right"/>
      <protection/>
    </xf>
    <xf numFmtId="0" fontId="2" fillId="0" borderId="23" xfId="83" applyFont="1" applyFill="1" applyBorder="1" applyAlignment="1">
      <alignment horizontal="left"/>
      <protection/>
    </xf>
    <xf numFmtId="0" fontId="52" fillId="0" borderId="0" xfId="79" applyFont="1" applyBorder="1">
      <alignment/>
      <protection/>
    </xf>
    <xf numFmtId="3" fontId="2" fillId="0" borderId="15" xfId="82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81" applyFont="1" applyFill="1">
      <alignment/>
      <protection/>
    </xf>
    <xf numFmtId="3" fontId="3" fillId="0" borderId="0" xfId="81" applyNumberFormat="1" applyFont="1" applyFill="1" applyAlignment="1">
      <alignment horizontal="centerContinuous"/>
      <protection/>
    </xf>
    <xf numFmtId="3" fontId="2" fillId="0" borderId="0" xfId="81" applyNumberFormat="1" applyFont="1" applyFill="1" applyAlignment="1">
      <alignment horizontal="centerContinuous"/>
      <protection/>
    </xf>
    <xf numFmtId="10" fontId="2" fillId="0" borderId="0" xfId="81" applyNumberFormat="1" applyFont="1" applyFill="1" applyAlignment="1">
      <alignment horizontal="centerContinuous"/>
      <protection/>
    </xf>
    <xf numFmtId="3" fontId="2" fillId="0" borderId="25" xfId="81" applyNumberFormat="1" applyFont="1" applyFill="1" applyBorder="1" applyAlignment="1">
      <alignment horizontal="center"/>
      <protection/>
    </xf>
    <xf numFmtId="3" fontId="2" fillId="0" borderId="25" xfId="81" applyNumberFormat="1" applyFont="1" applyFill="1" applyBorder="1" applyAlignment="1">
      <alignment horizontal="right"/>
      <protection/>
    </xf>
    <xf numFmtId="10" fontId="2" fillId="0" borderId="26" xfId="81" applyNumberFormat="1" applyFont="1" applyFill="1" applyBorder="1" applyAlignment="1">
      <alignment horizontal="right"/>
      <protection/>
    </xf>
    <xf numFmtId="0" fontId="2" fillId="0" borderId="27" xfId="81" applyFont="1" applyFill="1" applyBorder="1" applyAlignment="1">
      <alignment horizontal="right"/>
      <protection/>
    </xf>
    <xf numFmtId="3" fontId="2" fillId="0" borderId="14" xfId="81" applyNumberFormat="1" applyFont="1" applyFill="1" applyBorder="1" applyAlignment="1">
      <alignment horizontal="left"/>
      <protection/>
    </xf>
    <xf numFmtId="3" fontId="2" fillId="0" borderId="14" xfId="81" applyNumberFormat="1" applyFont="1" applyFill="1" applyBorder="1" applyAlignment="1">
      <alignment/>
      <protection/>
    </xf>
    <xf numFmtId="174" fontId="2" fillId="0" borderId="0" xfId="81" applyNumberFormat="1" applyFont="1" applyFill="1" applyAlignment="1">
      <alignment/>
      <protection/>
    </xf>
    <xf numFmtId="3" fontId="2" fillId="0" borderId="17" xfId="81" applyNumberFormat="1" applyFont="1" applyFill="1" applyBorder="1">
      <alignment/>
      <protection/>
    </xf>
    <xf numFmtId="174" fontId="2" fillId="0" borderId="0" xfId="81" applyNumberFormat="1" applyFont="1" applyFill="1" applyBorder="1" applyAlignment="1">
      <alignment/>
      <protection/>
    </xf>
    <xf numFmtId="3" fontId="2" fillId="0" borderId="22" xfId="81" applyNumberFormat="1" applyFont="1" applyFill="1" applyBorder="1" applyAlignment="1">
      <alignment horizontal="left"/>
      <protection/>
    </xf>
    <xf numFmtId="3" fontId="2" fillId="0" borderId="0" xfId="81" applyNumberFormat="1" applyFont="1" applyFill="1" applyBorder="1" applyAlignment="1">
      <alignment/>
      <protection/>
    </xf>
    <xf numFmtId="3" fontId="2" fillId="0" borderId="0" xfId="81" applyNumberFormat="1" applyFont="1" applyFill="1" applyBorder="1" applyAlignment="1">
      <alignment horizontal="left"/>
      <protection/>
    </xf>
    <xf numFmtId="3" fontId="2" fillId="0" borderId="0" xfId="81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0" xfId="51" applyAlignment="1">
      <alignment/>
    </xf>
    <xf numFmtId="10" fontId="2" fillId="0" borderId="0" xfId="72" applyNumberFormat="1" applyFont="1" applyBorder="1" applyAlignment="1">
      <alignment/>
    </xf>
    <xf numFmtId="2" fontId="2" fillId="0" borderId="0" xfId="72" applyNumberFormat="1" applyFont="1" applyBorder="1" applyAlignment="1">
      <alignment/>
    </xf>
    <xf numFmtId="2" fontId="2" fillId="0" borderId="0" xfId="73" applyNumberFormat="1" applyFont="1" applyBorder="1" applyAlignment="1">
      <alignment/>
    </xf>
    <xf numFmtId="0" fontId="52" fillId="0" borderId="0" xfId="79" applyFont="1" applyAlignment="1">
      <alignment wrapText="1"/>
      <protection/>
    </xf>
    <xf numFmtId="0" fontId="2" fillId="0" borderId="0" xfId="82" applyNumberFormat="1" applyFont="1" applyBorder="1">
      <alignment/>
      <protection/>
    </xf>
    <xf numFmtId="0" fontId="2" fillId="0" borderId="0" xfId="75" applyFont="1" applyBorder="1">
      <alignment/>
      <protection/>
    </xf>
    <xf numFmtId="0" fontId="2" fillId="0" borderId="28" xfId="75" applyFont="1" applyBorder="1">
      <alignment/>
      <protection/>
    </xf>
    <xf numFmtId="3" fontId="2" fillId="0" borderId="29" xfId="82" applyNumberFormat="1" applyFont="1" applyBorder="1">
      <alignment/>
      <protection/>
    </xf>
    <xf numFmtId="0" fontId="3" fillId="0" borderId="0" xfId="75" applyFont="1" applyAlignment="1">
      <alignment horizontal="center"/>
      <protection/>
    </xf>
    <xf numFmtId="0" fontId="2" fillId="0" borderId="30" xfId="75" applyFont="1" applyBorder="1" applyAlignment="1">
      <alignment horizontal="center"/>
      <protection/>
    </xf>
    <xf numFmtId="4" fontId="2" fillId="0" borderId="13" xfId="82" applyNumberFormat="1" applyFont="1" applyBorder="1" applyAlignment="1">
      <alignment horizontal="center"/>
      <protection/>
    </xf>
    <xf numFmtId="4" fontId="2" fillId="0" borderId="4" xfId="82" applyNumberFormat="1" applyFont="1" applyBorder="1" applyAlignment="1">
      <alignment horizontal="center"/>
      <protection/>
    </xf>
    <xf numFmtId="0" fontId="48" fillId="0" borderId="0" xfId="78">
      <alignment/>
      <protection/>
    </xf>
    <xf numFmtId="0" fontId="52" fillId="0" borderId="0" xfId="79" applyFont="1">
      <alignment/>
      <protection/>
    </xf>
    <xf numFmtId="0" fontId="53" fillId="0" borderId="0" xfId="79" applyFont="1">
      <alignment/>
      <protection/>
    </xf>
    <xf numFmtId="0" fontId="2" fillId="0" borderId="0" xfId="75" applyFont="1">
      <alignment/>
      <protection/>
    </xf>
    <xf numFmtId="0" fontId="2" fillId="0" borderId="0" xfId="75" applyFont="1" applyAlignment="1">
      <alignment horizontal="right"/>
      <protection/>
    </xf>
    <xf numFmtId="3" fontId="2" fillId="0" borderId="12" xfId="82" applyNumberFormat="1" applyFont="1" applyBorder="1">
      <alignment/>
      <protection/>
    </xf>
    <xf numFmtId="3" fontId="2" fillId="0" borderId="24" xfId="82" applyNumberFormat="1" applyFont="1" applyBorder="1" applyAlignment="1">
      <alignment horizontal="right"/>
      <protection/>
    </xf>
    <xf numFmtId="3" fontId="2" fillId="0" borderId="21" xfId="82" applyNumberFormat="1" applyFont="1" applyBorder="1" applyAlignment="1">
      <alignment horizontal="left"/>
      <protection/>
    </xf>
    <xf numFmtId="3" fontId="2" fillId="0" borderId="30" xfId="82" applyNumberFormat="1" applyFont="1" applyBorder="1" applyAlignment="1">
      <alignment horizontal="right"/>
      <protection/>
    </xf>
    <xf numFmtId="10" fontId="2" fillId="0" borderId="30" xfId="82" applyNumberFormat="1" applyFont="1" applyBorder="1" applyAlignment="1">
      <alignment horizontal="right"/>
      <protection/>
    </xf>
    <xf numFmtId="10" fontId="2" fillId="0" borderId="22" xfId="72" applyNumberFormat="1" applyFont="1" applyBorder="1" applyAlignment="1">
      <alignment/>
    </xf>
    <xf numFmtId="3" fontId="2" fillId="0" borderId="22" xfId="82" applyNumberFormat="1" applyFont="1" applyBorder="1" applyAlignment="1">
      <alignment horizontal="right"/>
      <protection/>
    </xf>
    <xf numFmtId="174" fontId="2" fillId="0" borderId="22" xfId="75" applyNumberFormat="1" applyFont="1" applyBorder="1">
      <alignment/>
      <protection/>
    </xf>
    <xf numFmtId="10" fontId="2" fillId="0" borderId="31" xfId="72" applyNumberFormat="1" applyFont="1" applyBorder="1" applyAlignment="1">
      <alignment/>
    </xf>
    <xf numFmtId="174" fontId="2" fillId="0" borderId="31" xfId="75" applyNumberFormat="1" applyFont="1" applyBorder="1">
      <alignment/>
      <protection/>
    </xf>
    <xf numFmtId="174" fontId="2" fillId="0" borderId="22" xfId="75" applyNumberFormat="1" applyFont="1" applyBorder="1" applyAlignment="1">
      <alignment horizontal="right"/>
      <protection/>
    </xf>
    <xf numFmtId="3" fontId="2" fillId="0" borderId="32" xfId="82" applyNumberFormat="1" applyFont="1" applyBorder="1">
      <alignment/>
      <protection/>
    </xf>
    <xf numFmtId="174" fontId="2" fillId="0" borderId="33" xfId="75" applyNumberFormat="1" applyFont="1" applyBorder="1">
      <alignment/>
      <protection/>
    </xf>
    <xf numFmtId="174" fontId="2" fillId="0" borderId="33" xfId="75" applyNumberFormat="1" applyFont="1" applyBorder="1" applyAlignment="1">
      <alignment horizontal="right"/>
      <protection/>
    </xf>
    <xf numFmtId="0" fontId="3" fillId="0" borderId="0" xfId="75" applyFont="1">
      <alignment/>
      <protection/>
    </xf>
    <xf numFmtId="0" fontId="2" fillId="0" borderId="12" xfId="75" applyFont="1" applyBorder="1">
      <alignment/>
      <protection/>
    </xf>
    <xf numFmtId="0" fontId="2" fillId="0" borderId="30" xfId="75" applyFont="1" applyBorder="1" applyAlignment="1">
      <alignment horizontal="right"/>
      <protection/>
    </xf>
    <xf numFmtId="0" fontId="2" fillId="0" borderId="21" xfId="75" applyFont="1" applyBorder="1">
      <alignment/>
      <protection/>
    </xf>
    <xf numFmtId="174" fontId="2" fillId="0" borderId="24" xfId="75" applyNumberFormat="1" applyFont="1" applyBorder="1">
      <alignment/>
      <protection/>
    </xf>
    <xf numFmtId="2" fontId="2" fillId="0" borderId="24" xfId="75" applyNumberFormat="1" applyFont="1" applyBorder="1">
      <alignment/>
      <protection/>
    </xf>
    <xf numFmtId="174" fontId="2" fillId="0" borderId="24" xfId="75" applyNumberFormat="1" applyFont="1" applyBorder="1" applyAlignment="1">
      <alignment horizontal="right"/>
      <protection/>
    </xf>
    <xf numFmtId="2" fontId="2" fillId="0" borderId="22" xfId="75" applyNumberFormat="1" applyFont="1" applyBorder="1">
      <alignment/>
      <protection/>
    </xf>
    <xf numFmtId="2" fontId="2" fillId="0" borderId="33" xfId="75" applyNumberFormat="1" applyFont="1" applyBorder="1">
      <alignment/>
      <protection/>
    </xf>
    <xf numFmtId="2" fontId="2" fillId="0" borderId="17" xfId="75" applyNumberFormat="1" applyFont="1" applyBorder="1">
      <alignment/>
      <protection/>
    </xf>
    <xf numFmtId="0" fontId="2" fillId="0" borderId="22" xfId="82" applyFont="1" applyBorder="1">
      <alignment/>
      <protection/>
    </xf>
    <xf numFmtId="2" fontId="2" fillId="0" borderId="22" xfId="73" applyNumberFormat="1" applyFont="1" applyBorder="1" applyAlignment="1">
      <alignment/>
    </xf>
    <xf numFmtId="2" fontId="2" fillId="0" borderId="22" xfId="72" applyNumberFormat="1" applyFont="1" applyBorder="1" applyAlignment="1">
      <alignment/>
    </xf>
    <xf numFmtId="2" fontId="2" fillId="0" borderId="23" xfId="72" applyNumberFormat="1" applyFont="1" applyBorder="1" applyAlignment="1">
      <alignment/>
    </xf>
    <xf numFmtId="3" fontId="2" fillId="0" borderId="23" xfId="82" applyNumberFormat="1" applyFont="1" applyBorder="1" applyAlignment="1">
      <alignment horizontal="right"/>
      <protection/>
    </xf>
    <xf numFmtId="0" fontId="2" fillId="0" borderId="0" xfId="79" applyFont="1">
      <alignment/>
      <protection/>
    </xf>
    <xf numFmtId="2" fontId="2" fillId="0" borderId="24" xfId="72" applyNumberFormat="1" applyFont="1" applyBorder="1" applyAlignment="1">
      <alignment/>
    </xf>
    <xf numFmtId="2" fontId="2" fillId="0" borderId="33" xfId="72" applyNumberFormat="1" applyFont="1" applyBorder="1" applyAlignment="1">
      <alignment/>
    </xf>
    <xf numFmtId="0" fontId="54" fillId="0" borderId="0" xfId="75" applyFont="1">
      <alignment/>
      <protection/>
    </xf>
    <xf numFmtId="0" fontId="2" fillId="0" borderId="23" xfId="82" applyFont="1" applyBorder="1">
      <alignment/>
      <protection/>
    </xf>
    <xf numFmtId="2" fontId="2" fillId="0" borderId="0" xfId="72" applyNumberFormat="1" applyFont="1" applyAlignment="1">
      <alignment/>
    </xf>
    <xf numFmtId="0" fontId="2" fillId="0" borderId="0" xfId="75" applyFont="1" applyAlignment="1">
      <alignment horizontal="center"/>
      <protection/>
    </xf>
    <xf numFmtId="2" fontId="2" fillId="0" borderId="0" xfId="75" applyNumberFormat="1" applyFont="1" applyAlignment="1">
      <alignment horizontal="center"/>
      <protection/>
    </xf>
    <xf numFmtId="0" fontId="2" fillId="0" borderId="26" xfId="75" applyFont="1" applyBorder="1">
      <alignment/>
      <protection/>
    </xf>
    <xf numFmtId="0" fontId="2" fillId="0" borderId="34" xfId="75" applyFont="1" applyBorder="1" applyAlignment="1">
      <alignment vertical="top" wrapText="1"/>
      <protection/>
    </xf>
    <xf numFmtId="0" fontId="2" fillId="0" borderId="25" xfId="75" applyFont="1" applyBorder="1" applyAlignment="1">
      <alignment horizontal="center" vertical="center"/>
      <protection/>
    </xf>
    <xf numFmtId="0" fontId="2" fillId="0" borderId="17" xfId="75" applyFont="1" applyBorder="1">
      <alignment/>
      <protection/>
    </xf>
    <xf numFmtId="0" fontId="2" fillId="0" borderId="35" xfId="75" applyFont="1" applyBorder="1">
      <alignment/>
      <protection/>
    </xf>
    <xf numFmtId="174" fontId="2" fillId="0" borderId="31" xfId="75" applyNumberFormat="1" applyFont="1" applyBorder="1" applyAlignment="1">
      <alignment horizontal="right"/>
      <protection/>
    </xf>
    <xf numFmtId="3" fontId="2" fillId="0" borderId="36" xfId="82" applyNumberFormat="1" applyFont="1" applyBorder="1">
      <alignment/>
      <protection/>
    </xf>
    <xf numFmtId="0" fontId="2" fillId="0" borderId="0" xfId="76" applyFont="1">
      <alignment/>
      <protection/>
    </xf>
    <xf numFmtId="3" fontId="2" fillId="0" borderId="13" xfId="82" applyNumberFormat="1" applyFont="1" applyBorder="1" applyAlignment="1">
      <alignment horizontal="center"/>
      <protection/>
    </xf>
    <xf numFmtId="0" fontId="2" fillId="0" borderId="15" xfId="82" applyFont="1" applyBorder="1">
      <alignment/>
      <protection/>
    </xf>
    <xf numFmtId="0" fontId="2" fillId="0" borderId="16" xfId="82" applyFont="1" applyBorder="1">
      <alignment/>
      <protection/>
    </xf>
    <xf numFmtId="4" fontId="2" fillId="0" borderId="15" xfId="82" applyNumberFormat="1" applyFont="1" applyBorder="1" applyAlignment="1">
      <alignment horizontal="center"/>
      <protection/>
    </xf>
    <xf numFmtId="4" fontId="2" fillId="0" borderId="16" xfId="82" applyNumberFormat="1" applyFont="1" applyBorder="1" applyAlignment="1">
      <alignment horizontal="center"/>
      <protection/>
    </xf>
    <xf numFmtId="3" fontId="2" fillId="0" borderId="24" xfId="82" applyNumberFormat="1" applyFont="1" applyBorder="1" applyAlignment="1">
      <alignment horizontal="center"/>
      <protection/>
    </xf>
    <xf numFmtId="3" fontId="2" fillId="0" borderId="0" xfId="82" applyNumberFormat="1" applyFont="1" applyAlignment="1">
      <alignment horizontal="center"/>
      <protection/>
    </xf>
    <xf numFmtId="3" fontId="2" fillId="0" borderId="22" xfId="82" applyNumberFormat="1" applyFont="1" applyBorder="1" applyAlignment="1">
      <alignment horizontal="center"/>
      <protection/>
    </xf>
    <xf numFmtId="3" fontId="2" fillId="0" borderId="17" xfId="82" applyNumberFormat="1" applyFont="1" applyBorder="1" applyAlignment="1">
      <alignment horizontal="center"/>
      <protection/>
    </xf>
    <xf numFmtId="4" fontId="2" fillId="0" borderId="14" xfId="82" applyNumberFormat="1" applyFont="1" applyBorder="1" applyAlignment="1">
      <alignment horizontal="center"/>
      <protection/>
    </xf>
    <xf numFmtId="4" fontId="2" fillId="0" borderId="17" xfId="82" applyNumberFormat="1" applyFont="1" applyBorder="1" applyAlignment="1">
      <alignment horizontal="center"/>
      <protection/>
    </xf>
    <xf numFmtId="3" fontId="2" fillId="0" borderId="23" xfId="82" applyNumberFormat="1" applyFont="1" applyBorder="1" applyAlignment="1">
      <alignment horizontal="center"/>
      <protection/>
    </xf>
    <xf numFmtId="174" fontId="3" fillId="0" borderId="0" xfId="84" applyNumberFormat="1" applyFont="1">
      <alignment/>
      <protection/>
    </xf>
    <xf numFmtId="0" fontId="2" fillId="0" borderId="4" xfId="82" applyFont="1" applyBorder="1">
      <alignment/>
      <protection/>
    </xf>
    <xf numFmtId="0" fontId="2" fillId="0" borderId="13" xfId="82" applyFont="1" applyBorder="1">
      <alignment/>
      <protection/>
    </xf>
    <xf numFmtId="0" fontId="0" fillId="0" borderId="0" xfId="75">
      <alignment/>
      <protection/>
    </xf>
    <xf numFmtId="174" fontId="2" fillId="0" borderId="22" xfId="82" applyNumberFormat="1" applyFont="1" applyBorder="1" applyAlignment="1">
      <alignment horizontal="center"/>
      <protection/>
    </xf>
    <xf numFmtId="0" fontId="2" fillId="0" borderId="29" xfId="82" applyFont="1" applyBorder="1">
      <alignment/>
      <protection/>
    </xf>
    <xf numFmtId="0" fontId="2" fillId="0" borderId="28" xfId="82" applyFont="1" applyBorder="1">
      <alignment/>
      <protection/>
    </xf>
    <xf numFmtId="3" fontId="2" fillId="0" borderId="29" xfId="82" applyNumberFormat="1" applyFont="1" applyBorder="1" applyAlignment="1">
      <alignment horizontal="center"/>
      <protection/>
    </xf>
    <xf numFmtId="174" fontId="2" fillId="0" borderId="33" xfId="82" applyNumberFormat="1" applyFont="1" applyBorder="1" applyAlignment="1">
      <alignment horizontal="center"/>
      <protection/>
    </xf>
    <xf numFmtId="3" fontId="2" fillId="0" borderId="28" xfId="82" applyNumberFormat="1" applyFont="1" applyBorder="1" applyAlignment="1">
      <alignment horizontal="center"/>
      <protection/>
    </xf>
    <xf numFmtId="4" fontId="2" fillId="0" borderId="29" xfId="82" applyNumberFormat="1" applyFont="1" applyBorder="1" applyAlignment="1">
      <alignment horizontal="center"/>
      <protection/>
    </xf>
    <xf numFmtId="4" fontId="2" fillId="0" borderId="28" xfId="82" applyNumberFormat="1" applyFont="1" applyBorder="1" applyAlignment="1">
      <alignment horizontal="center"/>
      <protection/>
    </xf>
    <xf numFmtId="3" fontId="2" fillId="0" borderId="33" xfId="82" applyNumberFormat="1" applyFont="1" applyBorder="1" applyAlignment="1">
      <alignment horizontal="center"/>
      <protection/>
    </xf>
    <xf numFmtId="2" fontId="2" fillId="0" borderId="14" xfId="82" applyNumberFormat="1" applyFont="1" applyBorder="1" applyAlignment="1">
      <alignment horizontal="center"/>
      <protection/>
    </xf>
    <xf numFmtId="2" fontId="2" fillId="0" borderId="17" xfId="82" applyNumberFormat="1" applyFont="1" applyBorder="1" applyAlignment="1">
      <alignment horizontal="center"/>
      <protection/>
    </xf>
    <xf numFmtId="2" fontId="2" fillId="0" borderId="15" xfId="82" applyNumberFormat="1" applyFont="1" applyBorder="1" applyAlignment="1">
      <alignment horizontal="center"/>
      <protection/>
    </xf>
    <xf numFmtId="2" fontId="2" fillId="0" borderId="16" xfId="82" applyNumberFormat="1" applyFont="1" applyBorder="1" applyAlignment="1">
      <alignment horizontal="center"/>
      <protection/>
    </xf>
    <xf numFmtId="2" fontId="2" fillId="0" borderId="0" xfId="82" applyNumberFormat="1" applyFont="1" applyAlignment="1">
      <alignment horizontal="center"/>
      <protection/>
    </xf>
    <xf numFmtId="3" fontId="12" fillId="0" borderId="0" xfId="82" applyNumberFormat="1" applyFont="1">
      <alignment/>
      <protection/>
    </xf>
    <xf numFmtId="2" fontId="2" fillId="0" borderId="23" xfId="73" applyNumberFormat="1" applyFont="1" applyBorder="1" applyAlignment="1">
      <alignment/>
    </xf>
    <xf numFmtId="0" fontId="2" fillId="0" borderId="23" xfId="82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0" xfId="82" applyFont="1">
      <alignment/>
      <protection/>
    </xf>
    <xf numFmtId="0" fontId="2" fillId="0" borderId="14" xfId="82" applyFont="1" applyBorder="1" applyAlignment="1">
      <alignment horizontal="center"/>
      <protection/>
    </xf>
    <xf numFmtId="0" fontId="2" fillId="0" borderId="15" xfId="82" applyFont="1" applyBorder="1" applyAlignment="1">
      <alignment horizontal="center"/>
      <protection/>
    </xf>
    <xf numFmtId="0" fontId="2" fillId="0" borderId="30" xfId="82" applyFont="1" applyBorder="1" applyAlignment="1">
      <alignment horizontal="center"/>
      <protection/>
    </xf>
    <xf numFmtId="0" fontId="2" fillId="0" borderId="18" xfId="82" applyFont="1" applyBorder="1" applyAlignment="1">
      <alignment horizontal="center"/>
      <protection/>
    </xf>
    <xf numFmtId="0" fontId="2" fillId="0" borderId="4" xfId="82" applyFont="1" applyBorder="1" applyAlignment="1">
      <alignment horizontal="center"/>
      <protection/>
    </xf>
    <xf numFmtId="0" fontId="2" fillId="0" borderId="13" xfId="82" applyFont="1" applyBorder="1" applyAlignment="1">
      <alignment horizontal="centerContinuous"/>
      <protection/>
    </xf>
    <xf numFmtId="0" fontId="14" fillId="0" borderId="0" xfId="82" applyFont="1">
      <alignment/>
      <protection/>
    </xf>
    <xf numFmtId="174" fontId="2" fillId="0" borderId="23" xfId="82" applyNumberFormat="1" applyFont="1" applyBorder="1">
      <alignment/>
      <protection/>
    </xf>
    <xf numFmtId="174" fontId="2" fillId="0" borderId="22" xfId="82" applyNumberFormat="1" applyFont="1" applyBorder="1">
      <alignment/>
      <protection/>
    </xf>
    <xf numFmtId="10" fontId="2" fillId="0" borderId="23" xfId="82" applyNumberFormat="1" applyFont="1" applyBorder="1" applyAlignment="1">
      <alignment horizontal="right"/>
      <protection/>
    </xf>
    <xf numFmtId="9" fontId="2" fillId="0" borderId="22" xfId="82" applyNumberFormat="1" applyFont="1" applyBorder="1">
      <alignment/>
      <protection/>
    </xf>
    <xf numFmtId="9" fontId="2" fillId="0" borderId="24" xfId="82" applyNumberFormat="1" applyFont="1" applyBorder="1" applyAlignment="1">
      <alignment horizontal="centerContinuous"/>
      <protection/>
    </xf>
    <xf numFmtId="174" fontId="2" fillId="0" borderId="30" xfId="82" applyNumberFormat="1" applyFont="1" applyBorder="1">
      <alignment/>
      <protection/>
    </xf>
    <xf numFmtId="174" fontId="2" fillId="0" borderId="18" xfId="82" applyNumberFormat="1" applyFont="1" applyBorder="1">
      <alignment/>
      <protection/>
    </xf>
    <xf numFmtId="3" fontId="2" fillId="0" borderId="30" xfId="82" applyNumberFormat="1" applyFont="1" applyBorder="1">
      <alignment/>
      <protection/>
    </xf>
    <xf numFmtId="0" fontId="3" fillId="0" borderId="0" xfId="0" applyFont="1" applyAlignment="1">
      <alignment/>
    </xf>
    <xf numFmtId="3" fontId="2" fillId="0" borderId="15" xfId="82" applyNumberFormat="1" applyFont="1" applyBorder="1" applyAlignment="1">
      <alignment horizontal="center"/>
      <protection/>
    </xf>
    <xf numFmtId="3" fontId="2" fillId="0" borderId="16" xfId="82" applyNumberFormat="1" applyFont="1" applyBorder="1" applyAlignment="1">
      <alignment horizontal="center"/>
      <protection/>
    </xf>
    <xf numFmtId="3" fontId="2" fillId="0" borderId="0" xfId="82" applyNumberFormat="1" applyFont="1" applyFill="1" applyBorder="1" applyAlignment="1">
      <alignment horizontal="left" vertical="top" wrapText="1"/>
      <protection/>
    </xf>
    <xf numFmtId="174" fontId="2" fillId="0" borderId="14" xfId="75" applyNumberFormat="1" applyFont="1" applyBorder="1" applyAlignment="1">
      <alignment horizontal="right"/>
      <protection/>
    </xf>
    <xf numFmtId="174" fontId="2" fillId="0" borderId="17" xfId="75" applyNumberFormat="1" applyFont="1" applyBorder="1" applyAlignment="1">
      <alignment horizontal="right"/>
      <protection/>
    </xf>
    <xf numFmtId="174" fontId="2" fillId="0" borderId="36" xfId="75" applyNumberFormat="1" applyFont="1" applyBorder="1" applyAlignment="1">
      <alignment horizontal="right"/>
      <protection/>
    </xf>
    <xf numFmtId="174" fontId="2" fillId="0" borderId="35" xfId="75" applyNumberFormat="1" applyFont="1" applyBorder="1" applyAlignment="1">
      <alignment horizontal="right"/>
      <protection/>
    </xf>
    <xf numFmtId="0" fontId="3" fillId="0" borderId="0" xfId="75" applyFont="1" applyAlignment="1">
      <alignment horizontal="center"/>
      <protection/>
    </xf>
    <xf numFmtId="0" fontId="2" fillId="0" borderId="30" xfId="75" applyFont="1" applyBorder="1" applyAlignment="1">
      <alignment horizontal="center"/>
      <protection/>
    </xf>
    <xf numFmtId="0" fontId="2" fillId="0" borderId="24" xfId="75" applyFont="1" applyBorder="1" applyAlignment="1">
      <alignment horizontal="center"/>
      <protection/>
    </xf>
    <xf numFmtId="0" fontId="3" fillId="0" borderId="0" xfId="75" applyFont="1" applyAlignment="1">
      <alignment horizontal="center" wrapText="1"/>
      <protection/>
    </xf>
    <xf numFmtId="2" fontId="2" fillId="0" borderId="25" xfId="75" applyNumberFormat="1" applyFont="1" applyBorder="1" applyAlignment="1">
      <alignment horizontal="center" vertical="center" wrapText="1"/>
      <protection/>
    </xf>
    <xf numFmtId="2" fontId="2" fillId="0" borderId="27" xfId="75" applyNumberFormat="1" applyFont="1" applyBorder="1" applyAlignment="1">
      <alignment horizontal="center" vertical="center" wrapText="1"/>
      <protection/>
    </xf>
    <xf numFmtId="174" fontId="2" fillId="0" borderId="29" xfId="75" applyNumberFormat="1" applyFont="1" applyBorder="1" applyAlignment="1">
      <alignment horizontal="right"/>
      <protection/>
    </xf>
    <xf numFmtId="174" fontId="2" fillId="0" borderId="28" xfId="75" applyNumberFormat="1" applyFont="1" applyBorder="1" applyAlignment="1">
      <alignment horizontal="right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82" applyFont="1" applyFill="1" applyBorder="1" applyAlignment="1">
      <alignment horizontal="center"/>
      <protection/>
    </xf>
    <xf numFmtId="4" fontId="2" fillId="0" borderId="4" xfId="82" applyNumberFormat="1" applyFont="1" applyFill="1" applyBorder="1" applyAlignment="1">
      <alignment horizontal="center"/>
      <protection/>
    </xf>
    <xf numFmtId="4" fontId="2" fillId="0" borderId="13" xfId="82" applyNumberFormat="1" applyFont="1" applyFill="1" applyBorder="1" applyAlignment="1">
      <alignment horizontal="center"/>
      <protection/>
    </xf>
    <xf numFmtId="4" fontId="2" fillId="0" borderId="4" xfId="82" applyNumberFormat="1" applyFont="1" applyBorder="1" applyAlignment="1">
      <alignment horizontal="center"/>
      <protection/>
    </xf>
    <xf numFmtId="4" fontId="2" fillId="0" borderId="13" xfId="82" applyNumberFormat="1" applyFont="1" applyBorder="1" applyAlignment="1">
      <alignment horizontal="center"/>
      <protection/>
    </xf>
    <xf numFmtId="0" fontId="3" fillId="0" borderId="0" xfId="82" applyFont="1" applyAlignment="1">
      <alignment horizontal="center"/>
      <protection/>
    </xf>
    <xf numFmtId="0" fontId="2" fillId="0" borderId="0" xfId="0" applyFont="1" applyFill="1" applyBorder="1" applyAlignment="1">
      <alignment horizontal="left" vertical="top" wrapText="1"/>
    </xf>
    <xf numFmtId="3" fontId="3" fillId="0" borderId="0" xfId="81" applyNumberFormat="1" applyFont="1" applyFill="1" applyAlignment="1">
      <alignment horizontal="center"/>
      <protection/>
    </xf>
    <xf numFmtId="3" fontId="2" fillId="0" borderId="0" xfId="81" applyNumberFormat="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3" fontId="3" fillId="0" borderId="0" xfId="82" applyNumberFormat="1" applyFont="1" applyAlignment="1">
      <alignment horizontal="center"/>
      <protection/>
    </xf>
    <xf numFmtId="0" fontId="2" fillId="0" borderId="24" xfId="82" applyFont="1" applyBorder="1" applyAlignment="1">
      <alignment horizontal="center" wrapText="1"/>
      <protection/>
    </xf>
    <xf numFmtId="0" fontId="2" fillId="0" borderId="23" xfId="82" applyFont="1" applyBorder="1" applyAlignment="1">
      <alignment horizontal="center" wrapText="1"/>
      <protection/>
    </xf>
    <xf numFmtId="0" fontId="0" fillId="0" borderId="0" xfId="82" applyFont="1" applyAlignment="1">
      <alignment horizontal="left" vertical="top" wrapText="1"/>
      <protection/>
    </xf>
    <xf numFmtId="0" fontId="0" fillId="0" borderId="0" xfId="82" applyFont="1" applyAlignment="1">
      <alignment horizontal="left" vertical="top" wrapText="1" shrinkToFit="1"/>
      <protection/>
    </xf>
  </cellXfs>
  <cellStyles count="7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eader 2" xfId="50"/>
    <cellStyle name="Hyperlink" xfId="51"/>
    <cellStyle name="Invoer" xfId="52"/>
    <cellStyle name="Comma" xfId="53"/>
    <cellStyle name="Comma [0]" xfId="54"/>
    <cellStyle name="komma1nul" xfId="55"/>
    <cellStyle name="komma2nul" xfId="56"/>
    <cellStyle name="Kop 1" xfId="57"/>
    <cellStyle name="Kop 2" xfId="58"/>
    <cellStyle name="Kop 3" xfId="59"/>
    <cellStyle name="Kop 4" xfId="60"/>
    <cellStyle name="Netten_1" xfId="61"/>
    <cellStyle name="Neutraal" xfId="62"/>
    <cellStyle name="nieuw" xfId="63"/>
    <cellStyle name="Niveau" xfId="64"/>
    <cellStyle name="Notitie" xfId="65"/>
    <cellStyle name="Ongeldig" xfId="66"/>
    <cellStyle name="perc1nul" xfId="67"/>
    <cellStyle name="perc2nul" xfId="68"/>
    <cellStyle name="perc3nul" xfId="69"/>
    <cellStyle name="perc4" xfId="70"/>
    <cellStyle name="Percent" xfId="71"/>
    <cellStyle name="Procent 2" xfId="72"/>
    <cellStyle name="Procent 3" xfId="73"/>
    <cellStyle name="Standaard 2" xfId="74"/>
    <cellStyle name="Standaard 2 2" xfId="75"/>
    <cellStyle name="Standaard 3" xfId="76"/>
    <cellStyle name="Standaard 3 2" xfId="77"/>
    <cellStyle name="Standaard 4" xfId="78"/>
    <cellStyle name="Standaard 5" xfId="79"/>
    <cellStyle name="Standaard 6" xfId="80"/>
    <cellStyle name="Standaard_97EVO15" xfId="81"/>
    <cellStyle name="Standaard_evo9899" xfId="82"/>
    <cellStyle name="Standaard_evolutie type5" xfId="83"/>
    <cellStyle name="Standaard_l_hoger0203" xfId="84"/>
    <cellStyle name="Subtotaal" xfId="85"/>
    <cellStyle name="Titel" xfId="86"/>
    <cellStyle name="Totaal" xfId="87"/>
    <cellStyle name="Uitvoer" xfId="88"/>
    <cellStyle name="Currency" xfId="89"/>
    <cellStyle name="Currency [0]" xfId="90"/>
    <cellStyle name="Verklarende tekst" xfId="91"/>
    <cellStyle name="Waarschuwingsteks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438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2.28125" style="0" customWidth="1"/>
  </cols>
  <sheetData>
    <row r="1" spans="1:10" ht="15.75">
      <c r="A1" s="134" t="s">
        <v>68</v>
      </c>
      <c r="J1" s="162"/>
    </row>
    <row r="2" spans="1:10" ht="15.75">
      <c r="A2" s="162" t="s">
        <v>174</v>
      </c>
      <c r="J2" s="162"/>
    </row>
    <row r="3" spans="1:10" ht="15.75">
      <c r="A3" s="134"/>
      <c r="J3" s="162"/>
    </row>
    <row r="4" spans="1:2" ht="12.75">
      <c r="A4" s="170" t="s">
        <v>165</v>
      </c>
      <c r="B4" s="204" t="s">
        <v>87</v>
      </c>
    </row>
    <row r="5" spans="1:2" ht="12.75">
      <c r="A5" s="170" t="s">
        <v>166</v>
      </c>
      <c r="B5" s="204" t="s">
        <v>88</v>
      </c>
    </row>
    <row r="6" spans="1:2" ht="12.75">
      <c r="A6" s="170" t="s">
        <v>167</v>
      </c>
      <c r="B6" s="204" t="s">
        <v>89</v>
      </c>
    </row>
    <row r="7" spans="1:2" ht="12.75">
      <c r="A7" s="170" t="s">
        <v>168</v>
      </c>
      <c r="B7" s="204" t="s">
        <v>90</v>
      </c>
    </row>
    <row r="8" spans="1:2" ht="12.75">
      <c r="A8" s="170" t="s">
        <v>169</v>
      </c>
      <c r="B8" s="204" t="s">
        <v>91</v>
      </c>
    </row>
    <row r="9" spans="1:2" ht="12.75">
      <c r="A9" s="170" t="s">
        <v>170</v>
      </c>
      <c r="B9" s="204" t="s">
        <v>92</v>
      </c>
    </row>
    <row r="10" spans="1:2" ht="12.75">
      <c r="A10" s="170" t="s">
        <v>230</v>
      </c>
      <c r="B10" s="204" t="s">
        <v>201</v>
      </c>
    </row>
    <row r="11" spans="1:11" ht="12.75">
      <c r="A11" s="170" t="s">
        <v>171</v>
      </c>
      <c r="B11" s="205" t="s">
        <v>96</v>
      </c>
      <c r="K11" s="136"/>
    </row>
    <row r="12" spans="1:11" ht="12.75">
      <c r="A12" s="170" t="s">
        <v>172</v>
      </c>
      <c r="B12" s="205" t="s">
        <v>134</v>
      </c>
      <c r="K12" s="136"/>
    </row>
    <row r="13" spans="1:2" ht="12.75">
      <c r="A13" s="170" t="s">
        <v>173</v>
      </c>
      <c r="B13" s="204" t="s">
        <v>66</v>
      </c>
    </row>
    <row r="14" spans="1:2" ht="12.75">
      <c r="A14" s="225" t="s">
        <v>199</v>
      </c>
      <c r="B14" s="224" t="s">
        <v>200</v>
      </c>
    </row>
    <row r="15" spans="1:2" ht="12.75">
      <c r="A15" s="170" t="s">
        <v>231</v>
      </c>
      <c r="B15" s="224" t="s">
        <v>232</v>
      </c>
    </row>
    <row r="141" ht="9.75" customHeight="1"/>
    <row r="142" ht="12.75" hidden="1"/>
  </sheetData>
  <sheetProtection/>
  <hyperlinks>
    <hyperlink ref="A4" location="'18EVO01'!A1" display="18EVO01"/>
    <hyperlink ref="A5" location="'18EVO02'!A1" display="18EVO02"/>
    <hyperlink ref="A6" location="'18EVO03'!A1" display="18EVO03"/>
    <hyperlink ref="A7" location="'18EVO04'!A1" display="18EVO04"/>
    <hyperlink ref="A8" location="'18EVO05'!A1" display="18EVO05"/>
    <hyperlink ref="A9" location="'18EVO06'!A1" display="18EVO06"/>
    <hyperlink ref="A11" location="'18EVO08'!A1" display="18EVO08"/>
    <hyperlink ref="A12" location="'18EVO09'!A1" display="18EVO09"/>
    <hyperlink ref="A13" location="'18EVO10'!A1" display="18EVO10"/>
    <hyperlink ref="A14" location="'18EVO11'!A1" display="18EVO11"/>
    <hyperlink ref="A10" location="'18EVO07'!A1" display="18EVO07"/>
    <hyperlink ref="A15" location="'18EVO12'!A1" display="18EVO12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8"/>
  <sheetViews>
    <sheetView zoomScale="115" zoomScaleNormal="115" zoomScalePageLayoutView="0" workbookViewId="0" topLeftCell="A1">
      <selection activeCell="A103" sqref="A103"/>
    </sheetView>
  </sheetViews>
  <sheetFormatPr defaultColWidth="8.8515625" defaultRowHeight="9.75" customHeight="1"/>
  <cols>
    <col min="1" max="1" width="12.140625" style="137" customWidth="1"/>
    <col min="2" max="16" width="5.140625" style="137" customWidth="1"/>
    <col min="17" max="16384" width="8.8515625" style="137" customWidth="1"/>
  </cols>
  <sheetData>
    <row r="1" spans="1:16" ht="9.75" customHeight="1">
      <c r="A1" s="95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9.75" customHeight="1">
      <c r="A2" s="198" t="s">
        <v>133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9.75" customHeight="1">
      <c r="A3" s="198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ht="9.75" customHeight="1">
      <c r="A4" s="198" t="s">
        <v>132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6" spans="1:16" ht="9.75" customHeight="1">
      <c r="A6" s="196"/>
      <c r="B6" s="195" t="s">
        <v>7</v>
      </c>
      <c r="C6" s="194"/>
      <c r="D6" s="194"/>
      <c r="E6" s="195" t="s">
        <v>6</v>
      </c>
      <c r="F6" s="194"/>
      <c r="G6" s="194"/>
      <c r="H6" s="195" t="s">
        <v>0</v>
      </c>
      <c r="I6" s="194"/>
      <c r="J6" s="194"/>
      <c r="K6" s="195" t="s">
        <v>1</v>
      </c>
      <c r="L6" s="194"/>
      <c r="M6" s="194"/>
      <c r="N6" s="195" t="s">
        <v>4</v>
      </c>
      <c r="O6" s="194"/>
      <c r="P6" s="193"/>
    </row>
    <row r="7" spans="1:16" ht="9.75" customHeight="1">
      <c r="A7" s="201" t="s">
        <v>12</v>
      </c>
      <c r="B7" s="191" t="s">
        <v>5</v>
      </c>
      <c r="C7" s="190"/>
      <c r="D7" s="190"/>
      <c r="E7" s="191" t="s">
        <v>8</v>
      </c>
      <c r="F7" s="190"/>
      <c r="G7" s="190"/>
      <c r="H7" s="189"/>
      <c r="I7" s="188"/>
      <c r="J7" s="188"/>
      <c r="K7" s="189"/>
      <c r="L7" s="188"/>
      <c r="M7" s="188"/>
      <c r="N7" s="189"/>
      <c r="O7" s="188"/>
      <c r="P7" s="187"/>
    </row>
    <row r="8" spans="1:16" ht="9.75" customHeight="1">
      <c r="A8" s="182" t="s">
        <v>9</v>
      </c>
      <c r="B8" s="181">
        <v>0</v>
      </c>
      <c r="C8" s="180">
        <v>0</v>
      </c>
      <c r="D8" s="180">
        <v>0</v>
      </c>
      <c r="E8" s="181">
        <v>98</v>
      </c>
      <c r="F8" s="180">
        <v>69</v>
      </c>
      <c r="G8" s="180">
        <v>167</v>
      </c>
      <c r="H8" s="181">
        <v>0</v>
      </c>
      <c r="I8" s="180">
        <v>0</v>
      </c>
      <c r="J8" s="180">
        <v>0</v>
      </c>
      <c r="K8" s="181">
        <v>58</v>
      </c>
      <c r="L8" s="180">
        <v>34</v>
      </c>
      <c r="M8" s="180">
        <v>92</v>
      </c>
      <c r="N8" s="181">
        <v>156</v>
      </c>
      <c r="O8" s="180">
        <v>103</v>
      </c>
      <c r="P8" s="177">
        <v>259</v>
      </c>
    </row>
    <row r="9" spans="1:16" ht="9.75" customHeight="1">
      <c r="A9" s="182" t="s">
        <v>126</v>
      </c>
      <c r="B9" s="181">
        <v>0</v>
      </c>
      <c r="C9" s="180">
        <v>0</v>
      </c>
      <c r="D9" s="180">
        <v>0</v>
      </c>
      <c r="E9" s="181">
        <v>113</v>
      </c>
      <c r="F9" s="180">
        <v>63</v>
      </c>
      <c r="G9" s="180">
        <v>176</v>
      </c>
      <c r="H9" s="181">
        <v>0</v>
      </c>
      <c r="I9" s="180">
        <v>0</v>
      </c>
      <c r="J9" s="180">
        <v>0</v>
      </c>
      <c r="K9" s="181">
        <v>58</v>
      </c>
      <c r="L9" s="180">
        <v>47</v>
      </c>
      <c r="M9" s="180">
        <v>105</v>
      </c>
      <c r="N9" s="181">
        <v>171</v>
      </c>
      <c r="O9" s="180">
        <v>110</v>
      </c>
      <c r="P9" s="177">
        <v>281</v>
      </c>
    </row>
    <row r="10" spans="1:16" ht="9.75" customHeight="1">
      <c r="A10" s="182" t="s">
        <v>125</v>
      </c>
      <c r="B10" s="181">
        <v>0</v>
      </c>
      <c r="C10" s="180">
        <v>0</v>
      </c>
      <c r="D10" s="180">
        <v>0</v>
      </c>
      <c r="E10" s="181">
        <v>99</v>
      </c>
      <c r="F10" s="180">
        <v>55</v>
      </c>
      <c r="G10" s="180">
        <v>154</v>
      </c>
      <c r="H10" s="181">
        <v>0</v>
      </c>
      <c r="I10" s="180">
        <v>0</v>
      </c>
      <c r="J10" s="180">
        <v>0</v>
      </c>
      <c r="K10" s="181">
        <v>44</v>
      </c>
      <c r="L10" s="180">
        <v>32</v>
      </c>
      <c r="M10" s="180">
        <v>76</v>
      </c>
      <c r="N10" s="181">
        <v>143</v>
      </c>
      <c r="O10" s="180">
        <v>87</v>
      </c>
      <c r="P10" s="177">
        <v>230</v>
      </c>
    </row>
    <row r="11" spans="1:16" ht="9.75" customHeight="1">
      <c r="A11" s="182" t="s">
        <v>123</v>
      </c>
      <c r="B11" s="181">
        <v>26</v>
      </c>
      <c r="C11" s="180">
        <v>15</v>
      </c>
      <c r="D11" s="180">
        <v>41</v>
      </c>
      <c r="E11" s="181">
        <v>44</v>
      </c>
      <c r="F11" s="180">
        <v>36</v>
      </c>
      <c r="G11" s="180">
        <v>80</v>
      </c>
      <c r="H11" s="181">
        <v>0</v>
      </c>
      <c r="I11" s="180">
        <v>0</v>
      </c>
      <c r="J11" s="180">
        <v>0</v>
      </c>
      <c r="K11" s="181">
        <v>54</v>
      </c>
      <c r="L11" s="180">
        <v>52</v>
      </c>
      <c r="M11" s="180">
        <v>106</v>
      </c>
      <c r="N11" s="181">
        <v>124</v>
      </c>
      <c r="O11" s="180">
        <v>103</v>
      </c>
      <c r="P11" s="177">
        <v>227</v>
      </c>
    </row>
    <row r="12" spans="1:16" ht="9.75" customHeight="1">
      <c r="A12" s="182" t="s">
        <v>122</v>
      </c>
      <c r="B12" s="181">
        <v>19</v>
      </c>
      <c r="C12" s="180">
        <v>7</v>
      </c>
      <c r="D12" s="180">
        <v>26</v>
      </c>
      <c r="E12" s="181">
        <v>51</v>
      </c>
      <c r="F12" s="180">
        <v>46</v>
      </c>
      <c r="G12" s="180">
        <v>97</v>
      </c>
      <c r="H12" s="181">
        <v>0</v>
      </c>
      <c r="I12" s="180">
        <v>0</v>
      </c>
      <c r="J12" s="180">
        <v>0</v>
      </c>
      <c r="K12" s="181">
        <v>33</v>
      </c>
      <c r="L12" s="180">
        <v>35</v>
      </c>
      <c r="M12" s="180">
        <v>68</v>
      </c>
      <c r="N12" s="181">
        <v>103</v>
      </c>
      <c r="O12" s="180">
        <v>88</v>
      </c>
      <c r="P12" s="177">
        <v>191</v>
      </c>
    </row>
    <row r="13" spans="1:16" ht="9.75" customHeight="1">
      <c r="A13" s="182" t="s">
        <v>121</v>
      </c>
      <c r="B13" s="179" t="s">
        <v>102</v>
      </c>
      <c r="C13" s="178" t="s">
        <v>102</v>
      </c>
      <c r="D13" s="180">
        <v>11</v>
      </c>
      <c r="E13" s="179" t="s">
        <v>102</v>
      </c>
      <c r="F13" s="178" t="s">
        <v>102</v>
      </c>
      <c r="G13" s="180">
        <v>49</v>
      </c>
      <c r="H13" s="181">
        <v>0</v>
      </c>
      <c r="I13" s="180">
        <v>0</v>
      </c>
      <c r="J13" s="180">
        <v>0</v>
      </c>
      <c r="K13" s="179" t="s">
        <v>102</v>
      </c>
      <c r="L13" s="178" t="s">
        <v>102</v>
      </c>
      <c r="M13" s="180">
        <v>54</v>
      </c>
      <c r="N13" s="179" t="s">
        <v>102</v>
      </c>
      <c r="O13" s="178" t="s">
        <v>102</v>
      </c>
      <c r="P13" s="177">
        <v>114</v>
      </c>
    </row>
    <row r="14" spans="1:16" ht="9.75" customHeight="1">
      <c r="A14" s="182" t="s">
        <v>120</v>
      </c>
      <c r="B14" s="179" t="s">
        <v>102</v>
      </c>
      <c r="C14" s="178" t="s">
        <v>102</v>
      </c>
      <c r="D14" s="180">
        <v>13</v>
      </c>
      <c r="E14" s="179" t="s">
        <v>102</v>
      </c>
      <c r="F14" s="178" t="s">
        <v>102</v>
      </c>
      <c r="G14" s="180">
        <v>72</v>
      </c>
      <c r="H14" s="181">
        <v>0</v>
      </c>
      <c r="I14" s="180">
        <v>0</v>
      </c>
      <c r="J14" s="180">
        <v>0</v>
      </c>
      <c r="K14" s="179" t="s">
        <v>102</v>
      </c>
      <c r="L14" s="178" t="s">
        <v>102</v>
      </c>
      <c r="M14" s="180">
        <v>45</v>
      </c>
      <c r="N14" s="179" t="s">
        <v>102</v>
      </c>
      <c r="O14" s="178" t="s">
        <v>102</v>
      </c>
      <c r="P14" s="177">
        <v>130</v>
      </c>
    </row>
    <row r="15" spans="1:16" ht="9.75" customHeight="1">
      <c r="A15" s="182" t="s">
        <v>119</v>
      </c>
      <c r="B15" s="179" t="s">
        <v>102</v>
      </c>
      <c r="C15" s="178" t="s">
        <v>102</v>
      </c>
      <c r="D15" s="180">
        <v>26</v>
      </c>
      <c r="E15" s="179" t="s">
        <v>102</v>
      </c>
      <c r="F15" s="178" t="s">
        <v>102</v>
      </c>
      <c r="G15" s="180">
        <v>77</v>
      </c>
      <c r="H15" s="181">
        <v>0</v>
      </c>
      <c r="I15" s="180">
        <v>0</v>
      </c>
      <c r="J15" s="180">
        <v>0</v>
      </c>
      <c r="K15" s="179" t="s">
        <v>102</v>
      </c>
      <c r="L15" s="178" t="s">
        <v>102</v>
      </c>
      <c r="M15" s="180">
        <v>44</v>
      </c>
      <c r="N15" s="179" t="s">
        <v>102</v>
      </c>
      <c r="O15" s="178" t="s">
        <v>102</v>
      </c>
      <c r="P15" s="177">
        <v>147</v>
      </c>
    </row>
    <row r="16" spans="1:16" ht="9.75" customHeight="1">
      <c r="A16" s="182" t="s">
        <v>118</v>
      </c>
      <c r="B16" s="179">
        <v>12</v>
      </c>
      <c r="C16" s="178">
        <v>6</v>
      </c>
      <c r="D16" s="180">
        <v>18</v>
      </c>
      <c r="E16" s="179">
        <v>42</v>
      </c>
      <c r="F16" s="178">
        <v>43</v>
      </c>
      <c r="G16" s="180">
        <v>85</v>
      </c>
      <c r="H16" s="181">
        <v>0</v>
      </c>
      <c r="I16" s="180">
        <v>0</v>
      </c>
      <c r="J16" s="180">
        <v>0</v>
      </c>
      <c r="K16" s="179">
        <v>28</v>
      </c>
      <c r="L16" s="178">
        <v>18</v>
      </c>
      <c r="M16" s="180">
        <v>46</v>
      </c>
      <c r="N16" s="179">
        <v>82</v>
      </c>
      <c r="O16" s="178">
        <v>67</v>
      </c>
      <c r="P16" s="177">
        <v>149</v>
      </c>
    </row>
    <row r="17" spans="1:16" ht="9.75" customHeight="1">
      <c r="A17" s="182" t="s">
        <v>117</v>
      </c>
      <c r="B17" s="179">
        <v>12</v>
      </c>
      <c r="C17" s="178">
        <v>5</v>
      </c>
      <c r="D17" s="180">
        <v>17</v>
      </c>
      <c r="E17" s="179">
        <v>51</v>
      </c>
      <c r="F17" s="178">
        <v>43</v>
      </c>
      <c r="G17" s="180">
        <v>94</v>
      </c>
      <c r="H17" s="181">
        <v>0</v>
      </c>
      <c r="I17" s="180">
        <v>0</v>
      </c>
      <c r="J17" s="180">
        <v>0</v>
      </c>
      <c r="K17" s="179">
        <v>29</v>
      </c>
      <c r="L17" s="178">
        <v>24</v>
      </c>
      <c r="M17" s="180">
        <v>53</v>
      </c>
      <c r="N17" s="179">
        <v>92</v>
      </c>
      <c r="O17" s="178">
        <v>72</v>
      </c>
      <c r="P17" s="177">
        <v>164</v>
      </c>
    </row>
    <row r="18" spans="1:16" ht="9.75" customHeight="1">
      <c r="A18" s="182" t="s">
        <v>116</v>
      </c>
      <c r="B18" s="179">
        <v>15</v>
      </c>
      <c r="C18" s="178">
        <v>4</v>
      </c>
      <c r="D18" s="180">
        <v>19</v>
      </c>
      <c r="E18" s="179">
        <v>48</v>
      </c>
      <c r="F18" s="178">
        <v>35</v>
      </c>
      <c r="G18" s="180">
        <v>83</v>
      </c>
      <c r="H18" s="181">
        <v>0</v>
      </c>
      <c r="I18" s="180">
        <v>0</v>
      </c>
      <c r="J18" s="180">
        <v>0</v>
      </c>
      <c r="K18" s="179">
        <v>22</v>
      </c>
      <c r="L18" s="178">
        <v>16</v>
      </c>
      <c r="M18" s="180">
        <v>38</v>
      </c>
      <c r="N18" s="179">
        <v>85</v>
      </c>
      <c r="O18" s="178">
        <v>55</v>
      </c>
      <c r="P18" s="177">
        <v>140</v>
      </c>
    </row>
    <row r="19" spans="1:16" ht="9.75" customHeight="1">
      <c r="A19" s="182" t="s">
        <v>115</v>
      </c>
      <c r="B19" s="179">
        <v>9</v>
      </c>
      <c r="C19" s="178">
        <v>6</v>
      </c>
      <c r="D19" s="180">
        <v>15</v>
      </c>
      <c r="E19" s="179">
        <v>50</v>
      </c>
      <c r="F19" s="178">
        <v>31</v>
      </c>
      <c r="G19" s="180">
        <v>81</v>
      </c>
      <c r="H19" s="181">
        <v>0</v>
      </c>
      <c r="I19" s="180">
        <v>0</v>
      </c>
      <c r="J19" s="180">
        <v>0</v>
      </c>
      <c r="K19" s="179">
        <v>20</v>
      </c>
      <c r="L19" s="178">
        <v>16</v>
      </c>
      <c r="M19" s="180">
        <v>36</v>
      </c>
      <c r="N19" s="179">
        <v>79</v>
      </c>
      <c r="O19" s="178">
        <v>53</v>
      </c>
      <c r="P19" s="177">
        <v>132</v>
      </c>
    </row>
    <row r="20" spans="1:16" ht="9.75" customHeight="1">
      <c r="A20" s="182" t="s">
        <v>114</v>
      </c>
      <c r="B20" s="179">
        <v>8</v>
      </c>
      <c r="C20" s="178">
        <v>3</v>
      </c>
      <c r="D20" s="180">
        <v>11</v>
      </c>
      <c r="E20" s="179">
        <v>33</v>
      </c>
      <c r="F20" s="178">
        <v>23</v>
      </c>
      <c r="G20" s="180">
        <v>56</v>
      </c>
      <c r="H20" s="181">
        <v>0</v>
      </c>
      <c r="I20" s="180">
        <v>0</v>
      </c>
      <c r="J20" s="180">
        <v>0</v>
      </c>
      <c r="K20" s="179">
        <v>26</v>
      </c>
      <c r="L20" s="178">
        <v>16</v>
      </c>
      <c r="M20" s="180">
        <v>42</v>
      </c>
      <c r="N20" s="179">
        <v>67</v>
      </c>
      <c r="O20" s="178">
        <v>42</v>
      </c>
      <c r="P20" s="177">
        <v>109</v>
      </c>
    </row>
    <row r="21" spans="1:16" ht="9.75" customHeight="1">
      <c r="A21" s="182" t="s">
        <v>113</v>
      </c>
      <c r="B21" s="179">
        <v>9</v>
      </c>
      <c r="C21" s="178">
        <v>6</v>
      </c>
      <c r="D21" s="180">
        <v>15</v>
      </c>
      <c r="E21" s="179">
        <v>50</v>
      </c>
      <c r="F21" s="178">
        <v>29</v>
      </c>
      <c r="G21" s="180">
        <v>79</v>
      </c>
      <c r="H21" s="181">
        <v>0</v>
      </c>
      <c r="I21" s="180">
        <v>0</v>
      </c>
      <c r="J21" s="180">
        <v>0</v>
      </c>
      <c r="K21" s="179">
        <v>31</v>
      </c>
      <c r="L21" s="178">
        <v>14</v>
      </c>
      <c r="M21" s="180">
        <v>45</v>
      </c>
      <c r="N21" s="179">
        <v>90</v>
      </c>
      <c r="O21" s="178">
        <v>49</v>
      </c>
      <c r="P21" s="177">
        <v>139</v>
      </c>
    </row>
    <row r="22" spans="1:16" ht="9.75" customHeight="1">
      <c r="A22" s="182" t="s">
        <v>112</v>
      </c>
      <c r="B22" s="179" t="s">
        <v>102</v>
      </c>
      <c r="C22" s="178" t="s">
        <v>102</v>
      </c>
      <c r="D22" s="180">
        <v>7</v>
      </c>
      <c r="E22" s="179" t="s">
        <v>102</v>
      </c>
      <c r="F22" s="178" t="s">
        <v>102</v>
      </c>
      <c r="G22" s="180">
        <v>77</v>
      </c>
      <c r="H22" s="181">
        <v>0</v>
      </c>
      <c r="I22" s="180">
        <v>0</v>
      </c>
      <c r="J22" s="180">
        <v>0</v>
      </c>
      <c r="K22" s="179" t="s">
        <v>102</v>
      </c>
      <c r="L22" s="178" t="s">
        <v>102</v>
      </c>
      <c r="M22" s="180">
        <v>43</v>
      </c>
      <c r="N22" s="179" t="s">
        <v>102</v>
      </c>
      <c r="O22" s="178" t="s">
        <v>102</v>
      </c>
      <c r="P22" s="200">
        <v>127</v>
      </c>
    </row>
    <row r="23" spans="1:16" ht="9.75" customHeight="1">
      <c r="A23" s="182" t="s">
        <v>111</v>
      </c>
      <c r="B23" s="179" t="s">
        <v>102</v>
      </c>
      <c r="C23" s="178" t="s">
        <v>102</v>
      </c>
      <c r="D23" s="180">
        <v>5</v>
      </c>
      <c r="E23" s="179" t="s">
        <v>102</v>
      </c>
      <c r="F23" s="178" t="s">
        <v>102</v>
      </c>
      <c r="G23" s="180">
        <v>81</v>
      </c>
      <c r="H23" s="181">
        <v>0</v>
      </c>
      <c r="I23" s="180">
        <v>0</v>
      </c>
      <c r="J23" s="180">
        <v>0</v>
      </c>
      <c r="K23" s="179" t="s">
        <v>102</v>
      </c>
      <c r="L23" s="178" t="s">
        <v>102</v>
      </c>
      <c r="M23" s="180">
        <v>40</v>
      </c>
      <c r="N23" s="179" t="s">
        <v>102</v>
      </c>
      <c r="O23" s="178" t="s">
        <v>102</v>
      </c>
      <c r="P23" s="200">
        <v>126</v>
      </c>
    </row>
    <row r="24" spans="1:16" ht="9.75" customHeight="1">
      <c r="A24" s="182" t="s">
        <v>110</v>
      </c>
      <c r="B24" s="179" t="s">
        <v>102</v>
      </c>
      <c r="C24" s="178" t="s">
        <v>102</v>
      </c>
      <c r="D24" s="180">
        <v>7</v>
      </c>
      <c r="E24" s="179" t="s">
        <v>102</v>
      </c>
      <c r="F24" s="178" t="s">
        <v>102</v>
      </c>
      <c r="G24" s="180">
        <v>67</v>
      </c>
      <c r="H24" s="181">
        <v>0</v>
      </c>
      <c r="I24" s="180">
        <v>0</v>
      </c>
      <c r="J24" s="180">
        <v>0</v>
      </c>
      <c r="K24" s="179" t="s">
        <v>102</v>
      </c>
      <c r="L24" s="178" t="s">
        <v>102</v>
      </c>
      <c r="M24" s="180">
        <v>42</v>
      </c>
      <c r="N24" s="179" t="s">
        <v>102</v>
      </c>
      <c r="O24" s="178" t="s">
        <v>102</v>
      </c>
      <c r="P24" s="200">
        <v>116</v>
      </c>
    </row>
    <row r="25" spans="1:16" s="138" customFormat="1" ht="9.75" customHeight="1">
      <c r="A25" s="182" t="s">
        <v>109</v>
      </c>
      <c r="B25" s="179" t="s">
        <v>102</v>
      </c>
      <c r="C25" s="178" t="s">
        <v>102</v>
      </c>
      <c r="D25" s="180">
        <v>9</v>
      </c>
      <c r="E25" s="179" t="s">
        <v>102</v>
      </c>
      <c r="F25" s="178" t="s">
        <v>102</v>
      </c>
      <c r="G25" s="180">
        <v>72</v>
      </c>
      <c r="H25" s="181">
        <v>0</v>
      </c>
      <c r="I25" s="180">
        <v>0</v>
      </c>
      <c r="J25" s="180">
        <v>0</v>
      </c>
      <c r="K25" s="179" t="s">
        <v>102</v>
      </c>
      <c r="L25" s="178" t="s">
        <v>102</v>
      </c>
      <c r="M25" s="180">
        <v>36</v>
      </c>
      <c r="N25" s="179" t="s">
        <v>102</v>
      </c>
      <c r="O25" s="178" t="s">
        <v>102</v>
      </c>
      <c r="P25" s="200">
        <f aca="true" t="shared" si="0" ref="P25:P31">SUM(M25,G25,D25)</f>
        <v>117</v>
      </c>
    </row>
    <row r="26" spans="1:16" s="138" customFormat="1" ht="9.75" customHeight="1">
      <c r="A26" s="182" t="s">
        <v>108</v>
      </c>
      <c r="B26" s="179" t="s">
        <v>102</v>
      </c>
      <c r="C26" s="178" t="s">
        <v>102</v>
      </c>
      <c r="D26" s="180">
        <v>6</v>
      </c>
      <c r="E26" s="179" t="s">
        <v>102</v>
      </c>
      <c r="F26" s="178" t="s">
        <v>102</v>
      </c>
      <c r="G26" s="180">
        <v>86</v>
      </c>
      <c r="H26" s="181">
        <v>0</v>
      </c>
      <c r="I26" s="180">
        <v>0</v>
      </c>
      <c r="J26" s="180">
        <v>0</v>
      </c>
      <c r="K26" s="179" t="s">
        <v>102</v>
      </c>
      <c r="L26" s="178" t="s">
        <v>102</v>
      </c>
      <c r="M26" s="180">
        <v>50</v>
      </c>
      <c r="N26" s="179" t="s">
        <v>102</v>
      </c>
      <c r="O26" s="178" t="s">
        <v>102</v>
      </c>
      <c r="P26" s="200">
        <f t="shared" si="0"/>
        <v>142</v>
      </c>
    </row>
    <row r="27" spans="1:16" s="138" customFormat="1" ht="9.75" customHeight="1">
      <c r="A27" s="182" t="s">
        <v>107</v>
      </c>
      <c r="B27" s="179" t="s">
        <v>102</v>
      </c>
      <c r="C27" s="178" t="s">
        <v>102</v>
      </c>
      <c r="D27" s="180">
        <v>8</v>
      </c>
      <c r="E27" s="179" t="s">
        <v>102</v>
      </c>
      <c r="F27" s="178" t="s">
        <v>102</v>
      </c>
      <c r="G27" s="180">
        <v>77</v>
      </c>
      <c r="H27" s="181">
        <v>0</v>
      </c>
      <c r="I27" s="180">
        <v>0</v>
      </c>
      <c r="J27" s="180">
        <v>0</v>
      </c>
      <c r="K27" s="179" t="s">
        <v>102</v>
      </c>
      <c r="L27" s="178" t="s">
        <v>102</v>
      </c>
      <c r="M27" s="180">
        <v>47</v>
      </c>
      <c r="N27" s="179" t="s">
        <v>102</v>
      </c>
      <c r="O27" s="178" t="s">
        <v>102</v>
      </c>
      <c r="P27" s="200">
        <f t="shared" si="0"/>
        <v>132</v>
      </c>
    </row>
    <row r="28" spans="1:16" s="138" customFormat="1" ht="9.75" customHeight="1">
      <c r="A28" s="182" t="s">
        <v>106</v>
      </c>
      <c r="B28" s="179" t="s">
        <v>102</v>
      </c>
      <c r="C28" s="178" t="s">
        <v>102</v>
      </c>
      <c r="D28" s="180">
        <v>5</v>
      </c>
      <c r="E28" s="179" t="s">
        <v>102</v>
      </c>
      <c r="F28" s="178" t="s">
        <v>102</v>
      </c>
      <c r="G28" s="180">
        <v>70</v>
      </c>
      <c r="H28" s="181">
        <v>0</v>
      </c>
      <c r="I28" s="180">
        <v>0</v>
      </c>
      <c r="J28" s="180">
        <v>0</v>
      </c>
      <c r="K28" s="179" t="s">
        <v>102</v>
      </c>
      <c r="L28" s="178" t="s">
        <v>102</v>
      </c>
      <c r="M28" s="180">
        <v>46</v>
      </c>
      <c r="N28" s="179" t="s">
        <v>102</v>
      </c>
      <c r="O28" s="178" t="s">
        <v>102</v>
      </c>
      <c r="P28" s="200">
        <f t="shared" si="0"/>
        <v>121</v>
      </c>
    </row>
    <row r="29" spans="1:16" s="138" customFormat="1" ht="9.75" customHeight="1">
      <c r="A29" s="182" t="s">
        <v>105</v>
      </c>
      <c r="B29" s="179" t="s">
        <v>102</v>
      </c>
      <c r="C29" s="178" t="s">
        <v>102</v>
      </c>
      <c r="D29" s="180">
        <v>9</v>
      </c>
      <c r="E29" s="179" t="s">
        <v>102</v>
      </c>
      <c r="F29" s="178" t="s">
        <v>102</v>
      </c>
      <c r="G29" s="180">
        <v>74</v>
      </c>
      <c r="H29" s="181">
        <v>0</v>
      </c>
      <c r="I29" s="180">
        <v>0</v>
      </c>
      <c r="J29" s="180">
        <v>0</v>
      </c>
      <c r="K29" s="179" t="s">
        <v>102</v>
      </c>
      <c r="L29" s="178" t="s">
        <v>102</v>
      </c>
      <c r="M29" s="180">
        <v>56</v>
      </c>
      <c r="N29" s="179" t="s">
        <v>102</v>
      </c>
      <c r="O29" s="178" t="s">
        <v>102</v>
      </c>
      <c r="P29" s="200">
        <f t="shared" si="0"/>
        <v>139</v>
      </c>
    </row>
    <row r="30" spans="1:16" s="138" customFormat="1" ht="9.75" customHeight="1">
      <c r="A30" s="182" t="s">
        <v>104</v>
      </c>
      <c r="B30" s="179" t="s">
        <v>102</v>
      </c>
      <c r="C30" s="178" t="s">
        <v>102</v>
      </c>
      <c r="D30" s="180">
        <v>6</v>
      </c>
      <c r="E30" s="179" t="s">
        <v>102</v>
      </c>
      <c r="F30" s="178" t="s">
        <v>102</v>
      </c>
      <c r="G30" s="180">
        <v>81</v>
      </c>
      <c r="H30" s="181">
        <v>0</v>
      </c>
      <c r="I30" s="180">
        <v>0</v>
      </c>
      <c r="J30" s="180">
        <v>0</v>
      </c>
      <c r="K30" s="179" t="s">
        <v>102</v>
      </c>
      <c r="L30" s="178" t="s">
        <v>102</v>
      </c>
      <c r="M30" s="180">
        <v>45</v>
      </c>
      <c r="N30" s="179" t="s">
        <v>102</v>
      </c>
      <c r="O30" s="178" t="s">
        <v>102</v>
      </c>
      <c r="P30" s="200">
        <f t="shared" si="0"/>
        <v>132</v>
      </c>
    </row>
    <row r="31" spans="1:16" s="138" customFormat="1" ht="9.75" customHeight="1">
      <c r="A31" s="182" t="s">
        <v>103</v>
      </c>
      <c r="B31" s="179" t="s">
        <v>102</v>
      </c>
      <c r="C31" s="178" t="s">
        <v>102</v>
      </c>
      <c r="D31" s="180">
        <v>9</v>
      </c>
      <c r="E31" s="179" t="s">
        <v>102</v>
      </c>
      <c r="F31" s="178" t="s">
        <v>102</v>
      </c>
      <c r="G31" s="180">
        <v>73</v>
      </c>
      <c r="H31" s="181">
        <v>0</v>
      </c>
      <c r="I31" s="180">
        <v>0</v>
      </c>
      <c r="J31" s="180">
        <v>0</v>
      </c>
      <c r="K31" s="179" t="s">
        <v>102</v>
      </c>
      <c r="L31" s="178" t="s">
        <v>102</v>
      </c>
      <c r="M31" s="180">
        <v>49</v>
      </c>
      <c r="N31" s="179" t="s">
        <v>102</v>
      </c>
      <c r="O31" s="178" t="s">
        <v>102</v>
      </c>
      <c r="P31" s="200">
        <f t="shared" si="0"/>
        <v>131</v>
      </c>
    </row>
    <row r="32" spans="1:16" s="138" customFormat="1" ht="9.75" customHeight="1">
      <c r="A32" s="176" t="s">
        <v>176</v>
      </c>
      <c r="B32" s="173" t="s">
        <v>102</v>
      </c>
      <c r="C32" s="172" t="s">
        <v>102</v>
      </c>
      <c r="D32" s="174">
        <v>11</v>
      </c>
      <c r="E32" s="173" t="s">
        <v>102</v>
      </c>
      <c r="F32" s="172" t="s">
        <v>102</v>
      </c>
      <c r="G32" s="174">
        <v>79</v>
      </c>
      <c r="H32" s="175">
        <v>0</v>
      </c>
      <c r="I32" s="174">
        <v>0</v>
      </c>
      <c r="J32" s="174">
        <v>0</v>
      </c>
      <c r="K32" s="173" t="s">
        <v>102</v>
      </c>
      <c r="L32" s="172" t="s">
        <v>102</v>
      </c>
      <c r="M32" s="174">
        <v>44</v>
      </c>
      <c r="N32" s="173" t="s">
        <v>102</v>
      </c>
      <c r="O32" s="172" t="s">
        <v>102</v>
      </c>
      <c r="P32" s="199">
        <f>SUM(M32,G32,D32)</f>
        <v>134</v>
      </c>
    </row>
    <row r="34" spans="1:16" ht="9.75" customHeight="1">
      <c r="A34" s="198" t="s">
        <v>131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6" spans="1:16" ht="9.75" customHeight="1">
      <c r="A36" s="196"/>
      <c r="B36" s="195" t="s">
        <v>7</v>
      </c>
      <c r="C36" s="194"/>
      <c r="D36" s="194"/>
      <c r="E36" s="195" t="s">
        <v>6</v>
      </c>
      <c r="F36" s="194"/>
      <c r="G36" s="194"/>
      <c r="H36" s="195" t="s">
        <v>0</v>
      </c>
      <c r="I36" s="194"/>
      <c r="J36" s="194"/>
      <c r="K36" s="195" t="s">
        <v>1</v>
      </c>
      <c r="L36" s="194"/>
      <c r="M36" s="194"/>
      <c r="N36" s="195" t="s">
        <v>4</v>
      </c>
      <c r="O36" s="194"/>
      <c r="P36" s="193"/>
    </row>
    <row r="37" spans="1:16" ht="9.75" customHeight="1">
      <c r="A37" s="192" t="s">
        <v>12</v>
      </c>
      <c r="B37" s="191" t="s">
        <v>5</v>
      </c>
      <c r="C37" s="190"/>
      <c r="D37" s="190"/>
      <c r="E37" s="191" t="s">
        <v>8</v>
      </c>
      <c r="F37" s="190"/>
      <c r="G37" s="190"/>
      <c r="H37" s="189"/>
      <c r="I37" s="188"/>
      <c r="J37" s="188"/>
      <c r="K37" s="189"/>
      <c r="L37" s="188"/>
      <c r="M37" s="188"/>
      <c r="N37" s="189"/>
      <c r="O37" s="188"/>
      <c r="P37" s="187"/>
    </row>
    <row r="38" spans="1:16" ht="9.75" customHeight="1">
      <c r="A38" s="186"/>
      <c r="B38" s="185" t="s">
        <v>129</v>
      </c>
      <c r="C38" s="184" t="s">
        <v>128</v>
      </c>
      <c r="D38" s="184" t="s">
        <v>127</v>
      </c>
      <c r="E38" s="185" t="s">
        <v>129</v>
      </c>
      <c r="F38" s="184" t="s">
        <v>128</v>
      </c>
      <c r="G38" s="184" t="s">
        <v>127</v>
      </c>
      <c r="H38" s="185" t="s">
        <v>129</v>
      </c>
      <c r="I38" s="184" t="s">
        <v>128</v>
      </c>
      <c r="J38" s="184" t="s">
        <v>127</v>
      </c>
      <c r="K38" s="185" t="s">
        <v>129</v>
      </c>
      <c r="L38" s="184" t="s">
        <v>128</v>
      </c>
      <c r="M38" s="184" t="s">
        <v>127</v>
      </c>
      <c r="N38" s="185" t="s">
        <v>129</v>
      </c>
      <c r="O38" s="184" t="s">
        <v>128</v>
      </c>
      <c r="P38" s="183" t="s">
        <v>127</v>
      </c>
    </row>
    <row r="39" spans="1:16" ht="9.75" customHeight="1">
      <c r="A39" s="182" t="s">
        <v>9</v>
      </c>
      <c r="B39" s="181">
        <v>0</v>
      </c>
      <c r="C39" s="180">
        <v>0</v>
      </c>
      <c r="D39" s="180">
        <v>0</v>
      </c>
      <c r="E39" s="181">
        <v>138</v>
      </c>
      <c r="F39" s="180">
        <v>83</v>
      </c>
      <c r="G39" s="180">
        <v>221</v>
      </c>
      <c r="H39" s="181">
        <v>0</v>
      </c>
      <c r="I39" s="180">
        <v>0</v>
      </c>
      <c r="J39" s="180">
        <v>0</v>
      </c>
      <c r="K39" s="181">
        <v>57</v>
      </c>
      <c r="L39" s="180">
        <v>39</v>
      </c>
      <c r="M39" s="180">
        <v>96</v>
      </c>
      <c r="N39" s="181">
        <v>195</v>
      </c>
      <c r="O39" s="180">
        <v>122</v>
      </c>
      <c r="P39" s="177">
        <v>317</v>
      </c>
    </row>
    <row r="40" spans="1:16" ht="9.75" customHeight="1">
      <c r="A40" s="182" t="s">
        <v>126</v>
      </c>
      <c r="B40" s="181">
        <v>0</v>
      </c>
      <c r="C40" s="180">
        <v>0</v>
      </c>
      <c r="D40" s="180">
        <v>0</v>
      </c>
      <c r="E40" s="181">
        <v>173</v>
      </c>
      <c r="F40" s="180">
        <v>84</v>
      </c>
      <c r="G40" s="180">
        <v>257</v>
      </c>
      <c r="H40" s="181">
        <v>0</v>
      </c>
      <c r="I40" s="180">
        <v>0</v>
      </c>
      <c r="J40" s="180">
        <v>0</v>
      </c>
      <c r="K40" s="181">
        <v>43</v>
      </c>
      <c r="L40" s="180">
        <v>29</v>
      </c>
      <c r="M40" s="180">
        <v>72</v>
      </c>
      <c r="N40" s="181">
        <v>216</v>
      </c>
      <c r="O40" s="180">
        <v>113</v>
      </c>
      <c r="P40" s="177">
        <v>329</v>
      </c>
    </row>
    <row r="41" spans="1:16" ht="9.75" customHeight="1">
      <c r="A41" s="182" t="s">
        <v>125</v>
      </c>
      <c r="B41" s="181">
        <v>0</v>
      </c>
      <c r="C41" s="180">
        <v>0</v>
      </c>
      <c r="D41" s="180">
        <v>0</v>
      </c>
      <c r="E41" s="181">
        <v>137</v>
      </c>
      <c r="F41" s="180">
        <v>90</v>
      </c>
      <c r="G41" s="180">
        <v>227</v>
      </c>
      <c r="H41" s="181">
        <v>0</v>
      </c>
      <c r="I41" s="180">
        <v>0</v>
      </c>
      <c r="J41" s="180">
        <v>0</v>
      </c>
      <c r="K41" s="181">
        <v>47</v>
      </c>
      <c r="L41" s="180">
        <v>44</v>
      </c>
      <c r="M41" s="180">
        <v>91</v>
      </c>
      <c r="N41" s="181">
        <v>184</v>
      </c>
      <c r="O41" s="180">
        <v>134</v>
      </c>
      <c r="P41" s="177">
        <v>318</v>
      </c>
    </row>
    <row r="42" spans="1:16" ht="9.75" customHeight="1">
      <c r="A42" s="182" t="s">
        <v>10</v>
      </c>
      <c r="B42" s="181">
        <v>0</v>
      </c>
      <c r="C42" s="180">
        <v>0</v>
      </c>
      <c r="D42" s="180">
        <v>0</v>
      </c>
      <c r="E42" s="181">
        <v>126</v>
      </c>
      <c r="F42" s="180">
        <v>91</v>
      </c>
      <c r="G42" s="180">
        <v>217</v>
      </c>
      <c r="H42" s="181">
        <v>0</v>
      </c>
      <c r="I42" s="180">
        <v>0</v>
      </c>
      <c r="J42" s="180">
        <v>0</v>
      </c>
      <c r="K42" s="181">
        <v>51</v>
      </c>
      <c r="L42" s="180">
        <v>31</v>
      </c>
      <c r="M42" s="180">
        <v>82</v>
      </c>
      <c r="N42" s="181">
        <v>177</v>
      </c>
      <c r="O42" s="180">
        <v>122</v>
      </c>
      <c r="P42" s="177">
        <v>299</v>
      </c>
    </row>
    <row r="43" spans="1:16" ht="9.75" customHeight="1">
      <c r="A43" s="182" t="s">
        <v>124</v>
      </c>
      <c r="B43" s="181">
        <v>0</v>
      </c>
      <c r="C43" s="180">
        <v>0</v>
      </c>
      <c r="D43" s="180">
        <v>0</v>
      </c>
      <c r="E43" s="181">
        <v>107</v>
      </c>
      <c r="F43" s="180">
        <v>51</v>
      </c>
      <c r="G43" s="180">
        <v>158</v>
      </c>
      <c r="H43" s="181">
        <v>0</v>
      </c>
      <c r="I43" s="180">
        <v>0</v>
      </c>
      <c r="J43" s="180">
        <v>0</v>
      </c>
      <c r="K43" s="181">
        <v>65</v>
      </c>
      <c r="L43" s="180">
        <v>23</v>
      </c>
      <c r="M43" s="180">
        <v>88</v>
      </c>
      <c r="N43" s="181">
        <v>172</v>
      </c>
      <c r="O43" s="180">
        <v>74</v>
      </c>
      <c r="P43" s="177">
        <v>246</v>
      </c>
    </row>
    <row r="44" spans="1:16" ht="9.75" customHeight="1">
      <c r="A44" s="182" t="s">
        <v>123</v>
      </c>
      <c r="B44" s="181">
        <v>49</v>
      </c>
      <c r="C44" s="180">
        <v>37</v>
      </c>
      <c r="D44" s="180">
        <v>86</v>
      </c>
      <c r="E44" s="181">
        <v>45</v>
      </c>
      <c r="F44" s="180">
        <v>44</v>
      </c>
      <c r="G44" s="180">
        <v>89</v>
      </c>
      <c r="H44" s="181">
        <v>0</v>
      </c>
      <c r="I44" s="180">
        <v>0</v>
      </c>
      <c r="J44" s="180">
        <v>0</v>
      </c>
      <c r="K44" s="181">
        <v>43</v>
      </c>
      <c r="L44" s="180">
        <v>38</v>
      </c>
      <c r="M44" s="180">
        <v>81</v>
      </c>
      <c r="N44" s="181">
        <v>137</v>
      </c>
      <c r="O44" s="180">
        <v>119</v>
      </c>
      <c r="P44" s="177">
        <v>256</v>
      </c>
    </row>
    <row r="45" spans="1:16" ht="9.75" customHeight="1">
      <c r="A45" s="182" t="s">
        <v>122</v>
      </c>
      <c r="B45" s="181">
        <v>52</v>
      </c>
      <c r="C45" s="180">
        <v>33</v>
      </c>
      <c r="D45" s="180">
        <v>85</v>
      </c>
      <c r="E45" s="181">
        <v>64</v>
      </c>
      <c r="F45" s="180">
        <v>43</v>
      </c>
      <c r="G45" s="180">
        <v>107</v>
      </c>
      <c r="H45" s="181">
        <v>0</v>
      </c>
      <c r="I45" s="180">
        <v>0</v>
      </c>
      <c r="J45" s="180">
        <v>0</v>
      </c>
      <c r="K45" s="181">
        <v>46</v>
      </c>
      <c r="L45" s="180">
        <v>23</v>
      </c>
      <c r="M45" s="180">
        <v>69</v>
      </c>
      <c r="N45" s="181">
        <v>162</v>
      </c>
      <c r="O45" s="180">
        <v>99</v>
      </c>
      <c r="P45" s="177">
        <v>261</v>
      </c>
    </row>
    <row r="46" spans="1:16" ht="9.75" customHeight="1">
      <c r="A46" s="182" t="s">
        <v>121</v>
      </c>
      <c r="B46" s="179" t="s">
        <v>102</v>
      </c>
      <c r="C46" s="178" t="s">
        <v>102</v>
      </c>
      <c r="D46" s="180">
        <v>76</v>
      </c>
      <c r="E46" s="179" t="s">
        <v>102</v>
      </c>
      <c r="F46" s="178" t="s">
        <v>102</v>
      </c>
      <c r="G46" s="180">
        <v>75</v>
      </c>
      <c r="H46" s="181">
        <v>0</v>
      </c>
      <c r="I46" s="180">
        <v>0</v>
      </c>
      <c r="J46" s="180">
        <v>0</v>
      </c>
      <c r="K46" s="179" t="s">
        <v>102</v>
      </c>
      <c r="L46" s="178" t="s">
        <v>102</v>
      </c>
      <c r="M46" s="180">
        <v>56</v>
      </c>
      <c r="N46" s="179" t="s">
        <v>102</v>
      </c>
      <c r="O46" s="178" t="s">
        <v>102</v>
      </c>
      <c r="P46" s="177">
        <v>207</v>
      </c>
    </row>
    <row r="47" spans="1:16" ht="9.75" customHeight="1">
      <c r="A47" s="182" t="s">
        <v>120</v>
      </c>
      <c r="B47" s="179" t="s">
        <v>102</v>
      </c>
      <c r="C47" s="178" t="s">
        <v>102</v>
      </c>
      <c r="D47" s="180">
        <v>74</v>
      </c>
      <c r="E47" s="179" t="s">
        <v>102</v>
      </c>
      <c r="F47" s="178" t="s">
        <v>102</v>
      </c>
      <c r="G47" s="180">
        <v>90</v>
      </c>
      <c r="H47" s="181">
        <v>0</v>
      </c>
      <c r="I47" s="180">
        <v>0</v>
      </c>
      <c r="J47" s="180">
        <v>0</v>
      </c>
      <c r="K47" s="179" t="s">
        <v>102</v>
      </c>
      <c r="L47" s="178" t="s">
        <v>102</v>
      </c>
      <c r="M47" s="180">
        <v>63</v>
      </c>
      <c r="N47" s="179" t="s">
        <v>102</v>
      </c>
      <c r="O47" s="178" t="s">
        <v>102</v>
      </c>
      <c r="P47" s="177">
        <v>227</v>
      </c>
    </row>
    <row r="48" spans="1:16" ht="9.75" customHeight="1">
      <c r="A48" s="182" t="s">
        <v>119</v>
      </c>
      <c r="B48" s="179" t="s">
        <v>102</v>
      </c>
      <c r="C48" s="178" t="s">
        <v>102</v>
      </c>
      <c r="D48" s="180">
        <v>65</v>
      </c>
      <c r="E48" s="179" t="s">
        <v>102</v>
      </c>
      <c r="F48" s="178" t="s">
        <v>102</v>
      </c>
      <c r="G48" s="180">
        <v>91</v>
      </c>
      <c r="H48" s="181">
        <v>0</v>
      </c>
      <c r="I48" s="180">
        <v>0</v>
      </c>
      <c r="J48" s="180">
        <v>0</v>
      </c>
      <c r="K48" s="179" t="s">
        <v>102</v>
      </c>
      <c r="L48" s="178" t="s">
        <v>102</v>
      </c>
      <c r="M48" s="180">
        <v>52</v>
      </c>
      <c r="N48" s="179" t="s">
        <v>102</v>
      </c>
      <c r="O48" s="178" t="s">
        <v>102</v>
      </c>
      <c r="P48" s="177">
        <v>208</v>
      </c>
    </row>
    <row r="49" spans="1:16" ht="9.75" customHeight="1">
      <c r="A49" s="182" t="s">
        <v>118</v>
      </c>
      <c r="B49" s="179">
        <v>35</v>
      </c>
      <c r="C49" s="178">
        <v>27</v>
      </c>
      <c r="D49" s="180">
        <v>62</v>
      </c>
      <c r="E49" s="179">
        <v>49</v>
      </c>
      <c r="F49" s="178">
        <v>40</v>
      </c>
      <c r="G49" s="180">
        <v>89</v>
      </c>
      <c r="H49" s="181">
        <v>0</v>
      </c>
      <c r="I49" s="180">
        <v>0</v>
      </c>
      <c r="J49" s="180">
        <v>0</v>
      </c>
      <c r="K49" s="179">
        <v>38</v>
      </c>
      <c r="L49" s="178">
        <v>24</v>
      </c>
      <c r="M49" s="180">
        <v>62</v>
      </c>
      <c r="N49" s="179">
        <v>122</v>
      </c>
      <c r="O49" s="178">
        <v>91</v>
      </c>
      <c r="P49" s="177">
        <v>213</v>
      </c>
    </row>
    <row r="50" spans="1:16" ht="9.75" customHeight="1">
      <c r="A50" s="182" t="s">
        <v>117</v>
      </c>
      <c r="B50" s="179">
        <v>34</v>
      </c>
      <c r="C50" s="178">
        <v>24</v>
      </c>
      <c r="D50" s="180">
        <v>58</v>
      </c>
      <c r="E50" s="179">
        <v>62</v>
      </c>
      <c r="F50" s="178">
        <v>27</v>
      </c>
      <c r="G50" s="180">
        <v>89</v>
      </c>
      <c r="H50" s="181">
        <v>0</v>
      </c>
      <c r="I50" s="180">
        <v>0</v>
      </c>
      <c r="J50" s="180">
        <v>0</v>
      </c>
      <c r="K50" s="179">
        <v>43</v>
      </c>
      <c r="L50" s="178">
        <v>18</v>
      </c>
      <c r="M50" s="180">
        <v>61</v>
      </c>
      <c r="N50" s="179">
        <v>139</v>
      </c>
      <c r="O50" s="178">
        <v>69</v>
      </c>
      <c r="P50" s="177">
        <v>208</v>
      </c>
    </row>
    <row r="51" spans="1:16" ht="9.75" customHeight="1">
      <c r="A51" s="182" t="s">
        <v>116</v>
      </c>
      <c r="B51" s="179">
        <v>23</v>
      </c>
      <c r="C51" s="178">
        <v>22</v>
      </c>
      <c r="D51" s="180">
        <v>45</v>
      </c>
      <c r="E51" s="179">
        <v>60</v>
      </c>
      <c r="F51" s="178">
        <v>37</v>
      </c>
      <c r="G51" s="180">
        <v>97</v>
      </c>
      <c r="H51" s="181">
        <v>0</v>
      </c>
      <c r="I51" s="180">
        <v>0</v>
      </c>
      <c r="J51" s="180">
        <v>0</v>
      </c>
      <c r="K51" s="179">
        <v>43</v>
      </c>
      <c r="L51" s="178">
        <v>25</v>
      </c>
      <c r="M51" s="180">
        <v>68</v>
      </c>
      <c r="N51" s="179">
        <v>126</v>
      </c>
      <c r="O51" s="178">
        <v>84</v>
      </c>
      <c r="P51" s="177">
        <v>210</v>
      </c>
    </row>
    <row r="52" spans="1:16" ht="9.75" customHeight="1">
      <c r="A52" s="182" t="s">
        <v>115</v>
      </c>
      <c r="B52" s="179">
        <v>25</v>
      </c>
      <c r="C52" s="178">
        <v>21</v>
      </c>
      <c r="D52" s="180">
        <v>46</v>
      </c>
      <c r="E52" s="179">
        <v>46</v>
      </c>
      <c r="F52" s="178">
        <v>42</v>
      </c>
      <c r="G52" s="180">
        <v>88</v>
      </c>
      <c r="H52" s="181">
        <v>0</v>
      </c>
      <c r="I52" s="180">
        <v>0</v>
      </c>
      <c r="J52" s="177">
        <v>0</v>
      </c>
      <c r="K52" s="179">
        <v>46</v>
      </c>
      <c r="L52" s="178">
        <v>23</v>
      </c>
      <c r="M52" s="180">
        <v>69</v>
      </c>
      <c r="N52" s="179">
        <v>117</v>
      </c>
      <c r="O52" s="178">
        <v>86</v>
      </c>
      <c r="P52" s="177">
        <v>203</v>
      </c>
    </row>
    <row r="53" spans="1:16" ht="9.75" customHeight="1">
      <c r="A53" s="182" t="s">
        <v>114</v>
      </c>
      <c r="B53" s="179">
        <v>26</v>
      </c>
      <c r="C53" s="178">
        <v>25</v>
      </c>
      <c r="D53" s="180">
        <v>51</v>
      </c>
      <c r="E53" s="179">
        <v>37</v>
      </c>
      <c r="F53" s="178">
        <v>26</v>
      </c>
      <c r="G53" s="180">
        <v>63</v>
      </c>
      <c r="H53" s="181">
        <v>0</v>
      </c>
      <c r="I53" s="180">
        <v>0</v>
      </c>
      <c r="J53" s="177">
        <v>0</v>
      </c>
      <c r="K53" s="179">
        <v>45</v>
      </c>
      <c r="L53" s="178">
        <v>26</v>
      </c>
      <c r="M53" s="180">
        <v>71</v>
      </c>
      <c r="N53" s="179">
        <v>108</v>
      </c>
      <c r="O53" s="178">
        <v>77</v>
      </c>
      <c r="P53" s="177">
        <v>185</v>
      </c>
    </row>
    <row r="54" spans="1:16" ht="9.75" customHeight="1">
      <c r="A54" s="182" t="s">
        <v>113</v>
      </c>
      <c r="B54" s="179">
        <v>23</v>
      </c>
      <c r="C54" s="178">
        <v>22</v>
      </c>
      <c r="D54" s="180">
        <v>45</v>
      </c>
      <c r="E54" s="179">
        <v>58</v>
      </c>
      <c r="F54" s="178">
        <v>36</v>
      </c>
      <c r="G54" s="180">
        <v>94</v>
      </c>
      <c r="H54" s="181">
        <v>0</v>
      </c>
      <c r="I54" s="180">
        <v>0</v>
      </c>
      <c r="J54" s="177">
        <v>0</v>
      </c>
      <c r="K54" s="179">
        <v>43</v>
      </c>
      <c r="L54" s="178">
        <v>34</v>
      </c>
      <c r="M54" s="180">
        <v>77</v>
      </c>
      <c r="N54" s="179">
        <v>124</v>
      </c>
      <c r="O54" s="178">
        <v>92</v>
      </c>
      <c r="P54" s="177">
        <v>216</v>
      </c>
    </row>
    <row r="55" spans="1:16" ht="9.75" customHeight="1">
      <c r="A55" s="182" t="s">
        <v>112</v>
      </c>
      <c r="B55" s="179" t="s">
        <v>102</v>
      </c>
      <c r="C55" s="178" t="s">
        <v>102</v>
      </c>
      <c r="D55" s="180">
        <v>48</v>
      </c>
      <c r="E55" s="179" t="s">
        <v>102</v>
      </c>
      <c r="F55" s="178" t="s">
        <v>102</v>
      </c>
      <c r="G55" s="180">
        <v>97</v>
      </c>
      <c r="H55" s="181">
        <v>0</v>
      </c>
      <c r="I55" s="180">
        <v>0</v>
      </c>
      <c r="J55" s="177">
        <v>0</v>
      </c>
      <c r="K55" s="179" t="s">
        <v>102</v>
      </c>
      <c r="L55" s="178" t="s">
        <v>102</v>
      </c>
      <c r="M55" s="180">
        <v>71</v>
      </c>
      <c r="N55" s="179" t="s">
        <v>102</v>
      </c>
      <c r="O55" s="178" t="s">
        <v>102</v>
      </c>
      <c r="P55" s="200">
        <v>216</v>
      </c>
    </row>
    <row r="56" spans="1:16" ht="9.75" customHeight="1">
      <c r="A56" s="182" t="s">
        <v>111</v>
      </c>
      <c r="B56" s="179" t="s">
        <v>102</v>
      </c>
      <c r="C56" s="178" t="s">
        <v>102</v>
      </c>
      <c r="D56" s="180">
        <v>33</v>
      </c>
      <c r="E56" s="179" t="s">
        <v>102</v>
      </c>
      <c r="F56" s="178" t="s">
        <v>102</v>
      </c>
      <c r="G56" s="180">
        <v>93</v>
      </c>
      <c r="H56" s="181">
        <v>0</v>
      </c>
      <c r="I56" s="180">
        <v>0</v>
      </c>
      <c r="J56" s="177">
        <v>0</v>
      </c>
      <c r="K56" s="179" t="s">
        <v>102</v>
      </c>
      <c r="L56" s="178" t="s">
        <v>102</v>
      </c>
      <c r="M56" s="180">
        <v>71</v>
      </c>
      <c r="N56" s="179" t="s">
        <v>102</v>
      </c>
      <c r="O56" s="178" t="s">
        <v>102</v>
      </c>
      <c r="P56" s="200">
        <v>197</v>
      </c>
    </row>
    <row r="57" spans="1:16" ht="9.75" customHeight="1">
      <c r="A57" s="182" t="s">
        <v>110</v>
      </c>
      <c r="B57" s="179" t="s">
        <v>102</v>
      </c>
      <c r="C57" s="178" t="s">
        <v>102</v>
      </c>
      <c r="D57" s="180">
        <v>42</v>
      </c>
      <c r="E57" s="179" t="s">
        <v>102</v>
      </c>
      <c r="F57" s="178" t="s">
        <v>102</v>
      </c>
      <c r="G57" s="180">
        <v>104</v>
      </c>
      <c r="H57" s="181">
        <v>0</v>
      </c>
      <c r="I57" s="180">
        <v>0</v>
      </c>
      <c r="J57" s="177">
        <v>0</v>
      </c>
      <c r="K57" s="179" t="s">
        <v>102</v>
      </c>
      <c r="L57" s="178" t="s">
        <v>102</v>
      </c>
      <c r="M57" s="180">
        <v>61</v>
      </c>
      <c r="N57" s="179" t="s">
        <v>102</v>
      </c>
      <c r="O57" s="178" t="s">
        <v>102</v>
      </c>
      <c r="P57" s="200">
        <v>207</v>
      </c>
    </row>
    <row r="58" spans="1:16" s="138" customFormat="1" ht="9.75" customHeight="1">
      <c r="A58" s="182" t="s">
        <v>109</v>
      </c>
      <c r="B58" s="179" t="s">
        <v>102</v>
      </c>
      <c r="C58" s="178" t="s">
        <v>102</v>
      </c>
      <c r="D58" s="180">
        <v>53</v>
      </c>
      <c r="E58" s="179" t="s">
        <v>102</v>
      </c>
      <c r="F58" s="178" t="s">
        <v>102</v>
      </c>
      <c r="G58" s="180">
        <v>113</v>
      </c>
      <c r="H58" s="181">
        <v>0</v>
      </c>
      <c r="I58" s="180">
        <v>0</v>
      </c>
      <c r="J58" s="177">
        <v>0</v>
      </c>
      <c r="K58" s="179" t="s">
        <v>102</v>
      </c>
      <c r="L58" s="178" t="s">
        <v>102</v>
      </c>
      <c r="M58" s="180">
        <v>76</v>
      </c>
      <c r="N58" s="179" t="s">
        <v>102</v>
      </c>
      <c r="O58" s="178" t="s">
        <v>102</v>
      </c>
      <c r="P58" s="200">
        <f aca="true" t="shared" si="1" ref="P58:P64">SUM(M58,G58,D58)</f>
        <v>242</v>
      </c>
    </row>
    <row r="59" spans="1:16" s="138" customFormat="1" ht="9.75" customHeight="1">
      <c r="A59" s="182" t="s">
        <v>108</v>
      </c>
      <c r="B59" s="179" t="s">
        <v>102</v>
      </c>
      <c r="C59" s="178" t="s">
        <v>102</v>
      </c>
      <c r="D59" s="180">
        <v>40</v>
      </c>
      <c r="E59" s="179" t="s">
        <v>102</v>
      </c>
      <c r="F59" s="178" t="s">
        <v>102</v>
      </c>
      <c r="G59" s="180">
        <v>96</v>
      </c>
      <c r="H59" s="181">
        <v>0</v>
      </c>
      <c r="I59" s="180">
        <v>0</v>
      </c>
      <c r="J59" s="177">
        <v>0</v>
      </c>
      <c r="K59" s="179" t="s">
        <v>102</v>
      </c>
      <c r="L59" s="178" t="s">
        <v>102</v>
      </c>
      <c r="M59" s="180">
        <v>71</v>
      </c>
      <c r="N59" s="179" t="s">
        <v>102</v>
      </c>
      <c r="O59" s="178" t="s">
        <v>102</v>
      </c>
      <c r="P59" s="200">
        <f t="shared" si="1"/>
        <v>207</v>
      </c>
    </row>
    <row r="60" spans="1:16" s="138" customFormat="1" ht="9.75" customHeight="1">
      <c r="A60" s="182" t="s">
        <v>107</v>
      </c>
      <c r="B60" s="179" t="s">
        <v>102</v>
      </c>
      <c r="C60" s="178" t="s">
        <v>102</v>
      </c>
      <c r="D60" s="180">
        <v>52</v>
      </c>
      <c r="E60" s="179" t="s">
        <v>102</v>
      </c>
      <c r="F60" s="178" t="s">
        <v>102</v>
      </c>
      <c r="G60" s="180">
        <v>99</v>
      </c>
      <c r="H60" s="181">
        <v>0</v>
      </c>
      <c r="I60" s="180">
        <v>0</v>
      </c>
      <c r="J60" s="177">
        <v>0</v>
      </c>
      <c r="K60" s="179" t="s">
        <v>102</v>
      </c>
      <c r="L60" s="178" t="s">
        <v>102</v>
      </c>
      <c r="M60" s="180">
        <v>84</v>
      </c>
      <c r="N60" s="179" t="s">
        <v>102</v>
      </c>
      <c r="O60" s="178" t="s">
        <v>102</v>
      </c>
      <c r="P60" s="200">
        <f t="shared" si="1"/>
        <v>235</v>
      </c>
    </row>
    <row r="61" spans="1:16" s="138" customFormat="1" ht="9.75" customHeight="1">
      <c r="A61" s="182" t="s">
        <v>106</v>
      </c>
      <c r="B61" s="179" t="s">
        <v>102</v>
      </c>
      <c r="C61" s="178" t="s">
        <v>102</v>
      </c>
      <c r="D61" s="180">
        <v>50</v>
      </c>
      <c r="E61" s="179" t="s">
        <v>102</v>
      </c>
      <c r="F61" s="178" t="s">
        <v>102</v>
      </c>
      <c r="G61" s="180">
        <v>95</v>
      </c>
      <c r="H61" s="181">
        <v>0</v>
      </c>
      <c r="I61" s="180">
        <v>0</v>
      </c>
      <c r="J61" s="177">
        <v>0</v>
      </c>
      <c r="K61" s="179" t="s">
        <v>102</v>
      </c>
      <c r="L61" s="178" t="s">
        <v>102</v>
      </c>
      <c r="M61" s="180">
        <v>90</v>
      </c>
      <c r="N61" s="179" t="s">
        <v>102</v>
      </c>
      <c r="O61" s="178" t="s">
        <v>102</v>
      </c>
      <c r="P61" s="200">
        <f t="shared" si="1"/>
        <v>235</v>
      </c>
    </row>
    <row r="62" spans="1:16" s="138" customFormat="1" ht="9.75" customHeight="1">
      <c r="A62" s="182" t="s">
        <v>105</v>
      </c>
      <c r="B62" s="179" t="s">
        <v>102</v>
      </c>
      <c r="C62" s="178" t="s">
        <v>102</v>
      </c>
      <c r="D62" s="180">
        <v>42</v>
      </c>
      <c r="E62" s="179" t="s">
        <v>102</v>
      </c>
      <c r="F62" s="178" t="s">
        <v>102</v>
      </c>
      <c r="G62" s="180">
        <v>98</v>
      </c>
      <c r="H62" s="181">
        <v>0</v>
      </c>
      <c r="I62" s="180">
        <v>0</v>
      </c>
      <c r="J62" s="177">
        <v>0</v>
      </c>
      <c r="K62" s="179" t="s">
        <v>102</v>
      </c>
      <c r="L62" s="178" t="s">
        <v>102</v>
      </c>
      <c r="M62" s="180">
        <v>90</v>
      </c>
      <c r="N62" s="179" t="s">
        <v>102</v>
      </c>
      <c r="O62" s="178" t="s">
        <v>102</v>
      </c>
      <c r="P62" s="200">
        <f t="shared" si="1"/>
        <v>230</v>
      </c>
    </row>
    <row r="63" spans="1:16" s="138" customFormat="1" ht="9.75" customHeight="1">
      <c r="A63" s="182" t="s">
        <v>104</v>
      </c>
      <c r="B63" s="179" t="s">
        <v>102</v>
      </c>
      <c r="C63" s="178" t="s">
        <v>102</v>
      </c>
      <c r="D63" s="180">
        <v>30</v>
      </c>
      <c r="E63" s="179" t="s">
        <v>102</v>
      </c>
      <c r="F63" s="178" t="s">
        <v>102</v>
      </c>
      <c r="G63" s="180">
        <v>79</v>
      </c>
      <c r="H63" s="181">
        <v>0</v>
      </c>
      <c r="I63" s="180">
        <v>0</v>
      </c>
      <c r="J63" s="177">
        <v>0</v>
      </c>
      <c r="K63" s="179" t="s">
        <v>102</v>
      </c>
      <c r="L63" s="178" t="s">
        <v>102</v>
      </c>
      <c r="M63" s="180">
        <v>86</v>
      </c>
      <c r="N63" s="179" t="s">
        <v>102</v>
      </c>
      <c r="O63" s="178" t="s">
        <v>102</v>
      </c>
      <c r="P63" s="200">
        <f t="shared" si="1"/>
        <v>195</v>
      </c>
    </row>
    <row r="64" spans="1:16" s="138" customFormat="1" ht="9.75" customHeight="1">
      <c r="A64" s="182" t="s">
        <v>103</v>
      </c>
      <c r="B64" s="179" t="s">
        <v>102</v>
      </c>
      <c r="C64" s="178" t="s">
        <v>102</v>
      </c>
      <c r="D64" s="180">
        <v>37</v>
      </c>
      <c r="E64" s="179" t="s">
        <v>102</v>
      </c>
      <c r="F64" s="178" t="s">
        <v>102</v>
      </c>
      <c r="G64" s="180">
        <v>103</v>
      </c>
      <c r="H64" s="181">
        <v>0</v>
      </c>
      <c r="I64" s="180">
        <v>0</v>
      </c>
      <c r="J64" s="177">
        <v>0</v>
      </c>
      <c r="K64" s="179" t="s">
        <v>102</v>
      </c>
      <c r="L64" s="178" t="s">
        <v>102</v>
      </c>
      <c r="M64" s="180">
        <v>83</v>
      </c>
      <c r="N64" s="179" t="s">
        <v>102</v>
      </c>
      <c r="O64" s="178" t="s">
        <v>102</v>
      </c>
      <c r="P64" s="200">
        <f t="shared" si="1"/>
        <v>223</v>
      </c>
    </row>
    <row r="65" spans="1:16" s="138" customFormat="1" ht="9.75" customHeight="1">
      <c r="A65" s="176" t="s">
        <v>176</v>
      </c>
      <c r="B65" s="173" t="s">
        <v>102</v>
      </c>
      <c r="C65" s="172" t="s">
        <v>102</v>
      </c>
      <c r="D65" s="174">
        <v>31</v>
      </c>
      <c r="E65" s="173" t="s">
        <v>102</v>
      </c>
      <c r="F65" s="172" t="s">
        <v>102</v>
      </c>
      <c r="G65" s="174">
        <v>84</v>
      </c>
      <c r="H65" s="175">
        <v>0</v>
      </c>
      <c r="I65" s="174">
        <v>0</v>
      </c>
      <c r="J65" s="171">
        <v>0</v>
      </c>
      <c r="K65" s="173" t="s">
        <v>102</v>
      </c>
      <c r="L65" s="172" t="s">
        <v>102</v>
      </c>
      <c r="M65" s="174">
        <v>94</v>
      </c>
      <c r="N65" s="173" t="s">
        <v>102</v>
      </c>
      <c r="O65" s="172" t="s">
        <v>102</v>
      </c>
      <c r="P65" s="199">
        <f>SUM(M65,G65,D65)</f>
        <v>209</v>
      </c>
    </row>
    <row r="66" spans="1:16" ht="9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</row>
    <row r="67" spans="1:16" ht="9.75" customHeight="1">
      <c r="A67" s="198" t="s">
        <v>130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</row>
    <row r="69" spans="1:16" ht="9.75" customHeight="1">
      <c r="A69" s="196"/>
      <c r="B69" s="195" t="s">
        <v>7</v>
      </c>
      <c r="C69" s="194"/>
      <c r="D69" s="194"/>
      <c r="E69" s="195" t="s">
        <v>6</v>
      </c>
      <c r="F69" s="194"/>
      <c r="G69" s="194"/>
      <c r="H69" s="195" t="s">
        <v>0</v>
      </c>
      <c r="I69" s="194"/>
      <c r="J69" s="194"/>
      <c r="K69" s="195" t="s">
        <v>1</v>
      </c>
      <c r="L69" s="194"/>
      <c r="M69" s="194"/>
      <c r="N69" s="195" t="s">
        <v>4</v>
      </c>
      <c r="O69" s="194"/>
      <c r="P69" s="193"/>
    </row>
    <row r="70" spans="1:16" ht="9.75" customHeight="1">
      <c r="A70" s="192" t="s">
        <v>12</v>
      </c>
      <c r="B70" s="191" t="s">
        <v>5</v>
      </c>
      <c r="C70" s="190"/>
      <c r="D70" s="190"/>
      <c r="E70" s="191" t="s">
        <v>8</v>
      </c>
      <c r="F70" s="190"/>
      <c r="G70" s="190"/>
      <c r="H70" s="189"/>
      <c r="I70" s="188"/>
      <c r="J70" s="188"/>
      <c r="K70" s="189"/>
      <c r="L70" s="188"/>
      <c r="M70" s="188"/>
      <c r="N70" s="189"/>
      <c r="O70" s="188"/>
      <c r="P70" s="187"/>
    </row>
    <row r="71" spans="1:16" ht="9.75" customHeight="1">
      <c r="A71" s="186"/>
      <c r="B71" s="185" t="s">
        <v>129</v>
      </c>
      <c r="C71" s="184" t="s">
        <v>128</v>
      </c>
      <c r="D71" s="184" t="s">
        <v>127</v>
      </c>
      <c r="E71" s="185" t="s">
        <v>129</v>
      </c>
      <c r="F71" s="184" t="s">
        <v>128</v>
      </c>
      <c r="G71" s="184" t="s">
        <v>127</v>
      </c>
      <c r="H71" s="185" t="s">
        <v>129</v>
      </c>
      <c r="I71" s="184" t="s">
        <v>128</v>
      </c>
      <c r="J71" s="184" t="s">
        <v>127</v>
      </c>
      <c r="K71" s="185" t="s">
        <v>129</v>
      </c>
      <c r="L71" s="184" t="s">
        <v>128</v>
      </c>
      <c r="M71" s="184" t="s">
        <v>127</v>
      </c>
      <c r="N71" s="185" t="s">
        <v>129</v>
      </c>
      <c r="O71" s="184" t="s">
        <v>128</v>
      </c>
      <c r="P71" s="183" t="s">
        <v>127</v>
      </c>
    </row>
    <row r="72" spans="1:16" ht="9.75" customHeight="1">
      <c r="A72" s="182" t="s">
        <v>9</v>
      </c>
      <c r="B72" s="181">
        <v>0</v>
      </c>
      <c r="C72" s="180">
        <v>0</v>
      </c>
      <c r="D72" s="180">
        <v>0</v>
      </c>
      <c r="E72" s="181">
        <v>65</v>
      </c>
      <c r="F72" s="180">
        <v>44</v>
      </c>
      <c r="G72" s="180">
        <v>109</v>
      </c>
      <c r="H72" s="181">
        <v>0</v>
      </c>
      <c r="I72" s="180">
        <v>0</v>
      </c>
      <c r="J72" s="180">
        <v>0</v>
      </c>
      <c r="K72" s="181">
        <v>43</v>
      </c>
      <c r="L72" s="180">
        <v>31</v>
      </c>
      <c r="M72" s="180">
        <v>74</v>
      </c>
      <c r="N72" s="181">
        <v>108</v>
      </c>
      <c r="O72" s="180">
        <v>75</v>
      </c>
      <c r="P72" s="177">
        <v>183</v>
      </c>
    </row>
    <row r="73" spans="1:16" ht="9.75" customHeight="1">
      <c r="A73" s="182" t="s">
        <v>126</v>
      </c>
      <c r="B73" s="181">
        <v>0</v>
      </c>
      <c r="C73" s="180">
        <v>0</v>
      </c>
      <c r="D73" s="180">
        <v>0</v>
      </c>
      <c r="E73" s="181">
        <v>51</v>
      </c>
      <c r="F73" s="180">
        <v>55</v>
      </c>
      <c r="G73" s="180">
        <v>106</v>
      </c>
      <c r="H73" s="181">
        <v>0</v>
      </c>
      <c r="I73" s="180">
        <v>0</v>
      </c>
      <c r="J73" s="180">
        <v>0</v>
      </c>
      <c r="K73" s="181">
        <v>46</v>
      </c>
      <c r="L73" s="180">
        <v>29</v>
      </c>
      <c r="M73" s="180">
        <v>75</v>
      </c>
      <c r="N73" s="181">
        <v>97</v>
      </c>
      <c r="O73" s="180">
        <v>84</v>
      </c>
      <c r="P73" s="177">
        <v>181</v>
      </c>
    </row>
    <row r="74" spans="1:16" ht="9.75" customHeight="1">
      <c r="A74" s="182" t="s">
        <v>125</v>
      </c>
      <c r="B74" s="181">
        <v>0</v>
      </c>
      <c r="C74" s="180">
        <v>0</v>
      </c>
      <c r="D74" s="180">
        <v>0</v>
      </c>
      <c r="E74" s="181">
        <v>58</v>
      </c>
      <c r="F74" s="180">
        <v>56</v>
      </c>
      <c r="G74" s="180">
        <v>114</v>
      </c>
      <c r="H74" s="181">
        <v>0</v>
      </c>
      <c r="I74" s="180">
        <v>0</v>
      </c>
      <c r="J74" s="180">
        <v>0</v>
      </c>
      <c r="K74" s="181">
        <v>25</v>
      </c>
      <c r="L74" s="180">
        <v>40</v>
      </c>
      <c r="M74" s="180">
        <v>65</v>
      </c>
      <c r="N74" s="181">
        <v>83</v>
      </c>
      <c r="O74" s="180">
        <v>96</v>
      </c>
      <c r="P74" s="177">
        <v>179</v>
      </c>
    </row>
    <row r="75" spans="1:16" ht="9.75" customHeight="1">
      <c r="A75" s="182" t="s">
        <v>10</v>
      </c>
      <c r="B75" s="181">
        <v>0</v>
      </c>
      <c r="C75" s="180">
        <v>0</v>
      </c>
      <c r="D75" s="180">
        <v>0</v>
      </c>
      <c r="E75" s="181">
        <v>67</v>
      </c>
      <c r="F75" s="180">
        <v>53</v>
      </c>
      <c r="G75" s="180">
        <v>120</v>
      </c>
      <c r="H75" s="181">
        <v>0</v>
      </c>
      <c r="I75" s="180">
        <v>0</v>
      </c>
      <c r="J75" s="180">
        <v>0</v>
      </c>
      <c r="K75" s="181">
        <v>31</v>
      </c>
      <c r="L75" s="180">
        <v>29</v>
      </c>
      <c r="M75" s="180">
        <v>60</v>
      </c>
      <c r="N75" s="181">
        <v>98</v>
      </c>
      <c r="O75" s="180">
        <v>82</v>
      </c>
      <c r="P75" s="177">
        <v>180</v>
      </c>
    </row>
    <row r="76" spans="1:16" ht="9.75" customHeight="1">
      <c r="A76" s="182" t="s">
        <v>124</v>
      </c>
      <c r="B76" s="181">
        <v>0</v>
      </c>
      <c r="C76" s="180">
        <v>0</v>
      </c>
      <c r="D76" s="180">
        <v>0</v>
      </c>
      <c r="E76" s="181">
        <v>61</v>
      </c>
      <c r="F76" s="180">
        <v>71</v>
      </c>
      <c r="G76" s="180">
        <v>132</v>
      </c>
      <c r="H76" s="181">
        <v>0</v>
      </c>
      <c r="I76" s="180">
        <v>0</v>
      </c>
      <c r="J76" s="180">
        <v>0</v>
      </c>
      <c r="K76" s="181">
        <v>30</v>
      </c>
      <c r="L76" s="180">
        <v>30</v>
      </c>
      <c r="M76" s="180">
        <v>60</v>
      </c>
      <c r="N76" s="181">
        <v>91</v>
      </c>
      <c r="O76" s="180">
        <v>101</v>
      </c>
      <c r="P76" s="177">
        <v>192</v>
      </c>
    </row>
    <row r="77" spans="1:16" ht="9.75" customHeight="1">
      <c r="A77" s="182" t="s">
        <v>123</v>
      </c>
      <c r="B77" s="181">
        <v>51</v>
      </c>
      <c r="C77" s="180">
        <v>42</v>
      </c>
      <c r="D77" s="180">
        <v>93</v>
      </c>
      <c r="E77" s="181">
        <v>15</v>
      </c>
      <c r="F77" s="180">
        <v>24</v>
      </c>
      <c r="G77" s="180">
        <v>39</v>
      </c>
      <c r="H77" s="181">
        <v>0</v>
      </c>
      <c r="I77" s="180">
        <v>0</v>
      </c>
      <c r="J77" s="180">
        <v>0</v>
      </c>
      <c r="K77" s="181">
        <v>21</v>
      </c>
      <c r="L77" s="180">
        <v>24</v>
      </c>
      <c r="M77" s="180">
        <v>45</v>
      </c>
      <c r="N77" s="181">
        <v>87</v>
      </c>
      <c r="O77" s="180">
        <v>90</v>
      </c>
      <c r="P77" s="177">
        <v>177</v>
      </c>
    </row>
    <row r="78" spans="1:16" ht="9.75" customHeight="1">
      <c r="A78" s="182" t="s">
        <v>122</v>
      </c>
      <c r="B78" s="181">
        <v>48</v>
      </c>
      <c r="C78" s="180">
        <v>52</v>
      </c>
      <c r="D78" s="180">
        <v>100</v>
      </c>
      <c r="E78" s="181">
        <v>13</v>
      </c>
      <c r="F78" s="180">
        <v>23</v>
      </c>
      <c r="G78" s="180">
        <v>36</v>
      </c>
      <c r="H78" s="181">
        <v>0</v>
      </c>
      <c r="I78" s="180">
        <v>0</v>
      </c>
      <c r="J78" s="180">
        <v>0</v>
      </c>
      <c r="K78" s="181">
        <v>28</v>
      </c>
      <c r="L78" s="180">
        <v>26</v>
      </c>
      <c r="M78" s="180">
        <v>54</v>
      </c>
      <c r="N78" s="181">
        <v>89</v>
      </c>
      <c r="O78" s="180">
        <v>101</v>
      </c>
      <c r="P78" s="177">
        <v>190</v>
      </c>
    </row>
    <row r="79" spans="1:16" ht="9.75" customHeight="1">
      <c r="A79" s="182" t="s">
        <v>121</v>
      </c>
      <c r="B79" s="179" t="s">
        <v>102</v>
      </c>
      <c r="C79" s="178" t="s">
        <v>102</v>
      </c>
      <c r="D79" s="180">
        <v>97</v>
      </c>
      <c r="E79" s="179" t="s">
        <v>102</v>
      </c>
      <c r="F79" s="178" t="s">
        <v>102</v>
      </c>
      <c r="G79" s="180">
        <v>35</v>
      </c>
      <c r="H79" s="181">
        <v>0</v>
      </c>
      <c r="I79" s="180">
        <v>0</v>
      </c>
      <c r="J79" s="180">
        <v>0</v>
      </c>
      <c r="K79" s="179" t="s">
        <v>102</v>
      </c>
      <c r="L79" s="178" t="s">
        <v>102</v>
      </c>
      <c r="M79" s="180">
        <v>43</v>
      </c>
      <c r="N79" s="179" t="s">
        <v>102</v>
      </c>
      <c r="O79" s="178" t="s">
        <v>102</v>
      </c>
      <c r="P79" s="177">
        <v>175</v>
      </c>
    </row>
    <row r="80" spans="1:16" ht="9.75" customHeight="1">
      <c r="A80" s="182" t="s">
        <v>120</v>
      </c>
      <c r="B80" s="179" t="s">
        <v>102</v>
      </c>
      <c r="C80" s="178" t="s">
        <v>102</v>
      </c>
      <c r="D80" s="180">
        <v>115</v>
      </c>
      <c r="E80" s="179" t="s">
        <v>102</v>
      </c>
      <c r="F80" s="178" t="s">
        <v>102</v>
      </c>
      <c r="G80" s="180">
        <v>32</v>
      </c>
      <c r="H80" s="181">
        <v>0</v>
      </c>
      <c r="I80" s="180">
        <v>0</v>
      </c>
      <c r="J80" s="180">
        <v>0</v>
      </c>
      <c r="K80" s="179" t="s">
        <v>102</v>
      </c>
      <c r="L80" s="178" t="s">
        <v>102</v>
      </c>
      <c r="M80" s="180">
        <v>50</v>
      </c>
      <c r="N80" s="179" t="s">
        <v>102</v>
      </c>
      <c r="O80" s="178" t="s">
        <v>102</v>
      </c>
      <c r="P80" s="177">
        <v>197</v>
      </c>
    </row>
    <row r="81" spans="1:16" ht="9.75" customHeight="1">
      <c r="A81" s="182" t="s">
        <v>119</v>
      </c>
      <c r="B81" s="179" t="s">
        <v>102</v>
      </c>
      <c r="C81" s="178" t="s">
        <v>102</v>
      </c>
      <c r="D81" s="180">
        <v>122</v>
      </c>
      <c r="E81" s="179" t="s">
        <v>102</v>
      </c>
      <c r="F81" s="178" t="s">
        <v>102</v>
      </c>
      <c r="G81" s="180">
        <v>42</v>
      </c>
      <c r="H81" s="181">
        <v>0</v>
      </c>
      <c r="I81" s="180">
        <v>0</v>
      </c>
      <c r="J81" s="180">
        <v>0</v>
      </c>
      <c r="K81" s="179" t="s">
        <v>102</v>
      </c>
      <c r="L81" s="178" t="s">
        <v>102</v>
      </c>
      <c r="M81" s="180">
        <v>64</v>
      </c>
      <c r="N81" s="179" t="s">
        <v>102</v>
      </c>
      <c r="O81" s="178" t="s">
        <v>102</v>
      </c>
      <c r="P81" s="177">
        <v>228</v>
      </c>
    </row>
    <row r="82" spans="1:16" ht="9.75" customHeight="1">
      <c r="A82" s="182" t="s">
        <v>118</v>
      </c>
      <c r="B82" s="179" t="s">
        <v>102</v>
      </c>
      <c r="C82" s="178" t="s">
        <v>102</v>
      </c>
      <c r="D82" s="180">
        <v>108</v>
      </c>
      <c r="E82" s="179" t="s">
        <v>102</v>
      </c>
      <c r="F82" s="178" t="s">
        <v>102</v>
      </c>
      <c r="G82" s="180">
        <v>34</v>
      </c>
      <c r="H82" s="181">
        <v>0</v>
      </c>
      <c r="I82" s="180">
        <v>0</v>
      </c>
      <c r="J82" s="180">
        <v>0</v>
      </c>
      <c r="K82" s="179" t="s">
        <v>102</v>
      </c>
      <c r="L82" s="178" t="s">
        <v>102</v>
      </c>
      <c r="M82" s="180">
        <v>71</v>
      </c>
      <c r="N82" s="179" t="s">
        <v>102</v>
      </c>
      <c r="O82" s="178" t="s">
        <v>102</v>
      </c>
      <c r="P82" s="177">
        <v>213</v>
      </c>
    </row>
    <row r="83" spans="1:16" ht="9.75" customHeight="1">
      <c r="A83" s="182" t="s">
        <v>117</v>
      </c>
      <c r="B83" s="179" t="s">
        <v>102</v>
      </c>
      <c r="C83" s="178" t="s">
        <v>102</v>
      </c>
      <c r="D83" s="180">
        <v>121</v>
      </c>
      <c r="E83" s="179" t="s">
        <v>102</v>
      </c>
      <c r="F83" s="178" t="s">
        <v>102</v>
      </c>
      <c r="G83" s="180">
        <v>45</v>
      </c>
      <c r="H83" s="181">
        <v>0</v>
      </c>
      <c r="I83" s="180">
        <v>0</v>
      </c>
      <c r="J83" s="180">
        <v>0</v>
      </c>
      <c r="K83" s="179" t="s">
        <v>102</v>
      </c>
      <c r="L83" s="178" t="s">
        <v>102</v>
      </c>
      <c r="M83" s="180">
        <v>62</v>
      </c>
      <c r="N83" s="179" t="s">
        <v>102</v>
      </c>
      <c r="O83" s="178" t="s">
        <v>102</v>
      </c>
      <c r="P83" s="177">
        <v>228</v>
      </c>
    </row>
    <row r="84" spans="1:16" ht="9.75" customHeight="1">
      <c r="A84" s="182" t="s">
        <v>116</v>
      </c>
      <c r="B84" s="179" t="s">
        <v>102</v>
      </c>
      <c r="C84" s="178" t="s">
        <v>102</v>
      </c>
      <c r="D84" s="180">
        <v>124</v>
      </c>
      <c r="E84" s="179" t="s">
        <v>102</v>
      </c>
      <c r="F84" s="178" t="s">
        <v>102</v>
      </c>
      <c r="G84" s="180">
        <v>34</v>
      </c>
      <c r="H84" s="181">
        <v>0</v>
      </c>
      <c r="I84" s="180">
        <v>0</v>
      </c>
      <c r="J84" s="180">
        <v>0</v>
      </c>
      <c r="K84" s="179" t="s">
        <v>102</v>
      </c>
      <c r="L84" s="178" t="s">
        <v>102</v>
      </c>
      <c r="M84" s="180">
        <v>60</v>
      </c>
      <c r="N84" s="179" t="s">
        <v>102</v>
      </c>
      <c r="O84" s="178" t="s">
        <v>102</v>
      </c>
      <c r="P84" s="177">
        <v>218</v>
      </c>
    </row>
    <row r="85" spans="1:16" ht="9.75" customHeight="1">
      <c r="A85" s="182" t="s">
        <v>115</v>
      </c>
      <c r="B85" s="179" t="s">
        <v>102</v>
      </c>
      <c r="C85" s="178" t="s">
        <v>102</v>
      </c>
      <c r="D85" s="180">
        <v>120</v>
      </c>
      <c r="E85" s="179" t="s">
        <v>102</v>
      </c>
      <c r="F85" s="178" t="s">
        <v>102</v>
      </c>
      <c r="G85" s="180">
        <v>40</v>
      </c>
      <c r="H85" s="181">
        <v>0</v>
      </c>
      <c r="I85" s="180">
        <v>0</v>
      </c>
      <c r="J85" s="180">
        <v>0</v>
      </c>
      <c r="K85" s="179" t="s">
        <v>102</v>
      </c>
      <c r="L85" s="178" t="s">
        <v>102</v>
      </c>
      <c r="M85" s="177">
        <v>80</v>
      </c>
      <c r="N85" s="179" t="s">
        <v>102</v>
      </c>
      <c r="O85" s="178" t="s">
        <v>102</v>
      </c>
      <c r="P85" s="177">
        <v>240</v>
      </c>
    </row>
    <row r="86" spans="1:16" ht="9.75" customHeight="1">
      <c r="A86" s="182" t="s">
        <v>114</v>
      </c>
      <c r="B86" s="179" t="s">
        <v>102</v>
      </c>
      <c r="C86" s="178" t="s">
        <v>102</v>
      </c>
      <c r="D86" s="180">
        <v>120</v>
      </c>
      <c r="E86" s="179" t="s">
        <v>102</v>
      </c>
      <c r="F86" s="178" t="s">
        <v>102</v>
      </c>
      <c r="G86" s="180">
        <v>35</v>
      </c>
      <c r="H86" s="181">
        <v>0</v>
      </c>
      <c r="I86" s="180">
        <v>0</v>
      </c>
      <c r="J86" s="180">
        <v>0</v>
      </c>
      <c r="K86" s="179" t="s">
        <v>102</v>
      </c>
      <c r="L86" s="178" t="s">
        <v>102</v>
      </c>
      <c r="M86" s="177">
        <v>80</v>
      </c>
      <c r="N86" s="179" t="s">
        <v>102</v>
      </c>
      <c r="O86" s="178" t="s">
        <v>102</v>
      </c>
      <c r="P86" s="177">
        <v>235</v>
      </c>
    </row>
    <row r="87" spans="1:16" ht="9.75" customHeight="1">
      <c r="A87" s="182" t="s">
        <v>113</v>
      </c>
      <c r="B87" s="179" t="s">
        <v>102</v>
      </c>
      <c r="C87" s="178" t="s">
        <v>102</v>
      </c>
      <c r="D87" s="180">
        <v>130</v>
      </c>
      <c r="E87" s="179" t="s">
        <v>102</v>
      </c>
      <c r="F87" s="178" t="s">
        <v>102</v>
      </c>
      <c r="G87" s="180">
        <v>35</v>
      </c>
      <c r="H87" s="181">
        <v>0</v>
      </c>
      <c r="I87" s="180">
        <v>0</v>
      </c>
      <c r="J87" s="180">
        <v>0</v>
      </c>
      <c r="K87" s="179" t="s">
        <v>102</v>
      </c>
      <c r="L87" s="178" t="s">
        <v>102</v>
      </c>
      <c r="M87" s="177">
        <v>73</v>
      </c>
      <c r="N87" s="179" t="s">
        <v>102</v>
      </c>
      <c r="O87" s="178" t="s">
        <v>102</v>
      </c>
      <c r="P87" s="177">
        <v>238</v>
      </c>
    </row>
    <row r="88" spans="1:16" ht="9.75" customHeight="1">
      <c r="A88" s="182" t="s">
        <v>112</v>
      </c>
      <c r="B88" s="179" t="s">
        <v>102</v>
      </c>
      <c r="C88" s="178" t="s">
        <v>102</v>
      </c>
      <c r="D88" s="180">
        <v>178</v>
      </c>
      <c r="E88" s="179" t="s">
        <v>102</v>
      </c>
      <c r="F88" s="178" t="s">
        <v>102</v>
      </c>
      <c r="G88" s="180">
        <v>33</v>
      </c>
      <c r="H88" s="181">
        <v>0</v>
      </c>
      <c r="I88" s="180">
        <v>0</v>
      </c>
      <c r="J88" s="180">
        <v>0</v>
      </c>
      <c r="K88" s="179" t="s">
        <v>102</v>
      </c>
      <c r="L88" s="178" t="s">
        <v>102</v>
      </c>
      <c r="M88" s="177">
        <v>87</v>
      </c>
      <c r="N88" s="179" t="s">
        <v>102</v>
      </c>
      <c r="O88" s="178" t="s">
        <v>102</v>
      </c>
      <c r="P88" s="177">
        <v>298</v>
      </c>
    </row>
    <row r="89" spans="1:16" ht="9.75" customHeight="1">
      <c r="A89" s="182" t="s">
        <v>111</v>
      </c>
      <c r="B89" s="179" t="s">
        <v>102</v>
      </c>
      <c r="C89" s="178" t="s">
        <v>102</v>
      </c>
      <c r="D89" s="180">
        <v>192</v>
      </c>
      <c r="E89" s="179" t="s">
        <v>102</v>
      </c>
      <c r="F89" s="178" t="s">
        <v>102</v>
      </c>
      <c r="G89" s="180">
        <v>61</v>
      </c>
      <c r="H89" s="181">
        <v>0</v>
      </c>
      <c r="I89" s="180">
        <v>0</v>
      </c>
      <c r="J89" s="180">
        <v>0</v>
      </c>
      <c r="K89" s="179" t="s">
        <v>102</v>
      </c>
      <c r="L89" s="178" t="s">
        <v>102</v>
      </c>
      <c r="M89" s="177">
        <v>80</v>
      </c>
      <c r="N89" s="179" t="s">
        <v>102</v>
      </c>
      <c r="O89" s="178" t="s">
        <v>102</v>
      </c>
      <c r="P89" s="177">
        <v>333</v>
      </c>
    </row>
    <row r="90" spans="1:16" s="138" customFormat="1" ht="9.75" customHeight="1">
      <c r="A90" s="182" t="s">
        <v>110</v>
      </c>
      <c r="B90" s="179" t="s">
        <v>102</v>
      </c>
      <c r="C90" s="178" t="s">
        <v>102</v>
      </c>
      <c r="D90" s="180">
        <v>183</v>
      </c>
      <c r="E90" s="179" t="s">
        <v>102</v>
      </c>
      <c r="F90" s="178" t="s">
        <v>102</v>
      </c>
      <c r="G90" s="180">
        <v>54</v>
      </c>
      <c r="H90" s="181">
        <v>0</v>
      </c>
      <c r="I90" s="180">
        <v>0</v>
      </c>
      <c r="J90" s="180">
        <v>0</v>
      </c>
      <c r="K90" s="179" t="s">
        <v>102</v>
      </c>
      <c r="L90" s="178" t="s">
        <v>102</v>
      </c>
      <c r="M90" s="177">
        <v>82</v>
      </c>
      <c r="N90" s="179" t="s">
        <v>102</v>
      </c>
      <c r="O90" s="178" t="s">
        <v>102</v>
      </c>
      <c r="P90" s="177">
        <v>319</v>
      </c>
    </row>
    <row r="91" spans="1:16" s="138" customFormat="1" ht="9.75" customHeight="1">
      <c r="A91" s="182" t="s">
        <v>109</v>
      </c>
      <c r="B91" s="179" t="s">
        <v>102</v>
      </c>
      <c r="C91" s="178" t="s">
        <v>102</v>
      </c>
      <c r="D91" s="180">
        <v>216</v>
      </c>
      <c r="E91" s="179" t="s">
        <v>102</v>
      </c>
      <c r="F91" s="178" t="s">
        <v>102</v>
      </c>
      <c r="G91" s="180">
        <v>71</v>
      </c>
      <c r="H91" s="181">
        <v>0</v>
      </c>
      <c r="I91" s="180">
        <v>0</v>
      </c>
      <c r="J91" s="180">
        <v>0</v>
      </c>
      <c r="K91" s="179" t="s">
        <v>102</v>
      </c>
      <c r="L91" s="178" t="s">
        <v>102</v>
      </c>
      <c r="M91" s="177">
        <v>117</v>
      </c>
      <c r="N91" s="179" t="s">
        <v>102</v>
      </c>
      <c r="O91" s="178" t="s">
        <v>102</v>
      </c>
      <c r="P91" s="177">
        <f aca="true" t="shared" si="2" ref="P91:P97">SUM(M91,J91,G91,D91)</f>
        <v>404</v>
      </c>
    </row>
    <row r="92" spans="1:16" s="138" customFormat="1" ht="9.75" customHeight="1">
      <c r="A92" s="182" t="s">
        <v>108</v>
      </c>
      <c r="B92" s="179" t="s">
        <v>102</v>
      </c>
      <c r="C92" s="178" t="s">
        <v>102</v>
      </c>
      <c r="D92" s="180">
        <v>201</v>
      </c>
      <c r="E92" s="179" t="s">
        <v>102</v>
      </c>
      <c r="F92" s="178" t="s">
        <v>102</v>
      </c>
      <c r="G92" s="180">
        <v>71</v>
      </c>
      <c r="H92" s="181">
        <v>0</v>
      </c>
      <c r="I92" s="180">
        <v>0</v>
      </c>
      <c r="J92" s="180">
        <v>0</v>
      </c>
      <c r="K92" s="179" t="s">
        <v>102</v>
      </c>
      <c r="L92" s="178" t="s">
        <v>102</v>
      </c>
      <c r="M92" s="177">
        <v>152</v>
      </c>
      <c r="N92" s="179" t="s">
        <v>102</v>
      </c>
      <c r="O92" s="178" t="s">
        <v>102</v>
      </c>
      <c r="P92" s="177">
        <f t="shared" si="2"/>
        <v>424</v>
      </c>
    </row>
    <row r="93" spans="1:16" s="138" customFormat="1" ht="9.75" customHeight="1">
      <c r="A93" s="182" t="s">
        <v>107</v>
      </c>
      <c r="B93" s="179" t="s">
        <v>102</v>
      </c>
      <c r="C93" s="178" t="s">
        <v>102</v>
      </c>
      <c r="D93" s="180">
        <v>221</v>
      </c>
      <c r="E93" s="179" t="s">
        <v>102</v>
      </c>
      <c r="F93" s="178" t="s">
        <v>102</v>
      </c>
      <c r="G93" s="180">
        <v>88</v>
      </c>
      <c r="H93" s="181">
        <v>0</v>
      </c>
      <c r="I93" s="180">
        <v>0</v>
      </c>
      <c r="J93" s="180">
        <v>0</v>
      </c>
      <c r="K93" s="179" t="s">
        <v>102</v>
      </c>
      <c r="L93" s="178" t="s">
        <v>102</v>
      </c>
      <c r="M93" s="177">
        <v>137</v>
      </c>
      <c r="N93" s="179" t="s">
        <v>102</v>
      </c>
      <c r="O93" s="178" t="s">
        <v>102</v>
      </c>
      <c r="P93" s="177">
        <f t="shared" si="2"/>
        <v>446</v>
      </c>
    </row>
    <row r="94" spans="1:16" s="138" customFormat="1" ht="9.75" customHeight="1">
      <c r="A94" s="182" t="s">
        <v>106</v>
      </c>
      <c r="B94" s="179" t="s">
        <v>102</v>
      </c>
      <c r="C94" s="178" t="s">
        <v>102</v>
      </c>
      <c r="D94" s="180">
        <v>224</v>
      </c>
      <c r="E94" s="179" t="s">
        <v>102</v>
      </c>
      <c r="F94" s="178" t="s">
        <v>102</v>
      </c>
      <c r="G94" s="180">
        <v>87</v>
      </c>
      <c r="H94" s="181">
        <v>0</v>
      </c>
      <c r="I94" s="180">
        <v>0</v>
      </c>
      <c r="J94" s="180">
        <v>0</v>
      </c>
      <c r="K94" s="179" t="s">
        <v>102</v>
      </c>
      <c r="L94" s="178" t="s">
        <v>102</v>
      </c>
      <c r="M94" s="177">
        <v>159</v>
      </c>
      <c r="N94" s="179" t="s">
        <v>102</v>
      </c>
      <c r="O94" s="178" t="s">
        <v>102</v>
      </c>
      <c r="P94" s="177">
        <f t="shared" si="2"/>
        <v>470</v>
      </c>
    </row>
    <row r="95" spans="1:16" ht="9.75" customHeight="1">
      <c r="A95" s="182" t="s">
        <v>105</v>
      </c>
      <c r="B95" s="179" t="s">
        <v>102</v>
      </c>
      <c r="C95" s="178" t="s">
        <v>102</v>
      </c>
      <c r="D95" s="180">
        <v>176</v>
      </c>
      <c r="E95" s="179" t="s">
        <v>102</v>
      </c>
      <c r="F95" s="178" t="s">
        <v>102</v>
      </c>
      <c r="G95" s="180">
        <v>94</v>
      </c>
      <c r="H95" s="181">
        <v>0</v>
      </c>
      <c r="I95" s="180">
        <v>0</v>
      </c>
      <c r="J95" s="180">
        <v>0</v>
      </c>
      <c r="K95" s="179" t="s">
        <v>102</v>
      </c>
      <c r="L95" s="178" t="s">
        <v>102</v>
      </c>
      <c r="M95" s="177">
        <v>166</v>
      </c>
      <c r="N95" s="179" t="s">
        <v>102</v>
      </c>
      <c r="O95" s="178" t="s">
        <v>102</v>
      </c>
      <c r="P95" s="177">
        <f t="shared" si="2"/>
        <v>436</v>
      </c>
    </row>
    <row r="96" spans="1:16" s="138" customFormat="1" ht="9.75" customHeight="1">
      <c r="A96" s="182" t="s">
        <v>104</v>
      </c>
      <c r="B96" s="179" t="s">
        <v>102</v>
      </c>
      <c r="C96" s="178" t="s">
        <v>102</v>
      </c>
      <c r="D96" s="180">
        <v>157</v>
      </c>
      <c r="E96" s="179" t="s">
        <v>102</v>
      </c>
      <c r="F96" s="178" t="s">
        <v>102</v>
      </c>
      <c r="G96" s="180">
        <v>95</v>
      </c>
      <c r="H96" s="181">
        <v>0</v>
      </c>
      <c r="I96" s="180">
        <v>0</v>
      </c>
      <c r="J96" s="180">
        <v>0</v>
      </c>
      <c r="K96" s="179" t="s">
        <v>102</v>
      </c>
      <c r="L96" s="178" t="s">
        <v>102</v>
      </c>
      <c r="M96" s="177">
        <v>154</v>
      </c>
      <c r="N96" s="179" t="s">
        <v>102</v>
      </c>
      <c r="O96" s="178" t="s">
        <v>102</v>
      </c>
      <c r="P96" s="177">
        <f t="shared" si="2"/>
        <v>406</v>
      </c>
    </row>
    <row r="97" spans="1:16" s="138" customFormat="1" ht="9.75" customHeight="1">
      <c r="A97" s="182" t="s">
        <v>103</v>
      </c>
      <c r="B97" s="179" t="s">
        <v>102</v>
      </c>
      <c r="C97" s="178" t="s">
        <v>102</v>
      </c>
      <c r="D97" s="180">
        <v>129</v>
      </c>
      <c r="E97" s="179" t="s">
        <v>102</v>
      </c>
      <c r="F97" s="178" t="s">
        <v>102</v>
      </c>
      <c r="G97" s="180">
        <v>133</v>
      </c>
      <c r="H97" s="181">
        <v>0</v>
      </c>
      <c r="I97" s="180">
        <v>0</v>
      </c>
      <c r="J97" s="180">
        <v>0</v>
      </c>
      <c r="K97" s="179" t="s">
        <v>102</v>
      </c>
      <c r="L97" s="178" t="s">
        <v>102</v>
      </c>
      <c r="M97" s="177">
        <v>178</v>
      </c>
      <c r="N97" s="179" t="s">
        <v>102</v>
      </c>
      <c r="O97" s="178" t="s">
        <v>102</v>
      </c>
      <c r="P97" s="177">
        <f t="shared" si="2"/>
        <v>440</v>
      </c>
    </row>
    <row r="98" spans="1:16" s="138" customFormat="1" ht="9.75" customHeight="1">
      <c r="A98" s="176" t="s">
        <v>176</v>
      </c>
      <c r="B98" s="173" t="s">
        <v>102</v>
      </c>
      <c r="C98" s="172" t="s">
        <v>102</v>
      </c>
      <c r="D98" s="174">
        <v>121</v>
      </c>
      <c r="E98" s="173" t="s">
        <v>102</v>
      </c>
      <c r="F98" s="172" t="s">
        <v>102</v>
      </c>
      <c r="G98" s="174">
        <v>147</v>
      </c>
      <c r="H98" s="175">
        <v>0</v>
      </c>
      <c r="I98" s="174">
        <v>0</v>
      </c>
      <c r="J98" s="174">
        <v>0</v>
      </c>
      <c r="K98" s="173" t="s">
        <v>102</v>
      </c>
      <c r="L98" s="172" t="s">
        <v>102</v>
      </c>
      <c r="M98" s="171">
        <v>179</v>
      </c>
      <c r="N98" s="173" t="s">
        <v>102</v>
      </c>
      <c r="O98" s="172" t="s">
        <v>102</v>
      </c>
      <c r="P98" s="171">
        <f>SUM(M98,J98,G98,D98)</f>
        <v>447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="115" zoomScaleNormal="115" zoomScalePageLayoutView="0" workbookViewId="0" topLeftCell="A1">
      <selection activeCell="A49" sqref="A49"/>
    </sheetView>
  </sheetViews>
  <sheetFormatPr defaultColWidth="9.140625" defaultRowHeight="12.75"/>
  <cols>
    <col min="1" max="1" width="12.28125" style="99" customWidth="1"/>
    <col min="2" max="10" width="7.00390625" style="99" customWidth="1"/>
    <col min="11" max="12" width="7.00390625" style="118" customWidth="1"/>
    <col min="13" max="13" width="1.8515625" style="99" customWidth="1"/>
    <col min="14" max="14" width="7.7109375" style="99" customWidth="1"/>
    <col min="15" max="15" width="8.7109375" style="99" customWidth="1"/>
    <col min="16" max="16384" width="9.140625" style="99" customWidth="1"/>
  </cols>
  <sheetData>
    <row r="1" spans="1:15" ht="10.5" customHeight="1">
      <c r="A1" s="95"/>
      <c r="B1" s="96"/>
      <c r="C1" s="97"/>
      <c r="D1" s="96"/>
      <c r="E1" s="97"/>
      <c r="F1" s="96"/>
      <c r="G1" s="97"/>
      <c r="H1" s="96"/>
      <c r="I1" s="97"/>
      <c r="J1" s="96"/>
      <c r="K1" s="98"/>
      <c r="L1" s="98"/>
      <c r="N1" s="96"/>
      <c r="O1" s="97"/>
    </row>
    <row r="2" spans="1:15" ht="11.25" customHeight="1">
      <c r="A2" s="100" t="s">
        <v>35</v>
      </c>
      <c r="B2" s="101"/>
      <c r="C2" s="102"/>
      <c r="D2" s="101"/>
      <c r="E2" s="102"/>
      <c r="F2" s="103"/>
      <c r="G2" s="103"/>
      <c r="H2" s="101"/>
      <c r="I2" s="102"/>
      <c r="J2" s="101"/>
      <c r="K2" s="104"/>
      <c r="L2" s="104"/>
      <c r="M2" s="103"/>
      <c r="N2" s="101"/>
      <c r="O2" s="102"/>
    </row>
    <row r="3" spans="1:15" ht="10.5" customHeight="1">
      <c r="A3" s="100" t="s">
        <v>34</v>
      </c>
      <c r="B3" s="101"/>
      <c r="C3" s="102"/>
      <c r="D3" s="101"/>
      <c r="E3" s="102"/>
      <c r="F3" s="103"/>
      <c r="G3" s="103"/>
      <c r="H3" s="101"/>
      <c r="I3" s="102"/>
      <c r="J3" s="101"/>
      <c r="K3" s="104"/>
      <c r="L3" s="104"/>
      <c r="M3" s="103"/>
      <c r="N3" s="101"/>
      <c r="O3" s="102"/>
    </row>
    <row r="4" spans="1:15" ht="10.5" customHeight="1">
      <c r="A4" s="100"/>
      <c r="B4" s="101"/>
      <c r="C4" s="102"/>
      <c r="D4" s="101"/>
      <c r="E4" s="102"/>
      <c r="F4" s="103"/>
      <c r="G4" s="103"/>
      <c r="H4" s="101"/>
      <c r="I4" s="102"/>
      <c r="J4" s="101"/>
      <c r="K4" s="104"/>
      <c r="L4" s="104"/>
      <c r="M4" s="103"/>
      <c r="N4" s="101"/>
      <c r="O4" s="102"/>
    </row>
    <row r="5" spans="1:15" ht="10.5" customHeight="1">
      <c r="A5" s="127" t="s">
        <v>12</v>
      </c>
      <c r="B5" s="12" t="s">
        <v>7</v>
      </c>
      <c r="C5" s="13"/>
      <c r="D5" s="12" t="s">
        <v>6</v>
      </c>
      <c r="E5" s="13"/>
      <c r="F5" s="12" t="s">
        <v>0</v>
      </c>
      <c r="G5" s="13"/>
      <c r="H5" s="12" t="s">
        <v>1</v>
      </c>
      <c r="I5" s="13"/>
      <c r="J5" s="12" t="s">
        <v>4</v>
      </c>
      <c r="K5" s="128"/>
      <c r="L5" s="107"/>
      <c r="M5" s="5"/>
      <c r="N5" s="12" t="s">
        <v>11</v>
      </c>
      <c r="O5" s="15"/>
    </row>
    <row r="6" spans="1:15" ht="10.5" customHeight="1">
      <c r="A6" s="16"/>
      <c r="B6" s="17" t="s">
        <v>5</v>
      </c>
      <c r="C6" s="18"/>
      <c r="D6" s="16" t="s">
        <v>8</v>
      </c>
      <c r="E6" s="8"/>
      <c r="F6" s="19"/>
      <c r="G6" s="3"/>
      <c r="H6" s="19"/>
      <c r="I6" s="3"/>
      <c r="J6" s="19"/>
      <c r="K6" s="129"/>
      <c r="L6" s="109"/>
      <c r="M6" s="5"/>
      <c r="N6" s="16" t="s">
        <v>9</v>
      </c>
      <c r="O6" s="21"/>
    </row>
    <row r="7" spans="1:15" s="112" customFormat="1" ht="10.5" customHeight="1">
      <c r="A7" s="126"/>
      <c r="B7" s="130" t="s">
        <v>2</v>
      </c>
      <c r="C7" s="131" t="s">
        <v>3</v>
      </c>
      <c r="D7" s="130" t="s">
        <v>2</v>
      </c>
      <c r="E7" s="131" t="s">
        <v>3</v>
      </c>
      <c r="F7" s="130" t="s">
        <v>2</v>
      </c>
      <c r="G7" s="131" t="s">
        <v>3</v>
      </c>
      <c r="H7" s="130" t="s">
        <v>2</v>
      </c>
      <c r="I7" s="131" t="s">
        <v>3</v>
      </c>
      <c r="J7" s="130" t="s">
        <v>2</v>
      </c>
      <c r="K7" s="131" t="s">
        <v>3</v>
      </c>
      <c r="L7" s="111" t="s">
        <v>4</v>
      </c>
      <c r="M7" s="132"/>
      <c r="N7" s="130" t="s">
        <v>13</v>
      </c>
      <c r="O7" s="133" t="s">
        <v>14</v>
      </c>
    </row>
    <row r="8" spans="1:15" s="112" customFormat="1" ht="10.5" customHeight="1">
      <c r="A8" s="19" t="s">
        <v>15</v>
      </c>
      <c r="B8" s="163">
        <v>918</v>
      </c>
      <c r="C8" s="164">
        <v>552</v>
      </c>
      <c r="D8" s="163">
        <v>1659</v>
      </c>
      <c r="E8" s="164">
        <v>843</v>
      </c>
      <c r="F8" s="163">
        <v>129</v>
      </c>
      <c r="G8" s="164">
        <v>61</v>
      </c>
      <c r="H8" s="163">
        <v>382</v>
      </c>
      <c r="I8" s="164">
        <v>242</v>
      </c>
      <c r="J8" s="163">
        <v>3088</v>
      </c>
      <c r="K8" s="164">
        <v>1698</v>
      </c>
      <c r="L8" s="165">
        <v>4786</v>
      </c>
      <c r="M8" s="81"/>
      <c r="N8" s="163">
        <v>4786</v>
      </c>
      <c r="O8" s="44">
        <f>N8/$N$8*100</f>
        <v>100</v>
      </c>
    </row>
    <row r="9" spans="1:15" s="118" customFormat="1" ht="10.5" customHeight="1">
      <c r="A9" s="19" t="s">
        <v>16</v>
      </c>
      <c r="B9" s="113">
        <v>900</v>
      </c>
      <c r="C9" s="114">
        <v>515</v>
      </c>
      <c r="D9" s="113">
        <v>1622</v>
      </c>
      <c r="E9" s="114">
        <v>837</v>
      </c>
      <c r="F9" s="113">
        <v>111</v>
      </c>
      <c r="G9" s="114">
        <v>69</v>
      </c>
      <c r="H9" s="113">
        <v>432</v>
      </c>
      <c r="I9" s="114">
        <v>298</v>
      </c>
      <c r="J9" s="113">
        <v>3065</v>
      </c>
      <c r="K9" s="114">
        <v>1719</v>
      </c>
      <c r="L9" s="115">
        <v>4784</v>
      </c>
      <c r="M9" s="117"/>
      <c r="N9" s="116">
        <v>4784</v>
      </c>
      <c r="O9" s="44">
        <f aca="true" t="shared" si="0" ref="O9:O30">N9/$N$8*100</f>
        <v>99.95821145006268</v>
      </c>
    </row>
    <row r="10" spans="1:15" s="118" customFormat="1" ht="10.5" customHeight="1">
      <c r="A10" s="19" t="s">
        <v>17</v>
      </c>
      <c r="B10" s="113">
        <v>983</v>
      </c>
      <c r="C10" s="114">
        <v>529</v>
      </c>
      <c r="D10" s="113">
        <v>1716</v>
      </c>
      <c r="E10" s="114">
        <v>829</v>
      </c>
      <c r="F10" s="113">
        <v>128</v>
      </c>
      <c r="G10" s="114">
        <v>73</v>
      </c>
      <c r="H10" s="113">
        <v>445</v>
      </c>
      <c r="I10" s="114">
        <v>354</v>
      </c>
      <c r="J10" s="113">
        <v>3272</v>
      </c>
      <c r="K10" s="114">
        <v>1785</v>
      </c>
      <c r="L10" s="115">
        <v>5057</v>
      </c>
      <c r="M10" s="117"/>
      <c r="N10" s="116">
        <v>5057</v>
      </c>
      <c r="O10" s="44">
        <f t="shared" si="0"/>
        <v>105.66234851650648</v>
      </c>
    </row>
    <row r="11" spans="1:15" s="118" customFormat="1" ht="10.5" customHeight="1">
      <c r="A11" s="19" t="s">
        <v>18</v>
      </c>
      <c r="B11" s="113">
        <v>1036</v>
      </c>
      <c r="C11" s="114">
        <v>528</v>
      </c>
      <c r="D11" s="113">
        <v>1747</v>
      </c>
      <c r="E11" s="114">
        <v>795</v>
      </c>
      <c r="F11" s="113">
        <v>129</v>
      </c>
      <c r="G11" s="114">
        <v>74</v>
      </c>
      <c r="H11" s="113">
        <v>513</v>
      </c>
      <c r="I11" s="114">
        <v>423</v>
      </c>
      <c r="J11" s="113">
        <v>3425</v>
      </c>
      <c r="K11" s="114">
        <v>1820</v>
      </c>
      <c r="L11" s="115">
        <v>5245</v>
      </c>
      <c r="M11" s="117"/>
      <c r="N11" s="116">
        <v>5245</v>
      </c>
      <c r="O11" s="44">
        <f t="shared" si="0"/>
        <v>109.59047221061428</v>
      </c>
    </row>
    <row r="12" spans="1:15" s="118" customFormat="1" ht="10.5" customHeight="1">
      <c r="A12" s="19" t="s">
        <v>21</v>
      </c>
      <c r="B12" s="113">
        <v>1052</v>
      </c>
      <c r="C12" s="114">
        <v>563</v>
      </c>
      <c r="D12" s="113">
        <v>1948</v>
      </c>
      <c r="E12" s="114">
        <v>900</v>
      </c>
      <c r="F12" s="113">
        <v>183</v>
      </c>
      <c r="G12" s="114">
        <v>86</v>
      </c>
      <c r="H12" s="113">
        <v>567</v>
      </c>
      <c r="I12" s="114">
        <v>373</v>
      </c>
      <c r="J12" s="113">
        <v>3750</v>
      </c>
      <c r="K12" s="114">
        <v>1922</v>
      </c>
      <c r="L12" s="115">
        <v>5672</v>
      </c>
      <c r="M12" s="117"/>
      <c r="N12" s="116">
        <v>5672</v>
      </c>
      <c r="O12" s="44">
        <f t="shared" si="0"/>
        <v>118.51232762223151</v>
      </c>
    </row>
    <row r="13" spans="1:15" s="118" customFormat="1" ht="10.5" customHeight="1">
      <c r="A13" s="19" t="s">
        <v>22</v>
      </c>
      <c r="B13" s="113">
        <v>1055</v>
      </c>
      <c r="C13" s="114">
        <v>596</v>
      </c>
      <c r="D13" s="113">
        <v>1940</v>
      </c>
      <c r="E13" s="114">
        <v>919</v>
      </c>
      <c r="F13" s="113">
        <v>183</v>
      </c>
      <c r="G13" s="114">
        <v>81</v>
      </c>
      <c r="H13" s="113">
        <v>556</v>
      </c>
      <c r="I13" s="114">
        <v>395</v>
      </c>
      <c r="J13" s="113">
        <v>3734</v>
      </c>
      <c r="K13" s="114">
        <v>1991</v>
      </c>
      <c r="L13" s="115">
        <v>5725</v>
      </c>
      <c r="M13" s="117"/>
      <c r="N13" s="116">
        <v>5725</v>
      </c>
      <c r="O13" s="44">
        <f t="shared" si="0"/>
        <v>119.61972419557041</v>
      </c>
    </row>
    <row r="14" spans="1:15" s="118" customFormat="1" ht="10.5" customHeight="1">
      <c r="A14" s="19" t="s">
        <v>23</v>
      </c>
      <c r="B14" s="113">
        <v>1052</v>
      </c>
      <c r="C14" s="114">
        <v>624</v>
      </c>
      <c r="D14" s="113">
        <v>2056</v>
      </c>
      <c r="E14" s="114">
        <v>996</v>
      </c>
      <c r="F14" s="113">
        <v>164</v>
      </c>
      <c r="G14" s="114">
        <v>98</v>
      </c>
      <c r="H14" s="113">
        <v>555</v>
      </c>
      <c r="I14" s="114">
        <v>405</v>
      </c>
      <c r="J14" s="113">
        <v>3827</v>
      </c>
      <c r="K14" s="114">
        <v>2123</v>
      </c>
      <c r="L14" s="115">
        <v>5950</v>
      </c>
      <c r="M14" s="117"/>
      <c r="N14" s="116">
        <v>5950</v>
      </c>
      <c r="O14" s="44">
        <f t="shared" si="0"/>
        <v>124.32093606351859</v>
      </c>
    </row>
    <row r="15" spans="1:15" s="118" customFormat="1" ht="10.5" customHeight="1">
      <c r="A15" s="19" t="s">
        <v>36</v>
      </c>
      <c r="B15" s="113">
        <v>1092</v>
      </c>
      <c r="C15" s="114">
        <v>596</v>
      </c>
      <c r="D15" s="113">
        <v>2149</v>
      </c>
      <c r="E15" s="114">
        <v>1056</v>
      </c>
      <c r="F15" s="113">
        <v>179</v>
      </c>
      <c r="G15" s="114">
        <v>89</v>
      </c>
      <c r="H15" s="113">
        <v>635</v>
      </c>
      <c r="I15" s="114">
        <v>433</v>
      </c>
      <c r="J15" s="113">
        <v>4055</v>
      </c>
      <c r="K15" s="114">
        <v>2174</v>
      </c>
      <c r="L15" s="115">
        <v>6229</v>
      </c>
      <c r="M15" s="117"/>
      <c r="N15" s="116">
        <v>6229</v>
      </c>
      <c r="O15" s="44">
        <f t="shared" si="0"/>
        <v>130.15043877977433</v>
      </c>
    </row>
    <row r="16" spans="1:15" ht="10.5" customHeight="1">
      <c r="A16" s="19" t="s">
        <v>37</v>
      </c>
      <c r="B16" s="113">
        <v>1155</v>
      </c>
      <c r="C16" s="114">
        <v>680</v>
      </c>
      <c r="D16" s="113">
        <v>2160</v>
      </c>
      <c r="E16" s="114">
        <v>1073</v>
      </c>
      <c r="F16" s="113">
        <v>179</v>
      </c>
      <c r="G16" s="114">
        <v>81</v>
      </c>
      <c r="H16" s="113">
        <v>598</v>
      </c>
      <c r="I16" s="114">
        <v>353</v>
      </c>
      <c r="J16" s="113">
        <v>4092</v>
      </c>
      <c r="K16" s="114">
        <v>2187</v>
      </c>
      <c r="L16" s="115">
        <v>6279</v>
      </c>
      <c r="M16" s="119"/>
      <c r="N16" s="116">
        <v>6279</v>
      </c>
      <c r="O16" s="44">
        <f t="shared" si="0"/>
        <v>131.19515252820727</v>
      </c>
    </row>
    <row r="17" spans="1:15" s="118" customFormat="1" ht="10.5" customHeight="1">
      <c r="A17" s="19" t="s">
        <v>40</v>
      </c>
      <c r="B17" s="113">
        <v>1218</v>
      </c>
      <c r="C17" s="114">
        <v>666</v>
      </c>
      <c r="D17" s="113">
        <v>2192</v>
      </c>
      <c r="E17" s="114">
        <v>1115</v>
      </c>
      <c r="F17" s="113">
        <v>165</v>
      </c>
      <c r="G17" s="114">
        <v>92</v>
      </c>
      <c r="H17" s="113">
        <v>554</v>
      </c>
      <c r="I17" s="114">
        <v>340</v>
      </c>
      <c r="J17" s="113">
        <v>4129</v>
      </c>
      <c r="K17" s="114">
        <v>2213</v>
      </c>
      <c r="L17" s="115">
        <v>6342</v>
      </c>
      <c r="M17" s="117"/>
      <c r="N17" s="116">
        <v>6342</v>
      </c>
      <c r="O17" s="44">
        <f t="shared" si="0"/>
        <v>132.51149185123276</v>
      </c>
    </row>
    <row r="18" spans="1:15" s="118" customFormat="1" ht="10.5" customHeight="1">
      <c r="A18" s="19" t="s">
        <v>41</v>
      </c>
      <c r="B18" s="113">
        <v>1207</v>
      </c>
      <c r="C18" s="114">
        <v>670</v>
      </c>
      <c r="D18" s="113">
        <v>2242</v>
      </c>
      <c r="E18" s="114">
        <v>1098</v>
      </c>
      <c r="F18" s="113">
        <v>189</v>
      </c>
      <c r="G18" s="114">
        <v>83</v>
      </c>
      <c r="H18" s="113">
        <v>541</v>
      </c>
      <c r="I18" s="114">
        <v>350</v>
      </c>
      <c r="J18" s="113">
        <v>4179</v>
      </c>
      <c r="K18" s="114">
        <v>2201</v>
      </c>
      <c r="L18" s="115">
        <v>6380</v>
      </c>
      <c r="M18" s="117"/>
      <c r="N18" s="116">
        <v>6380</v>
      </c>
      <c r="O18" s="44">
        <f t="shared" si="0"/>
        <v>133.3054743000418</v>
      </c>
    </row>
    <row r="19" spans="1:15" s="118" customFormat="1" ht="10.5" customHeight="1">
      <c r="A19" s="19" t="s">
        <v>42</v>
      </c>
      <c r="B19" s="113">
        <v>1207</v>
      </c>
      <c r="C19" s="114">
        <v>618</v>
      </c>
      <c r="D19" s="113">
        <v>2286</v>
      </c>
      <c r="E19" s="114">
        <v>1115</v>
      </c>
      <c r="F19" s="113">
        <v>235</v>
      </c>
      <c r="G19" s="114">
        <v>89</v>
      </c>
      <c r="H19" s="113">
        <v>531</v>
      </c>
      <c r="I19" s="114">
        <v>364</v>
      </c>
      <c r="J19" s="113">
        <v>4259</v>
      </c>
      <c r="K19" s="114">
        <v>2186</v>
      </c>
      <c r="L19" s="115">
        <v>6445</v>
      </c>
      <c r="M19" s="117"/>
      <c r="N19" s="116">
        <v>6445</v>
      </c>
      <c r="O19" s="44">
        <f t="shared" si="0"/>
        <v>134.6636021730046</v>
      </c>
    </row>
    <row r="20" spans="1:15" s="118" customFormat="1" ht="10.5" customHeight="1">
      <c r="A20" s="19" t="s">
        <v>62</v>
      </c>
      <c r="B20" s="113">
        <v>1232</v>
      </c>
      <c r="C20" s="114">
        <v>660</v>
      </c>
      <c r="D20" s="113">
        <v>2366</v>
      </c>
      <c r="E20" s="114">
        <v>1054</v>
      </c>
      <c r="F20" s="113">
        <v>247</v>
      </c>
      <c r="G20" s="114">
        <v>90</v>
      </c>
      <c r="H20" s="113">
        <v>523</v>
      </c>
      <c r="I20" s="114">
        <v>401</v>
      </c>
      <c r="J20" s="113">
        <v>4368</v>
      </c>
      <c r="K20" s="114">
        <v>2205</v>
      </c>
      <c r="L20" s="115">
        <v>6573</v>
      </c>
      <c r="M20" s="117"/>
      <c r="N20" s="116">
        <v>6573</v>
      </c>
      <c r="O20" s="44">
        <f t="shared" si="0"/>
        <v>137.33806936899288</v>
      </c>
    </row>
    <row r="21" spans="1:15" s="118" customFormat="1" ht="10.5" customHeight="1">
      <c r="A21" s="19" t="s">
        <v>63</v>
      </c>
      <c r="B21" s="113">
        <v>1249</v>
      </c>
      <c r="C21" s="114">
        <v>634</v>
      </c>
      <c r="D21" s="113">
        <v>2414</v>
      </c>
      <c r="E21" s="114">
        <v>1070</v>
      </c>
      <c r="F21" s="113">
        <v>254</v>
      </c>
      <c r="G21" s="114">
        <v>97</v>
      </c>
      <c r="H21" s="113">
        <v>568</v>
      </c>
      <c r="I21" s="114">
        <v>401</v>
      </c>
      <c r="J21" s="113">
        <v>4485</v>
      </c>
      <c r="K21" s="114">
        <v>2202</v>
      </c>
      <c r="L21" s="115">
        <v>6687</v>
      </c>
      <c r="M21" s="117"/>
      <c r="N21" s="116">
        <v>6687</v>
      </c>
      <c r="O21" s="44">
        <f t="shared" si="0"/>
        <v>139.72001671541997</v>
      </c>
    </row>
    <row r="22" spans="1:15" s="118" customFormat="1" ht="10.5" customHeight="1">
      <c r="A22" s="19" t="s">
        <v>64</v>
      </c>
      <c r="B22" s="113">
        <v>1289</v>
      </c>
      <c r="C22" s="114">
        <v>663</v>
      </c>
      <c r="D22" s="113">
        <v>2513</v>
      </c>
      <c r="E22" s="114">
        <v>1070</v>
      </c>
      <c r="F22" s="113">
        <v>271</v>
      </c>
      <c r="G22" s="114">
        <v>95</v>
      </c>
      <c r="H22" s="113">
        <v>569</v>
      </c>
      <c r="I22" s="114">
        <v>465</v>
      </c>
      <c r="J22" s="113">
        <f aca="true" t="shared" si="1" ref="J22:K24">SUM(H22,F22,D22,B22)</f>
        <v>4642</v>
      </c>
      <c r="K22" s="114">
        <f t="shared" si="1"/>
        <v>2293</v>
      </c>
      <c r="L22" s="115">
        <f aca="true" t="shared" si="2" ref="L22:L27">SUM(J22:K22)</f>
        <v>6935</v>
      </c>
      <c r="M22" s="117"/>
      <c r="N22" s="116">
        <f aca="true" t="shared" si="3" ref="N22:N27">L22</f>
        <v>6935</v>
      </c>
      <c r="O22" s="44">
        <f t="shared" si="0"/>
        <v>144.9017969076473</v>
      </c>
    </row>
    <row r="23" spans="1:15" s="118" customFormat="1" ht="10.5" customHeight="1">
      <c r="A23" s="19" t="s">
        <v>65</v>
      </c>
      <c r="B23" s="113">
        <v>1265</v>
      </c>
      <c r="C23" s="114">
        <v>683</v>
      </c>
      <c r="D23" s="113">
        <v>2636</v>
      </c>
      <c r="E23" s="114">
        <v>1096</v>
      </c>
      <c r="F23" s="113">
        <v>289</v>
      </c>
      <c r="G23" s="114">
        <v>106</v>
      </c>
      <c r="H23" s="113">
        <v>732</v>
      </c>
      <c r="I23" s="114">
        <v>525</v>
      </c>
      <c r="J23" s="113">
        <f t="shared" si="1"/>
        <v>4922</v>
      </c>
      <c r="K23" s="114">
        <f t="shared" si="1"/>
        <v>2410</v>
      </c>
      <c r="L23" s="115">
        <f t="shared" si="2"/>
        <v>7332</v>
      </c>
      <c r="M23" s="117"/>
      <c r="N23" s="116">
        <f t="shared" si="3"/>
        <v>7332</v>
      </c>
      <c r="O23" s="44">
        <f t="shared" si="0"/>
        <v>153.19682407020477</v>
      </c>
    </row>
    <row r="24" spans="1:15" s="118" customFormat="1" ht="10.5" customHeight="1">
      <c r="A24" s="19" t="s">
        <v>69</v>
      </c>
      <c r="B24" s="113">
        <v>1393</v>
      </c>
      <c r="C24" s="114">
        <v>700</v>
      </c>
      <c r="D24" s="113">
        <v>2796</v>
      </c>
      <c r="E24" s="114">
        <v>1238</v>
      </c>
      <c r="F24" s="113">
        <v>295</v>
      </c>
      <c r="G24" s="114">
        <v>120</v>
      </c>
      <c r="H24" s="113">
        <v>806</v>
      </c>
      <c r="I24" s="114">
        <v>523</v>
      </c>
      <c r="J24" s="113">
        <f t="shared" si="1"/>
        <v>5290</v>
      </c>
      <c r="K24" s="114">
        <f t="shared" si="1"/>
        <v>2581</v>
      </c>
      <c r="L24" s="115">
        <f t="shared" si="2"/>
        <v>7871</v>
      </c>
      <c r="M24" s="117"/>
      <c r="N24" s="116">
        <f t="shared" si="3"/>
        <v>7871</v>
      </c>
      <c r="O24" s="44">
        <f t="shared" si="0"/>
        <v>164.45883827831173</v>
      </c>
    </row>
    <row r="25" spans="1:15" s="118" customFormat="1" ht="10.5" customHeight="1">
      <c r="A25" s="19" t="s">
        <v>71</v>
      </c>
      <c r="B25" s="113">
        <v>1388</v>
      </c>
      <c r="C25" s="114">
        <v>751</v>
      </c>
      <c r="D25" s="113">
        <v>2967</v>
      </c>
      <c r="E25" s="114">
        <v>1364</v>
      </c>
      <c r="F25" s="113">
        <v>309</v>
      </c>
      <c r="G25" s="114">
        <v>118</v>
      </c>
      <c r="H25" s="113">
        <v>872</v>
      </c>
      <c r="I25" s="115">
        <v>472</v>
      </c>
      <c r="J25" s="113">
        <f aca="true" t="shared" si="4" ref="J25:K27">SUM(H25,F25,D25,B25)</f>
        <v>5536</v>
      </c>
      <c r="K25" s="114">
        <f t="shared" si="4"/>
        <v>2705</v>
      </c>
      <c r="L25" s="115">
        <f t="shared" si="2"/>
        <v>8241</v>
      </c>
      <c r="M25" s="117"/>
      <c r="N25" s="116">
        <f t="shared" si="3"/>
        <v>8241</v>
      </c>
      <c r="O25" s="44">
        <f t="shared" si="0"/>
        <v>172.18972001671543</v>
      </c>
    </row>
    <row r="26" spans="1:15" s="118" customFormat="1" ht="10.5" customHeight="1">
      <c r="A26" s="19" t="s">
        <v>84</v>
      </c>
      <c r="B26" s="113">
        <v>1511</v>
      </c>
      <c r="C26" s="114">
        <v>790</v>
      </c>
      <c r="D26" s="113">
        <v>3140</v>
      </c>
      <c r="E26" s="114">
        <v>1400</v>
      </c>
      <c r="F26" s="113">
        <v>336</v>
      </c>
      <c r="G26" s="114">
        <v>152</v>
      </c>
      <c r="H26" s="113">
        <v>870</v>
      </c>
      <c r="I26" s="115">
        <v>437</v>
      </c>
      <c r="J26" s="113">
        <f t="shared" si="4"/>
        <v>5857</v>
      </c>
      <c r="K26" s="114">
        <f t="shared" si="4"/>
        <v>2779</v>
      </c>
      <c r="L26" s="115">
        <f t="shared" si="2"/>
        <v>8636</v>
      </c>
      <c r="M26" s="117"/>
      <c r="N26" s="116">
        <f t="shared" si="3"/>
        <v>8636</v>
      </c>
      <c r="O26" s="44">
        <f t="shared" si="0"/>
        <v>180.44295862933558</v>
      </c>
    </row>
    <row r="27" spans="1:15" s="118" customFormat="1" ht="10.5" customHeight="1">
      <c r="A27" s="19" t="s">
        <v>93</v>
      </c>
      <c r="B27" s="113">
        <v>1526</v>
      </c>
      <c r="C27" s="114">
        <v>839</v>
      </c>
      <c r="D27" s="113">
        <v>3270</v>
      </c>
      <c r="E27" s="114">
        <v>1452</v>
      </c>
      <c r="F27" s="113">
        <v>370</v>
      </c>
      <c r="G27" s="114">
        <v>148</v>
      </c>
      <c r="H27" s="113">
        <v>821</v>
      </c>
      <c r="I27" s="115">
        <v>441</v>
      </c>
      <c r="J27" s="113">
        <f t="shared" si="4"/>
        <v>5987</v>
      </c>
      <c r="K27" s="114">
        <f t="shared" si="4"/>
        <v>2880</v>
      </c>
      <c r="L27" s="115">
        <f t="shared" si="2"/>
        <v>8867</v>
      </c>
      <c r="M27" s="117"/>
      <c r="N27" s="116">
        <f t="shared" si="3"/>
        <v>8867</v>
      </c>
      <c r="O27" s="44">
        <f t="shared" si="0"/>
        <v>185.2695361470957</v>
      </c>
    </row>
    <row r="28" spans="1:15" s="118" customFormat="1" ht="10.5" customHeight="1">
      <c r="A28" s="19" t="s">
        <v>97</v>
      </c>
      <c r="B28" s="113">
        <v>1590</v>
      </c>
      <c r="C28" s="114">
        <v>867</v>
      </c>
      <c r="D28" s="113">
        <v>3255</v>
      </c>
      <c r="E28" s="114">
        <v>1495</v>
      </c>
      <c r="F28" s="113">
        <v>363</v>
      </c>
      <c r="G28" s="114">
        <v>140</v>
      </c>
      <c r="H28" s="113">
        <v>702</v>
      </c>
      <c r="I28" s="115">
        <v>395</v>
      </c>
      <c r="J28" s="113">
        <f aca="true" t="shared" si="5" ref="J28:K30">SUM(H28,F28,D28,B28)</f>
        <v>5910</v>
      </c>
      <c r="K28" s="114">
        <f t="shared" si="5"/>
        <v>2897</v>
      </c>
      <c r="L28" s="115">
        <f>SUM(J28:K28)</f>
        <v>8807</v>
      </c>
      <c r="M28" s="117"/>
      <c r="N28" s="116">
        <f>L28</f>
        <v>8807</v>
      </c>
      <c r="O28" s="44">
        <f t="shared" si="0"/>
        <v>184.01587964897618</v>
      </c>
    </row>
    <row r="29" spans="1:15" s="118" customFormat="1" ht="10.5" customHeight="1">
      <c r="A29" s="19" t="s">
        <v>98</v>
      </c>
      <c r="B29" s="113">
        <v>1661</v>
      </c>
      <c r="C29" s="114">
        <v>901</v>
      </c>
      <c r="D29" s="113">
        <v>3198</v>
      </c>
      <c r="E29" s="114">
        <v>1478</v>
      </c>
      <c r="F29" s="113">
        <v>366</v>
      </c>
      <c r="G29" s="114">
        <v>147</v>
      </c>
      <c r="H29" s="113">
        <v>611</v>
      </c>
      <c r="I29" s="115">
        <v>392</v>
      </c>
      <c r="J29" s="113">
        <f t="shared" si="5"/>
        <v>5836</v>
      </c>
      <c r="K29" s="114">
        <f t="shared" si="5"/>
        <v>2918</v>
      </c>
      <c r="L29" s="115">
        <f>SUM(J29:K29)</f>
        <v>8754</v>
      </c>
      <c r="M29" s="117"/>
      <c r="N29" s="116">
        <f>L29</f>
        <v>8754</v>
      </c>
      <c r="O29" s="44">
        <f t="shared" si="0"/>
        <v>182.90848307563726</v>
      </c>
    </row>
    <row r="30" spans="1:15" s="118" customFormat="1" ht="10.5" customHeight="1">
      <c r="A30" s="19" t="s">
        <v>99</v>
      </c>
      <c r="B30" s="113">
        <v>1780</v>
      </c>
      <c r="C30" s="114">
        <v>875</v>
      </c>
      <c r="D30" s="113">
        <v>3182</v>
      </c>
      <c r="E30" s="114">
        <v>1489</v>
      </c>
      <c r="F30" s="113">
        <v>374</v>
      </c>
      <c r="G30" s="114">
        <v>155</v>
      </c>
      <c r="H30" s="113">
        <v>614</v>
      </c>
      <c r="I30" s="115">
        <v>395</v>
      </c>
      <c r="J30" s="113">
        <f t="shared" si="5"/>
        <v>5950</v>
      </c>
      <c r="K30" s="114">
        <f t="shared" si="5"/>
        <v>2914</v>
      </c>
      <c r="L30" s="115">
        <f>SUM(J30:K30)</f>
        <v>8864</v>
      </c>
      <c r="M30" s="117"/>
      <c r="N30" s="116">
        <f>L30</f>
        <v>8864</v>
      </c>
      <c r="O30" s="44">
        <f t="shared" si="0"/>
        <v>185.20685332218972</v>
      </c>
    </row>
    <row r="31" spans="1:15" s="118" customFormat="1" ht="10.5" customHeight="1">
      <c r="A31" s="19" t="s">
        <v>100</v>
      </c>
      <c r="B31" s="113">
        <v>1850</v>
      </c>
      <c r="C31" s="114">
        <v>903</v>
      </c>
      <c r="D31" s="113">
        <v>3252</v>
      </c>
      <c r="E31" s="114">
        <v>1429</v>
      </c>
      <c r="F31" s="113">
        <v>409</v>
      </c>
      <c r="G31" s="114">
        <v>132</v>
      </c>
      <c r="H31" s="113">
        <v>617</v>
      </c>
      <c r="I31" s="115">
        <v>388</v>
      </c>
      <c r="J31" s="113">
        <f>SUM(H31,F31,D31,B31)</f>
        <v>6128</v>
      </c>
      <c r="K31" s="114">
        <f>SUM(I31,G31,E31,C31)</f>
        <v>2852</v>
      </c>
      <c r="L31" s="115">
        <f>SUM(J31:K31)</f>
        <v>8980</v>
      </c>
      <c r="M31" s="117"/>
      <c r="N31" s="116">
        <f>L31</f>
        <v>8980</v>
      </c>
      <c r="O31" s="44">
        <f>N31/$N$8*100</f>
        <v>187.63058921855412</v>
      </c>
    </row>
    <row r="32" spans="1:15" s="118" customFormat="1" ht="10.5" customHeight="1">
      <c r="A32" s="36" t="s">
        <v>175</v>
      </c>
      <c r="B32" s="120">
        <v>1830</v>
      </c>
      <c r="C32" s="121">
        <v>903</v>
      </c>
      <c r="D32" s="120">
        <v>3189</v>
      </c>
      <c r="E32" s="121">
        <v>1401</v>
      </c>
      <c r="F32" s="120">
        <v>432</v>
      </c>
      <c r="G32" s="121">
        <v>129</v>
      </c>
      <c r="H32" s="120">
        <v>614</v>
      </c>
      <c r="I32" s="122">
        <v>356</v>
      </c>
      <c r="J32" s="120">
        <f>SUM(H32,F32,D32,B32)</f>
        <v>6065</v>
      </c>
      <c r="K32" s="121">
        <f>SUM(I32,G32,E32,C32)</f>
        <v>2789</v>
      </c>
      <c r="L32" s="122">
        <f>SUM(J32:K32)</f>
        <v>8854</v>
      </c>
      <c r="M32" s="117"/>
      <c r="N32" s="123">
        <f>L32</f>
        <v>8854</v>
      </c>
      <c r="O32" s="124">
        <f>N32/$N$8*100</f>
        <v>184.99791057250314</v>
      </c>
    </row>
    <row r="116" ht="9.75" customHeight="1"/>
    <row r="117" ht="11.25" hidden="1"/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7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="115" zoomScaleNormal="115" zoomScalePageLayoutView="0" workbookViewId="0" topLeftCell="A1">
      <selection activeCell="A16" sqref="A16"/>
    </sheetView>
  </sheetViews>
  <sheetFormatPr defaultColWidth="8.8515625" defaultRowHeight="12.75"/>
  <cols>
    <col min="1" max="1" width="21.28125" style="223" customWidth="1"/>
    <col min="2" max="5" width="16.140625" style="223" customWidth="1"/>
    <col min="6" max="16384" width="8.8515625" style="223" customWidth="1"/>
  </cols>
  <sheetData>
    <row r="1" spans="1:5" ht="9" customHeight="1">
      <c r="A1" s="95"/>
      <c r="B1" s="206"/>
      <c r="C1" s="206"/>
      <c r="D1" s="206"/>
      <c r="E1" s="206"/>
    </row>
    <row r="2" spans="1:5" ht="11.25">
      <c r="A2" s="207" t="s">
        <v>177</v>
      </c>
      <c r="B2" s="208"/>
      <c r="C2" s="209"/>
      <c r="D2" s="209"/>
      <c r="E2" s="208"/>
    </row>
    <row r="3" spans="1:5" s="137" customFormat="1" ht="11.25">
      <c r="A3" s="207" t="s">
        <v>178</v>
      </c>
      <c r="B3" s="208"/>
      <c r="C3" s="209"/>
      <c r="D3" s="209"/>
      <c r="E3" s="208"/>
    </row>
    <row r="4" spans="1:5" ht="11.25">
      <c r="A4" s="207"/>
      <c r="B4" s="208"/>
      <c r="C4" s="209"/>
      <c r="D4" s="209"/>
      <c r="E4" s="208"/>
    </row>
    <row r="5" spans="1:5" ht="11.25">
      <c r="A5" s="207" t="s">
        <v>179</v>
      </c>
      <c r="B5" s="208"/>
      <c r="C5" s="209"/>
      <c r="D5" s="209"/>
      <c r="E5" s="208"/>
    </row>
    <row r="6" ht="5.25" customHeight="1" thickBot="1"/>
    <row r="7" spans="1:5" ht="11.25">
      <c r="A7" s="210" t="s">
        <v>180</v>
      </c>
      <c r="B7" s="211" t="s">
        <v>138</v>
      </c>
      <c r="C7" s="212" t="s">
        <v>139</v>
      </c>
      <c r="D7" s="212" t="s">
        <v>181</v>
      </c>
      <c r="E7" s="213" t="s">
        <v>4</v>
      </c>
    </row>
    <row r="8" spans="1:5" ht="11.25">
      <c r="A8" s="214" t="s">
        <v>182</v>
      </c>
      <c r="B8" s="215">
        <v>126560</v>
      </c>
      <c r="C8" s="216">
        <v>177352</v>
      </c>
      <c r="D8" s="216"/>
      <c r="E8" s="217">
        <v>303912</v>
      </c>
    </row>
    <row r="9" spans="1:5" ht="11.25">
      <c r="A9" s="214" t="s">
        <v>183</v>
      </c>
      <c r="B9" s="215">
        <v>130511</v>
      </c>
      <c r="C9" s="218">
        <v>184065</v>
      </c>
      <c r="D9" s="218"/>
      <c r="E9" s="217">
        <v>314576</v>
      </c>
    </row>
    <row r="10" spans="1:5" ht="11.25">
      <c r="A10" s="214" t="s">
        <v>184</v>
      </c>
      <c r="B10" s="215">
        <v>132490</v>
      </c>
      <c r="C10" s="218">
        <v>190254</v>
      </c>
      <c r="D10" s="218"/>
      <c r="E10" s="217">
        <v>322744</v>
      </c>
    </row>
    <row r="11" spans="1:5" ht="11.25">
      <c r="A11" s="214" t="s">
        <v>185</v>
      </c>
      <c r="B11" s="215">
        <v>133460</v>
      </c>
      <c r="C11" s="218">
        <v>194627</v>
      </c>
      <c r="D11" s="218"/>
      <c r="E11" s="217">
        <v>328087</v>
      </c>
    </row>
    <row r="12" spans="1:5" ht="11.25">
      <c r="A12" s="214" t="s">
        <v>186</v>
      </c>
      <c r="B12" s="215">
        <v>130709</v>
      </c>
      <c r="C12" s="218">
        <v>194194</v>
      </c>
      <c r="D12" s="218"/>
      <c r="E12" s="217">
        <v>324903</v>
      </c>
    </row>
    <row r="13" spans="1:5" ht="11.25">
      <c r="A13" s="214" t="s">
        <v>187</v>
      </c>
      <c r="B13" s="215">
        <v>129989</v>
      </c>
      <c r="C13" s="218">
        <v>195819</v>
      </c>
      <c r="D13" s="218">
        <v>73</v>
      </c>
      <c r="E13" s="217">
        <v>325881</v>
      </c>
    </row>
    <row r="14" spans="1:5" ht="11.25">
      <c r="A14" s="219" t="s">
        <v>188</v>
      </c>
      <c r="B14" s="220">
        <v>128064</v>
      </c>
      <c r="C14" s="218">
        <v>188648</v>
      </c>
      <c r="D14" s="218">
        <v>148</v>
      </c>
      <c r="E14" s="217">
        <v>316860</v>
      </c>
    </row>
    <row r="15" spans="1:5" ht="11.25">
      <c r="A15" s="219" t="s">
        <v>189</v>
      </c>
      <c r="B15" s="220">
        <v>127767</v>
      </c>
      <c r="C15" s="218">
        <v>183887</v>
      </c>
      <c r="D15" s="218">
        <v>125</v>
      </c>
      <c r="E15" s="217">
        <v>311779</v>
      </c>
    </row>
    <row r="16" spans="1:5" ht="11.25">
      <c r="A16" s="219" t="s">
        <v>190</v>
      </c>
      <c r="B16" s="220">
        <v>124068</v>
      </c>
      <c r="C16" s="218">
        <v>182239</v>
      </c>
      <c r="D16" s="218">
        <v>121</v>
      </c>
      <c r="E16" s="217">
        <f>SUM(B16:D16)</f>
        <v>306428</v>
      </c>
    </row>
    <row r="17" spans="1:5" ht="11.25">
      <c r="A17" s="219" t="s">
        <v>196</v>
      </c>
      <c r="B17" s="220">
        <v>120270</v>
      </c>
      <c r="C17" s="218">
        <v>178659</v>
      </c>
      <c r="D17" s="218">
        <v>150</v>
      </c>
      <c r="E17" s="217">
        <f>SUM(B17:D17)</f>
        <v>299079</v>
      </c>
    </row>
    <row r="18" s="137" customFormat="1" ht="11.25"/>
    <row r="19" spans="1:5" ht="11.25">
      <c r="A19" s="207" t="s">
        <v>191</v>
      </c>
      <c r="B19" s="208"/>
      <c r="C19" s="209"/>
      <c r="D19" s="209"/>
      <c r="E19" s="208"/>
    </row>
    <row r="20" ht="3" customHeight="1" thickBot="1"/>
    <row r="21" spans="1:5" ht="11.25">
      <c r="A21" s="210" t="s">
        <v>180</v>
      </c>
      <c r="B21" s="211" t="s">
        <v>138</v>
      </c>
      <c r="C21" s="212" t="s">
        <v>139</v>
      </c>
      <c r="D21" s="212" t="s">
        <v>181</v>
      </c>
      <c r="E21" s="213" t="s">
        <v>4</v>
      </c>
    </row>
    <row r="22" spans="1:5" ht="11.25">
      <c r="A22" s="214" t="s">
        <v>182</v>
      </c>
      <c r="B22" s="215">
        <v>8482</v>
      </c>
      <c r="C22" s="216">
        <v>9713</v>
      </c>
      <c r="D22" s="216"/>
      <c r="E22" s="217">
        <v>18195</v>
      </c>
    </row>
    <row r="23" spans="1:5" ht="11.25">
      <c r="A23" s="214" t="s">
        <v>183</v>
      </c>
      <c r="B23" s="215">
        <v>8299</v>
      </c>
      <c r="C23" s="218">
        <v>9458</v>
      </c>
      <c r="D23" s="218"/>
      <c r="E23" s="217">
        <v>17757</v>
      </c>
    </row>
    <row r="24" spans="1:5" ht="11.25">
      <c r="A24" s="214" t="s">
        <v>184</v>
      </c>
      <c r="B24" s="215">
        <v>8518</v>
      </c>
      <c r="C24" s="218">
        <v>9717</v>
      </c>
      <c r="D24" s="218"/>
      <c r="E24" s="217">
        <v>18235</v>
      </c>
    </row>
    <row r="25" spans="1:5" ht="11.25">
      <c r="A25" s="214" t="s">
        <v>185</v>
      </c>
      <c r="B25" s="215">
        <v>8529</v>
      </c>
      <c r="C25" s="218">
        <v>9384</v>
      </c>
      <c r="D25" s="218"/>
      <c r="E25" s="217">
        <v>17913</v>
      </c>
    </row>
    <row r="26" spans="1:5" ht="11.25">
      <c r="A26" s="214" t="s">
        <v>186</v>
      </c>
      <c r="B26" s="215">
        <v>8460</v>
      </c>
      <c r="C26" s="218">
        <v>9529</v>
      </c>
      <c r="D26" s="218"/>
      <c r="E26" s="217">
        <v>17989</v>
      </c>
    </row>
    <row r="27" spans="1:5" ht="11.25">
      <c r="A27" s="214" t="s">
        <v>187</v>
      </c>
      <c r="B27" s="215">
        <v>8368</v>
      </c>
      <c r="C27" s="218">
        <v>9492</v>
      </c>
      <c r="D27" s="218">
        <v>2</v>
      </c>
      <c r="E27" s="217">
        <v>17862</v>
      </c>
    </row>
    <row r="28" spans="1:5" ht="11.25">
      <c r="A28" s="219" t="s">
        <v>188</v>
      </c>
      <c r="B28" s="220">
        <v>8211</v>
      </c>
      <c r="C28" s="218">
        <v>9224</v>
      </c>
      <c r="D28" s="218">
        <v>7</v>
      </c>
      <c r="E28" s="217">
        <v>17442</v>
      </c>
    </row>
    <row r="29" spans="1:5" ht="11.25">
      <c r="A29" s="219" t="s">
        <v>189</v>
      </c>
      <c r="B29" s="220">
        <v>8068</v>
      </c>
      <c r="C29" s="218">
        <v>8878</v>
      </c>
      <c r="D29" s="218">
        <v>1</v>
      </c>
      <c r="E29" s="217">
        <v>16947</v>
      </c>
    </row>
    <row r="30" spans="1:5" ht="11.25">
      <c r="A30" s="219" t="s">
        <v>190</v>
      </c>
      <c r="B30" s="220">
        <v>8251</v>
      </c>
      <c r="C30" s="218">
        <v>8357</v>
      </c>
      <c r="D30" s="218">
        <v>2</v>
      </c>
      <c r="E30" s="217">
        <f>SUM(B30:D30)</f>
        <v>16610</v>
      </c>
    </row>
    <row r="31" spans="1:5" ht="11.25">
      <c r="A31" s="219" t="s">
        <v>196</v>
      </c>
      <c r="B31" s="220">
        <v>7991</v>
      </c>
      <c r="C31" s="218">
        <v>7947</v>
      </c>
      <c r="D31" s="218">
        <v>2</v>
      </c>
      <c r="E31" s="217">
        <f>SUM(B31:D31)</f>
        <v>15940</v>
      </c>
    </row>
    <row r="33" spans="1:5" ht="11.25">
      <c r="A33" s="207" t="s">
        <v>192</v>
      </c>
      <c r="B33" s="208"/>
      <c r="C33" s="209"/>
      <c r="D33" s="209"/>
      <c r="E33" s="208"/>
    </row>
    <row r="34" ht="3" customHeight="1" thickBot="1"/>
    <row r="35" spans="1:5" ht="11.25">
      <c r="A35" s="210" t="s">
        <v>180</v>
      </c>
      <c r="B35" s="211" t="s">
        <v>138</v>
      </c>
      <c r="C35" s="212" t="s">
        <v>139</v>
      </c>
      <c r="D35" s="212" t="s">
        <v>181</v>
      </c>
      <c r="E35" s="213" t="s">
        <v>4</v>
      </c>
    </row>
    <row r="36" spans="1:5" ht="11.25">
      <c r="A36" s="214" t="s">
        <v>182</v>
      </c>
      <c r="B36" s="215">
        <v>3009</v>
      </c>
      <c r="C36" s="216">
        <v>5305</v>
      </c>
      <c r="D36" s="216"/>
      <c r="E36" s="217">
        <v>8314</v>
      </c>
    </row>
    <row r="37" spans="1:5" ht="11.25">
      <c r="A37" s="214" t="s">
        <v>183</v>
      </c>
      <c r="B37" s="215">
        <v>3154</v>
      </c>
      <c r="C37" s="218">
        <v>5943</v>
      </c>
      <c r="D37" s="218"/>
      <c r="E37" s="217">
        <v>9097</v>
      </c>
    </row>
    <row r="38" spans="1:5" ht="11.25">
      <c r="A38" s="214" t="s">
        <v>184</v>
      </c>
      <c r="B38" s="215">
        <v>3097</v>
      </c>
      <c r="C38" s="218">
        <v>6102</v>
      </c>
      <c r="D38" s="218"/>
      <c r="E38" s="217">
        <v>9199</v>
      </c>
    </row>
    <row r="39" spans="1:5" ht="11.25">
      <c r="A39" s="214" t="s">
        <v>185</v>
      </c>
      <c r="B39" s="215">
        <v>3085</v>
      </c>
      <c r="C39" s="218">
        <v>6220</v>
      </c>
      <c r="D39" s="218"/>
      <c r="E39" s="217">
        <v>9305</v>
      </c>
    </row>
    <row r="40" spans="1:5" ht="11.25">
      <c r="A40" s="214" t="s">
        <v>186</v>
      </c>
      <c r="B40" s="215">
        <v>3163</v>
      </c>
      <c r="C40" s="218">
        <v>6262</v>
      </c>
      <c r="D40" s="218"/>
      <c r="E40" s="217">
        <v>9425</v>
      </c>
    </row>
    <row r="41" spans="1:5" ht="11.25">
      <c r="A41" s="214" t="s">
        <v>187</v>
      </c>
      <c r="B41" s="215">
        <v>3123</v>
      </c>
      <c r="C41" s="218">
        <v>6231</v>
      </c>
      <c r="D41" s="218">
        <v>1</v>
      </c>
      <c r="E41" s="217">
        <v>9355</v>
      </c>
    </row>
    <row r="42" spans="1:5" ht="11.25">
      <c r="A42" s="219" t="s">
        <v>188</v>
      </c>
      <c r="B42" s="220">
        <v>3031</v>
      </c>
      <c r="C42" s="218">
        <v>5807</v>
      </c>
      <c r="D42" s="218">
        <v>2</v>
      </c>
      <c r="E42" s="217">
        <v>8840</v>
      </c>
    </row>
    <row r="43" spans="1:5" ht="11.25">
      <c r="A43" s="219" t="s">
        <v>189</v>
      </c>
      <c r="B43" s="220">
        <v>3014</v>
      </c>
      <c r="C43" s="218">
        <v>5485</v>
      </c>
      <c r="D43" s="218">
        <v>1</v>
      </c>
      <c r="E43" s="217">
        <v>8500</v>
      </c>
    </row>
    <row r="44" spans="1:5" ht="11.25">
      <c r="A44" s="219" t="s">
        <v>190</v>
      </c>
      <c r="B44" s="220">
        <v>2612</v>
      </c>
      <c r="C44" s="218">
        <v>5196</v>
      </c>
      <c r="D44" s="218">
        <v>2</v>
      </c>
      <c r="E44" s="217">
        <f>SUM(B44:D44)</f>
        <v>7810</v>
      </c>
    </row>
    <row r="45" spans="1:5" ht="11.25">
      <c r="A45" s="219" t="s">
        <v>196</v>
      </c>
      <c r="B45" s="220">
        <v>2336</v>
      </c>
      <c r="C45" s="218">
        <v>4579</v>
      </c>
      <c r="D45" s="218">
        <v>1</v>
      </c>
      <c r="E45" s="217">
        <f>SUM(B45:D45)</f>
        <v>6916</v>
      </c>
    </row>
    <row r="46" spans="1:5" ht="7.5" customHeight="1">
      <c r="A46" s="221"/>
      <c r="B46" s="220"/>
      <c r="C46" s="218"/>
      <c r="D46" s="218"/>
      <c r="E46" s="222"/>
    </row>
    <row r="47" spans="1:6" ht="11.25">
      <c r="A47" s="361" t="s">
        <v>193</v>
      </c>
      <c r="B47" s="361"/>
      <c r="C47" s="361"/>
      <c r="D47" s="361"/>
      <c r="E47" s="361"/>
      <c r="F47" s="361"/>
    </row>
    <row r="48" spans="1:5" ht="6.75" customHeight="1">
      <c r="A48" s="221"/>
      <c r="B48" s="220"/>
      <c r="C48" s="218"/>
      <c r="D48" s="218"/>
      <c r="E48" s="222"/>
    </row>
    <row r="49" spans="1:5" ht="9" customHeight="1">
      <c r="A49" s="363" t="s">
        <v>197</v>
      </c>
      <c r="B49" s="363"/>
      <c r="C49" s="363"/>
      <c r="D49" s="363"/>
      <c r="E49" s="363"/>
    </row>
    <row r="50" spans="1:5" ht="9" customHeight="1">
      <c r="A50" s="363"/>
      <c r="B50" s="363"/>
      <c r="C50" s="363"/>
      <c r="D50" s="363"/>
      <c r="E50" s="363"/>
    </row>
    <row r="51" spans="1:5" ht="9" customHeight="1">
      <c r="A51" s="363"/>
      <c r="B51" s="363"/>
      <c r="C51" s="363"/>
      <c r="D51" s="363"/>
      <c r="E51" s="363"/>
    </row>
    <row r="52" spans="1:5" ht="9" customHeight="1">
      <c r="A52" s="363"/>
      <c r="B52" s="363"/>
      <c r="C52" s="363"/>
      <c r="D52" s="363"/>
      <c r="E52" s="363"/>
    </row>
    <row r="53" spans="1:5" ht="9" customHeight="1">
      <c r="A53" s="363"/>
      <c r="B53" s="363"/>
      <c r="C53" s="363"/>
      <c r="D53" s="363"/>
      <c r="E53" s="363"/>
    </row>
    <row r="54" spans="1:5" ht="11.25" hidden="1">
      <c r="A54" s="363"/>
      <c r="B54" s="363"/>
      <c r="C54" s="363"/>
      <c r="D54" s="363"/>
      <c r="E54" s="363"/>
    </row>
    <row r="55" spans="1:5" ht="11.25">
      <c r="A55" s="221"/>
      <c r="B55" s="220"/>
      <c r="C55" s="218"/>
      <c r="D55" s="218"/>
      <c r="E55" s="222"/>
    </row>
    <row r="57" spans="1:5" ht="11.25">
      <c r="A57" s="207" t="s">
        <v>194</v>
      </c>
      <c r="B57" s="208"/>
      <c r="C57" s="209"/>
      <c r="D57" s="209"/>
      <c r="E57" s="208"/>
    </row>
    <row r="58" spans="1:5" ht="11.25">
      <c r="A58" s="362" t="s">
        <v>195</v>
      </c>
      <c r="B58" s="362"/>
      <c r="C58" s="362"/>
      <c r="D58" s="362"/>
      <c r="E58" s="362"/>
    </row>
    <row r="59" ht="5.25" customHeight="1" thickBot="1"/>
    <row r="60" spans="1:5" ht="11.25">
      <c r="A60" s="210" t="s">
        <v>180</v>
      </c>
      <c r="B60" s="211" t="s">
        <v>138</v>
      </c>
      <c r="C60" s="212" t="s">
        <v>139</v>
      </c>
      <c r="D60" s="212" t="s">
        <v>181</v>
      </c>
      <c r="E60" s="213" t="s">
        <v>4</v>
      </c>
    </row>
    <row r="61" spans="1:5" ht="11.25">
      <c r="A61" s="214" t="s">
        <v>183</v>
      </c>
      <c r="B61" s="215">
        <v>20203</v>
      </c>
      <c r="C61" s="218">
        <v>25706</v>
      </c>
      <c r="D61" s="218"/>
      <c r="E61" s="217">
        <v>45909</v>
      </c>
    </row>
    <row r="62" spans="1:5" ht="11.25">
      <c r="A62" s="214" t="s">
        <v>184</v>
      </c>
      <c r="B62" s="215">
        <v>19544</v>
      </c>
      <c r="C62" s="218">
        <v>25739</v>
      </c>
      <c r="D62" s="218"/>
      <c r="E62" s="217">
        <v>45283</v>
      </c>
    </row>
    <row r="63" spans="1:5" ht="11.25">
      <c r="A63" s="214" t="s">
        <v>185</v>
      </c>
      <c r="B63" s="215">
        <v>19382</v>
      </c>
      <c r="C63" s="218">
        <v>26398</v>
      </c>
      <c r="D63" s="218"/>
      <c r="E63" s="217">
        <v>45780</v>
      </c>
    </row>
    <row r="64" spans="1:5" ht="11.25">
      <c r="A64" s="214" t="s">
        <v>186</v>
      </c>
      <c r="B64" s="215">
        <v>19944</v>
      </c>
      <c r="C64" s="218">
        <v>27917</v>
      </c>
      <c r="D64" s="218"/>
      <c r="E64" s="217">
        <v>47861</v>
      </c>
    </row>
    <row r="65" spans="1:5" ht="11.25">
      <c r="A65" s="214" t="s">
        <v>187</v>
      </c>
      <c r="B65" s="215">
        <v>21318</v>
      </c>
      <c r="C65" s="218">
        <v>31190</v>
      </c>
      <c r="D65" s="218">
        <v>1</v>
      </c>
      <c r="E65" s="217">
        <v>52509</v>
      </c>
    </row>
    <row r="66" spans="1:5" ht="11.25">
      <c r="A66" s="219" t="s">
        <v>188</v>
      </c>
      <c r="B66" s="220">
        <v>24666</v>
      </c>
      <c r="C66" s="218">
        <v>34180</v>
      </c>
      <c r="D66" s="218">
        <v>4</v>
      </c>
      <c r="E66" s="217">
        <v>58850</v>
      </c>
    </row>
    <row r="67" spans="1:5" ht="11.25">
      <c r="A67" s="219" t="s">
        <v>189</v>
      </c>
      <c r="B67" s="220">
        <v>28693</v>
      </c>
      <c r="C67" s="218">
        <v>37251</v>
      </c>
      <c r="D67" s="218">
        <v>6</v>
      </c>
      <c r="E67" s="217">
        <v>65950</v>
      </c>
    </row>
    <row r="68" spans="1:5" ht="11.25">
      <c r="A68" s="219" t="s">
        <v>190</v>
      </c>
      <c r="B68" s="220">
        <v>28165</v>
      </c>
      <c r="C68" s="218">
        <v>37486</v>
      </c>
      <c r="D68" s="218">
        <v>9</v>
      </c>
      <c r="E68" s="217">
        <f>SUM(B68:D68)</f>
        <v>65660</v>
      </c>
    </row>
    <row r="69" spans="1:5" ht="11.25">
      <c r="A69" s="219" t="s">
        <v>196</v>
      </c>
      <c r="B69" s="220">
        <v>27691</v>
      </c>
      <c r="C69" s="218">
        <v>38507</v>
      </c>
      <c r="D69" s="218">
        <v>7</v>
      </c>
      <c r="E69" s="217">
        <f>SUM(B69:D69)</f>
        <v>66205</v>
      </c>
    </row>
    <row r="70" ht="7.5" customHeight="1"/>
    <row r="71" spans="1:6" ht="11.25">
      <c r="A71" s="361" t="s">
        <v>193</v>
      </c>
      <c r="B71" s="361"/>
      <c r="C71" s="361"/>
      <c r="D71" s="361"/>
      <c r="E71" s="361"/>
      <c r="F71" s="361"/>
    </row>
    <row r="72" ht="6" customHeight="1"/>
    <row r="73" spans="1:5" ht="11.25">
      <c r="A73" s="364" t="s">
        <v>198</v>
      </c>
      <c r="B73" s="364"/>
      <c r="C73" s="364"/>
      <c r="D73" s="364"/>
      <c r="E73" s="364"/>
    </row>
    <row r="74" spans="1:5" ht="11.25">
      <c r="A74" s="364"/>
      <c r="B74" s="364"/>
      <c r="C74" s="364"/>
      <c r="D74" s="364"/>
      <c r="E74" s="364"/>
    </row>
    <row r="75" spans="1:5" ht="12" customHeight="1">
      <c r="A75" s="364"/>
      <c r="B75" s="364"/>
      <c r="C75" s="364"/>
      <c r="D75" s="364"/>
      <c r="E75" s="364"/>
    </row>
    <row r="76" spans="1:5" ht="3" customHeight="1" hidden="1">
      <c r="A76" s="364"/>
      <c r="B76" s="364"/>
      <c r="C76" s="364"/>
      <c r="D76" s="364"/>
      <c r="E76" s="364"/>
    </row>
  </sheetData>
  <sheetProtection/>
  <mergeCells count="5">
    <mergeCell ref="A47:F47"/>
    <mergeCell ref="A58:E58"/>
    <mergeCell ref="A71:F71"/>
    <mergeCell ref="A49:E54"/>
    <mergeCell ref="A73:E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3"/>
  <sheetViews>
    <sheetView zoomScale="115" zoomScaleNormal="115" zoomScalePageLayoutView="0" workbookViewId="0" topLeftCell="A1">
      <selection activeCell="A1" sqref="A1"/>
    </sheetView>
  </sheetViews>
  <sheetFormatPr defaultColWidth="13.421875" defaultRowHeight="12.75"/>
  <cols>
    <col min="1" max="1" width="12.28125" style="5" customWidth="1"/>
    <col min="2" max="9" width="14.7109375" style="5" customWidth="1"/>
    <col min="10" max="16384" width="13.421875" style="5" customWidth="1"/>
  </cols>
  <sheetData>
    <row r="1" spans="1:7" ht="11.25" customHeight="1">
      <c r="A1" s="338"/>
      <c r="B1" s="2"/>
      <c r="C1" s="2"/>
      <c r="D1" s="2"/>
      <c r="E1" s="2"/>
      <c r="F1" s="4"/>
      <c r="G1" s="3"/>
    </row>
    <row r="2" spans="1:7" ht="11.25" customHeight="1">
      <c r="A2" s="338"/>
      <c r="B2" s="2"/>
      <c r="C2" s="2"/>
      <c r="D2" s="2"/>
      <c r="E2" s="2"/>
      <c r="F2" s="4"/>
      <c r="G2" s="3"/>
    </row>
    <row r="3" spans="1:7" ht="11.25" customHeight="1">
      <c r="A3" s="365" t="s">
        <v>246</v>
      </c>
      <c r="B3" s="365"/>
      <c r="C3" s="365"/>
      <c r="D3" s="365"/>
      <c r="E3" s="365"/>
      <c r="F3" s="365"/>
      <c r="G3" s="8"/>
    </row>
    <row r="4" spans="1:7" ht="11.25">
      <c r="A4" s="365" t="s">
        <v>253</v>
      </c>
      <c r="B4" s="365"/>
      <c r="C4" s="365"/>
      <c r="D4" s="365"/>
      <c r="E4" s="365"/>
      <c r="F4" s="365"/>
      <c r="G4" s="8"/>
    </row>
    <row r="5" spans="1:7" ht="9" customHeight="1">
      <c r="A5" s="6"/>
      <c r="B5" s="7"/>
      <c r="C5" s="7"/>
      <c r="D5" s="9"/>
      <c r="E5" s="7"/>
      <c r="F5" s="10"/>
      <c r="G5" s="8"/>
    </row>
    <row r="6" spans="1:7" ht="11.25">
      <c r="A6" s="365" t="s">
        <v>252</v>
      </c>
      <c r="B6" s="365"/>
      <c r="C6" s="365"/>
      <c r="D6" s="365"/>
      <c r="E6" s="365"/>
      <c r="F6" s="365"/>
      <c r="G6" s="8"/>
    </row>
    <row r="7" spans="1:7" ht="9.75" customHeight="1">
      <c r="A7" s="2"/>
      <c r="B7" s="2"/>
      <c r="C7" s="2"/>
      <c r="D7" s="2"/>
      <c r="E7" s="2"/>
      <c r="F7" s="4"/>
      <c r="G7" s="3"/>
    </row>
    <row r="8" spans="1:6" ht="11.25" customHeight="1">
      <c r="A8" s="127" t="s">
        <v>12</v>
      </c>
      <c r="B8" s="127" t="s">
        <v>7</v>
      </c>
      <c r="C8" s="12" t="s">
        <v>6</v>
      </c>
      <c r="D8" s="12" t="s">
        <v>0</v>
      </c>
      <c r="E8" s="12" t="s">
        <v>1</v>
      </c>
      <c r="F8" s="334" t="s">
        <v>4</v>
      </c>
    </row>
    <row r="9" spans="1:6" ht="11.25" customHeight="1">
      <c r="A9" s="57"/>
      <c r="B9" s="57" t="s">
        <v>5</v>
      </c>
      <c r="C9" s="16" t="s">
        <v>8</v>
      </c>
      <c r="D9" s="19"/>
      <c r="E9" s="19"/>
      <c r="F9" s="333"/>
    </row>
    <row r="10" spans="1:6" s="26" customFormat="1" ht="11.25" customHeight="1">
      <c r="A10" s="22"/>
      <c r="B10" s="126"/>
      <c r="C10" s="22"/>
      <c r="D10" s="22"/>
      <c r="E10" s="22"/>
      <c r="F10" s="332"/>
    </row>
    <row r="11" spans="1:6" ht="11.25" customHeight="1">
      <c r="A11" s="19" t="s">
        <v>248</v>
      </c>
      <c r="B11" s="47">
        <v>1847</v>
      </c>
      <c r="C11" s="47">
        <v>4553</v>
      </c>
      <c r="D11" s="47">
        <v>0</v>
      </c>
      <c r="E11" s="47">
        <v>33510</v>
      </c>
      <c r="F11" s="331">
        <v>39910</v>
      </c>
    </row>
    <row r="12" spans="1:6" ht="11.25" customHeight="1">
      <c r="A12" s="19" t="s">
        <v>15</v>
      </c>
      <c r="B12" s="47">
        <v>1912</v>
      </c>
      <c r="C12" s="47">
        <v>4393</v>
      </c>
      <c r="D12" s="47">
        <v>0</v>
      </c>
      <c r="E12" s="47">
        <v>34141</v>
      </c>
      <c r="F12" s="331">
        <v>40446</v>
      </c>
    </row>
    <row r="13" spans="1:6" ht="11.25" customHeight="1">
      <c r="A13" s="19" t="s">
        <v>16</v>
      </c>
      <c r="B13" s="47">
        <v>1829</v>
      </c>
      <c r="C13" s="47">
        <v>4352</v>
      </c>
      <c r="D13" s="47">
        <v>0</v>
      </c>
      <c r="E13" s="47">
        <v>35009</v>
      </c>
      <c r="F13" s="331">
        <v>41190</v>
      </c>
    </row>
    <row r="14" spans="1:6" ht="11.25" customHeight="1">
      <c r="A14" s="19" t="s">
        <v>17</v>
      </c>
      <c r="B14" s="47">
        <v>1899</v>
      </c>
      <c r="C14" s="47">
        <v>4470</v>
      </c>
      <c r="D14" s="47">
        <v>0</v>
      </c>
      <c r="E14" s="47">
        <v>37184</v>
      </c>
      <c r="F14" s="331">
        <v>43553</v>
      </c>
    </row>
    <row r="15" spans="1:6" ht="11.25" customHeight="1">
      <c r="A15" s="19" t="s">
        <v>18</v>
      </c>
      <c r="B15" s="47">
        <v>1900</v>
      </c>
      <c r="C15" s="47">
        <v>4578</v>
      </c>
      <c r="D15" s="47">
        <v>0</v>
      </c>
      <c r="E15" s="47">
        <v>38056</v>
      </c>
      <c r="F15" s="331">
        <v>44534</v>
      </c>
    </row>
    <row r="16" spans="1:6" ht="11.25" customHeight="1">
      <c r="A16" s="19" t="s">
        <v>19</v>
      </c>
      <c r="B16" s="47">
        <v>2171</v>
      </c>
      <c r="C16" s="47">
        <v>4638</v>
      </c>
      <c r="D16" s="47">
        <v>0</v>
      </c>
      <c r="E16" s="47">
        <v>38647</v>
      </c>
      <c r="F16" s="331">
        <v>45456</v>
      </c>
    </row>
    <row r="17" spans="1:6" ht="11.25" customHeight="1">
      <c r="A17" s="19" t="s">
        <v>20</v>
      </c>
      <c r="B17" s="47">
        <v>2209</v>
      </c>
      <c r="C17" s="47">
        <v>4069</v>
      </c>
      <c r="D17" s="47">
        <v>0</v>
      </c>
      <c r="E17" s="47">
        <v>39955</v>
      </c>
      <c r="F17" s="331">
        <v>46233</v>
      </c>
    </row>
    <row r="18" spans="1:6" ht="11.25" customHeight="1">
      <c r="A18" s="19" t="s">
        <v>21</v>
      </c>
      <c r="B18" s="47">
        <v>2343</v>
      </c>
      <c r="C18" s="47">
        <v>3444</v>
      </c>
      <c r="D18" s="47">
        <v>0</v>
      </c>
      <c r="E18" s="47">
        <v>42418</v>
      </c>
      <c r="F18" s="331">
        <v>48205</v>
      </c>
    </row>
    <row r="19" spans="1:6" ht="11.25" customHeight="1">
      <c r="A19" s="19" t="s">
        <v>22</v>
      </c>
      <c r="B19" s="47">
        <v>2434</v>
      </c>
      <c r="C19" s="47">
        <v>3806</v>
      </c>
      <c r="D19" s="47">
        <v>0</v>
      </c>
      <c r="E19" s="47">
        <v>43661</v>
      </c>
      <c r="F19" s="331">
        <v>49901</v>
      </c>
    </row>
    <row r="20" spans="1:6" ht="11.25" customHeight="1">
      <c r="A20" s="19" t="s">
        <v>23</v>
      </c>
      <c r="B20" s="47">
        <v>2481</v>
      </c>
      <c r="C20" s="47">
        <v>3890</v>
      </c>
      <c r="D20" s="47">
        <v>0</v>
      </c>
      <c r="E20" s="47">
        <v>44618</v>
      </c>
      <c r="F20" s="331">
        <v>50989</v>
      </c>
    </row>
    <row r="21" spans="1:6" ht="11.25" customHeight="1">
      <c r="A21" s="19" t="s">
        <v>36</v>
      </c>
      <c r="B21" s="47">
        <v>2434</v>
      </c>
      <c r="C21" s="47">
        <v>3989</v>
      </c>
      <c r="D21" s="47">
        <v>0</v>
      </c>
      <c r="E21" s="47">
        <v>45957</v>
      </c>
      <c r="F21" s="331">
        <v>52380</v>
      </c>
    </row>
    <row r="22" spans="1:6" ht="11.25" customHeight="1">
      <c r="A22" s="19" t="s">
        <v>37</v>
      </c>
      <c r="B22" s="47">
        <v>2464</v>
      </c>
      <c r="C22" s="47">
        <v>3029</v>
      </c>
      <c r="D22" s="47">
        <v>0</v>
      </c>
      <c r="E22" s="47">
        <v>48639</v>
      </c>
      <c r="F22" s="331">
        <v>54132</v>
      </c>
    </row>
    <row r="23" spans="1:6" ht="11.25" customHeight="1">
      <c r="A23" s="19" t="s">
        <v>40</v>
      </c>
      <c r="B23" s="47">
        <v>2483</v>
      </c>
      <c r="C23" s="47">
        <v>1826</v>
      </c>
      <c r="D23" s="47">
        <v>0</v>
      </c>
      <c r="E23" s="47">
        <v>50685</v>
      </c>
      <c r="F23" s="331">
        <v>54994</v>
      </c>
    </row>
    <row r="24" spans="1:6" ht="11.25" customHeight="1">
      <c r="A24" s="19" t="s">
        <v>41</v>
      </c>
      <c r="B24" s="47">
        <v>2354</v>
      </c>
      <c r="C24" s="47">
        <v>1915</v>
      </c>
      <c r="D24" s="47">
        <v>0</v>
      </c>
      <c r="E24" s="47">
        <v>51242</v>
      </c>
      <c r="F24" s="331">
        <f aca="true" t="shared" si="0" ref="F24:F38">SUM(B24:E24)</f>
        <v>55511</v>
      </c>
    </row>
    <row r="25" spans="1:6" ht="11.25" customHeight="1">
      <c r="A25" s="19" t="s">
        <v>42</v>
      </c>
      <c r="B25" s="47">
        <v>2443</v>
      </c>
      <c r="C25" s="47">
        <v>1924</v>
      </c>
      <c r="D25" s="47">
        <v>0</v>
      </c>
      <c r="E25" s="47">
        <v>51752</v>
      </c>
      <c r="F25" s="331">
        <f t="shared" si="0"/>
        <v>56119</v>
      </c>
    </row>
    <row r="26" spans="1:6" ht="11.25" customHeight="1">
      <c r="A26" s="19" t="s">
        <v>62</v>
      </c>
      <c r="B26" s="47">
        <v>2452</v>
      </c>
      <c r="C26" s="47">
        <v>1893</v>
      </c>
      <c r="D26" s="47">
        <v>0</v>
      </c>
      <c r="E26" s="47">
        <v>53200</v>
      </c>
      <c r="F26" s="331">
        <f t="shared" si="0"/>
        <v>57545</v>
      </c>
    </row>
    <row r="27" spans="1:6" ht="11.25" customHeight="1">
      <c r="A27" s="19" t="s">
        <v>63</v>
      </c>
      <c r="B27" s="47">
        <v>2385</v>
      </c>
      <c r="C27" s="47">
        <v>1956</v>
      </c>
      <c r="D27" s="47">
        <v>0</v>
      </c>
      <c r="E27" s="47">
        <v>54162</v>
      </c>
      <c r="F27" s="331">
        <f t="shared" si="0"/>
        <v>58503</v>
      </c>
    </row>
    <row r="28" spans="1:6" ht="11.25" customHeight="1">
      <c r="A28" s="19" t="s">
        <v>64</v>
      </c>
      <c r="B28" s="47">
        <v>2312</v>
      </c>
      <c r="C28" s="47">
        <v>1960</v>
      </c>
      <c r="D28" s="47">
        <v>0</v>
      </c>
      <c r="E28" s="47">
        <v>53991</v>
      </c>
      <c r="F28" s="331">
        <f t="shared" si="0"/>
        <v>58263</v>
      </c>
    </row>
    <row r="29" spans="1:6" ht="11.25" customHeight="1">
      <c r="A29" s="19" t="s">
        <v>65</v>
      </c>
      <c r="B29" s="47">
        <v>2566</v>
      </c>
      <c r="C29" s="47">
        <v>1869</v>
      </c>
      <c r="D29" s="47">
        <v>0</v>
      </c>
      <c r="E29" s="47">
        <v>54130</v>
      </c>
      <c r="F29" s="331">
        <f t="shared" si="0"/>
        <v>58565</v>
      </c>
    </row>
    <row r="30" spans="1:6" ht="11.25" customHeight="1">
      <c r="A30" s="19" t="s">
        <v>69</v>
      </c>
      <c r="B30" s="47">
        <v>2600</v>
      </c>
      <c r="C30" s="47">
        <v>1861</v>
      </c>
      <c r="D30" s="47">
        <v>0</v>
      </c>
      <c r="E30" s="47">
        <v>54739</v>
      </c>
      <c r="F30" s="331">
        <f t="shared" si="0"/>
        <v>59200</v>
      </c>
    </row>
    <row r="31" spans="1:6" ht="11.25" customHeight="1">
      <c r="A31" s="19" t="s">
        <v>71</v>
      </c>
      <c r="B31" s="47">
        <v>2620</v>
      </c>
      <c r="C31" s="47">
        <v>1834</v>
      </c>
      <c r="D31" s="47">
        <v>0</v>
      </c>
      <c r="E31" s="47">
        <v>55296</v>
      </c>
      <c r="F31" s="331">
        <f t="shared" si="0"/>
        <v>59750</v>
      </c>
    </row>
    <row r="32" spans="1:6" ht="11.25" customHeight="1">
      <c r="A32" s="19" t="s">
        <v>84</v>
      </c>
      <c r="B32" s="47">
        <v>2729</v>
      </c>
      <c r="C32" s="47">
        <v>1799</v>
      </c>
      <c r="D32" s="47">
        <v>0</v>
      </c>
      <c r="E32" s="47">
        <v>56067</v>
      </c>
      <c r="F32" s="331">
        <f t="shared" si="0"/>
        <v>60595</v>
      </c>
    </row>
    <row r="33" spans="1:6" ht="11.25" customHeight="1">
      <c r="A33" s="19" t="s">
        <v>93</v>
      </c>
      <c r="B33" s="47">
        <v>2873</v>
      </c>
      <c r="C33" s="47">
        <v>1742</v>
      </c>
      <c r="D33" s="47">
        <v>0</v>
      </c>
      <c r="E33" s="47">
        <v>57333</v>
      </c>
      <c r="F33" s="331">
        <f t="shared" si="0"/>
        <v>61948</v>
      </c>
    </row>
    <row r="34" spans="1:6" ht="11.25" customHeight="1">
      <c r="A34" s="19" t="s">
        <v>97</v>
      </c>
      <c r="B34" s="47">
        <v>3007</v>
      </c>
      <c r="C34" s="47">
        <v>1804</v>
      </c>
      <c r="D34" s="47">
        <v>0</v>
      </c>
      <c r="E34" s="47">
        <v>58290</v>
      </c>
      <c r="F34" s="331">
        <f t="shared" si="0"/>
        <v>63101</v>
      </c>
    </row>
    <row r="35" spans="1:6" ht="11.25" customHeight="1">
      <c r="A35" s="19" t="s">
        <v>98</v>
      </c>
      <c r="B35" s="47">
        <v>3096</v>
      </c>
      <c r="C35" s="47">
        <v>1824</v>
      </c>
      <c r="D35" s="47">
        <v>0</v>
      </c>
      <c r="E35" s="47">
        <v>59527</v>
      </c>
      <c r="F35" s="331">
        <f t="shared" si="0"/>
        <v>64447</v>
      </c>
    </row>
    <row r="36" spans="1:6" ht="11.25" customHeight="1">
      <c r="A36" s="19" t="s">
        <v>99</v>
      </c>
      <c r="B36" s="47">
        <v>3302</v>
      </c>
      <c r="C36" s="47">
        <v>1807</v>
      </c>
      <c r="D36" s="47">
        <v>0</v>
      </c>
      <c r="E36" s="47">
        <v>59949</v>
      </c>
      <c r="F36" s="331">
        <f t="shared" si="0"/>
        <v>65058</v>
      </c>
    </row>
    <row r="37" spans="1:6" ht="11.25" customHeight="1">
      <c r="A37" s="19" t="s">
        <v>100</v>
      </c>
      <c r="B37" s="47">
        <v>3445</v>
      </c>
      <c r="C37" s="47">
        <v>1847</v>
      </c>
      <c r="D37" s="47">
        <v>0</v>
      </c>
      <c r="E37" s="47">
        <v>60623</v>
      </c>
      <c r="F37" s="331">
        <f t="shared" si="0"/>
        <v>65915</v>
      </c>
    </row>
    <row r="38" spans="1:6" ht="11.25" customHeight="1">
      <c r="A38" s="36" t="s">
        <v>175</v>
      </c>
      <c r="B38" s="50">
        <v>3665</v>
      </c>
      <c r="C38" s="50">
        <v>2401</v>
      </c>
      <c r="D38" s="50">
        <v>0</v>
      </c>
      <c r="E38" s="50">
        <v>62503</v>
      </c>
      <c r="F38" s="330">
        <f t="shared" si="0"/>
        <v>68569</v>
      </c>
    </row>
    <row r="39" spans="1:6" ht="11.25" customHeight="1">
      <c r="A39" s="2"/>
      <c r="B39" s="88"/>
      <c r="C39" s="88"/>
      <c r="D39" s="88"/>
      <c r="E39" s="88"/>
      <c r="F39" s="88"/>
    </row>
    <row r="40" spans="1:6" ht="11.25" customHeight="1">
      <c r="A40" s="6"/>
      <c r="B40" s="7"/>
      <c r="C40" s="7"/>
      <c r="D40" s="7"/>
      <c r="E40" s="7"/>
      <c r="F40" s="10"/>
    </row>
    <row r="41" spans="1:6" ht="11.25" customHeight="1">
      <c r="A41" s="365" t="s">
        <v>251</v>
      </c>
      <c r="B41" s="365"/>
      <c r="C41" s="365"/>
      <c r="D41" s="365"/>
      <c r="E41" s="365"/>
      <c r="F41" s="365"/>
    </row>
    <row r="42" spans="1:6" ht="11.25" customHeight="1">
      <c r="A42" s="2"/>
      <c r="B42" s="2"/>
      <c r="C42" s="2"/>
      <c r="D42" s="2"/>
      <c r="E42" s="2"/>
      <c r="F42" s="4"/>
    </row>
    <row r="43" spans="1:6" ht="11.25" customHeight="1">
      <c r="A43" s="127" t="s">
        <v>12</v>
      </c>
      <c r="B43" s="127" t="s">
        <v>7</v>
      </c>
      <c r="C43" s="12" t="s">
        <v>6</v>
      </c>
      <c r="D43" s="12" t="s">
        <v>0</v>
      </c>
      <c r="E43" s="12" t="s">
        <v>1</v>
      </c>
      <c r="F43" s="334" t="s">
        <v>4</v>
      </c>
    </row>
    <row r="44" spans="1:6" ht="11.25" customHeight="1">
      <c r="A44" s="57"/>
      <c r="B44" s="57" t="s">
        <v>5</v>
      </c>
      <c r="C44" s="16" t="s">
        <v>8</v>
      </c>
      <c r="D44" s="19"/>
      <c r="E44" s="19"/>
      <c r="F44" s="333"/>
    </row>
    <row r="45" spans="1:11" s="26" customFormat="1" ht="11.25" customHeight="1">
      <c r="A45" s="22"/>
      <c r="B45" s="126"/>
      <c r="C45" s="22"/>
      <c r="D45" s="22"/>
      <c r="E45" s="22"/>
      <c r="F45" s="332"/>
      <c r="H45" s="5"/>
      <c r="I45" s="5"/>
      <c r="J45" s="5"/>
      <c r="K45" s="5"/>
    </row>
    <row r="46" spans="1:6" ht="11.25" customHeight="1">
      <c r="A46" s="19" t="s">
        <v>248</v>
      </c>
      <c r="B46" s="47">
        <v>6429</v>
      </c>
      <c r="C46" s="47">
        <v>2065</v>
      </c>
      <c r="D46" s="47">
        <v>0</v>
      </c>
      <c r="E46" s="47">
        <v>82713</v>
      </c>
      <c r="F46" s="331">
        <v>91207</v>
      </c>
    </row>
    <row r="47" spans="1:6" ht="11.25" customHeight="1">
      <c r="A47" s="19" t="s">
        <v>15</v>
      </c>
      <c r="B47" s="47">
        <v>6401</v>
      </c>
      <c r="C47" s="47">
        <v>2147</v>
      </c>
      <c r="D47" s="47">
        <v>0</v>
      </c>
      <c r="E47" s="47">
        <v>82039</v>
      </c>
      <c r="F47" s="331">
        <v>90587</v>
      </c>
    </row>
    <row r="48" spans="1:6" ht="11.25" customHeight="1">
      <c r="A48" s="19" t="s">
        <v>16</v>
      </c>
      <c r="B48" s="47">
        <v>5666</v>
      </c>
      <c r="C48" s="47">
        <v>2130</v>
      </c>
      <c r="D48" s="47">
        <v>0</v>
      </c>
      <c r="E48" s="47">
        <v>79154</v>
      </c>
      <c r="F48" s="331">
        <v>86950</v>
      </c>
    </row>
    <row r="49" spans="1:6" ht="11.25" customHeight="1">
      <c r="A49" s="19" t="s">
        <v>17</v>
      </c>
      <c r="B49" s="47">
        <v>6052</v>
      </c>
      <c r="C49" s="47">
        <v>2066</v>
      </c>
      <c r="D49" s="47">
        <v>0</v>
      </c>
      <c r="E49" s="47">
        <v>80289</v>
      </c>
      <c r="F49" s="331">
        <v>88407</v>
      </c>
    </row>
    <row r="50" spans="1:6" ht="11.25" customHeight="1">
      <c r="A50" s="19" t="s">
        <v>18</v>
      </c>
      <c r="B50" s="47">
        <v>6007</v>
      </c>
      <c r="C50" s="47">
        <v>2054</v>
      </c>
      <c r="D50" s="47">
        <v>0</v>
      </c>
      <c r="E50" s="47">
        <v>81975</v>
      </c>
      <c r="F50" s="331">
        <v>90036</v>
      </c>
    </row>
    <row r="51" spans="1:6" ht="11.25" customHeight="1">
      <c r="A51" s="19" t="s">
        <v>19</v>
      </c>
      <c r="B51" s="47">
        <v>6917</v>
      </c>
      <c r="C51" s="47">
        <v>2011</v>
      </c>
      <c r="D51" s="47">
        <v>0</v>
      </c>
      <c r="E51" s="47">
        <v>80923</v>
      </c>
      <c r="F51" s="331">
        <v>89851</v>
      </c>
    </row>
    <row r="52" spans="1:6" ht="11.25" customHeight="1">
      <c r="A52" s="19" t="s">
        <v>20</v>
      </c>
      <c r="B52" s="47">
        <v>6908</v>
      </c>
      <c r="C52" s="47">
        <v>1873</v>
      </c>
      <c r="D52" s="47">
        <v>0</v>
      </c>
      <c r="E52" s="47">
        <v>80327</v>
      </c>
      <c r="F52" s="331">
        <v>89108</v>
      </c>
    </row>
    <row r="53" spans="1:6" ht="11.25" customHeight="1">
      <c r="A53" s="19" t="s">
        <v>21</v>
      </c>
      <c r="B53" s="47">
        <v>6891</v>
      </c>
      <c r="C53" s="47">
        <v>1893</v>
      </c>
      <c r="D53" s="47">
        <v>0</v>
      </c>
      <c r="E53" s="47">
        <v>81275</v>
      </c>
      <c r="F53" s="331">
        <v>90059</v>
      </c>
    </row>
    <row r="54" spans="1:6" ht="11.25" customHeight="1">
      <c r="A54" s="19" t="s">
        <v>22</v>
      </c>
      <c r="B54" s="47">
        <v>6678</v>
      </c>
      <c r="C54" s="47">
        <v>1909</v>
      </c>
      <c r="D54" s="47">
        <v>0</v>
      </c>
      <c r="E54" s="47">
        <v>80999</v>
      </c>
      <c r="F54" s="331">
        <v>89586</v>
      </c>
    </row>
    <row r="55" spans="1:6" ht="11.25" customHeight="1">
      <c r="A55" s="19" t="s">
        <v>23</v>
      </c>
      <c r="B55" s="47">
        <v>6488</v>
      </c>
      <c r="C55" s="47">
        <v>1908</v>
      </c>
      <c r="D55" s="47">
        <v>0</v>
      </c>
      <c r="E55" s="47">
        <v>81565</v>
      </c>
      <c r="F55" s="331">
        <v>89961</v>
      </c>
    </row>
    <row r="56" spans="1:6" ht="11.25" customHeight="1">
      <c r="A56" s="19" t="s">
        <v>36</v>
      </c>
      <c r="B56" s="47">
        <v>6622</v>
      </c>
      <c r="C56" s="47">
        <v>2002</v>
      </c>
      <c r="D56" s="47">
        <v>0</v>
      </c>
      <c r="E56" s="47">
        <v>84604</v>
      </c>
      <c r="F56" s="331">
        <v>93228</v>
      </c>
    </row>
    <row r="57" spans="1:6" ht="11.25" customHeight="1">
      <c r="A57" s="19" t="s">
        <v>37</v>
      </c>
      <c r="B57" s="47">
        <v>6752</v>
      </c>
      <c r="C57" s="47">
        <v>2000</v>
      </c>
      <c r="D57" s="47">
        <v>0</v>
      </c>
      <c r="E57" s="47">
        <v>86837</v>
      </c>
      <c r="F57" s="331">
        <v>95589</v>
      </c>
    </row>
    <row r="58" spans="1:6" ht="11.25" customHeight="1">
      <c r="A58" s="19" t="s">
        <v>40</v>
      </c>
      <c r="B58" s="47">
        <v>6956</v>
      </c>
      <c r="C58" s="47">
        <v>39</v>
      </c>
      <c r="D58" s="47">
        <v>0</v>
      </c>
      <c r="E58" s="47">
        <v>91562</v>
      </c>
      <c r="F58" s="331">
        <v>98557</v>
      </c>
    </row>
    <row r="59" spans="1:6" ht="11.25" customHeight="1">
      <c r="A59" s="19" t="s">
        <v>41</v>
      </c>
      <c r="B59" s="47">
        <v>7126</v>
      </c>
      <c r="C59" s="47">
        <v>0</v>
      </c>
      <c r="D59" s="47">
        <v>0</v>
      </c>
      <c r="E59" s="47">
        <v>95075</v>
      </c>
      <c r="F59" s="331">
        <f aca="true" t="shared" si="1" ref="F59:F73">SUM(B59:E59)</f>
        <v>102201</v>
      </c>
    </row>
    <row r="60" spans="1:6" ht="11.25" customHeight="1">
      <c r="A60" s="19" t="s">
        <v>42</v>
      </c>
      <c r="B60" s="47">
        <v>7481</v>
      </c>
      <c r="C60" s="47">
        <v>0</v>
      </c>
      <c r="D60" s="47">
        <v>0</v>
      </c>
      <c r="E60" s="47">
        <v>98523</v>
      </c>
      <c r="F60" s="331">
        <f t="shared" si="1"/>
        <v>106004</v>
      </c>
    </row>
    <row r="61" spans="1:6" ht="11.25" customHeight="1">
      <c r="A61" s="19" t="s">
        <v>62</v>
      </c>
      <c r="B61" s="47">
        <v>7573</v>
      </c>
      <c r="C61" s="47">
        <v>0</v>
      </c>
      <c r="D61" s="47">
        <v>0</v>
      </c>
      <c r="E61" s="47">
        <v>100039</v>
      </c>
      <c r="F61" s="331">
        <f t="shared" si="1"/>
        <v>107612</v>
      </c>
    </row>
    <row r="62" spans="1:6" ht="11.25" customHeight="1">
      <c r="A62" s="19" t="s">
        <v>63</v>
      </c>
      <c r="B62" s="47">
        <v>8008</v>
      </c>
      <c r="C62" s="47">
        <v>0</v>
      </c>
      <c r="D62" s="47">
        <v>0</v>
      </c>
      <c r="E62" s="47">
        <v>101555</v>
      </c>
      <c r="F62" s="331">
        <f t="shared" si="1"/>
        <v>109563</v>
      </c>
    </row>
    <row r="63" spans="1:6" ht="11.25" customHeight="1">
      <c r="A63" s="19" t="s">
        <v>64</v>
      </c>
      <c r="B63" s="47">
        <v>8033</v>
      </c>
      <c r="C63" s="47">
        <v>0</v>
      </c>
      <c r="D63" s="47">
        <v>0</v>
      </c>
      <c r="E63" s="47">
        <v>101351</v>
      </c>
      <c r="F63" s="331">
        <f t="shared" si="1"/>
        <v>109384</v>
      </c>
    </row>
    <row r="64" spans="1:6" ht="11.25" customHeight="1">
      <c r="A64" s="19" t="s">
        <v>65</v>
      </c>
      <c r="B64" s="47">
        <v>8824</v>
      </c>
      <c r="C64" s="47">
        <v>0</v>
      </c>
      <c r="D64" s="47">
        <v>0</v>
      </c>
      <c r="E64" s="47">
        <v>102948</v>
      </c>
      <c r="F64" s="331">
        <f t="shared" si="1"/>
        <v>111772</v>
      </c>
    </row>
    <row r="65" spans="1:6" ht="11.25" customHeight="1">
      <c r="A65" s="19" t="s">
        <v>69</v>
      </c>
      <c r="B65" s="47">
        <v>9028</v>
      </c>
      <c r="C65" s="47">
        <v>0</v>
      </c>
      <c r="D65" s="47">
        <v>0</v>
      </c>
      <c r="E65" s="47">
        <v>103435</v>
      </c>
      <c r="F65" s="331">
        <f t="shared" si="1"/>
        <v>112463</v>
      </c>
    </row>
    <row r="66" spans="1:6" ht="11.25" customHeight="1">
      <c r="A66" s="19" t="s">
        <v>71</v>
      </c>
      <c r="B66" s="47">
        <v>9404</v>
      </c>
      <c r="C66" s="47">
        <v>0</v>
      </c>
      <c r="D66" s="47">
        <v>0</v>
      </c>
      <c r="E66" s="47">
        <v>104332</v>
      </c>
      <c r="F66" s="331">
        <f t="shared" si="1"/>
        <v>113736</v>
      </c>
    </row>
    <row r="67" spans="1:6" ht="11.25" customHeight="1">
      <c r="A67" s="19" t="s">
        <v>84</v>
      </c>
      <c r="B67" s="47">
        <v>9465</v>
      </c>
      <c r="C67" s="47">
        <v>0</v>
      </c>
      <c r="D67" s="47">
        <v>0</v>
      </c>
      <c r="E67" s="47">
        <v>104042</v>
      </c>
      <c r="F67" s="331">
        <f t="shared" si="1"/>
        <v>113507</v>
      </c>
    </row>
    <row r="68" spans="1:6" ht="11.25" customHeight="1">
      <c r="A68" s="19" t="s">
        <v>93</v>
      </c>
      <c r="B68" s="47">
        <v>9454</v>
      </c>
      <c r="C68" s="47">
        <v>0</v>
      </c>
      <c r="D68" s="47">
        <v>0</v>
      </c>
      <c r="E68" s="47">
        <v>103849</v>
      </c>
      <c r="F68" s="331">
        <f t="shared" si="1"/>
        <v>113303</v>
      </c>
    </row>
    <row r="69" spans="1:6" ht="11.25">
      <c r="A69" s="19" t="s">
        <v>97</v>
      </c>
      <c r="B69" s="47">
        <v>9550</v>
      </c>
      <c r="C69" s="47">
        <v>0</v>
      </c>
      <c r="D69" s="47">
        <v>0</v>
      </c>
      <c r="E69" s="47">
        <v>103153</v>
      </c>
      <c r="F69" s="331">
        <f t="shared" si="1"/>
        <v>112703</v>
      </c>
    </row>
    <row r="70" spans="1:6" ht="11.25" customHeight="1">
      <c r="A70" s="19" t="s">
        <v>98</v>
      </c>
      <c r="B70" s="47">
        <v>9629</v>
      </c>
      <c r="C70" s="47">
        <v>0</v>
      </c>
      <c r="D70" s="47">
        <v>0</v>
      </c>
      <c r="E70" s="47">
        <v>103722</v>
      </c>
      <c r="F70" s="331">
        <f t="shared" si="1"/>
        <v>113351</v>
      </c>
    </row>
    <row r="71" spans="1:6" ht="11.25" customHeight="1">
      <c r="A71" s="19" t="s">
        <v>99</v>
      </c>
      <c r="B71" s="47">
        <v>9644</v>
      </c>
      <c r="C71" s="47">
        <v>0</v>
      </c>
      <c r="D71" s="47">
        <v>0</v>
      </c>
      <c r="E71" s="47">
        <v>103922</v>
      </c>
      <c r="F71" s="331">
        <f t="shared" si="1"/>
        <v>113566</v>
      </c>
    </row>
    <row r="72" spans="1:6" ht="11.25" customHeight="1">
      <c r="A72" s="19" t="s">
        <v>100</v>
      </c>
      <c r="B72" s="47">
        <v>9791</v>
      </c>
      <c r="C72" s="47">
        <v>0</v>
      </c>
      <c r="D72" s="47">
        <v>0</v>
      </c>
      <c r="E72" s="47">
        <v>104696</v>
      </c>
      <c r="F72" s="331">
        <f t="shared" si="1"/>
        <v>114487</v>
      </c>
    </row>
    <row r="73" spans="1:6" ht="11.25" customHeight="1">
      <c r="A73" s="36" t="s">
        <v>175</v>
      </c>
      <c r="B73" s="50">
        <v>10544.5</v>
      </c>
      <c r="C73" s="50">
        <v>2230.5</v>
      </c>
      <c r="D73" s="50">
        <v>0</v>
      </c>
      <c r="E73" s="50">
        <v>111195</v>
      </c>
      <c r="F73" s="330">
        <f t="shared" si="1"/>
        <v>123970</v>
      </c>
    </row>
    <row r="74" spans="1:6" ht="11.25" customHeight="1">
      <c r="A74" s="2"/>
      <c r="B74" s="88"/>
      <c r="C74" s="88"/>
      <c r="D74" s="88"/>
      <c r="E74" s="88"/>
      <c r="F74" s="88"/>
    </row>
    <row r="75" spans="1:6" ht="11.25" customHeight="1">
      <c r="A75" s="2"/>
      <c r="B75" s="2"/>
      <c r="C75" s="2"/>
      <c r="D75" s="2"/>
      <c r="E75" s="2"/>
      <c r="F75" s="4"/>
    </row>
    <row r="76" spans="1:6" ht="11.25" customHeight="1">
      <c r="A76" s="365" t="s">
        <v>250</v>
      </c>
      <c r="B76" s="365"/>
      <c r="C76" s="365"/>
      <c r="D76" s="365"/>
      <c r="E76" s="365"/>
      <c r="F76" s="365"/>
    </row>
    <row r="77" spans="1:6" ht="11.25" customHeight="1">
      <c r="A77" s="2"/>
      <c r="B77" s="2"/>
      <c r="C77" s="2"/>
      <c r="D77" s="2"/>
      <c r="E77" s="2"/>
      <c r="F77" s="4"/>
    </row>
    <row r="78" spans="1:6" ht="11.25" customHeight="1">
      <c r="A78" s="127" t="s">
        <v>12</v>
      </c>
      <c r="B78" s="127" t="s">
        <v>7</v>
      </c>
      <c r="C78" s="12" t="s">
        <v>6</v>
      </c>
      <c r="D78" s="12" t="s">
        <v>0</v>
      </c>
      <c r="E78" s="12" t="s">
        <v>1</v>
      </c>
      <c r="F78" s="334" t="s">
        <v>4</v>
      </c>
    </row>
    <row r="79" spans="1:6" ht="11.25" customHeight="1">
      <c r="A79" s="57"/>
      <c r="B79" s="57" t="s">
        <v>5</v>
      </c>
      <c r="C79" s="16" t="s">
        <v>8</v>
      </c>
      <c r="D79" s="19"/>
      <c r="E79" s="19"/>
      <c r="F79" s="333"/>
    </row>
    <row r="80" spans="1:11" s="26" customFormat="1" ht="11.25" customHeight="1">
      <c r="A80" s="22"/>
      <c r="B80" s="126"/>
      <c r="C80" s="22"/>
      <c r="D80" s="22"/>
      <c r="E80" s="22"/>
      <c r="F80" s="332"/>
      <c r="H80" s="5"/>
      <c r="I80" s="5"/>
      <c r="J80" s="5"/>
      <c r="K80" s="5"/>
    </row>
    <row r="81" spans="1:6" ht="11.25" customHeight="1">
      <c r="A81" s="337" t="s">
        <v>176</v>
      </c>
      <c r="B81" s="336">
        <v>166</v>
      </c>
      <c r="C81" s="336">
        <v>15</v>
      </c>
      <c r="D81" s="336">
        <v>0</v>
      </c>
      <c r="E81" s="336">
        <v>3588</v>
      </c>
      <c r="F81" s="335">
        <f>SUM(B81:E81)</f>
        <v>3769</v>
      </c>
    </row>
    <row r="82" spans="1:6" ht="11.25" customHeight="1">
      <c r="A82" s="2"/>
      <c r="B82" s="2"/>
      <c r="C82" s="2"/>
      <c r="D82" s="2"/>
      <c r="E82" s="2"/>
      <c r="F82" s="4"/>
    </row>
    <row r="83" spans="1:6" ht="11.25" customHeight="1">
      <c r="A83" s="2"/>
      <c r="B83" s="2"/>
      <c r="C83" s="2"/>
      <c r="D83" s="2"/>
      <c r="E83" s="2"/>
      <c r="F83" s="4"/>
    </row>
    <row r="84" spans="1:6" ht="11.25" customHeight="1">
      <c r="A84" s="360" t="s">
        <v>249</v>
      </c>
      <c r="B84" s="360"/>
      <c r="C84" s="360"/>
      <c r="D84" s="360"/>
      <c r="E84" s="360"/>
      <c r="F84" s="360"/>
    </row>
    <row r="85" spans="1:6" ht="11.25" customHeight="1">
      <c r="A85" s="2"/>
      <c r="B85" s="2"/>
      <c r="C85" s="2"/>
      <c r="D85" s="2"/>
      <c r="E85" s="2"/>
      <c r="F85" s="4"/>
    </row>
    <row r="86" spans="1:6" ht="11.25" customHeight="1">
      <c r="A86" s="127" t="s">
        <v>12</v>
      </c>
      <c r="B86" s="127" t="s">
        <v>7</v>
      </c>
      <c r="C86" s="12" t="s">
        <v>6</v>
      </c>
      <c r="D86" s="12" t="s">
        <v>0</v>
      </c>
      <c r="E86" s="12" t="s">
        <v>1</v>
      </c>
      <c r="F86" s="334" t="s">
        <v>4</v>
      </c>
    </row>
    <row r="87" spans="1:6" ht="11.25" customHeight="1">
      <c r="A87" s="57"/>
      <c r="B87" s="57" t="s">
        <v>5</v>
      </c>
      <c r="C87" s="16" t="s">
        <v>8</v>
      </c>
      <c r="D87" s="19"/>
      <c r="E87" s="19"/>
      <c r="F87" s="333"/>
    </row>
    <row r="88" spans="1:6" ht="11.25" customHeight="1">
      <c r="A88" s="22"/>
      <c r="B88" s="126"/>
      <c r="C88" s="22"/>
      <c r="D88" s="22"/>
      <c r="E88" s="22"/>
      <c r="F88" s="332"/>
    </row>
    <row r="89" spans="1:6" ht="11.25" customHeight="1">
      <c r="A89" s="19" t="s">
        <v>248</v>
      </c>
      <c r="B89" s="47">
        <v>8276</v>
      </c>
      <c r="C89" s="47">
        <v>6618</v>
      </c>
      <c r="D89" s="47">
        <v>0</v>
      </c>
      <c r="E89" s="47">
        <v>116223</v>
      </c>
      <c r="F89" s="331">
        <v>131117</v>
      </c>
    </row>
    <row r="90" spans="1:6" ht="11.25" customHeight="1">
      <c r="A90" s="19" t="s">
        <v>15</v>
      </c>
      <c r="B90" s="47">
        <v>8313</v>
      </c>
      <c r="C90" s="47">
        <v>6540</v>
      </c>
      <c r="D90" s="47">
        <v>0</v>
      </c>
      <c r="E90" s="47">
        <v>116180</v>
      </c>
      <c r="F90" s="331">
        <v>131033</v>
      </c>
    </row>
    <row r="91" spans="1:6" ht="11.25" customHeight="1">
      <c r="A91" s="19" t="s">
        <v>16</v>
      </c>
      <c r="B91" s="47">
        <v>7495</v>
      </c>
      <c r="C91" s="47">
        <v>6482</v>
      </c>
      <c r="D91" s="47">
        <v>0</v>
      </c>
      <c r="E91" s="47">
        <v>114163</v>
      </c>
      <c r="F91" s="331">
        <v>128140</v>
      </c>
    </row>
    <row r="92" spans="1:6" ht="11.25" customHeight="1">
      <c r="A92" s="19" t="s">
        <v>17</v>
      </c>
      <c r="B92" s="47">
        <v>7951</v>
      </c>
      <c r="C92" s="47">
        <v>6536</v>
      </c>
      <c r="D92" s="47">
        <v>0</v>
      </c>
      <c r="E92" s="47">
        <v>117473</v>
      </c>
      <c r="F92" s="331">
        <v>131960</v>
      </c>
    </row>
    <row r="93" spans="1:6" ht="11.25" customHeight="1">
      <c r="A93" s="19" t="s">
        <v>18</v>
      </c>
      <c r="B93" s="47">
        <v>7907</v>
      </c>
      <c r="C93" s="47">
        <v>6632</v>
      </c>
      <c r="D93" s="47">
        <v>0</v>
      </c>
      <c r="E93" s="47">
        <v>120031</v>
      </c>
      <c r="F93" s="331">
        <v>134570</v>
      </c>
    </row>
    <row r="94" spans="1:6" ht="11.25" customHeight="1">
      <c r="A94" s="19" t="s">
        <v>19</v>
      </c>
      <c r="B94" s="47">
        <v>9088</v>
      </c>
      <c r="C94" s="47">
        <v>6649</v>
      </c>
      <c r="D94" s="47">
        <v>0</v>
      </c>
      <c r="E94" s="47">
        <v>119570</v>
      </c>
      <c r="F94" s="331">
        <v>135307</v>
      </c>
    </row>
    <row r="95" spans="1:6" ht="11.25" customHeight="1">
      <c r="A95" s="19" t="s">
        <v>20</v>
      </c>
      <c r="B95" s="47">
        <v>9117</v>
      </c>
      <c r="C95" s="47">
        <v>5942</v>
      </c>
      <c r="D95" s="47">
        <v>0</v>
      </c>
      <c r="E95" s="47">
        <v>120282</v>
      </c>
      <c r="F95" s="331">
        <v>135341</v>
      </c>
    </row>
    <row r="96" spans="1:6" ht="11.25" customHeight="1">
      <c r="A96" s="19" t="s">
        <v>21</v>
      </c>
      <c r="B96" s="47">
        <v>9234</v>
      </c>
      <c r="C96" s="47">
        <v>5337</v>
      </c>
      <c r="D96" s="47">
        <v>0</v>
      </c>
      <c r="E96" s="47">
        <v>123693</v>
      </c>
      <c r="F96" s="331">
        <v>138264</v>
      </c>
    </row>
    <row r="97" spans="1:6" ht="11.25" customHeight="1">
      <c r="A97" s="19" t="s">
        <v>22</v>
      </c>
      <c r="B97" s="47">
        <v>9112</v>
      </c>
      <c r="C97" s="47">
        <v>5715</v>
      </c>
      <c r="D97" s="47">
        <v>0</v>
      </c>
      <c r="E97" s="47">
        <v>124660</v>
      </c>
      <c r="F97" s="331">
        <v>139487</v>
      </c>
    </row>
    <row r="98" spans="1:6" ht="11.25" customHeight="1">
      <c r="A98" s="19" t="s">
        <v>23</v>
      </c>
      <c r="B98" s="47">
        <v>8969</v>
      </c>
      <c r="C98" s="47">
        <v>5798</v>
      </c>
      <c r="D98" s="47">
        <v>0</v>
      </c>
      <c r="E98" s="47">
        <v>126183</v>
      </c>
      <c r="F98" s="331">
        <v>140950</v>
      </c>
    </row>
    <row r="99" spans="1:6" ht="11.25" customHeight="1">
      <c r="A99" s="19" t="s">
        <v>36</v>
      </c>
      <c r="B99" s="47">
        <v>9056</v>
      </c>
      <c r="C99" s="47">
        <v>5991</v>
      </c>
      <c r="D99" s="47">
        <v>0</v>
      </c>
      <c r="E99" s="47">
        <v>130561</v>
      </c>
      <c r="F99" s="331">
        <v>145608</v>
      </c>
    </row>
    <row r="100" spans="1:6" ht="11.25" customHeight="1">
      <c r="A100" s="19" t="s">
        <v>37</v>
      </c>
      <c r="B100" s="47">
        <v>9216</v>
      </c>
      <c r="C100" s="47">
        <v>5029</v>
      </c>
      <c r="D100" s="47">
        <v>0</v>
      </c>
      <c r="E100" s="47">
        <v>135476</v>
      </c>
      <c r="F100" s="331">
        <v>149721</v>
      </c>
    </row>
    <row r="101" spans="1:6" ht="11.25" customHeight="1">
      <c r="A101" s="19" t="s">
        <v>40</v>
      </c>
      <c r="B101" s="47">
        <v>9439</v>
      </c>
      <c r="C101" s="47">
        <v>1865</v>
      </c>
      <c r="D101" s="47">
        <v>0</v>
      </c>
      <c r="E101" s="47">
        <v>142247</v>
      </c>
      <c r="F101" s="331">
        <v>153551</v>
      </c>
    </row>
    <row r="102" spans="1:6" ht="11.25" customHeight="1">
      <c r="A102" s="19" t="s">
        <v>41</v>
      </c>
      <c r="B102" s="47">
        <f aca="true" t="shared" si="2" ref="B102:F115">SUM(B59,B24)</f>
        <v>9480</v>
      </c>
      <c r="C102" s="47">
        <f t="shared" si="2"/>
        <v>1915</v>
      </c>
      <c r="D102" s="47">
        <f t="shared" si="2"/>
        <v>0</v>
      </c>
      <c r="E102" s="47">
        <f t="shared" si="2"/>
        <v>146317</v>
      </c>
      <c r="F102" s="331">
        <f t="shared" si="2"/>
        <v>157712</v>
      </c>
    </row>
    <row r="103" spans="1:6" ht="11.25" customHeight="1">
      <c r="A103" s="19" t="s">
        <v>247</v>
      </c>
      <c r="B103" s="47">
        <f t="shared" si="2"/>
        <v>9924</v>
      </c>
      <c r="C103" s="47">
        <f t="shared" si="2"/>
        <v>1924</v>
      </c>
      <c r="D103" s="47">
        <f t="shared" si="2"/>
        <v>0</v>
      </c>
      <c r="E103" s="47">
        <f t="shared" si="2"/>
        <v>150275</v>
      </c>
      <c r="F103" s="331">
        <f t="shared" si="2"/>
        <v>162123</v>
      </c>
    </row>
    <row r="104" spans="1:6" ht="11.25" customHeight="1">
      <c r="A104" s="19" t="s">
        <v>62</v>
      </c>
      <c r="B104" s="47">
        <f t="shared" si="2"/>
        <v>10025</v>
      </c>
      <c r="C104" s="47">
        <f t="shared" si="2"/>
        <v>1893</v>
      </c>
      <c r="D104" s="47">
        <f t="shared" si="2"/>
        <v>0</v>
      </c>
      <c r="E104" s="47">
        <f t="shared" si="2"/>
        <v>153239</v>
      </c>
      <c r="F104" s="331">
        <f t="shared" si="2"/>
        <v>165157</v>
      </c>
    </row>
    <row r="105" spans="1:6" ht="11.25" customHeight="1">
      <c r="A105" s="19" t="s">
        <v>63</v>
      </c>
      <c r="B105" s="47">
        <f t="shared" si="2"/>
        <v>10393</v>
      </c>
      <c r="C105" s="47">
        <f t="shared" si="2"/>
        <v>1956</v>
      </c>
      <c r="D105" s="47">
        <f t="shared" si="2"/>
        <v>0</v>
      </c>
      <c r="E105" s="47">
        <f t="shared" si="2"/>
        <v>155717</v>
      </c>
      <c r="F105" s="331">
        <f t="shared" si="2"/>
        <v>168066</v>
      </c>
    </row>
    <row r="106" spans="1:6" ht="11.25" customHeight="1">
      <c r="A106" s="19" t="s">
        <v>64</v>
      </c>
      <c r="B106" s="47">
        <f t="shared" si="2"/>
        <v>10345</v>
      </c>
      <c r="C106" s="47">
        <f t="shared" si="2"/>
        <v>1960</v>
      </c>
      <c r="D106" s="47">
        <f t="shared" si="2"/>
        <v>0</v>
      </c>
      <c r="E106" s="47">
        <f t="shared" si="2"/>
        <v>155342</v>
      </c>
      <c r="F106" s="331">
        <f t="shared" si="2"/>
        <v>167647</v>
      </c>
    </row>
    <row r="107" spans="1:6" ht="11.25" customHeight="1">
      <c r="A107" s="19" t="s">
        <v>65</v>
      </c>
      <c r="B107" s="47">
        <f t="shared" si="2"/>
        <v>11390</v>
      </c>
      <c r="C107" s="47">
        <f t="shared" si="2"/>
        <v>1869</v>
      </c>
      <c r="D107" s="47">
        <f t="shared" si="2"/>
        <v>0</v>
      </c>
      <c r="E107" s="47">
        <f t="shared" si="2"/>
        <v>157078</v>
      </c>
      <c r="F107" s="331">
        <f t="shared" si="2"/>
        <v>170337</v>
      </c>
    </row>
    <row r="108" spans="1:6" ht="11.25" customHeight="1">
      <c r="A108" s="19" t="s">
        <v>69</v>
      </c>
      <c r="B108" s="47">
        <f t="shared" si="2"/>
        <v>11628</v>
      </c>
      <c r="C108" s="47">
        <f t="shared" si="2"/>
        <v>1861</v>
      </c>
      <c r="D108" s="47">
        <f t="shared" si="2"/>
        <v>0</v>
      </c>
      <c r="E108" s="47">
        <f t="shared" si="2"/>
        <v>158174</v>
      </c>
      <c r="F108" s="331">
        <f t="shared" si="2"/>
        <v>171663</v>
      </c>
    </row>
    <row r="109" spans="1:6" ht="11.25" customHeight="1">
      <c r="A109" s="19" t="s">
        <v>71</v>
      </c>
      <c r="B109" s="47">
        <f t="shared" si="2"/>
        <v>12024</v>
      </c>
      <c r="C109" s="47">
        <f t="shared" si="2"/>
        <v>1834</v>
      </c>
      <c r="D109" s="47">
        <f t="shared" si="2"/>
        <v>0</v>
      </c>
      <c r="E109" s="47">
        <f t="shared" si="2"/>
        <v>159628</v>
      </c>
      <c r="F109" s="331">
        <f t="shared" si="2"/>
        <v>173486</v>
      </c>
    </row>
    <row r="110" spans="1:6" ht="11.25" customHeight="1">
      <c r="A110" s="19" t="s">
        <v>84</v>
      </c>
      <c r="B110" s="47">
        <f t="shared" si="2"/>
        <v>12194</v>
      </c>
      <c r="C110" s="47">
        <f t="shared" si="2"/>
        <v>1799</v>
      </c>
      <c r="D110" s="47">
        <f t="shared" si="2"/>
        <v>0</v>
      </c>
      <c r="E110" s="47">
        <f t="shared" si="2"/>
        <v>160109</v>
      </c>
      <c r="F110" s="331">
        <f t="shared" si="2"/>
        <v>174102</v>
      </c>
    </row>
    <row r="111" spans="1:6" ht="11.25" customHeight="1">
      <c r="A111" s="19" t="s">
        <v>93</v>
      </c>
      <c r="B111" s="47">
        <f t="shared" si="2"/>
        <v>12327</v>
      </c>
      <c r="C111" s="47">
        <f t="shared" si="2"/>
        <v>1742</v>
      </c>
      <c r="D111" s="47">
        <f t="shared" si="2"/>
        <v>0</v>
      </c>
      <c r="E111" s="47">
        <f t="shared" si="2"/>
        <v>161182</v>
      </c>
      <c r="F111" s="331">
        <f t="shared" si="2"/>
        <v>175251</v>
      </c>
    </row>
    <row r="112" spans="1:6" ht="11.25" customHeight="1">
      <c r="A112" s="19" t="s">
        <v>97</v>
      </c>
      <c r="B112" s="47">
        <f t="shared" si="2"/>
        <v>12557</v>
      </c>
      <c r="C112" s="47">
        <f t="shared" si="2"/>
        <v>1804</v>
      </c>
      <c r="D112" s="47">
        <f t="shared" si="2"/>
        <v>0</v>
      </c>
      <c r="E112" s="47">
        <f t="shared" si="2"/>
        <v>161443</v>
      </c>
      <c r="F112" s="331">
        <f t="shared" si="2"/>
        <v>175804</v>
      </c>
    </row>
    <row r="113" spans="1:6" ht="11.25" customHeight="1">
      <c r="A113" s="19" t="s">
        <v>98</v>
      </c>
      <c r="B113" s="47">
        <f t="shared" si="2"/>
        <v>12725</v>
      </c>
      <c r="C113" s="47">
        <f t="shared" si="2"/>
        <v>1824</v>
      </c>
      <c r="D113" s="47">
        <f t="shared" si="2"/>
        <v>0</v>
      </c>
      <c r="E113" s="47">
        <f t="shared" si="2"/>
        <v>163249</v>
      </c>
      <c r="F113" s="331">
        <f t="shared" si="2"/>
        <v>177798</v>
      </c>
    </row>
    <row r="114" spans="1:6" ht="11.25" customHeight="1">
      <c r="A114" s="19" t="s">
        <v>99</v>
      </c>
      <c r="B114" s="47">
        <f t="shared" si="2"/>
        <v>12946</v>
      </c>
      <c r="C114" s="47">
        <f t="shared" si="2"/>
        <v>1807</v>
      </c>
      <c r="D114" s="47">
        <f t="shared" si="2"/>
        <v>0</v>
      </c>
      <c r="E114" s="47">
        <f t="shared" si="2"/>
        <v>163871</v>
      </c>
      <c r="F114" s="331">
        <f t="shared" si="2"/>
        <v>178624</v>
      </c>
    </row>
    <row r="115" spans="1:6" ht="11.25" customHeight="1">
      <c r="A115" s="19" t="s">
        <v>100</v>
      </c>
      <c r="B115" s="47">
        <f t="shared" si="2"/>
        <v>13236</v>
      </c>
      <c r="C115" s="47">
        <f t="shared" si="2"/>
        <v>1847</v>
      </c>
      <c r="D115" s="47">
        <f t="shared" si="2"/>
        <v>0</v>
      </c>
      <c r="E115" s="47">
        <f t="shared" si="2"/>
        <v>165319</v>
      </c>
      <c r="F115" s="331">
        <f t="shared" si="2"/>
        <v>180402</v>
      </c>
    </row>
    <row r="116" spans="1:6" ht="10.5" customHeight="1">
      <c r="A116" s="36" t="s">
        <v>175</v>
      </c>
      <c r="B116" s="50">
        <f>SUM(B73,B38,B81)</f>
        <v>14375.5</v>
      </c>
      <c r="C116" s="50">
        <f>SUM(C73,C38,C81)</f>
        <v>4646.5</v>
      </c>
      <c r="D116" s="50">
        <f>SUM(D73,D38,D81)</f>
        <v>0</v>
      </c>
      <c r="E116" s="50">
        <f>SUM(E73,E38,E81)</f>
        <v>177286</v>
      </c>
      <c r="F116" s="330">
        <f>SUM(B116:E116)</f>
        <v>196308</v>
      </c>
    </row>
    <row r="117" ht="11.25" customHeight="1">
      <c r="A117" s="329"/>
    </row>
    <row r="118" ht="11.25" customHeight="1">
      <c r="A118" s="329"/>
    </row>
    <row r="119" spans="1:9" ht="11.25" customHeight="1">
      <c r="A119" s="365" t="s">
        <v>246</v>
      </c>
      <c r="B119" s="365"/>
      <c r="C119" s="365"/>
      <c r="D119" s="365"/>
      <c r="E119" s="365"/>
      <c r="F119" s="365"/>
      <c r="G119" s="365"/>
      <c r="H119" s="365"/>
      <c r="I119" s="9"/>
    </row>
    <row r="120" spans="1:9" ht="11.25" customHeight="1">
      <c r="A120" s="365" t="s">
        <v>245</v>
      </c>
      <c r="B120" s="365"/>
      <c r="C120" s="365"/>
      <c r="D120" s="365"/>
      <c r="E120" s="365"/>
      <c r="F120" s="365"/>
      <c r="G120" s="365"/>
      <c r="H120" s="365"/>
      <c r="I120" s="9"/>
    </row>
    <row r="121" ht="11.25" customHeight="1"/>
    <row r="122" spans="1:9" ht="11.25" customHeight="1">
      <c r="A122" s="301" t="s">
        <v>12</v>
      </c>
      <c r="B122" s="327" t="s">
        <v>244</v>
      </c>
      <c r="C122" s="77" t="s">
        <v>243</v>
      </c>
      <c r="D122" s="55"/>
      <c r="E122" s="55"/>
      <c r="F122" s="328"/>
      <c r="G122" s="366" t="s">
        <v>242</v>
      </c>
      <c r="H122" s="327" t="s">
        <v>4</v>
      </c>
      <c r="I122" s="323"/>
    </row>
    <row r="123" spans="1:9" ht="11.25" customHeight="1">
      <c r="A123" s="289"/>
      <c r="B123" s="324" t="s">
        <v>241</v>
      </c>
      <c r="C123" s="326" t="s">
        <v>240</v>
      </c>
      <c r="D123" s="326" t="s">
        <v>239</v>
      </c>
      <c r="E123" s="326" t="s">
        <v>238</v>
      </c>
      <c r="F123" s="325" t="s">
        <v>237</v>
      </c>
      <c r="G123" s="367"/>
      <c r="H123" s="324"/>
      <c r="I123" s="323"/>
    </row>
    <row r="124" spans="1:9" ht="11.25" customHeight="1">
      <c r="A124" s="32" t="s">
        <v>236</v>
      </c>
      <c r="B124" s="19">
        <v>39910</v>
      </c>
      <c r="C124" s="19">
        <v>67787</v>
      </c>
      <c r="D124" s="19">
        <v>18373</v>
      </c>
      <c r="E124" s="19">
        <v>5047</v>
      </c>
      <c r="F124" s="65">
        <v>91207</v>
      </c>
      <c r="H124" s="163">
        <v>131117</v>
      </c>
      <c r="I124" s="323"/>
    </row>
    <row r="125" spans="1:9" ht="11.25" customHeight="1">
      <c r="A125" s="32" t="s">
        <v>30</v>
      </c>
      <c r="B125" s="19">
        <v>40446</v>
      </c>
      <c r="C125" s="19">
        <v>67886</v>
      </c>
      <c r="D125" s="19">
        <v>18185</v>
      </c>
      <c r="E125" s="19">
        <v>4516</v>
      </c>
      <c r="F125" s="65">
        <v>90587</v>
      </c>
      <c r="H125" s="163">
        <v>131033</v>
      </c>
      <c r="I125" s="323"/>
    </row>
    <row r="126" spans="1:9" ht="11.25" customHeight="1">
      <c r="A126" s="32" t="s">
        <v>235</v>
      </c>
      <c r="B126" s="19">
        <v>41190</v>
      </c>
      <c r="C126" s="19">
        <v>66033</v>
      </c>
      <c r="D126" s="19">
        <v>16917</v>
      </c>
      <c r="E126" s="19">
        <v>4000</v>
      </c>
      <c r="F126" s="65">
        <v>86950</v>
      </c>
      <c r="H126" s="163">
        <v>128140</v>
      </c>
      <c r="I126" s="323"/>
    </row>
    <row r="127" spans="1:9" ht="11.25" customHeight="1">
      <c r="A127" s="32" t="s">
        <v>17</v>
      </c>
      <c r="B127" s="19">
        <v>43553</v>
      </c>
      <c r="C127" s="19">
        <v>66983</v>
      </c>
      <c r="D127" s="19">
        <v>17512</v>
      </c>
      <c r="E127" s="19">
        <v>3912</v>
      </c>
      <c r="F127" s="65">
        <v>88407</v>
      </c>
      <c r="H127" s="163">
        <v>131960</v>
      </c>
      <c r="I127" s="323"/>
    </row>
    <row r="128" spans="1:9" ht="11.25" customHeight="1">
      <c r="A128" s="32" t="s">
        <v>18</v>
      </c>
      <c r="B128" s="19">
        <v>44534</v>
      </c>
      <c r="C128" s="19">
        <v>68130</v>
      </c>
      <c r="D128" s="19">
        <v>17920</v>
      </c>
      <c r="E128" s="19">
        <v>3986</v>
      </c>
      <c r="F128" s="65">
        <v>90036</v>
      </c>
      <c r="H128" s="163">
        <v>134570</v>
      </c>
      <c r="I128" s="323"/>
    </row>
    <row r="129" spans="1:9" ht="11.25" customHeight="1">
      <c r="A129" s="32" t="s">
        <v>19</v>
      </c>
      <c r="B129" s="19">
        <v>45456</v>
      </c>
      <c r="C129" s="19">
        <v>67974</v>
      </c>
      <c r="D129" s="19">
        <v>18167</v>
      </c>
      <c r="E129" s="19">
        <v>3710</v>
      </c>
      <c r="F129" s="65">
        <v>89851</v>
      </c>
      <c r="H129" s="163">
        <v>135307</v>
      </c>
      <c r="I129" s="323"/>
    </row>
    <row r="130" spans="1:9" ht="11.25" customHeight="1">
      <c r="A130" s="32" t="s">
        <v>20</v>
      </c>
      <c r="B130" s="19">
        <v>46233</v>
      </c>
      <c r="C130" s="19">
        <v>67280</v>
      </c>
      <c r="D130" s="19">
        <v>18198</v>
      </c>
      <c r="E130" s="19">
        <v>3630</v>
      </c>
      <c r="F130" s="65">
        <v>89108</v>
      </c>
      <c r="H130" s="163">
        <v>135341</v>
      </c>
      <c r="I130" s="323"/>
    </row>
    <row r="131" spans="1:9" ht="11.25" customHeight="1">
      <c r="A131" s="32" t="s">
        <v>21</v>
      </c>
      <c r="B131" s="19">
        <v>48205</v>
      </c>
      <c r="C131" s="19">
        <v>67348</v>
      </c>
      <c r="D131" s="19">
        <v>19104</v>
      </c>
      <c r="E131" s="19">
        <v>3607</v>
      </c>
      <c r="F131" s="65">
        <v>90059</v>
      </c>
      <c r="H131" s="163">
        <v>138264</v>
      </c>
      <c r="I131" s="323"/>
    </row>
    <row r="132" spans="1:9" ht="11.25" customHeight="1">
      <c r="A132" s="32" t="s">
        <v>22</v>
      </c>
      <c r="B132" s="19">
        <v>49901</v>
      </c>
      <c r="C132" s="19">
        <v>66527</v>
      </c>
      <c r="D132" s="19">
        <v>19381</v>
      </c>
      <c r="E132" s="19">
        <v>3678</v>
      </c>
      <c r="F132" s="65">
        <v>89586</v>
      </c>
      <c r="H132" s="163">
        <v>139487</v>
      </c>
      <c r="I132" s="323"/>
    </row>
    <row r="133" spans="1:9" ht="11.25" customHeight="1">
      <c r="A133" s="32" t="s">
        <v>23</v>
      </c>
      <c r="B133" s="19">
        <v>50989</v>
      </c>
      <c r="C133" s="19">
        <v>66927</v>
      </c>
      <c r="D133" s="19">
        <v>19354</v>
      </c>
      <c r="E133" s="19">
        <v>3680</v>
      </c>
      <c r="F133" s="65">
        <v>89961</v>
      </c>
      <c r="H133" s="163">
        <v>140950</v>
      </c>
      <c r="I133" s="323"/>
    </row>
    <row r="134" spans="1:9" ht="11.25" customHeight="1">
      <c r="A134" s="32" t="s">
        <v>36</v>
      </c>
      <c r="B134" s="19">
        <v>52380</v>
      </c>
      <c r="C134" s="19">
        <v>68558</v>
      </c>
      <c r="D134" s="19">
        <v>19623</v>
      </c>
      <c r="E134" s="19">
        <v>5047</v>
      </c>
      <c r="F134" s="65">
        <v>93228</v>
      </c>
      <c r="H134" s="163">
        <v>145608</v>
      </c>
      <c r="I134" s="323"/>
    </row>
    <row r="135" spans="1:9" ht="11.25" customHeight="1">
      <c r="A135" s="32" t="s">
        <v>37</v>
      </c>
      <c r="B135" s="19">
        <v>54132</v>
      </c>
      <c r="C135" s="19">
        <v>70058</v>
      </c>
      <c r="D135" s="19">
        <v>19646</v>
      </c>
      <c r="E135" s="19">
        <v>5885</v>
      </c>
      <c r="F135" s="65">
        <v>95589</v>
      </c>
      <c r="H135" s="163">
        <v>149721</v>
      </c>
      <c r="I135" s="323"/>
    </row>
    <row r="136" spans="1:9" ht="11.25" customHeight="1">
      <c r="A136" s="32" t="s">
        <v>40</v>
      </c>
      <c r="B136" s="19">
        <v>54994</v>
      </c>
      <c r="C136" s="19">
        <v>72098</v>
      </c>
      <c r="D136" s="19">
        <v>20013</v>
      </c>
      <c r="E136" s="19">
        <v>6446</v>
      </c>
      <c r="F136" s="65">
        <v>98557</v>
      </c>
      <c r="H136" s="163">
        <v>153551</v>
      </c>
      <c r="I136" s="323"/>
    </row>
    <row r="137" spans="1:9" ht="11.25" customHeight="1">
      <c r="A137" s="32" t="s">
        <v>41</v>
      </c>
      <c r="B137" s="19">
        <v>55511</v>
      </c>
      <c r="C137" s="19">
        <v>74350</v>
      </c>
      <c r="D137" s="19">
        <v>20600</v>
      </c>
      <c r="E137" s="19">
        <v>7251</v>
      </c>
      <c r="F137" s="65">
        <v>102201</v>
      </c>
      <c r="H137" s="19">
        <f aca="true" t="shared" si="3" ref="H137:H150">SUM(F137,B137)</f>
        <v>157712</v>
      </c>
      <c r="I137" s="19"/>
    </row>
    <row r="138" spans="1:9" ht="11.25" customHeight="1">
      <c r="A138" s="32" t="s">
        <v>42</v>
      </c>
      <c r="B138" s="19">
        <v>56119</v>
      </c>
      <c r="C138" s="19">
        <v>77107</v>
      </c>
      <c r="D138" s="19">
        <v>20841</v>
      </c>
      <c r="E138" s="19">
        <v>8056</v>
      </c>
      <c r="F138" s="65">
        <v>106004</v>
      </c>
      <c r="H138" s="19">
        <f t="shared" si="3"/>
        <v>162123</v>
      </c>
      <c r="I138" s="19"/>
    </row>
    <row r="139" spans="1:9" ht="11.25" customHeight="1">
      <c r="A139" s="32" t="s">
        <v>62</v>
      </c>
      <c r="B139" s="19">
        <v>57545</v>
      </c>
      <c r="C139" s="19">
        <v>77475</v>
      </c>
      <c r="D139" s="19">
        <v>21348</v>
      </c>
      <c r="E139" s="19">
        <v>8789</v>
      </c>
      <c r="F139" s="65">
        <v>107612</v>
      </c>
      <c r="H139" s="19">
        <f t="shared" si="3"/>
        <v>165157</v>
      </c>
      <c r="I139" s="19"/>
    </row>
    <row r="140" spans="1:9" ht="11.25" customHeight="1">
      <c r="A140" s="32" t="s">
        <v>63</v>
      </c>
      <c r="B140" s="19">
        <v>58503</v>
      </c>
      <c r="C140" s="19">
        <v>78476</v>
      </c>
      <c r="D140" s="19">
        <v>21571</v>
      </c>
      <c r="E140" s="19">
        <v>9516</v>
      </c>
      <c r="F140" s="65">
        <v>109563</v>
      </c>
      <c r="H140" s="19">
        <f t="shared" si="3"/>
        <v>168066</v>
      </c>
      <c r="I140" s="19"/>
    </row>
    <row r="141" spans="1:9" ht="11.25" customHeight="1">
      <c r="A141" s="32" t="s">
        <v>64</v>
      </c>
      <c r="B141" s="19">
        <v>58263</v>
      </c>
      <c r="C141" s="19">
        <v>78513</v>
      </c>
      <c r="D141" s="19">
        <v>21199</v>
      </c>
      <c r="E141" s="19">
        <v>9672</v>
      </c>
      <c r="F141" s="65">
        <v>109384</v>
      </c>
      <c r="H141" s="19">
        <f t="shared" si="3"/>
        <v>167647</v>
      </c>
      <c r="I141" s="19"/>
    </row>
    <row r="142" spans="1:9" ht="11.25" customHeight="1">
      <c r="A142" s="32" t="s">
        <v>65</v>
      </c>
      <c r="B142" s="19">
        <v>58565</v>
      </c>
      <c r="C142" s="19">
        <v>80390</v>
      </c>
      <c r="D142" s="19">
        <v>21007</v>
      </c>
      <c r="E142" s="19">
        <v>10375</v>
      </c>
      <c r="F142" s="65">
        <v>111772</v>
      </c>
      <c r="H142" s="19">
        <f t="shared" si="3"/>
        <v>170337</v>
      </c>
      <c r="I142" s="19"/>
    </row>
    <row r="143" spans="1:9" ht="11.25" customHeight="1">
      <c r="A143" s="32" t="s">
        <v>69</v>
      </c>
      <c r="B143" s="19">
        <v>59200</v>
      </c>
      <c r="C143" s="19">
        <v>80299</v>
      </c>
      <c r="D143" s="19">
        <v>20778</v>
      </c>
      <c r="E143" s="19">
        <v>11386</v>
      </c>
      <c r="F143" s="65">
        <v>112463</v>
      </c>
      <c r="H143" s="19">
        <f t="shared" si="3"/>
        <v>171663</v>
      </c>
      <c r="I143" s="19"/>
    </row>
    <row r="144" spans="1:9" ht="11.25" customHeight="1">
      <c r="A144" s="32" t="s">
        <v>71</v>
      </c>
      <c r="B144" s="19">
        <v>59750</v>
      </c>
      <c r="C144" s="19">
        <v>80829</v>
      </c>
      <c r="D144" s="19">
        <v>20805</v>
      </c>
      <c r="E144" s="19">
        <v>12102</v>
      </c>
      <c r="F144" s="65">
        <v>113736</v>
      </c>
      <c r="H144" s="19">
        <f t="shared" si="3"/>
        <v>173486</v>
      </c>
      <c r="I144" s="19"/>
    </row>
    <row r="145" spans="1:9" ht="11.25" customHeight="1">
      <c r="A145" s="32" t="s">
        <v>84</v>
      </c>
      <c r="B145" s="19">
        <v>60595</v>
      </c>
      <c r="C145" s="19">
        <v>80354</v>
      </c>
      <c r="D145" s="19">
        <v>20793</v>
      </c>
      <c r="E145" s="19">
        <v>12360</v>
      </c>
      <c r="F145" s="65">
        <v>113507</v>
      </c>
      <c r="H145" s="19">
        <f t="shared" si="3"/>
        <v>174102</v>
      </c>
      <c r="I145" s="19"/>
    </row>
    <row r="146" spans="1:9" ht="11.25" customHeight="1">
      <c r="A146" s="32" t="s">
        <v>93</v>
      </c>
      <c r="B146" s="19">
        <v>61948</v>
      </c>
      <c r="C146" s="19">
        <v>80152</v>
      </c>
      <c r="D146" s="19">
        <v>20681</v>
      </c>
      <c r="E146" s="19">
        <v>12470</v>
      </c>
      <c r="F146" s="65">
        <v>113303</v>
      </c>
      <c r="H146" s="19">
        <f t="shared" si="3"/>
        <v>175251</v>
      </c>
      <c r="I146" s="19"/>
    </row>
    <row r="147" spans="1:9" ht="11.25" customHeight="1">
      <c r="A147" s="32" t="s">
        <v>97</v>
      </c>
      <c r="B147" s="19">
        <v>63101</v>
      </c>
      <c r="C147" s="19">
        <v>79889</v>
      </c>
      <c r="D147" s="19">
        <v>20438</v>
      </c>
      <c r="E147" s="19">
        <v>12376</v>
      </c>
      <c r="F147" s="65">
        <v>112703</v>
      </c>
      <c r="H147" s="19">
        <f t="shared" si="3"/>
        <v>175804</v>
      </c>
      <c r="I147" s="19"/>
    </row>
    <row r="148" spans="1:9" ht="11.25" customHeight="1">
      <c r="A148" s="32" t="s">
        <v>98</v>
      </c>
      <c r="B148" s="19">
        <v>64447</v>
      </c>
      <c r="C148" s="19">
        <v>79372</v>
      </c>
      <c r="D148" s="19">
        <v>21042</v>
      </c>
      <c r="E148" s="19">
        <v>12937</v>
      </c>
      <c r="F148" s="65">
        <v>113351</v>
      </c>
      <c r="H148" s="19">
        <f t="shared" si="3"/>
        <v>177798</v>
      </c>
      <c r="I148" s="19"/>
    </row>
    <row r="149" spans="1:9" ht="11.25" customHeight="1">
      <c r="A149" s="32" t="s">
        <v>99</v>
      </c>
      <c r="B149" s="19">
        <v>65058</v>
      </c>
      <c r="C149" s="19">
        <v>78957</v>
      </c>
      <c r="D149" s="19">
        <v>21512</v>
      </c>
      <c r="E149" s="19">
        <v>13097</v>
      </c>
      <c r="F149" s="65">
        <f>SUM(C149:E149)</f>
        <v>113566</v>
      </c>
      <c r="H149" s="19">
        <f t="shared" si="3"/>
        <v>178624</v>
      </c>
      <c r="I149" s="19"/>
    </row>
    <row r="150" spans="1:9" ht="11.25" customHeight="1">
      <c r="A150" s="32" t="s">
        <v>100</v>
      </c>
      <c r="B150" s="19">
        <v>65915</v>
      </c>
      <c r="C150" s="19">
        <v>79127</v>
      </c>
      <c r="D150" s="19">
        <v>21827</v>
      </c>
      <c r="E150" s="19">
        <v>13533</v>
      </c>
      <c r="F150" s="65">
        <f>SUM(C150:E150)</f>
        <v>114487</v>
      </c>
      <c r="H150" s="19">
        <f t="shared" si="3"/>
        <v>180402</v>
      </c>
      <c r="I150" s="19"/>
    </row>
    <row r="151" spans="1:9" ht="11.25" customHeight="1">
      <c r="A151" s="289" t="s">
        <v>175</v>
      </c>
      <c r="B151" s="36">
        <v>68569</v>
      </c>
      <c r="C151" s="36">
        <v>87958</v>
      </c>
      <c r="D151" s="36">
        <v>22942</v>
      </c>
      <c r="E151" s="36">
        <v>13070</v>
      </c>
      <c r="F151" s="67">
        <f>SUM(C151:E151)</f>
        <v>123970</v>
      </c>
      <c r="G151" s="68">
        <v>3769</v>
      </c>
      <c r="H151" s="67">
        <f>SUM(G151,F151,B151)</f>
        <v>196308</v>
      </c>
      <c r="I151" s="19"/>
    </row>
    <row r="152" spans="2:9" ht="11.25" customHeight="1">
      <c r="B152" s="2"/>
      <c r="C152" s="2"/>
      <c r="D152" s="2"/>
      <c r="E152" s="2"/>
      <c r="F152" s="2"/>
      <c r="H152" s="7"/>
      <c r="I152" s="9"/>
    </row>
    <row r="153" spans="1:8" ht="42" customHeight="1">
      <c r="A153" s="368" t="s">
        <v>234</v>
      </c>
      <c r="B153" s="368"/>
      <c r="C153" s="368"/>
      <c r="D153" s="368"/>
      <c r="E153" s="368"/>
      <c r="F153" s="368"/>
      <c r="G153" s="368"/>
      <c r="H153" s="368"/>
    </row>
    <row r="154" spans="1:8" ht="67.5" customHeight="1">
      <c r="A154" s="369" t="s">
        <v>233</v>
      </c>
      <c r="B154" s="369"/>
      <c r="C154" s="369"/>
      <c r="D154" s="369"/>
      <c r="E154" s="369"/>
      <c r="F154" s="369"/>
      <c r="G154" s="369"/>
      <c r="H154" s="369"/>
    </row>
    <row r="155" ht="11.25" hidden="1"/>
    <row r="158" ht="14.25">
      <c r="A158" s="322"/>
    </row>
    <row r="159" ht="14.25">
      <c r="A159" s="322"/>
    </row>
    <row r="160" ht="14.25">
      <c r="A160" s="322"/>
    </row>
    <row r="161" ht="14.25">
      <c r="A161" s="322"/>
    </row>
    <row r="162" ht="14.25">
      <c r="A162" s="322"/>
    </row>
    <row r="163" ht="14.25">
      <c r="A163" s="321"/>
    </row>
  </sheetData>
  <sheetProtection/>
  <mergeCells count="11">
    <mergeCell ref="G122:G123"/>
    <mergeCell ref="A119:H119"/>
    <mergeCell ref="A120:H120"/>
    <mergeCell ref="A153:H153"/>
    <mergeCell ref="A154:H154"/>
    <mergeCell ref="A3:F3"/>
    <mergeCell ref="A4:F4"/>
    <mergeCell ref="A6:F6"/>
    <mergeCell ref="A41:F41"/>
    <mergeCell ref="A76:F76"/>
    <mergeCell ref="A84:F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zoomScale="115" zoomScaleNormal="115" zoomScalePageLayoutView="0" workbookViewId="0" topLeftCell="A1">
      <selection activeCell="A111" sqref="A111"/>
    </sheetView>
  </sheetViews>
  <sheetFormatPr defaultColWidth="9.140625" defaultRowHeight="12.75"/>
  <cols>
    <col min="1" max="1" width="12.28125" style="5" customWidth="1"/>
    <col min="2" max="11" width="8.28125" style="5" customWidth="1"/>
    <col min="12" max="12" width="1.8515625" style="5" customWidth="1"/>
    <col min="13" max="14" width="8.57421875" style="5" customWidth="1"/>
    <col min="15" max="16384" width="9.140625" style="5" customWidth="1"/>
  </cols>
  <sheetData>
    <row r="1" spans="1:14" ht="10.5" customHeight="1">
      <c r="A1" s="2"/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2" customHeight="1">
      <c r="A2" s="6" t="s">
        <v>53</v>
      </c>
      <c r="B2" s="7"/>
      <c r="C2" s="8"/>
      <c r="D2" s="7"/>
      <c r="E2" s="8"/>
      <c r="F2" s="9"/>
      <c r="G2" s="9"/>
      <c r="H2" s="7"/>
      <c r="I2" s="8"/>
      <c r="J2" s="7"/>
      <c r="K2" s="10"/>
      <c r="L2" s="9"/>
      <c r="M2" s="7"/>
      <c r="N2" s="8"/>
    </row>
    <row r="3" spans="1:14" ht="10.5" customHeight="1">
      <c r="A3" s="6" t="s">
        <v>61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2"/>
      <c r="B4" s="2"/>
      <c r="C4" s="3"/>
      <c r="D4" s="2"/>
      <c r="E4" s="3"/>
      <c r="F4" s="2"/>
      <c r="G4" s="3"/>
      <c r="H4" s="2"/>
      <c r="I4" s="3"/>
      <c r="J4" s="2"/>
      <c r="K4" s="4"/>
      <c r="M4" s="2"/>
      <c r="N4" s="3"/>
    </row>
    <row r="5" spans="1:14" ht="10.5" customHeight="1">
      <c r="A5" s="11"/>
      <c r="B5" s="12" t="s">
        <v>7</v>
      </c>
      <c r="C5" s="13"/>
      <c r="D5" s="12" t="s">
        <v>6</v>
      </c>
      <c r="E5" s="13"/>
      <c r="F5" s="12" t="s">
        <v>0</v>
      </c>
      <c r="G5" s="13"/>
      <c r="H5" s="12" t="s">
        <v>1</v>
      </c>
      <c r="I5" s="13"/>
      <c r="J5" s="12" t="s">
        <v>4</v>
      </c>
      <c r="K5" s="14"/>
      <c r="M5" s="12" t="s">
        <v>11</v>
      </c>
      <c r="N5" s="15"/>
    </row>
    <row r="6" spans="1:14" ht="10.5" customHeight="1">
      <c r="A6" s="16" t="s">
        <v>12</v>
      </c>
      <c r="B6" s="17" t="s">
        <v>5</v>
      </c>
      <c r="C6" s="18"/>
      <c r="D6" s="16" t="s">
        <v>8</v>
      </c>
      <c r="E6" s="8"/>
      <c r="F6" s="19"/>
      <c r="G6" s="3"/>
      <c r="H6" s="19"/>
      <c r="I6" s="3"/>
      <c r="J6" s="19"/>
      <c r="K6" s="20"/>
      <c r="M6" s="16" t="s">
        <v>10</v>
      </c>
      <c r="N6" s="21"/>
    </row>
    <row r="7" spans="1:14" ht="10.5" customHeight="1">
      <c r="A7" s="22"/>
      <c r="B7" s="23" t="s">
        <v>13</v>
      </c>
      <c r="C7" s="24" t="s">
        <v>14</v>
      </c>
      <c r="D7" s="23" t="s">
        <v>13</v>
      </c>
      <c r="E7" s="24" t="s">
        <v>14</v>
      </c>
      <c r="F7" s="23" t="s">
        <v>13</v>
      </c>
      <c r="G7" s="24" t="s">
        <v>14</v>
      </c>
      <c r="H7" s="23" t="s">
        <v>13</v>
      </c>
      <c r="I7" s="24" t="s">
        <v>14</v>
      </c>
      <c r="J7" s="23" t="s">
        <v>13</v>
      </c>
      <c r="K7" s="25" t="s">
        <v>14</v>
      </c>
      <c r="L7" s="26"/>
      <c r="M7" s="23" t="s">
        <v>13</v>
      </c>
      <c r="N7" s="25" t="s">
        <v>14</v>
      </c>
    </row>
    <row r="8" spans="1:14" ht="10.5" customHeight="1">
      <c r="A8" s="167" t="s">
        <v>15</v>
      </c>
      <c r="B8" s="27">
        <v>30934</v>
      </c>
      <c r="C8" s="31">
        <v>12.861621360918699</v>
      </c>
      <c r="D8" s="27">
        <v>165755</v>
      </c>
      <c r="E8" s="31">
        <v>68.91698612139002</v>
      </c>
      <c r="F8" s="27">
        <v>275</v>
      </c>
      <c r="G8" s="31">
        <v>0.11433845846811413</v>
      </c>
      <c r="H8" s="27">
        <v>43550</v>
      </c>
      <c r="I8" s="31">
        <v>18.107054059223163</v>
      </c>
      <c r="J8" s="27">
        <v>240514</v>
      </c>
      <c r="K8" s="28">
        <v>100</v>
      </c>
      <c r="L8" s="30"/>
      <c r="M8" s="19">
        <v>240514</v>
      </c>
      <c r="N8" s="29">
        <v>94.78160122322231</v>
      </c>
    </row>
    <row r="9" spans="1:14" s="30" customFormat="1" ht="10.5" customHeight="1">
      <c r="A9" s="19" t="s">
        <v>16</v>
      </c>
      <c r="B9" s="27">
        <v>31507</v>
      </c>
      <c r="C9" s="31">
        <v>12.723366622111126</v>
      </c>
      <c r="D9" s="27">
        <v>170161</v>
      </c>
      <c r="E9" s="31">
        <v>68.71554853794557</v>
      </c>
      <c r="F9" s="27">
        <v>266</v>
      </c>
      <c r="G9" s="31">
        <v>0.10741789194406194</v>
      </c>
      <c r="H9" s="27">
        <v>45697</v>
      </c>
      <c r="I9" s="31">
        <v>18.453666947999242</v>
      </c>
      <c r="J9" s="27">
        <v>247631</v>
      </c>
      <c r="K9" s="28">
        <v>100</v>
      </c>
      <c r="M9" s="19">
        <v>247631</v>
      </c>
      <c r="N9" s="29">
        <v>97.58626397011302</v>
      </c>
    </row>
    <row r="10" spans="1:14" s="30" customFormat="1" ht="10.5" customHeight="1">
      <c r="A10" s="19" t="s">
        <v>17</v>
      </c>
      <c r="B10" s="27">
        <v>32002</v>
      </c>
      <c r="C10" s="31">
        <v>12.644014223627027</v>
      </c>
      <c r="D10" s="27">
        <v>173282</v>
      </c>
      <c r="E10" s="31">
        <v>68.46384828131174</v>
      </c>
      <c r="F10" s="27">
        <v>253</v>
      </c>
      <c r="G10" s="31">
        <v>0.09996048992493085</v>
      </c>
      <c r="H10" s="27">
        <v>47563</v>
      </c>
      <c r="I10" s="31">
        <v>18.79217700513631</v>
      </c>
      <c r="J10" s="27">
        <v>253100</v>
      </c>
      <c r="K10" s="28">
        <v>100</v>
      </c>
      <c r="M10" s="19">
        <v>253100</v>
      </c>
      <c r="N10" s="29">
        <v>99.74148394520721</v>
      </c>
    </row>
    <row r="11" spans="1:14" s="30" customFormat="1" ht="10.5" customHeight="1">
      <c r="A11" s="19" t="s">
        <v>18</v>
      </c>
      <c r="B11" s="27">
        <v>32032</v>
      </c>
      <c r="C11" s="31">
        <v>12.623149797443215</v>
      </c>
      <c r="D11" s="27">
        <v>173076</v>
      </c>
      <c r="E11" s="31">
        <v>68.205677895301</v>
      </c>
      <c r="F11" s="27">
        <v>264</v>
      </c>
      <c r="G11" s="31">
        <v>0.10403694888002647</v>
      </c>
      <c r="H11" s="27">
        <v>48384</v>
      </c>
      <c r="I11" s="31">
        <v>19.06713535837576</v>
      </c>
      <c r="J11" s="27">
        <v>253756</v>
      </c>
      <c r="K11" s="28">
        <v>100</v>
      </c>
      <c r="M11" s="33">
        <v>253756</v>
      </c>
      <c r="N11" s="34">
        <v>100</v>
      </c>
    </row>
    <row r="12" spans="1:14" s="30" customFormat="1" ht="10.5" customHeight="1">
      <c r="A12" s="19" t="s">
        <v>21</v>
      </c>
      <c r="B12" s="27">
        <v>31234</v>
      </c>
      <c r="C12" s="31">
        <v>12.968722102964197</v>
      </c>
      <c r="D12" s="27">
        <v>159228</v>
      </c>
      <c r="E12" s="31">
        <v>66.11332788021973</v>
      </c>
      <c r="F12" s="27">
        <v>233</v>
      </c>
      <c r="G12" s="31">
        <v>0.09674432509414925</v>
      </c>
      <c r="H12" s="27">
        <v>50146</v>
      </c>
      <c r="I12" s="31">
        <v>20.821205691721925</v>
      </c>
      <c r="J12" s="27">
        <v>240841</v>
      </c>
      <c r="K12" s="28">
        <v>100</v>
      </c>
      <c r="M12" s="19">
        <v>240841</v>
      </c>
      <c r="N12" s="29">
        <v>94.91046517126689</v>
      </c>
    </row>
    <row r="13" spans="1:14" s="30" customFormat="1" ht="10.5" customHeight="1">
      <c r="A13" s="19" t="s">
        <v>22</v>
      </c>
      <c r="B13" s="27">
        <v>31157</v>
      </c>
      <c r="C13" s="31">
        <v>13.042568243562854</v>
      </c>
      <c r="D13" s="27">
        <v>156276</v>
      </c>
      <c r="E13" s="35">
        <v>65.4183777267076</v>
      </c>
      <c r="F13" s="27">
        <v>148</v>
      </c>
      <c r="G13" s="31">
        <v>0.061953978240758184</v>
      </c>
      <c r="H13" s="27">
        <v>51306</v>
      </c>
      <c r="I13" s="35">
        <v>21.47710005148878</v>
      </c>
      <c r="J13" s="27">
        <v>238887</v>
      </c>
      <c r="K13" s="28">
        <v>100</v>
      </c>
      <c r="M13" s="19">
        <v>238887</v>
      </c>
      <c r="N13" s="29">
        <v>94.14043411781397</v>
      </c>
    </row>
    <row r="14" spans="1:14" s="30" customFormat="1" ht="10.5" customHeight="1">
      <c r="A14" s="19" t="s">
        <v>23</v>
      </c>
      <c r="B14" s="27">
        <v>31027</v>
      </c>
      <c r="C14" s="31">
        <v>12.988475433374777</v>
      </c>
      <c r="D14" s="27">
        <v>155196</v>
      </c>
      <c r="E14" s="35">
        <v>64.96791289386766</v>
      </c>
      <c r="F14" s="27">
        <v>149</v>
      </c>
      <c r="G14" s="31">
        <v>0.062374152820860604</v>
      </c>
      <c r="H14" s="27">
        <v>52509</v>
      </c>
      <c r="I14" s="35">
        <v>21.981237519936705</v>
      </c>
      <c r="J14" s="27">
        <v>238881</v>
      </c>
      <c r="K14" s="28">
        <v>100</v>
      </c>
      <c r="M14" s="19">
        <v>238881</v>
      </c>
      <c r="N14" s="29">
        <v>94.13806964170305</v>
      </c>
    </row>
    <row r="15" spans="1:14" s="30" customFormat="1" ht="10.5" customHeight="1">
      <c r="A15" s="19" t="s">
        <v>36</v>
      </c>
      <c r="B15" s="27">
        <v>31143</v>
      </c>
      <c r="C15" s="31">
        <v>13.095308176841115</v>
      </c>
      <c r="D15" s="27">
        <v>153652</v>
      </c>
      <c r="E15" s="35">
        <v>64.6090708020419</v>
      </c>
      <c r="F15" s="27">
        <v>156</v>
      </c>
      <c r="G15" s="31">
        <v>0.0655963804253673</v>
      </c>
      <c r="H15" s="27">
        <v>52867</v>
      </c>
      <c r="I15" s="35">
        <v>22.230024640691624</v>
      </c>
      <c r="J15" s="27">
        <v>237818</v>
      </c>
      <c r="K15" s="28">
        <v>100</v>
      </c>
      <c r="M15" s="19">
        <v>237818</v>
      </c>
      <c r="N15" s="29">
        <v>93.71916329072022</v>
      </c>
    </row>
    <row r="16" spans="1:14" ht="10.5" customHeight="1">
      <c r="A16" s="19" t="s">
        <v>37</v>
      </c>
      <c r="B16" s="27">
        <v>32335</v>
      </c>
      <c r="C16" s="31">
        <v>13.677104438344111</v>
      </c>
      <c r="D16" s="27">
        <v>151910</v>
      </c>
      <c r="E16" s="35">
        <v>64.25510855818321</v>
      </c>
      <c r="F16" s="27">
        <v>136</v>
      </c>
      <c r="G16" s="31">
        <v>0.05752547405643418</v>
      </c>
      <c r="H16" s="27">
        <v>52036</v>
      </c>
      <c r="I16" s="35">
        <v>22.010261529416244</v>
      </c>
      <c r="J16" s="27">
        <v>236417</v>
      </c>
      <c r="K16" s="28">
        <v>100</v>
      </c>
      <c r="M16" s="19">
        <v>236417</v>
      </c>
      <c r="N16" s="29">
        <v>93.16705811882281</v>
      </c>
    </row>
    <row r="17" spans="1:14" s="30" customFormat="1" ht="10.5" customHeight="1">
      <c r="A17" s="19" t="s">
        <v>40</v>
      </c>
      <c r="B17" s="27">
        <v>32333</v>
      </c>
      <c r="C17" s="31">
        <v>13.76159284276296</v>
      </c>
      <c r="D17" s="27">
        <v>150065</v>
      </c>
      <c r="E17" s="35">
        <v>63.87076454239394</v>
      </c>
      <c r="F17" s="27">
        <v>138</v>
      </c>
      <c r="G17" s="31">
        <v>0.05873565126345493</v>
      </c>
      <c r="H17" s="27">
        <v>52415</v>
      </c>
      <c r="I17" s="35">
        <v>22.308906963579638</v>
      </c>
      <c r="J17" s="27">
        <v>234951</v>
      </c>
      <c r="K17" s="28">
        <v>100</v>
      </c>
      <c r="M17" s="19">
        <v>234951</v>
      </c>
      <c r="N17" s="29">
        <v>92.5893377890572</v>
      </c>
    </row>
    <row r="18" spans="1:14" s="30" customFormat="1" ht="10.5" customHeight="1">
      <c r="A18" s="19" t="s">
        <v>41</v>
      </c>
      <c r="B18" s="27">
        <v>32306</v>
      </c>
      <c r="C18" s="31">
        <f aca="true" t="shared" si="0" ref="C18:C24">B18/J18*100</f>
        <v>13.855008320038426</v>
      </c>
      <c r="D18" s="27">
        <v>148253</v>
      </c>
      <c r="E18" s="35">
        <f aca="true" t="shared" si="1" ref="E18:E24">D18/J18*100</f>
        <v>63.58096169351381</v>
      </c>
      <c r="F18" s="27">
        <v>129</v>
      </c>
      <c r="G18" s="31">
        <f aca="true" t="shared" si="2" ref="G18:G24">F18/J18*100</f>
        <v>0.05532396685708404</v>
      </c>
      <c r="H18" s="27">
        <v>52484</v>
      </c>
      <c r="I18" s="35">
        <f aca="true" t="shared" si="3" ref="I18:I24">H18/J18*100</f>
        <v>22.508706019590687</v>
      </c>
      <c r="J18" s="27">
        <f aca="true" t="shared" si="4" ref="J18:J24">SUM(H18,F18,D18,B18)</f>
        <v>233172</v>
      </c>
      <c r="K18" s="28">
        <v>100</v>
      </c>
      <c r="M18" s="19">
        <f aca="true" t="shared" si="5" ref="M18:M24">SUM(J18)</f>
        <v>233172</v>
      </c>
      <c r="N18" s="29">
        <f>M18/M11*100</f>
        <v>91.88827062217248</v>
      </c>
    </row>
    <row r="19" spans="1:14" s="30" customFormat="1" ht="10.5" customHeight="1">
      <c r="A19" s="19" t="s">
        <v>42</v>
      </c>
      <c r="B19" s="27">
        <v>32406</v>
      </c>
      <c r="C19" s="35">
        <f t="shared" si="0"/>
        <v>13.925546497986756</v>
      </c>
      <c r="D19" s="27">
        <v>147480</v>
      </c>
      <c r="E19" s="35">
        <f t="shared" si="1"/>
        <v>63.375288450382236</v>
      </c>
      <c r="F19" s="27">
        <v>117</v>
      </c>
      <c r="G19" s="31">
        <f t="shared" si="2"/>
        <v>0.050277385060311375</v>
      </c>
      <c r="H19" s="27">
        <v>52706</v>
      </c>
      <c r="I19" s="35">
        <f t="shared" si="3"/>
        <v>22.648887666570698</v>
      </c>
      <c r="J19" s="27">
        <f t="shared" si="4"/>
        <v>232709</v>
      </c>
      <c r="K19" s="28">
        <v>100</v>
      </c>
      <c r="M19" s="19">
        <f t="shared" si="5"/>
        <v>232709</v>
      </c>
      <c r="N19" s="29">
        <f aca="true" t="shared" si="6" ref="N19:N24">M19/$M$11*100</f>
        <v>91.70581188228061</v>
      </c>
    </row>
    <row r="20" spans="1:14" s="30" customFormat="1" ht="10.5" customHeight="1">
      <c r="A20" s="19" t="s">
        <v>62</v>
      </c>
      <c r="B20" s="27">
        <v>32706</v>
      </c>
      <c r="C20" s="35">
        <f t="shared" si="0"/>
        <v>14.01621640153593</v>
      </c>
      <c r="D20" s="27">
        <v>147282</v>
      </c>
      <c r="E20" s="35">
        <f t="shared" si="1"/>
        <v>63.11797174986287</v>
      </c>
      <c r="F20" s="27">
        <v>129</v>
      </c>
      <c r="G20" s="31">
        <f t="shared" si="2"/>
        <v>0.055283187054306085</v>
      </c>
      <c r="H20" s="27">
        <v>53227</v>
      </c>
      <c r="I20" s="35">
        <f t="shared" si="3"/>
        <v>22.8105286615469</v>
      </c>
      <c r="J20" s="27">
        <f t="shared" si="4"/>
        <v>233344</v>
      </c>
      <c r="K20" s="28">
        <v>100</v>
      </c>
      <c r="M20" s="19">
        <f t="shared" si="5"/>
        <v>233344</v>
      </c>
      <c r="N20" s="29">
        <f t="shared" si="6"/>
        <v>91.95605227068523</v>
      </c>
    </row>
    <row r="21" spans="1:14" s="30" customFormat="1" ht="10.5" customHeight="1">
      <c r="A21" s="19" t="s">
        <v>63</v>
      </c>
      <c r="B21" s="27">
        <v>33278</v>
      </c>
      <c r="C21" s="35">
        <f t="shared" si="0"/>
        <v>14.010019786974276</v>
      </c>
      <c r="D21" s="27">
        <v>149572</v>
      </c>
      <c r="E21" s="35">
        <f t="shared" si="1"/>
        <v>62.96973013935082</v>
      </c>
      <c r="F21" s="27">
        <v>140</v>
      </c>
      <c r="G21" s="31">
        <f t="shared" si="2"/>
        <v>0.058939923378099605</v>
      </c>
      <c r="H21" s="27">
        <v>54540</v>
      </c>
      <c r="I21" s="35">
        <f t="shared" si="3"/>
        <v>22.961310150296804</v>
      </c>
      <c r="J21" s="27">
        <f t="shared" si="4"/>
        <v>237530</v>
      </c>
      <c r="K21" s="28">
        <f aca="true" t="shared" si="7" ref="K21:K26">SUM(I21,G21,E21,C21)</f>
        <v>100</v>
      </c>
      <c r="M21" s="19">
        <f t="shared" si="5"/>
        <v>237530</v>
      </c>
      <c r="N21" s="29">
        <f t="shared" si="6"/>
        <v>93.60566843739655</v>
      </c>
    </row>
    <row r="22" spans="1:14" s="30" customFormat="1" ht="10.5" customHeight="1">
      <c r="A22" s="19" t="s">
        <v>64</v>
      </c>
      <c r="B22" s="27">
        <v>34436</v>
      </c>
      <c r="C22" s="35">
        <f t="shared" si="0"/>
        <v>14.143139944636566</v>
      </c>
      <c r="D22" s="27">
        <v>152535</v>
      </c>
      <c r="E22" s="35">
        <f t="shared" si="1"/>
        <v>62.64734148725574</v>
      </c>
      <c r="F22" s="27">
        <v>151</v>
      </c>
      <c r="G22" s="31">
        <f t="shared" si="2"/>
        <v>0.06201690474039148</v>
      </c>
      <c r="H22" s="27">
        <v>56360</v>
      </c>
      <c r="I22" s="35">
        <f t="shared" si="3"/>
        <v>23.14750166336731</v>
      </c>
      <c r="J22" s="27">
        <f t="shared" si="4"/>
        <v>243482</v>
      </c>
      <c r="K22" s="28">
        <f t="shared" si="7"/>
        <v>100</v>
      </c>
      <c r="M22" s="19">
        <f t="shared" si="5"/>
        <v>243482</v>
      </c>
      <c r="N22" s="29">
        <f t="shared" si="6"/>
        <v>95.95122873941897</v>
      </c>
    </row>
    <row r="23" spans="1:14" s="30" customFormat="1" ht="10.5" customHeight="1">
      <c r="A23" s="19" t="s">
        <v>65</v>
      </c>
      <c r="B23" s="27">
        <v>35855</v>
      </c>
      <c r="C23" s="35">
        <f>B23/J23*100</f>
        <v>14.319604139126408</v>
      </c>
      <c r="D23" s="27">
        <v>156775</v>
      </c>
      <c r="E23" s="35">
        <f>D23/J23*100</f>
        <v>62.61207471514552</v>
      </c>
      <c r="F23" s="27">
        <v>147</v>
      </c>
      <c r="G23" s="31">
        <f>F23/J23*100</f>
        <v>0.05870818040584526</v>
      </c>
      <c r="H23" s="27">
        <v>57614</v>
      </c>
      <c r="I23" s="35">
        <f>H23/J23*100</f>
        <v>23.009612965322233</v>
      </c>
      <c r="J23" s="27">
        <f>SUM(H23,F23,D23,B23)</f>
        <v>250391</v>
      </c>
      <c r="K23" s="28">
        <f t="shared" si="7"/>
        <v>100.00000000000001</v>
      </c>
      <c r="M23" s="19">
        <f>SUM(J23)</f>
        <v>250391</v>
      </c>
      <c r="N23" s="29">
        <f t="shared" si="6"/>
        <v>98.67392298113148</v>
      </c>
    </row>
    <row r="24" spans="1:14" s="30" customFormat="1" ht="10.5" customHeight="1">
      <c r="A24" s="19" t="s">
        <v>69</v>
      </c>
      <c r="B24" s="27">
        <v>37102</v>
      </c>
      <c r="C24" s="35">
        <f t="shared" si="0"/>
        <v>14.412797563552736</v>
      </c>
      <c r="D24" s="27">
        <v>160371</v>
      </c>
      <c r="E24" s="35">
        <f t="shared" si="1"/>
        <v>62.298387096774185</v>
      </c>
      <c r="F24" s="27">
        <v>153</v>
      </c>
      <c r="G24" s="31">
        <f t="shared" si="2"/>
        <v>0.05943501771396607</v>
      </c>
      <c r="H24" s="27">
        <v>59798</v>
      </c>
      <c r="I24" s="35">
        <f t="shared" si="3"/>
        <v>23.229380321959102</v>
      </c>
      <c r="J24" s="27">
        <f t="shared" si="4"/>
        <v>257424</v>
      </c>
      <c r="K24" s="28">
        <f t="shared" si="7"/>
        <v>100</v>
      </c>
      <c r="M24" s="19">
        <f t="shared" si="5"/>
        <v>257424</v>
      </c>
      <c r="N24" s="29">
        <f t="shared" si="6"/>
        <v>101.44548306246945</v>
      </c>
    </row>
    <row r="25" spans="1:14" s="30" customFormat="1" ht="10.5" customHeight="1">
      <c r="A25" s="19" t="s">
        <v>71</v>
      </c>
      <c r="B25" s="27">
        <v>38106</v>
      </c>
      <c r="C25" s="35">
        <f aca="true" t="shared" si="8" ref="C25:C30">B25/J25*100</f>
        <v>14.510877636584501</v>
      </c>
      <c r="D25" s="27">
        <v>163078</v>
      </c>
      <c r="E25" s="35">
        <f aca="true" t="shared" si="9" ref="E25:E30">D25/J25*100</f>
        <v>62.100585294151244</v>
      </c>
      <c r="F25" s="27">
        <v>143</v>
      </c>
      <c r="G25" s="31">
        <f aca="true" t="shared" si="10" ref="G25:G30">F25/J25*100</f>
        <v>0.054454823440707074</v>
      </c>
      <c r="H25" s="27">
        <v>61276</v>
      </c>
      <c r="I25" s="35">
        <f aca="true" t="shared" si="11" ref="I25:I30">H25/J25*100</f>
        <v>23.33408224582354</v>
      </c>
      <c r="J25" s="27">
        <f aca="true" t="shared" si="12" ref="J25:J30">SUM(H25,F25,D25,B25)</f>
        <v>262603</v>
      </c>
      <c r="K25" s="28">
        <f t="shared" si="7"/>
        <v>99.99999999999999</v>
      </c>
      <c r="M25" s="19">
        <f aca="true" t="shared" si="13" ref="M25:M30">SUM(J25)</f>
        <v>262603</v>
      </c>
      <c r="N25" s="29">
        <f aca="true" t="shared" si="14" ref="N25:N30">M25/$M$11*100</f>
        <v>103.48642002553635</v>
      </c>
    </row>
    <row r="26" spans="1:14" s="30" customFormat="1" ht="10.5" customHeight="1">
      <c r="A26" s="19" t="s">
        <v>84</v>
      </c>
      <c r="B26" s="27">
        <v>38786</v>
      </c>
      <c r="C26" s="35">
        <f t="shared" si="8"/>
        <v>14.583779840798938</v>
      </c>
      <c r="D26" s="27">
        <v>164950</v>
      </c>
      <c r="E26" s="35">
        <f t="shared" si="9"/>
        <v>62.02223701180284</v>
      </c>
      <c r="F26" s="27">
        <v>128</v>
      </c>
      <c r="G26" s="31">
        <f t="shared" si="10"/>
        <v>0.04812880471361482</v>
      </c>
      <c r="H26" s="27">
        <v>62089</v>
      </c>
      <c r="I26" s="35">
        <f t="shared" si="11"/>
        <v>23.34585434268461</v>
      </c>
      <c r="J26" s="27">
        <f t="shared" si="12"/>
        <v>265953</v>
      </c>
      <c r="K26" s="28">
        <f t="shared" si="7"/>
        <v>100</v>
      </c>
      <c r="M26" s="19">
        <f t="shared" si="13"/>
        <v>265953</v>
      </c>
      <c r="N26" s="29">
        <f t="shared" si="14"/>
        <v>104.80658585412759</v>
      </c>
    </row>
    <row r="27" spans="1:14" s="30" customFormat="1" ht="10.5" customHeight="1">
      <c r="A27" s="19" t="s">
        <v>93</v>
      </c>
      <c r="B27" s="27">
        <v>39826</v>
      </c>
      <c r="C27" s="35">
        <f t="shared" si="8"/>
        <v>14.794369922398836</v>
      </c>
      <c r="D27" s="27">
        <v>166749</v>
      </c>
      <c r="E27" s="35">
        <f t="shared" si="9"/>
        <v>61.94311229322763</v>
      </c>
      <c r="F27" s="27">
        <v>135</v>
      </c>
      <c r="G27" s="31">
        <f t="shared" si="10"/>
        <v>0.05014914727875868</v>
      </c>
      <c r="H27" s="27">
        <v>62487</v>
      </c>
      <c r="I27" s="35">
        <f t="shared" si="11"/>
        <v>23.212368637094766</v>
      </c>
      <c r="J27" s="27">
        <f t="shared" si="12"/>
        <v>269197</v>
      </c>
      <c r="K27" s="28">
        <f aca="true" t="shared" si="15" ref="K27:K32">SUM(I27,G27,E27,C27)</f>
        <v>100</v>
      </c>
      <c r="M27" s="19">
        <f t="shared" si="13"/>
        <v>269197</v>
      </c>
      <c r="N27" s="29">
        <f t="shared" si="14"/>
        <v>106.0849792714261</v>
      </c>
    </row>
    <row r="28" spans="1:14" s="30" customFormat="1" ht="10.5" customHeight="1">
      <c r="A28" s="19" t="s">
        <v>97</v>
      </c>
      <c r="B28" s="27">
        <v>40687</v>
      </c>
      <c r="C28" s="35">
        <f t="shared" si="8"/>
        <v>15.156098087933456</v>
      </c>
      <c r="D28" s="27">
        <v>166065</v>
      </c>
      <c r="E28" s="35">
        <f t="shared" si="9"/>
        <v>61.85999038937915</v>
      </c>
      <c r="F28" s="27">
        <v>115</v>
      </c>
      <c r="G28" s="31">
        <f t="shared" si="10"/>
        <v>0.0428380386883365</v>
      </c>
      <c r="H28" s="27">
        <v>61586</v>
      </c>
      <c r="I28" s="35">
        <f t="shared" si="11"/>
        <v>22.941073483999062</v>
      </c>
      <c r="J28" s="27">
        <f t="shared" si="12"/>
        <v>268453</v>
      </c>
      <c r="K28" s="28">
        <f t="shared" si="15"/>
        <v>100</v>
      </c>
      <c r="M28" s="19">
        <f t="shared" si="13"/>
        <v>268453</v>
      </c>
      <c r="N28" s="29">
        <f t="shared" si="14"/>
        <v>105.7917842336733</v>
      </c>
    </row>
    <row r="29" spans="1:14" s="30" customFormat="1" ht="10.5" customHeight="1">
      <c r="A29" s="19" t="s">
        <v>98</v>
      </c>
      <c r="B29" s="27">
        <v>41589</v>
      </c>
      <c r="C29" s="35">
        <f t="shared" si="8"/>
        <v>15.532425043696499</v>
      </c>
      <c r="D29" s="27">
        <v>165404</v>
      </c>
      <c r="E29" s="35">
        <f t="shared" si="9"/>
        <v>61.77415258668339</v>
      </c>
      <c r="F29" s="27">
        <v>116</v>
      </c>
      <c r="G29" s="31">
        <f t="shared" si="10"/>
        <v>0.043323025441073214</v>
      </c>
      <c r="H29" s="27">
        <v>60647</v>
      </c>
      <c r="I29" s="35">
        <f t="shared" si="11"/>
        <v>22.65009934417903</v>
      </c>
      <c r="J29" s="27">
        <f t="shared" si="12"/>
        <v>267756</v>
      </c>
      <c r="K29" s="28">
        <f t="shared" si="15"/>
        <v>100</v>
      </c>
      <c r="M29" s="19">
        <f t="shared" si="13"/>
        <v>267756</v>
      </c>
      <c r="N29" s="29">
        <f t="shared" si="14"/>
        <v>105.51711092545595</v>
      </c>
    </row>
    <row r="30" spans="1:14" s="30" customFormat="1" ht="10.5" customHeight="1">
      <c r="A30" s="19" t="s">
        <v>99</v>
      </c>
      <c r="B30" s="27">
        <v>41675</v>
      </c>
      <c r="C30" s="35">
        <f t="shared" si="8"/>
        <v>15.645002045957076</v>
      </c>
      <c r="D30" s="27">
        <v>164335</v>
      </c>
      <c r="E30" s="35">
        <f t="shared" si="9"/>
        <v>61.6921754342497</v>
      </c>
      <c r="F30" s="27">
        <v>116</v>
      </c>
      <c r="G30" s="31">
        <f t="shared" si="10"/>
        <v>0.04354697630068437</v>
      </c>
      <c r="H30" s="27">
        <v>60253</v>
      </c>
      <c r="I30" s="35">
        <f t="shared" si="11"/>
        <v>22.61927554349254</v>
      </c>
      <c r="J30" s="27">
        <f t="shared" si="12"/>
        <v>266379</v>
      </c>
      <c r="K30" s="28">
        <f t="shared" si="15"/>
        <v>100</v>
      </c>
      <c r="M30" s="19">
        <f t="shared" si="13"/>
        <v>266379</v>
      </c>
      <c r="N30" s="29">
        <f t="shared" si="14"/>
        <v>104.97446365800218</v>
      </c>
    </row>
    <row r="31" spans="1:14" s="30" customFormat="1" ht="10.5" customHeight="1">
      <c r="A31" s="19" t="s">
        <v>100</v>
      </c>
      <c r="B31" s="27">
        <v>41926</v>
      </c>
      <c r="C31" s="35">
        <f>B31/J31*100</f>
        <v>15.893763576191578</v>
      </c>
      <c r="D31" s="27">
        <v>162220</v>
      </c>
      <c r="E31" s="35">
        <f>D31/J31*100</f>
        <v>61.496120005003995</v>
      </c>
      <c r="F31" s="27">
        <v>104</v>
      </c>
      <c r="G31" s="31">
        <f>F31/J31*100</f>
        <v>0.039425449886083194</v>
      </c>
      <c r="H31" s="27">
        <v>59539</v>
      </c>
      <c r="I31" s="35">
        <f>H31/J31*100</f>
        <v>22.57069096891834</v>
      </c>
      <c r="J31" s="27">
        <f>SUM(H31,F31,D31,B31)</f>
        <v>263789</v>
      </c>
      <c r="K31" s="28">
        <f t="shared" si="15"/>
        <v>99.99999999999999</v>
      </c>
      <c r="M31" s="19">
        <f>SUM(J31)</f>
        <v>263789</v>
      </c>
      <c r="N31" s="29">
        <f>M31/$M$11*100</f>
        <v>103.95379813679281</v>
      </c>
    </row>
    <row r="32" spans="1:14" s="30" customFormat="1" ht="10.5" customHeight="1">
      <c r="A32" s="36" t="s">
        <v>175</v>
      </c>
      <c r="B32" s="37">
        <v>41540</v>
      </c>
      <c r="C32" s="39">
        <f>B32/J32*100</f>
        <v>15.828681387772212</v>
      </c>
      <c r="D32" s="37">
        <v>161526</v>
      </c>
      <c r="E32" s="39">
        <f>D32/J32*100</f>
        <v>61.548954979328215</v>
      </c>
      <c r="F32" s="37">
        <v>115</v>
      </c>
      <c r="G32" s="38">
        <f>F32/J32*100</f>
        <v>0.043820374568940876</v>
      </c>
      <c r="H32" s="37">
        <v>59254</v>
      </c>
      <c r="I32" s="39">
        <f>H32/J32*100</f>
        <v>22.578543258330637</v>
      </c>
      <c r="J32" s="37">
        <f>SUM(H32,F32,D32,B32)</f>
        <v>262435</v>
      </c>
      <c r="K32" s="40">
        <f t="shared" si="15"/>
        <v>100</v>
      </c>
      <c r="M32" s="36">
        <f>SUM(J32)</f>
        <v>262435</v>
      </c>
      <c r="N32" s="41">
        <f>M32/$M$11*100</f>
        <v>103.42021469443088</v>
      </c>
    </row>
    <row r="33" spans="1:14" ht="10.5" customHeight="1">
      <c r="A33" s="2"/>
      <c r="B33" s="2"/>
      <c r="C33" s="3"/>
      <c r="D33" s="2"/>
      <c r="E33" s="3"/>
      <c r="F33" s="2"/>
      <c r="G33" s="3"/>
      <c r="H33" s="2"/>
      <c r="I33" s="3"/>
      <c r="J33" s="2"/>
      <c r="K33" s="4"/>
      <c r="M33" s="2"/>
      <c r="N33" s="3"/>
    </row>
    <row r="34" spans="1:14" ht="12.75" customHeight="1">
      <c r="A34" s="6" t="s">
        <v>46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61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14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339" t="str">
        <f>"+ VGC"</f>
        <v>+ VGC</v>
      </c>
      <c r="I38" s="340"/>
      <c r="J38" s="19"/>
      <c r="K38" s="20"/>
      <c r="M38" s="16" t="s">
        <v>10</v>
      </c>
      <c r="N38" s="21"/>
    </row>
    <row r="39" spans="1:14" ht="10.5" customHeight="1">
      <c r="A39" s="22"/>
      <c r="B39" s="23" t="s">
        <v>13</v>
      </c>
      <c r="C39" s="24" t="s">
        <v>14</v>
      </c>
      <c r="D39" s="23" t="s">
        <v>13</v>
      </c>
      <c r="E39" s="24" t="s">
        <v>14</v>
      </c>
      <c r="F39" s="23" t="s">
        <v>13</v>
      </c>
      <c r="G39" s="24" t="s">
        <v>14</v>
      </c>
      <c r="H39" s="23" t="s">
        <v>13</v>
      </c>
      <c r="I39" s="24" t="s">
        <v>14</v>
      </c>
      <c r="J39" s="23" t="s">
        <v>13</v>
      </c>
      <c r="K39" s="25" t="s">
        <v>14</v>
      </c>
      <c r="L39" s="26"/>
      <c r="M39" s="23" t="s">
        <v>13</v>
      </c>
      <c r="N39" s="25" t="s">
        <v>14</v>
      </c>
    </row>
    <row r="40" spans="1:16" ht="10.5" customHeight="1">
      <c r="A40" s="19" t="s">
        <v>15</v>
      </c>
      <c r="B40" s="19">
        <v>317</v>
      </c>
      <c r="C40" s="42">
        <v>22.4345364472753</v>
      </c>
      <c r="D40" s="19">
        <v>1012</v>
      </c>
      <c r="E40" s="42">
        <v>71.6206652512385</v>
      </c>
      <c r="F40" s="19">
        <v>6</v>
      </c>
      <c r="G40" s="42">
        <v>0.42462845010615713</v>
      </c>
      <c r="H40" s="19">
        <v>78</v>
      </c>
      <c r="I40" s="42">
        <v>5.520169851380043</v>
      </c>
      <c r="J40" s="19">
        <v>1413</v>
      </c>
      <c r="K40" s="43">
        <v>100</v>
      </c>
      <c r="L40" s="32"/>
      <c r="M40" s="19">
        <v>1413</v>
      </c>
      <c r="N40" s="44">
        <v>82.1034282393957</v>
      </c>
      <c r="O40" s="32"/>
      <c r="P40" s="45"/>
    </row>
    <row r="41" spans="1:16" ht="10.5" customHeight="1">
      <c r="A41" s="19" t="s">
        <v>16</v>
      </c>
      <c r="B41" s="19">
        <v>340</v>
      </c>
      <c r="C41" s="42">
        <v>22.546419098143236</v>
      </c>
      <c r="D41" s="19">
        <v>1058</v>
      </c>
      <c r="E41" s="42">
        <v>70.15915119363395</v>
      </c>
      <c r="F41" s="19">
        <v>11</v>
      </c>
      <c r="G41" s="42">
        <v>0.7294429708222812</v>
      </c>
      <c r="H41" s="19">
        <v>99</v>
      </c>
      <c r="I41" s="42">
        <v>6.56498673740053</v>
      </c>
      <c r="J41" s="19">
        <v>1508</v>
      </c>
      <c r="K41" s="43">
        <v>100</v>
      </c>
      <c r="L41" s="30"/>
      <c r="M41" s="19">
        <v>1508</v>
      </c>
      <c r="N41" s="44">
        <v>87.62347472399767</v>
      </c>
      <c r="O41" s="30"/>
      <c r="P41" s="45"/>
    </row>
    <row r="42" spans="1:16" s="30" customFormat="1" ht="10.5" customHeight="1">
      <c r="A42" s="19" t="s">
        <v>17</v>
      </c>
      <c r="B42" s="19">
        <v>388</v>
      </c>
      <c r="C42" s="42">
        <v>23.789086450030656</v>
      </c>
      <c r="D42" s="19">
        <v>1128</v>
      </c>
      <c r="E42" s="42">
        <v>69.16002452483139</v>
      </c>
      <c r="F42" s="19">
        <v>8</v>
      </c>
      <c r="G42" s="42">
        <v>0.4904966278356836</v>
      </c>
      <c r="H42" s="19">
        <v>107</v>
      </c>
      <c r="I42" s="42">
        <v>6.560392397302269</v>
      </c>
      <c r="J42" s="19">
        <v>1631</v>
      </c>
      <c r="K42" s="43">
        <v>100</v>
      </c>
      <c r="M42" s="19">
        <v>1631</v>
      </c>
      <c r="N42" s="44">
        <v>94.77048227774549</v>
      </c>
      <c r="P42" s="45"/>
    </row>
    <row r="43" spans="1:16" s="30" customFormat="1" ht="10.5" customHeight="1">
      <c r="A43" s="19" t="s">
        <v>18</v>
      </c>
      <c r="B43" s="19">
        <v>425</v>
      </c>
      <c r="C43" s="46">
        <v>24.694944799535154</v>
      </c>
      <c r="D43" s="19">
        <v>1175</v>
      </c>
      <c r="E43" s="46">
        <v>68.27425915165601</v>
      </c>
      <c r="F43" s="47">
        <v>0</v>
      </c>
      <c r="G43" s="48">
        <v>0</v>
      </c>
      <c r="H43" s="19">
        <v>121</v>
      </c>
      <c r="I43" s="46">
        <v>7.030796048808832</v>
      </c>
      <c r="J43" s="19">
        <v>1721</v>
      </c>
      <c r="K43" s="43">
        <v>100</v>
      </c>
      <c r="M43" s="33">
        <v>1721</v>
      </c>
      <c r="N43" s="34">
        <v>100</v>
      </c>
      <c r="P43" s="45"/>
    </row>
    <row r="44" spans="1:16" s="30" customFormat="1" ht="10.5" customHeight="1">
      <c r="A44" s="19" t="s">
        <v>19</v>
      </c>
      <c r="B44" s="19">
        <v>420</v>
      </c>
      <c r="C44" s="46">
        <v>23.54260089686099</v>
      </c>
      <c r="D44" s="19">
        <v>1246</v>
      </c>
      <c r="E44" s="46">
        <v>69.84304932735425</v>
      </c>
      <c r="F44" s="47">
        <v>0</v>
      </c>
      <c r="G44" s="48">
        <v>0</v>
      </c>
      <c r="H44" s="19">
        <v>118</v>
      </c>
      <c r="I44" s="46">
        <v>6.614349775784753</v>
      </c>
      <c r="J44" s="19">
        <v>1784</v>
      </c>
      <c r="K44" s="43">
        <v>100</v>
      </c>
      <c r="M44" s="19">
        <v>1784</v>
      </c>
      <c r="N44" s="44">
        <v>103.66066240557814</v>
      </c>
      <c r="P44" s="46"/>
    </row>
    <row r="45" spans="1:16" s="30" customFormat="1" ht="10.5" customHeight="1">
      <c r="A45" s="19" t="s">
        <v>20</v>
      </c>
      <c r="B45" s="19">
        <v>456</v>
      </c>
      <c r="C45" s="46">
        <v>25.179458862506905</v>
      </c>
      <c r="D45" s="19">
        <v>1233</v>
      </c>
      <c r="E45" s="46">
        <v>68.08393152954169</v>
      </c>
      <c r="F45" s="47">
        <v>0</v>
      </c>
      <c r="G45" s="48">
        <v>0</v>
      </c>
      <c r="H45" s="19">
        <v>122</v>
      </c>
      <c r="I45" s="46">
        <v>6.736609607951408</v>
      </c>
      <c r="J45" s="19">
        <v>1811</v>
      </c>
      <c r="K45" s="43">
        <v>100</v>
      </c>
      <c r="M45" s="19">
        <v>1811</v>
      </c>
      <c r="N45" s="44">
        <v>105.22951772225451</v>
      </c>
      <c r="P45" s="46"/>
    </row>
    <row r="46" spans="1:16" s="30" customFormat="1" ht="10.5" customHeight="1">
      <c r="A46" s="19" t="s">
        <v>21</v>
      </c>
      <c r="B46" s="19">
        <v>472</v>
      </c>
      <c r="C46" s="46">
        <v>26.516853932584272</v>
      </c>
      <c r="D46" s="19">
        <v>1177</v>
      </c>
      <c r="E46" s="46">
        <v>66.12359550561798</v>
      </c>
      <c r="F46" s="47">
        <v>0</v>
      </c>
      <c r="G46" s="48">
        <v>0</v>
      </c>
      <c r="H46" s="19">
        <v>131</v>
      </c>
      <c r="I46" s="46">
        <v>7.359550561797752</v>
      </c>
      <c r="J46" s="19">
        <v>1780</v>
      </c>
      <c r="K46" s="43">
        <v>100</v>
      </c>
      <c r="M46" s="19">
        <v>1780</v>
      </c>
      <c r="N46" s="44">
        <v>103.42823939570019</v>
      </c>
      <c r="P46" s="46"/>
    </row>
    <row r="47" spans="1:16" s="30" customFormat="1" ht="10.5" customHeight="1">
      <c r="A47" s="19" t="s">
        <v>22</v>
      </c>
      <c r="B47" s="19">
        <v>467</v>
      </c>
      <c r="C47" s="46">
        <v>26.428975664968874</v>
      </c>
      <c r="D47" s="19">
        <v>1178</v>
      </c>
      <c r="E47" s="46">
        <v>66.66666666666666</v>
      </c>
      <c r="F47" s="47">
        <v>0</v>
      </c>
      <c r="G47" s="48">
        <v>0</v>
      </c>
      <c r="H47" s="19">
        <v>122</v>
      </c>
      <c r="I47" s="46">
        <v>6.90435766836446</v>
      </c>
      <c r="J47" s="19">
        <v>1767</v>
      </c>
      <c r="K47" s="43">
        <v>100</v>
      </c>
      <c r="M47" s="19">
        <v>1767</v>
      </c>
      <c r="N47" s="44">
        <v>102.67286461359674</v>
      </c>
      <c r="P47" s="46"/>
    </row>
    <row r="48" spans="1:16" s="30" customFormat="1" ht="10.5" customHeight="1">
      <c r="A48" s="19" t="s">
        <v>23</v>
      </c>
      <c r="B48" s="19">
        <v>471</v>
      </c>
      <c r="C48" s="46">
        <v>27.689594356261022</v>
      </c>
      <c r="D48" s="19">
        <v>1105</v>
      </c>
      <c r="E48" s="46">
        <v>64.9617871840094</v>
      </c>
      <c r="F48" s="47">
        <v>0</v>
      </c>
      <c r="G48" s="48">
        <v>0</v>
      </c>
      <c r="H48" s="19">
        <v>125</v>
      </c>
      <c r="I48" s="46">
        <v>7.348618459729571</v>
      </c>
      <c r="J48" s="19">
        <v>1701</v>
      </c>
      <c r="K48" s="43">
        <v>100</v>
      </c>
      <c r="M48" s="19">
        <v>1701</v>
      </c>
      <c r="N48" s="44">
        <v>98.83788495061012</v>
      </c>
      <c r="P48" s="46"/>
    </row>
    <row r="49" spans="1:14" s="30" customFormat="1" ht="10.5" customHeight="1">
      <c r="A49" s="19" t="s">
        <v>36</v>
      </c>
      <c r="B49" s="19">
        <v>490</v>
      </c>
      <c r="C49" s="46">
        <v>29.062870699881376</v>
      </c>
      <c r="D49" s="19">
        <v>1086</v>
      </c>
      <c r="E49" s="46">
        <v>64.41281138790036</v>
      </c>
      <c r="F49" s="47">
        <v>0</v>
      </c>
      <c r="G49" s="48">
        <v>0</v>
      </c>
      <c r="H49" s="19">
        <v>110</v>
      </c>
      <c r="I49" s="46">
        <v>6.524317912218268</v>
      </c>
      <c r="J49" s="19">
        <v>1686</v>
      </c>
      <c r="K49" s="43">
        <v>100</v>
      </c>
      <c r="M49" s="19">
        <v>1686</v>
      </c>
      <c r="N49" s="44">
        <v>97.96629866356768</v>
      </c>
    </row>
    <row r="50" spans="1:14" ht="10.5" customHeight="1">
      <c r="A50" s="19" t="s">
        <v>37</v>
      </c>
      <c r="B50" s="19">
        <v>522</v>
      </c>
      <c r="C50" s="31">
        <v>30.243337195828502</v>
      </c>
      <c r="D50" s="19">
        <v>1098</v>
      </c>
      <c r="E50" s="31">
        <v>63.61529548088064</v>
      </c>
      <c r="F50" s="47">
        <v>0</v>
      </c>
      <c r="G50" s="89">
        <v>0</v>
      </c>
      <c r="H50" s="19">
        <v>106</v>
      </c>
      <c r="I50" s="31">
        <v>6.1413673232908454</v>
      </c>
      <c r="J50" s="19">
        <v>1726</v>
      </c>
      <c r="K50" s="43">
        <v>100</v>
      </c>
      <c r="M50" s="19">
        <v>1726</v>
      </c>
      <c r="N50" s="29">
        <v>100.29052876234746</v>
      </c>
    </row>
    <row r="51" spans="1:14" s="30" customFormat="1" ht="10.5" customHeight="1">
      <c r="A51" s="19" t="s">
        <v>40</v>
      </c>
      <c r="B51" s="19">
        <v>519</v>
      </c>
      <c r="C51" s="31">
        <v>30.174418604651166</v>
      </c>
      <c r="D51" s="19">
        <v>1083</v>
      </c>
      <c r="E51" s="31">
        <v>62.96511627906977</v>
      </c>
      <c r="F51" s="47">
        <v>0</v>
      </c>
      <c r="G51" s="89">
        <v>0</v>
      </c>
      <c r="H51" s="19">
        <v>118</v>
      </c>
      <c r="I51" s="31">
        <v>6.86046511627907</v>
      </c>
      <c r="J51" s="19">
        <v>1720</v>
      </c>
      <c r="K51" s="43">
        <v>100</v>
      </c>
      <c r="M51" s="19">
        <v>1720</v>
      </c>
      <c r="N51" s="29">
        <v>99.9418942475305</v>
      </c>
    </row>
    <row r="52" spans="1:14" s="30" customFormat="1" ht="10.5" customHeight="1">
      <c r="A52" s="19" t="s">
        <v>41</v>
      </c>
      <c r="B52" s="19">
        <v>552</v>
      </c>
      <c r="C52" s="31">
        <f aca="true" t="shared" si="16" ref="C52:C58">B52/J52*100</f>
        <v>30.82077051926298</v>
      </c>
      <c r="D52" s="19">
        <v>1110</v>
      </c>
      <c r="E52" s="31">
        <f aca="true" t="shared" si="17" ref="E52:E58">D52/J52*100</f>
        <v>61.97654941373534</v>
      </c>
      <c r="F52" s="47">
        <v>0</v>
      </c>
      <c r="G52" s="89">
        <v>0</v>
      </c>
      <c r="H52" s="19">
        <v>129</v>
      </c>
      <c r="I52" s="31">
        <f aca="true" t="shared" si="18" ref="I52:I58">H52/J52*100</f>
        <v>7.202680067001675</v>
      </c>
      <c r="J52" s="19">
        <f aca="true" t="shared" si="19" ref="J52:J58">SUM(H52,F52,D52,B52)</f>
        <v>1791</v>
      </c>
      <c r="K52" s="43">
        <v>100</v>
      </c>
      <c r="M52" s="19">
        <f aca="true" t="shared" si="20" ref="M52:M58">SUM(J52)</f>
        <v>1791</v>
      </c>
      <c r="N52" s="29">
        <f aca="true" t="shared" si="21" ref="N52:N58">M52/$M$43*100</f>
        <v>104.0674026728646</v>
      </c>
    </row>
    <row r="53" spans="1:14" s="30" customFormat="1" ht="10.5" customHeight="1">
      <c r="A53" s="19" t="s">
        <v>42</v>
      </c>
      <c r="B53" s="19">
        <v>537</v>
      </c>
      <c r="C53" s="31">
        <f t="shared" si="16"/>
        <v>29.489291598023065</v>
      </c>
      <c r="D53" s="19">
        <v>1136</v>
      </c>
      <c r="E53" s="31">
        <f t="shared" si="17"/>
        <v>62.38330587589237</v>
      </c>
      <c r="F53" s="47">
        <v>0</v>
      </c>
      <c r="G53" s="89">
        <v>0</v>
      </c>
      <c r="H53" s="19">
        <v>148</v>
      </c>
      <c r="I53" s="31">
        <f t="shared" si="18"/>
        <v>8.12740252608457</v>
      </c>
      <c r="J53" s="19">
        <f t="shared" si="19"/>
        <v>1821</v>
      </c>
      <c r="K53" s="43">
        <v>100</v>
      </c>
      <c r="M53" s="19">
        <f t="shared" si="20"/>
        <v>1821</v>
      </c>
      <c r="N53" s="29">
        <f t="shared" si="21"/>
        <v>105.81057524694945</v>
      </c>
    </row>
    <row r="54" spans="1:14" s="30" customFormat="1" ht="10.5" customHeight="1">
      <c r="A54" s="19" t="s">
        <v>62</v>
      </c>
      <c r="B54" s="19">
        <v>569</v>
      </c>
      <c r="C54" s="31">
        <f t="shared" si="16"/>
        <v>29.837441006816988</v>
      </c>
      <c r="D54" s="19">
        <v>1178</v>
      </c>
      <c r="E54" s="31">
        <f t="shared" si="17"/>
        <v>61.77241740954379</v>
      </c>
      <c r="F54" s="47">
        <v>0</v>
      </c>
      <c r="G54" s="89">
        <v>0</v>
      </c>
      <c r="H54" s="19">
        <f>108+52</f>
        <v>160</v>
      </c>
      <c r="I54" s="31">
        <f t="shared" si="18"/>
        <v>8.390141583639224</v>
      </c>
      <c r="J54" s="19">
        <f t="shared" si="19"/>
        <v>1907</v>
      </c>
      <c r="K54" s="43">
        <v>100</v>
      </c>
      <c r="M54" s="19">
        <f t="shared" si="20"/>
        <v>1907</v>
      </c>
      <c r="N54" s="29">
        <f t="shared" si="21"/>
        <v>110.80766995932598</v>
      </c>
    </row>
    <row r="55" spans="1:14" s="30" customFormat="1" ht="10.5" customHeight="1">
      <c r="A55" s="19" t="s">
        <v>63</v>
      </c>
      <c r="B55" s="19">
        <v>622</v>
      </c>
      <c r="C55" s="31">
        <f t="shared" si="16"/>
        <v>31.897435897435898</v>
      </c>
      <c r="D55" s="19">
        <v>1158</v>
      </c>
      <c r="E55" s="31">
        <f t="shared" si="17"/>
        <v>59.38461538461538</v>
      </c>
      <c r="F55" s="47">
        <v>0</v>
      </c>
      <c r="G55" s="89">
        <v>0</v>
      </c>
      <c r="H55" s="19">
        <v>170</v>
      </c>
      <c r="I55" s="31">
        <f t="shared" si="18"/>
        <v>8.717948717948717</v>
      </c>
      <c r="J55" s="19">
        <f t="shared" si="19"/>
        <v>1950</v>
      </c>
      <c r="K55" s="43">
        <f aca="true" t="shared" si="22" ref="K55:K60">SUM(I55,G55,E55,C55)</f>
        <v>100</v>
      </c>
      <c r="M55" s="19">
        <f t="shared" si="20"/>
        <v>1950</v>
      </c>
      <c r="N55" s="29">
        <f t="shared" si="21"/>
        <v>113.30621731551425</v>
      </c>
    </row>
    <row r="56" spans="1:14" s="30" customFormat="1" ht="10.5" customHeight="1">
      <c r="A56" s="19" t="s">
        <v>64</v>
      </c>
      <c r="B56" s="19">
        <v>642</v>
      </c>
      <c r="C56" s="31">
        <f t="shared" si="16"/>
        <v>32.47344461305007</v>
      </c>
      <c r="D56" s="19">
        <v>1147</v>
      </c>
      <c r="E56" s="31">
        <f t="shared" si="17"/>
        <v>58.01719777440566</v>
      </c>
      <c r="F56" s="47">
        <v>0</v>
      </c>
      <c r="G56" s="89">
        <v>0</v>
      </c>
      <c r="H56" s="19">
        <v>188</v>
      </c>
      <c r="I56" s="31">
        <f t="shared" si="18"/>
        <v>9.509357612544258</v>
      </c>
      <c r="J56" s="19">
        <f t="shared" si="19"/>
        <v>1977</v>
      </c>
      <c r="K56" s="43">
        <f t="shared" si="22"/>
        <v>100</v>
      </c>
      <c r="M56" s="19">
        <f t="shared" si="20"/>
        <v>1977</v>
      </c>
      <c r="N56" s="29">
        <f t="shared" si="21"/>
        <v>114.8750726321906</v>
      </c>
    </row>
    <row r="57" spans="1:14" s="30" customFormat="1" ht="10.5" customHeight="1">
      <c r="A57" s="19" t="s">
        <v>65</v>
      </c>
      <c r="B57" s="19">
        <v>609</v>
      </c>
      <c r="C57" s="31">
        <f>B57/J57*100</f>
        <v>31.039755351681958</v>
      </c>
      <c r="D57" s="19">
        <v>1170</v>
      </c>
      <c r="E57" s="31">
        <f>D57/J57*100</f>
        <v>59.63302752293578</v>
      </c>
      <c r="F57" s="47">
        <v>0</v>
      </c>
      <c r="G57" s="89">
        <v>0</v>
      </c>
      <c r="H57" s="19">
        <v>183</v>
      </c>
      <c r="I57" s="31">
        <f>H57/J57*100</f>
        <v>9.327217125382264</v>
      </c>
      <c r="J57" s="19">
        <f>SUM(H57,F57,D57,B57)</f>
        <v>1962</v>
      </c>
      <c r="K57" s="43">
        <f t="shared" si="22"/>
        <v>100</v>
      </c>
      <c r="M57" s="19">
        <f>SUM(J57)</f>
        <v>1962</v>
      </c>
      <c r="N57" s="29">
        <f t="shared" si="21"/>
        <v>114.00348634514816</v>
      </c>
    </row>
    <row r="58" spans="1:14" s="30" customFormat="1" ht="10.5" customHeight="1">
      <c r="A58" s="19" t="s">
        <v>69</v>
      </c>
      <c r="B58" s="19">
        <v>638</v>
      </c>
      <c r="C58" s="31">
        <f t="shared" si="16"/>
        <v>32.303797468354425</v>
      </c>
      <c r="D58" s="19">
        <v>1147</v>
      </c>
      <c r="E58" s="31">
        <f t="shared" si="17"/>
        <v>58.07594936708861</v>
      </c>
      <c r="F58" s="47">
        <v>0</v>
      </c>
      <c r="G58" s="89">
        <v>0</v>
      </c>
      <c r="H58" s="19">
        <v>190</v>
      </c>
      <c r="I58" s="31">
        <f t="shared" si="18"/>
        <v>9.620253164556962</v>
      </c>
      <c r="J58" s="19">
        <f t="shared" si="19"/>
        <v>1975</v>
      </c>
      <c r="K58" s="43">
        <f t="shared" si="22"/>
        <v>100</v>
      </c>
      <c r="M58" s="19">
        <f t="shared" si="20"/>
        <v>1975</v>
      </c>
      <c r="N58" s="29">
        <f t="shared" si="21"/>
        <v>114.7588611272516</v>
      </c>
    </row>
    <row r="59" spans="1:14" s="30" customFormat="1" ht="10.5" customHeight="1">
      <c r="A59" s="19" t="s">
        <v>71</v>
      </c>
      <c r="B59" s="19">
        <v>637</v>
      </c>
      <c r="C59" s="31">
        <f aca="true" t="shared" si="23" ref="C59:C64">B59/J59*100</f>
        <v>32.07452165156093</v>
      </c>
      <c r="D59" s="19">
        <v>1156</v>
      </c>
      <c r="E59" s="31">
        <f aca="true" t="shared" si="24" ref="E59:E64">D59/J59*100</f>
        <v>58.20745216515609</v>
      </c>
      <c r="F59" s="47">
        <v>0</v>
      </c>
      <c r="G59" s="89">
        <v>0</v>
      </c>
      <c r="H59" s="19">
        <v>193</v>
      </c>
      <c r="I59" s="31">
        <f aca="true" t="shared" si="25" ref="I59:I64">H59/J59*100</f>
        <v>9.718026183282982</v>
      </c>
      <c r="J59" s="19">
        <f aca="true" t="shared" si="26" ref="J59:J64">SUM(H59,F59,D59,B59)</f>
        <v>1986</v>
      </c>
      <c r="K59" s="43">
        <f t="shared" si="22"/>
        <v>100</v>
      </c>
      <c r="M59" s="19">
        <f aca="true" t="shared" si="27" ref="M59:M64">SUM(J59)</f>
        <v>1986</v>
      </c>
      <c r="N59" s="29">
        <f aca="true" t="shared" si="28" ref="N59:N64">M59/$M$43*100</f>
        <v>115.39802440441605</v>
      </c>
    </row>
    <row r="60" spans="1:14" s="30" customFormat="1" ht="10.5" customHeight="1">
      <c r="A60" s="19" t="s">
        <v>84</v>
      </c>
      <c r="B60" s="19">
        <v>663</v>
      </c>
      <c r="C60" s="31">
        <f t="shared" si="23"/>
        <v>32.773109243697476</v>
      </c>
      <c r="D60" s="19">
        <v>1178</v>
      </c>
      <c r="E60" s="31">
        <f t="shared" si="24"/>
        <v>58.23035096391498</v>
      </c>
      <c r="F60" s="47">
        <v>0</v>
      </c>
      <c r="G60" s="89">
        <v>0</v>
      </c>
      <c r="H60" s="19">
        <v>182</v>
      </c>
      <c r="I60" s="31">
        <f t="shared" si="25"/>
        <v>8.996539792387544</v>
      </c>
      <c r="J60" s="19">
        <f t="shared" si="26"/>
        <v>2023</v>
      </c>
      <c r="K60" s="43">
        <f t="shared" si="22"/>
        <v>100</v>
      </c>
      <c r="M60" s="19">
        <f t="shared" si="27"/>
        <v>2023</v>
      </c>
      <c r="N60" s="29">
        <f t="shared" si="28"/>
        <v>117.54793724578734</v>
      </c>
    </row>
    <row r="61" spans="1:14" s="30" customFormat="1" ht="10.5" customHeight="1">
      <c r="A61" s="19" t="s">
        <v>93</v>
      </c>
      <c r="B61" s="19">
        <v>640</v>
      </c>
      <c r="C61" s="31">
        <f t="shared" si="23"/>
        <v>31.341821743388838</v>
      </c>
      <c r="D61" s="19">
        <v>1224</v>
      </c>
      <c r="E61" s="31">
        <f t="shared" si="24"/>
        <v>59.94123408423114</v>
      </c>
      <c r="F61" s="47">
        <v>0</v>
      </c>
      <c r="G61" s="89">
        <v>0</v>
      </c>
      <c r="H61" s="19">
        <v>178</v>
      </c>
      <c r="I61" s="31">
        <f t="shared" si="25"/>
        <v>8.71694417238002</v>
      </c>
      <c r="J61" s="19">
        <f t="shared" si="26"/>
        <v>2042</v>
      </c>
      <c r="K61" s="43">
        <f aca="true" t="shared" si="29" ref="K61:K66">SUM(I61,G61,E61,C61)</f>
        <v>100</v>
      </c>
      <c r="M61" s="19">
        <f t="shared" si="27"/>
        <v>2042</v>
      </c>
      <c r="N61" s="29">
        <f t="shared" si="28"/>
        <v>118.65194654270772</v>
      </c>
    </row>
    <row r="62" spans="1:14" s="30" customFormat="1" ht="10.5" customHeight="1">
      <c r="A62" s="19" t="s">
        <v>97</v>
      </c>
      <c r="B62" s="19">
        <v>608</v>
      </c>
      <c r="C62" s="31">
        <f t="shared" si="23"/>
        <v>30.4</v>
      </c>
      <c r="D62" s="19">
        <v>1205</v>
      </c>
      <c r="E62" s="31">
        <f t="shared" si="24"/>
        <v>60.25</v>
      </c>
      <c r="F62" s="47">
        <v>0</v>
      </c>
      <c r="G62" s="89">
        <v>0</v>
      </c>
      <c r="H62" s="19">
        <v>187</v>
      </c>
      <c r="I62" s="31">
        <f t="shared" si="25"/>
        <v>9.35</v>
      </c>
      <c r="J62" s="19">
        <f t="shared" si="26"/>
        <v>2000</v>
      </c>
      <c r="K62" s="43">
        <f t="shared" si="29"/>
        <v>100</v>
      </c>
      <c r="M62" s="19">
        <f t="shared" si="27"/>
        <v>2000</v>
      </c>
      <c r="N62" s="29">
        <f t="shared" si="28"/>
        <v>116.21150493898895</v>
      </c>
    </row>
    <row r="63" spans="1:14" s="30" customFormat="1" ht="10.5" customHeight="1">
      <c r="A63" s="19" t="s">
        <v>98</v>
      </c>
      <c r="B63" s="19">
        <v>601</v>
      </c>
      <c r="C63" s="31">
        <f t="shared" si="23"/>
        <v>30.29233870967742</v>
      </c>
      <c r="D63" s="19">
        <v>1207</v>
      </c>
      <c r="E63" s="31">
        <f t="shared" si="24"/>
        <v>60.8366935483871</v>
      </c>
      <c r="F63" s="47">
        <v>0</v>
      </c>
      <c r="G63" s="89">
        <v>0</v>
      </c>
      <c r="H63" s="19">
        <v>176</v>
      </c>
      <c r="I63" s="31">
        <f t="shared" si="25"/>
        <v>8.870967741935484</v>
      </c>
      <c r="J63" s="19">
        <f t="shared" si="26"/>
        <v>1984</v>
      </c>
      <c r="K63" s="43">
        <f t="shared" si="29"/>
        <v>100.00000000000001</v>
      </c>
      <c r="M63" s="19">
        <f t="shared" si="27"/>
        <v>1984</v>
      </c>
      <c r="N63" s="29">
        <f t="shared" si="28"/>
        <v>115.28181289947706</v>
      </c>
    </row>
    <row r="64" spans="1:14" s="30" customFormat="1" ht="10.5" customHeight="1">
      <c r="A64" s="19" t="s">
        <v>99</v>
      </c>
      <c r="B64" s="19">
        <v>598</v>
      </c>
      <c r="C64" s="31">
        <f t="shared" si="23"/>
        <v>30.40162684290798</v>
      </c>
      <c r="D64" s="19">
        <v>1161</v>
      </c>
      <c r="E64" s="31">
        <f t="shared" si="24"/>
        <v>59.02389425521098</v>
      </c>
      <c r="F64" s="47">
        <v>6</v>
      </c>
      <c r="G64" s="93">
        <f>F64/J64*100</f>
        <v>0.3050330452465684</v>
      </c>
      <c r="H64" s="19">
        <v>202</v>
      </c>
      <c r="I64" s="31">
        <f t="shared" si="25"/>
        <v>10.269445856634468</v>
      </c>
      <c r="J64" s="19">
        <f t="shared" si="26"/>
        <v>1967</v>
      </c>
      <c r="K64" s="43">
        <f t="shared" si="29"/>
        <v>100</v>
      </c>
      <c r="M64" s="19">
        <f t="shared" si="27"/>
        <v>1967</v>
      </c>
      <c r="N64" s="29">
        <f t="shared" si="28"/>
        <v>114.29401510749564</v>
      </c>
    </row>
    <row r="65" spans="1:14" s="30" customFormat="1" ht="10.5" customHeight="1">
      <c r="A65" s="19" t="s">
        <v>100</v>
      </c>
      <c r="B65" s="19">
        <v>589</v>
      </c>
      <c r="C65" s="31">
        <f>B65/J65*100</f>
        <v>29.657603222557903</v>
      </c>
      <c r="D65" s="19">
        <v>1179</v>
      </c>
      <c r="E65" s="31">
        <f>D65/J65*100</f>
        <v>59.3655589123867</v>
      </c>
      <c r="F65" s="47">
        <v>8</v>
      </c>
      <c r="G65" s="93">
        <f>F65/J65*100</f>
        <v>0.4028197381671702</v>
      </c>
      <c r="H65" s="19">
        <v>210</v>
      </c>
      <c r="I65" s="31">
        <f>H65/J65*100</f>
        <v>10.574018126888216</v>
      </c>
      <c r="J65" s="19">
        <f>SUM(H65,F65,D65,B65)</f>
        <v>1986</v>
      </c>
      <c r="K65" s="43">
        <f t="shared" si="29"/>
        <v>100</v>
      </c>
      <c r="M65" s="19">
        <f>SUM(J65)</f>
        <v>1986</v>
      </c>
      <c r="N65" s="29">
        <f>M65/$M$43*100</f>
        <v>115.39802440441605</v>
      </c>
    </row>
    <row r="66" spans="1:14" s="30" customFormat="1" ht="10.5" customHeight="1">
      <c r="A66" s="36" t="s">
        <v>175</v>
      </c>
      <c r="B66" s="36">
        <v>657</v>
      </c>
      <c r="C66" s="38">
        <f>B66/J66*100</f>
        <v>30.700934579439256</v>
      </c>
      <c r="D66" s="36">
        <v>1238</v>
      </c>
      <c r="E66" s="38">
        <f>D66/J66*100</f>
        <v>57.85046728971963</v>
      </c>
      <c r="F66" s="50">
        <v>8</v>
      </c>
      <c r="G66" s="92">
        <f>F66/J66*100</f>
        <v>0.3738317757009346</v>
      </c>
      <c r="H66" s="36">
        <v>237</v>
      </c>
      <c r="I66" s="38">
        <f>H66/J66*100</f>
        <v>11.074766355140186</v>
      </c>
      <c r="J66" s="36">
        <f>SUM(H66,F66,D66,B66)</f>
        <v>2140</v>
      </c>
      <c r="K66" s="52">
        <f t="shared" si="29"/>
        <v>100</v>
      </c>
      <c r="M66" s="36">
        <f>SUM(J66)</f>
        <v>2140</v>
      </c>
      <c r="N66" s="41">
        <f>M66/$M$43*100</f>
        <v>124.34631028471819</v>
      </c>
    </row>
    <row r="67" spans="1:16" ht="10.5" customHeight="1">
      <c r="A67" s="53"/>
      <c r="B67" s="53"/>
      <c r="C67" s="31"/>
      <c r="D67" s="53"/>
      <c r="E67" s="31"/>
      <c r="F67" s="48"/>
      <c r="G67" s="48"/>
      <c r="H67" s="53"/>
      <c r="I67" s="31"/>
      <c r="J67" s="53"/>
      <c r="K67" s="90"/>
      <c r="M67" s="53"/>
      <c r="N67" s="46"/>
      <c r="P67" s="42"/>
    </row>
    <row r="68" spans="1:14" ht="10.5" customHeight="1">
      <c r="A68" s="6" t="s">
        <v>45</v>
      </c>
      <c r="B68" s="7"/>
      <c r="C68" s="8"/>
      <c r="D68" s="7"/>
      <c r="E68" s="8"/>
      <c r="F68" s="7"/>
      <c r="G68" s="9"/>
      <c r="H68" s="7"/>
      <c r="I68" s="8"/>
      <c r="J68" s="7"/>
      <c r="K68" s="10"/>
      <c r="L68" s="9"/>
      <c r="M68" s="7"/>
      <c r="N68" s="8"/>
    </row>
    <row r="69" spans="1:14" ht="10.5" customHeight="1">
      <c r="A69" s="6" t="s">
        <v>61</v>
      </c>
      <c r="B69" s="7"/>
      <c r="C69" s="8"/>
      <c r="D69" s="7"/>
      <c r="E69" s="8"/>
      <c r="F69" s="7"/>
      <c r="G69" s="9"/>
      <c r="H69" s="7"/>
      <c r="I69" s="8"/>
      <c r="J69" s="7"/>
      <c r="K69" s="10"/>
      <c r="L69" s="9"/>
      <c r="M69" s="7"/>
      <c r="N69" s="8"/>
    </row>
    <row r="70" spans="1:14" ht="10.5" customHeight="1">
      <c r="A70" s="2"/>
      <c r="B70" s="2"/>
      <c r="C70" s="3"/>
      <c r="D70" s="2"/>
      <c r="E70" s="3"/>
      <c r="F70" s="2"/>
      <c r="G70" s="3"/>
      <c r="H70" s="2"/>
      <c r="I70" s="3"/>
      <c r="J70" s="2"/>
      <c r="K70" s="4"/>
      <c r="M70" s="2"/>
      <c r="N70" s="3"/>
    </row>
    <row r="71" spans="1:14" ht="10.5" customHeight="1">
      <c r="A71" s="11"/>
      <c r="B71" s="12" t="s">
        <v>7</v>
      </c>
      <c r="C71" s="13"/>
      <c r="D71" s="12" t="s">
        <v>6</v>
      </c>
      <c r="E71" s="13"/>
      <c r="F71" s="12" t="s">
        <v>0</v>
      </c>
      <c r="G71" s="13"/>
      <c r="H71" s="12" t="s">
        <v>1</v>
      </c>
      <c r="I71" s="13"/>
      <c r="J71" s="12" t="s">
        <v>4</v>
      </c>
      <c r="K71" s="14"/>
      <c r="M71" s="12" t="s">
        <v>11</v>
      </c>
      <c r="N71" s="15"/>
    </row>
    <row r="72" spans="1:14" ht="10.5" customHeight="1">
      <c r="A72" s="16" t="s">
        <v>12</v>
      </c>
      <c r="B72" s="17" t="s">
        <v>5</v>
      </c>
      <c r="C72" s="18"/>
      <c r="D72" s="16" t="s">
        <v>8</v>
      </c>
      <c r="E72" s="8"/>
      <c r="F72" s="19"/>
      <c r="G72" s="3"/>
      <c r="H72" s="339" t="str">
        <f>"+VGC"</f>
        <v>+VGC</v>
      </c>
      <c r="I72" s="340"/>
      <c r="J72" s="19"/>
      <c r="K72" s="20"/>
      <c r="M72" s="16" t="s">
        <v>10</v>
      </c>
      <c r="N72" s="21"/>
    </row>
    <row r="73" spans="1:14" ht="10.5" customHeight="1">
      <c r="A73" s="22"/>
      <c r="B73" s="23" t="s">
        <v>13</v>
      </c>
      <c r="C73" s="24" t="s">
        <v>14</v>
      </c>
      <c r="D73" s="23" t="s">
        <v>13</v>
      </c>
      <c r="E73" s="24" t="s">
        <v>14</v>
      </c>
      <c r="F73" s="23" t="s">
        <v>13</v>
      </c>
      <c r="G73" s="24" t="s">
        <v>14</v>
      </c>
      <c r="H73" s="23" t="s">
        <v>13</v>
      </c>
      <c r="I73" s="24" t="s">
        <v>14</v>
      </c>
      <c r="J73" s="23" t="s">
        <v>13</v>
      </c>
      <c r="K73" s="25" t="s">
        <v>14</v>
      </c>
      <c r="L73" s="26"/>
      <c r="M73" s="23" t="s">
        <v>13</v>
      </c>
      <c r="N73" s="25" t="s">
        <v>14</v>
      </c>
    </row>
    <row r="74" spans="1:16" ht="10.5" customHeight="1">
      <c r="A74" s="19" t="s">
        <v>15</v>
      </c>
      <c r="B74" s="19">
        <v>31251</v>
      </c>
      <c r="C74" s="46">
        <v>12.917532974822985</v>
      </c>
      <c r="D74" s="19">
        <v>166767</v>
      </c>
      <c r="E74" s="46">
        <v>68.93277724272198</v>
      </c>
      <c r="F74" s="19">
        <v>281</v>
      </c>
      <c r="G74" s="46">
        <v>0.11615073968593832</v>
      </c>
      <c r="H74" s="19">
        <v>43628</v>
      </c>
      <c r="I74" s="46">
        <v>18.0335390427691</v>
      </c>
      <c r="J74" s="19">
        <v>241927</v>
      </c>
      <c r="K74" s="43">
        <v>100</v>
      </c>
      <c r="L74" s="32"/>
      <c r="M74" s="19">
        <v>241927</v>
      </c>
      <c r="N74" s="44">
        <v>94.69619574364816</v>
      </c>
      <c r="O74" s="32"/>
      <c r="P74" s="2"/>
    </row>
    <row r="75" spans="1:16" s="30" customFormat="1" ht="10.5" customHeight="1">
      <c r="A75" s="19" t="s">
        <v>16</v>
      </c>
      <c r="B75" s="19">
        <v>31847</v>
      </c>
      <c r="C75" s="46">
        <v>12.782824046014474</v>
      </c>
      <c r="D75" s="19">
        <v>171219</v>
      </c>
      <c r="E75" s="46">
        <v>68.724286442508</v>
      </c>
      <c r="F75" s="19">
        <v>277</v>
      </c>
      <c r="G75" s="46">
        <v>0.1111829139556633</v>
      </c>
      <c r="H75" s="19">
        <v>45796</v>
      </c>
      <c r="I75" s="46">
        <v>18.381706597521866</v>
      </c>
      <c r="J75" s="19">
        <v>249139</v>
      </c>
      <c r="K75" s="43">
        <v>100</v>
      </c>
      <c r="M75" s="19">
        <v>249139</v>
      </c>
      <c r="N75" s="44">
        <v>97.51915045189978</v>
      </c>
      <c r="P75" s="2"/>
    </row>
    <row r="76" spans="1:16" s="30" customFormat="1" ht="10.5" customHeight="1">
      <c r="A76" s="19" t="s">
        <v>17</v>
      </c>
      <c r="B76" s="19">
        <v>32390</v>
      </c>
      <c r="C76" s="46">
        <v>12.715374257550122</v>
      </c>
      <c r="D76" s="19">
        <v>174410</v>
      </c>
      <c r="E76" s="46">
        <v>68.46830578139293</v>
      </c>
      <c r="F76" s="19">
        <v>261</v>
      </c>
      <c r="G76" s="46">
        <v>0.10246102751530045</v>
      </c>
      <c r="H76" s="19">
        <v>47670</v>
      </c>
      <c r="I76" s="46">
        <v>18.71385893354166</v>
      </c>
      <c r="J76" s="19">
        <v>254731</v>
      </c>
      <c r="K76" s="43">
        <v>100</v>
      </c>
      <c r="M76" s="19">
        <v>254731</v>
      </c>
      <c r="N76" s="44">
        <v>99.70799719739938</v>
      </c>
      <c r="P76" s="2"/>
    </row>
    <row r="77" spans="1:16" s="30" customFormat="1" ht="10.5" customHeight="1">
      <c r="A77" s="19" t="s">
        <v>18</v>
      </c>
      <c r="B77" s="19">
        <v>32457</v>
      </c>
      <c r="C77" s="46">
        <v>12.7044704611374</v>
      </c>
      <c r="D77" s="19">
        <v>174251</v>
      </c>
      <c r="E77" s="46">
        <v>68.20613988734799</v>
      </c>
      <c r="F77" s="19">
        <v>264</v>
      </c>
      <c r="G77" s="46">
        <v>0.10333611244847873</v>
      </c>
      <c r="H77" s="19">
        <v>48505</v>
      </c>
      <c r="I77" s="46">
        <v>18.986053539066138</v>
      </c>
      <c r="J77" s="19">
        <v>255477</v>
      </c>
      <c r="K77" s="43">
        <v>100</v>
      </c>
      <c r="M77" s="33">
        <v>255477</v>
      </c>
      <c r="N77" s="34">
        <v>100</v>
      </c>
      <c r="P77" s="2"/>
    </row>
    <row r="78" spans="1:14" s="30" customFormat="1" ht="10.5" customHeight="1">
      <c r="A78" s="19" t="s">
        <v>19</v>
      </c>
      <c r="B78" s="19">
        <v>32741</v>
      </c>
      <c r="C78" s="46">
        <v>12.93890761649206</v>
      </c>
      <c r="D78" s="19">
        <v>171149</v>
      </c>
      <c r="E78" s="46">
        <v>67.63633058412996</v>
      </c>
      <c r="F78" s="19">
        <v>255</v>
      </c>
      <c r="G78" s="46">
        <v>0.10077338634145185</v>
      </c>
      <c r="H78" s="19">
        <v>48898</v>
      </c>
      <c r="I78" s="46">
        <v>19.32398841303652</v>
      </c>
      <c r="J78" s="19">
        <v>253043</v>
      </c>
      <c r="K78" s="43">
        <v>100</v>
      </c>
      <c r="M78" s="19">
        <v>253043</v>
      </c>
      <c r="N78" s="44">
        <v>99.0472723571985</v>
      </c>
    </row>
    <row r="79" spans="1:14" s="30" customFormat="1" ht="10.5" customHeight="1">
      <c r="A79" s="19" t="s">
        <v>20</v>
      </c>
      <c r="B79" s="19">
        <v>32442</v>
      </c>
      <c r="C79" s="46">
        <v>13.107084419126114</v>
      </c>
      <c r="D79" s="19">
        <v>165370</v>
      </c>
      <c r="E79" s="46">
        <v>66.81211239722845</v>
      </c>
      <c r="F79" s="19">
        <v>244</v>
      </c>
      <c r="G79" s="46">
        <v>0.09857988404743147</v>
      </c>
      <c r="H79" s="19">
        <v>49459</v>
      </c>
      <c r="I79" s="46">
        <v>19.982223299598004</v>
      </c>
      <c r="J79" s="19">
        <v>247515</v>
      </c>
      <c r="K79" s="43">
        <v>100</v>
      </c>
      <c r="M79" s="19">
        <v>247515</v>
      </c>
      <c r="N79" s="44">
        <v>96.88347679047429</v>
      </c>
    </row>
    <row r="80" spans="1:14" s="30" customFormat="1" ht="10.5" customHeight="1">
      <c r="A80" s="19" t="s">
        <v>21</v>
      </c>
      <c r="B80" s="19">
        <v>31706</v>
      </c>
      <c r="C80" s="46">
        <v>13.06811858825081</v>
      </c>
      <c r="D80" s="19">
        <v>160405</v>
      </c>
      <c r="E80" s="46">
        <v>66.1134032091204</v>
      </c>
      <c r="F80" s="19">
        <v>233</v>
      </c>
      <c r="G80" s="46">
        <v>0.09603455595352421</v>
      </c>
      <c r="H80" s="19">
        <v>50277</v>
      </c>
      <c r="I80" s="46">
        <v>20.722443646675266</v>
      </c>
      <c r="J80" s="19">
        <v>242621</v>
      </c>
      <c r="K80" s="43">
        <v>100</v>
      </c>
      <c r="M80" s="19">
        <v>242621</v>
      </c>
      <c r="N80" s="44">
        <v>94.96784446349378</v>
      </c>
    </row>
    <row r="81" spans="1:14" s="30" customFormat="1" ht="10.5" customHeight="1">
      <c r="A81" s="19" t="s">
        <v>22</v>
      </c>
      <c r="B81" s="19">
        <v>31624</v>
      </c>
      <c r="C81" s="46">
        <v>13.140857829082417</v>
      </c>
      <c r="D81" s="19">
        <v>157454</v>
      </c>
      <c r="E81" s="46">
        <v>65.42754327790105</v>
      </c>
      <c r="F81" s="19">
        <v>148</v>
      </c>
      <c r="G81" s="46">
        <v>0.06149908166911831</v>
      </c>
      <c r="H81" s="19">
        <v>51428</v>
      </c>
      <c r="I81" s="46">
        <v>21.370099811347412</v>
      </c>
      <c r="J81" s="19">
        <v>240654</v>
      </c>
      <c r="K81" s="43">
        <v>100</v>
      </c>
      <c r="M81" s="19">
        <v>240654</v>
      </c>
      <c r="N81" s="44">
        <v>94.19791214081894</v>
      </c>
    </row>
    <row r="82" spans="1:14" s="30" customFormat="1" ht="10.5" customHeight="1">
      <c r="A82" s="19" t="s">
        <v>23</v>
      </c>
      <c r="B82" s="19">
        <v>31498</v>
      </c>
      <c r="C82" s="46">
        <v>13.09241755409798</v>
      </c>
      <c r="D82" s="19">
        <v>156301</v>
      </c>
      <c r="E82" s="46">
        <v>64.96786958292806</v>
      </c>
      <c r="F82" s="19">
        <v>149</v>
      </c>
      <c r="G82" s="46">
        <v>0.061933145455603494</v>
      </c>
      <c r="H82" s="19">
        <v>52634</v>
      </c>
      <c r="I82" s="46">
        <v>21.87777971751835</v>
      </c>
      <c r="J82" s="19">
        <v>240582</v>
      </c>
      <c r="K82" s="43">
        <v>100</v>
      </c>
      <c r="M82" s="19">
        <v>240582</v>
      </c>
      <c r="N82" s="44">
        <v>94.16972956469662</v>
      </c>
    </row>
    <row r="83" spans="1:14" s="30" customFormat="1" ht="10.5" customHeight="1">
      <c r="A83" s="19" t="s">
        <v>36</v>
      </c>
      <c r="B83" s="19">
        <v>31633</v>
      </c>
      <c r="C83" s="46">
        <v>13.207712606052509</v>
      </c>
      <c r="D83" s="19">
        <v>154738</v>
      </c>
      <c r="E83" s="46">
        <v>64.60768922439709</v>
      </c>
      <c r="F83" s="19">
        <v>156</v>
      </c>
      <c r="G83" s="46">
        <v>0.06513461153049636</v>
      </c>
      <c r="H83" s="19">
        <v>52977</v>
      </c>
      <c r="I83" s="46">
        <v>22.11946355801991</v>
      </c>
      <c r="J83" s="19">
        <v>239504</v>
      </c>
      <c r="K83" s="43">
        <v>100</v>
      </c>
      <c r="M83" s="19">
        <v>239504</v>
      </c>
      <c r="N83" s="44">
        <v>93.74777377219867</v>
      </c>
    </row>
    <row r="84" spans="1:14" ht="10.5" customHeight="1">
      <c r="A84" s="19" t="s">
        <v>37</v>
      </c>
      <c r="B84" s="19">
        <v>32857</v>
      </c>
      <c r="C84" s="31">
        <v>13.797172287239182</v>
      </c>
      <c r="D84" s="19">
        <v>153008</v>
      </c>
      <c r="E84" s="46">
        <v>64.2504713554461</v>
      </c>
      <c r="F84" s="19">
        <v>136</v>
      </c>
      <c r="G84" s="46">
        <v>0.057108544026068374</v>
      </c>
      <c r="H84" s="19">
        <v>52142</v>
      </c>
      <c r="I84" s="46">
        <v>21.895247813288655</v>
      </c>
      <c r="J84" s="19">
        <v>238143</v>
      </c>
      <c r="K84" s="43">
        <v>100</v>
      </c>
      <c r="M84" s="19">
        <v>238143</v>
      </c>
      <c r="N84" s="29">
        <v>93.2150447985533</v>
      </c>
    </row>
    <row r="85" spans="1:14" s="30" customFormat="1" ht="10.5" customHeight="1">
      <c r="A85" s="19" t="s">
        <v>40</v>
      </c>
      <c r="B85" s="19">
        <v>32852</v>
      </c>
      <c r="C85" s="31">
        <v>13.880872603741059</v>
      </c>
      <c r="D85" s="19">
        <v>151148</v>
      </c>
      <c r="E85" s="46">
        <v>63.864182768484525</v>
      </c>
      <c r="F85" s="19">
        <v>138</v>
      </c>
      <c r="G85" s="46">
        <v>0.058308791529169186</v>
      </c>
      <c r="H85" s="19">
        <v>52533</v>
      </c>
      <c r="I85" s="46">
        <v>22.196635836245253</v>
      </c>
      <c r="J85" s="19">
        <v>236671</v>
      </c>
      <c r="K85" s="43">
        <v>100</v>
      </c>
      <c r="M85" s="19">
        <v>236671</v>
      </c>
      <c r="N85" s="29">
        <v>92.63886768671935</v>
      </c>
    </row>
    <row r="86" spans="1:14" s="30" customFormat="1" ht="10.5" customHeight="1">
      <c r="A86" s="19" t="s">
        <v>41</v>
      </c>
      <c r="B86" s="19">
        <f aca="true" t="shared" si="30" ref="B86:B100">SUM(B52,B18)</f>
        <v>32858</v>
      </c>
      <c r="C86" s="31">
        <f aca="true" t="shared" si="31" ref="C86:C92">B86/J86*100</f>
        <v>13.984329447615156</v>
      </c>
      <c r="D86" s="19">
        <f aca="true" t="shared" si="32" ref="D86:D100">SUM(D52,D18)</f>
        <v>149363</v>
      </c>
      <c r="E86" s="46">
        <f aca="true" t="shared" si="33" ref="E86:E92">D86/J86*100</f>
        <v>63.56873209824525</v>
      </c>
      <c r="F86" s="19">
        <f aca="true" t="shared" si="34" ref="F86:F100">SUM(F52,F18)</f>
        <v>129</v>
      </c>
      <c r="G86" s="46">
        <f aca="true" t="shared" si="35" ref="G86:G92">F86/J86*100</f>
        <v>0.054902261207083664</v>
      </c>
      <c r="H86" s="19">
        <f aca="true" t="shared" si="36" ref="H86:H100">SUM(H52,H18)</f>
        <v>52613</v>
      </c>
      <c r="I86" s="46">
        <f aca="true" t="shared" si="37" ref="I86:I92">H86/J86*100</f>
        <v>22.392036192932505</v>
      </c>
      <c r="J86" s="19">
        <f aca="true" t="shared" si="38" ref="J86:J100">SUM(J52,J18)</f>
        <v>234963</v>
      </c>
      <c r="K86" s="43">
        <v>100</v>
      </c>
      <c r="M86" s="19">
        <f aca="true" t="shared" si="39" ref="M86:M100">SUM(M52,M18)</f>
        <v>234963</v>
      </c>
      <c r="N86" s="29">
        <f aca="true" t="shared" si="40" ref="N86:N92">M86/$M$77*100</f>
        <v>91.97031435315117</v>
      </c>
    </row>
    <row r="87" spans="1:14" s="30" customFormat="1" ht="10.5" customHeight="1">
      <c r="A87" s="19" t="s">
        <v>42</v>
      </c>
      <c r="B87" s="19">
        <f t="shared" si="30"/>
        <v>32943</v>
      </c>
      <c r="C87" s="31">
        <f t="shared" si="31"/>
        <v>14.046390653647723</v>
      </c>
      <c r="D87" s="19">
        <f t="shared" si="32"/>
        <v>148616</v>
      </c>
      <c r="E87" s="46">
        <f t="shared" si="33"/>
        <v>63.36758623630239</v>
      </c>
      <c r="F87" s="19">
        <f t="shared" si="34"/>
        <v>117</v>
      </c>
      <c r="G87" s="46">
        <f t="shared" si="35"/>
        <v>0.04988700805867053</v>
      </c>
      <c r="H87" s="19">
        <f t="shared" si="36"/>
        <v>52854</v>
      </c>
      <c r="I87" s="46">
        <f t="shared" si="37"/>
        <v>22.536136101991218</v>
      </c>
      <c r="J87" s="19">
        <f t="shared" si="38"/>
        <v>234530</v>
      </c>
      <c r="K87" s="43">
        <v>100</v>
      </c>
      <c r="M87" s="19">
        <f t="shared" si="39"/>
        <v>234530</v>
      </c>
      <c r="N87" s="29">
        <f t="shared" si="40"/>
        <v>91.80082747174893</v>
      </c>
    </row>
    <row r="88" spans="1:14" s="30" customFormat="1" ht="10.5" customHeight="1">
      <c r="A88" s="19" t="s">
        <v>62</v>
      </c>
      <c r="B88" s="19">
        <f t="shared" si="30"/>
        <v>33275</v>
      </c>
      <c r="C88" s="31">
        <f t="shared" si="31"/>
        <v>14.144466973572909</v>
      </c>
      <c r="D88" s="19">
        <f t="shared" si="32"/>
        <v>148460</v>
      </c>
      <c r="E88" s="46">
        <f t="shared" si="33"/>
        <v>63.10706436954572</v>
      </c>
      <c r="F88" s="19">
        <f t="shared" si="34"/>
        <v>129</v>
      </c>
      <c r="G88" s="46">
        <f t="shared" si="35"/>
        <v>0.054835048522641774</v>
      </c>
      <c r="H88" s="19">
        <f t="shared" si="36"/>
        <v>53387</v>
      </c>
      <c r="I88" s="46">
        <f t="shared" si="37"/>
        <v>22.69363360835873</v>
      </c>
      <c r="J88" s="19">
        <f t="shared" si="38"/>
        <v>235251</v>
      </c>
      <c r="K88" s="43">
        <v>100</v>
      </c>
      <c r="M88" s="19">
        <f t="shared" si="39"/>
        <v>235251</v>
      </c>
      <c r="N88" s="29">
        <f t="shared" si="40"/>
        <v>92.08304465764041</v>
      </c>
    </row>
    <row r="89" spans="1:15" s="30" customFormat="1" ht="10.5" customHeight="1">
      <c r="A89" s="19" t="s">
        <v>63</v>
      </c>
      <c r="B89" s="19">
        <f t="shared" si="30"/>
        <v>33900</v>
      </c>
      <c r="C89" s="31">
        <f t="shared" si="31"/>
        <v>14.155670619675965</v>
      </c>
      <c r="D89" s="19">
        <f t="shared" si="32"/>
        <v>150730</v>
      </c>
      <c r="E89" s="46">
        <f t="shared" si="33"/>
        <v>62.940537831969266</v>
      </c>
      <c r="F89" s="19">
        <f t="shared" si="34"/>
        <v>140</v>
      </c>
      <c r="G89" s="46">
        <f t="shared" si="35"/>
        <v>0.05845999665942877</v>
      </c>
      <c r="H89" s="19">
        <f t="shared" si="36"/>
        <v>54710</v>
      </c>
      <c r="I89" s="46">
        <f t="shared" si="37"/>
        <v>22.845331551695338</v>
      </c>
      <c r="J89" s="19">
        <f t="shared" si="38"/>
        <v>239480</v>
      </c>
      <c r="K89" s="43">
        <v>100</v>
      </c>
      <c r="M89" s="19">
        <f t="shared" si="39"/>
        <v>239480</v>
      </c>
      <c r="N89" s="29">
        <f t="shared" si="40"/>
        <v>93.73837958015791</v>
      </c>
      <c r="O89" s="46"/>
    </row>
    <row r="90" spans="1:15" s="30" customFormat="1" ht="10.5" customHeight="1">
      <c r="A90" s="19" t="s">
        <v>64</v>
      </c>
      <c r="B90" s="19">
        <f t="shared" si="30"/>
        <v>35078</v>
      </c>
      <c r="C90" s="31">
        <f t="shared" si="31"/>
        <v>14.290777685886441</v>
      </c>
      <c r="D90" s="19">
        <f t="shared" si="32"/>
        <v>153682</v>
      </c>
      <c r="E90" s="46">
        <f t="shared" si="33"/>
        <v>62.61004892874167</v>
      </c>
      <c r="F90" s="19">
        <f t="shared" si="34"/>
        <v>151</v>
      </c>
      <c r="G90" s="46">
        <f t="shared" si="35"/>
        <v>0.06151740209159167</v>
      </c>
      <c r="H90" s="19">
        <f t="shared" si="36"/>
        <v>56548</v>
      </c>
      <c r="I90" s="46">
        <f t="shared" si="37"/>
        <v>23.037655983280303</v>
      </c>
      <c r="J90" s="19">
        <f t="shared" si="38"/>
        <v>245459</v>
      </c>
      <c r="K90" s="43">
        <v>100</v>
      </c>
      <c r="M90" s="19">
        <f t="shared" si="39"/>
        <v>245459</v>
      </c>
      <c r="N90" s="29">
        <f t="shared" si="40"/>
        <v>96.07870767231492</v>
      </c>
      <c r="O90" s="46"/>
    </row>
    <row r="91" spans="1:15" s="30" customFormat="1" ht="10.5" customHeight="1">
      <c r="A91" s="19" t="s">
        <v>65</v>
      </c>
      <c r="B91" s="19">
        <f t="shared" si="30"/>
        <v>36464</v>
      </c>
      <c r="C91" s="31">
        <f>B91/J91*100</f>
        <v>14.449600361398518</v>
      </c>
      <c r="D91" s="19">
        <f t="shared" si="32"/>
        <v>157945</v>
      </c>
      <c r="E91" s="46">
        <f>D91/J91*100</f>
        <v>62.588913149437495</v>
      </c>
      <c r="F91" s="19">
        <f t="shared" si="34"/>
        <v>147</v>
      </c>
      <c r="G91" s="46">
        <f>F91/J91*100</f>
        <v>0.05825173467325532</v>
      </c>
      <c r="H91" s="19">
        <f t="shared" si="36"/>
        <v>57797</v>
      </c>
      <c r="I91" s="46">
        <f>H91/J91*100</f>
        <v>22.903234754490732</v>
      </c>
      <c r="J91" s="19">
        <f t="shared" si="38"/>
        <v>252353</v>
      </c>
      <c r="K91" s="43">
        <v>100</v>
      </c>
      <c r="M91" s="19">
        <f t="shared" si="39"/>
        <v>252353</v>
      </c>
      <c r="N91" s="29">
        <f t="shared" si="40"/>
        <v>98.77718933602634</v>
      </c>
      <c r="O91" s="46"/>
    </row>
    <row r="92" spans="1:15" s="30" customFormat="1" ht="10.5" customHeight="1">
      <c r="A92" s="19" t="s">
        <v>69</v>
      </c>
      <c r="B92" s="19">
        <f t="shared" si="30"/>
        <v>37740</v>
      </c>
      <c r="C92" s="31">
        <f t="shared" si="31"/>
        <v>14.549015223651596</v>
      </c>
      <c r="D92" s="19">
        <f t="shared" si="32"/>
        <v>161518</v>
      </c>
      <c r="E92" s="46">
        <f t="shared" si="33"/>
        <v>62.266238497449876</v>
      </c>
      <c r="F92" s="19">
        <f t="shared" si="34"/>
        <v>153</v>
      </c>
      <c r="G92" s="46">
        <f t="shared" si="35"/>
        <v>0.05898249414993889</v>
      </c>
      <c r="H92" s="19">
        <f t="shared" si="36"/>
        <v>59988</v>
      </c>
      <c r="I92" s="46">
        <f t="shared" si="37"/>
        <v>23.125763784748592</v>
      </c>
      <c r="J92" s="19">
        <f t="shared" si="38"/>
        <v>259399</v>
      </c>
      <c r="K92" s="43">
        <v>100</v>
      </c>
      <c r="M92" s="19">
        <f t="shared" si="39"/>
        <v>259399</v>
      </c>
      <c r="N92" s="29">
        <f t="shared" si="40"/>
        <v>101.5351675493293</v>
      </c>
      <c r="O92" s="46"/>
    </row>
    <row r="93" spans="1:15" s="30" customFormat="1" ht="10.5" customHeight="1">
      <c r="A93" s="19" t="s">
        <v>71</v>
      </c>
      <c r="B93" s="19">
        <f t="shared" si="30"/>
        <v>38743</v>
      </c>
      <c r="C93" s="31">
        <f aca="true" t="shared" si="41" ref="C93:C98">B93/J93*100</f>
        <v>14.64271001439969</v>
      </c>
      <c r="D93" s="19">
        <f t="shared" si="32"/>
        <v>164234</v>
      </c>
      <c r="E93" s="46">
        <f aca="true" t="shared" si="42" ref="E93:E98">D93/J93*100</f>
        <v>62.071363510954725</v>
      </c>
      <c r="F93" s="19">
        <f t="shared" si="34"/>
        <v>143</v>
      </c>
      <c r="G93" s="46">
        <f aca="true" t="shared" si="43" ref="G93:G98">F93/J93*100</f>
        <v>0.05404608657200413</v>
      </c>
      <c r="H93" s="19">
        <f t="shared" si="36"/>
        <v>61469</v>
      </c>
      <c r="I93" s="46">
        <f aca="true" t="shared" si="44" ref="I93:I98">H93/J93*100</f>
        <v>23.231880388073577</v>
      </c>
      <c r="J93" s="19">
        <f t="shared" si="38"/>
        <v>264589</v>
      </c>
      <c r="K93" s="43">
        <v>100</v>
      </c>
      <c r="M93" s="19">
        <f t="shared" si="39"/>
        <v>264589</v>
      </c>
      <c r="N93" s="29">
        <f aca="true" t="shared" si="45" ref="N93:N98">M93/$M$77*100</f>
        <v>103.56666157814598</v>
      </c>
      <c r="O93" s="46"/>
    </row>
    <row r="94" spans="1:15" s="30" customFormat="1" ht="10.5" customHeight="1">
      <c r="A94" s="19" t="s">
        <v>84</v>
      </c>
      <c r="B94" s="19">
        <f t="shared" si="30"/>
        <v>39449</v>
      </c>
      <c r="C94" s="31">
        <f t="shared" si="41"/>
        <v>14.721094426366541</v>
      </c>
      <c r="D94" s="19">
        <f t="shared" si="32"/>
        <v>166128</v>
      </c>
      <c r="E94" s="46">
        <f t="shared" si="42"/>
        <v>61.99361136818222</v>
      </c>
      <c r="F94" s="19">
        <f t="shared" si="34"/>
        <v>128</v>
      </c>
      <c r="G94" s="46">
        <f t="shared" si="43"/>
        <v>0.047765471534764306</v>
      </c>
      <c r="H94" s="19">
        <f t="shared" si="36"/>
        <v>62271</v>
      </c>
      <c r="I94" s="46">
        <f t="shared" si="44"/>
        <v>23.23752873391647</v>
      </c>
      <c r="J94" s="19">
        <f t="shared" si="38"/>
        <v>267976</v>
      </c>
      <c r="K94" s="43">
        <v>100</v>
      </c>
      <c r="M94" s="19">
        <f t="shared" si="39"/>
        <v>267976</v>
      </c>
      <c r="N94" s="29">
        <f t="shared" si="45"/>
        <v>104.89241692989975</v>
      </c>
      <c r="O94" s="46"/>
    </row>
    <row r="95" spans="1:15" s="30" customFormat="1" ht="10.5" customHeight="1">
      <c r="A95" s="19" t="s">
        <v>93</v>
      </c>
      <c r="B95" s="19">
        <f t="shared" si="30"/>
        <v>40466</v>
      </c>
      <c r="C95" s="31">
        <f t="shared" si="41"/>
        <v>14.918946021774154</v>
      </c>
      <c r="D95" s="19">
        <f t="shared" si="32"/>
        <v>167973</v>
      </c>
      <c r="E95" s="46">
        <f t="shared" si="42"/>
        <v>61.92804132149138</v>
      </c>
      <c r="F95" s="19">
        <f t="shared" si="34"/>
        <v>135</v>
      </c>
      <c r="G95" s="46">
        <f t="shared" si="43"/>
        <v>0.04977160364106932</v>
      </c>
      <c r="H95" s="19">
        <f t="shared" si="36"/>
        <v>62665</v>
      </c>
      <c r="I95" s="46">
        <f t="shared" si="44"/>
        <v>23.1032410530934</v>
      </c>
      <c r="J95" s="19">
        <f t="shared" si="38"/>
        <v>271239</v>
      </c>
      <c r="K95" s="43">
        <v>101</v>
      </c>
      <c r="M95" s="19">
        <f t="shared" si="39"/>
        <v>271239</v>
      </c>
      <c r="N95" s="29">
        <f t="shared" si="45"/>
        <v>106.16963562277621</v>
      </c>
      <c r="O95" s="46"/>
    </row>
    <row r="96" spans="1:15" s="30" customFormat="1" ht="10.5" customHeight="1">
      <c r="A96" s="19" t="s">
        <v>97</v>
      </c>
      <c r="B96" s="19">
        <f t="shared" si="30"/>
        <v>41295</v>
      </c>
      <c r="C96" s="31">
        <f t="shared" si="41"/>
        <v>15.268826746236869</v>
      </c>
      <c r="D96" s="19">
        <f t="shared" si="32"/>
        <v>167270</v>
      </c>
      <c r="E96" s="46">
        <f t="shared" si="42"/>
        <v>61.84808451006275</v>
      </c>
      <c r="F96" s="19">
        <f t="shared" si="34"/>
        <v>115</v>
      </c>
      <c r="G96" s="46">
        <f t="shared" si="43"/>
        <v>0.04252125138194067</v>
      </c>
      <c r="H96" s="19">
        <f t="shared" si="36"/>
        <v>61773</v>
      </c>
      <c r="I96" s="46">
        <f t="shared" si="44"/>
        <v>22.840567492318446</v>
      </c>
      <c r="J96" s="19">
        <f t="shared" si="38"/>
        <v>270453</v>
      </c>
      <c r="K96" s="43">
        <v>102</v>
      </c>
      <c r="M96" s="19">
        <f t="shared" si="39"/>
        <v>270453</v>
      </c>
      <c r="N96" s="29">
        <f t="shared" si="45"/>
        <v>105.86197583344097</v>
      </c>
      <c r="O96" s="46"/>
    </row>
    <row r="97" spans="1:14" s="30" customFormat="1" ht="10.5" customHeight="1">
      <c r="A97" s="19" t="s">
        <v>98</v>
      </c>
      <c r="B97" s="19">
        <f t="shared" si="30"/>
        <v>42190</v>
      </c>
      <c r="C97" s="31">
        <f t="shared" si="41"/>
        <v>15.64098761770594</v>
      </c>
      <c r="D97" s="19">
        <f t="shared" si="32"/>
        <v>166611</v>
      </c>
      <c r="E97" s="46">
        <f t="shared" si="42"/>
        <v>61.76725735893823</v>
      </c>
      <c r="F97" s="19">
        <f t="shared" si="34"/>
        <v>116</v>
      </c>
      <c r="G97" s="46">
        <f t="shared" si="43"/>
        <v>0.04300437458293171</v>
      </c>
      <c r="H97" s="19">
        <f t="shared" si="36"/>
        <v>60823</v>
      </c>
      <c r="I97" s="46">
        <f t="shared" si="44"/>
        <v>22.54875064877289</v>
      </c>
      <c r="J97" s="19">
        <f t="shared" si="38"/>
        <v>269740</v>
      </c>
      <c r="K97" s="43">
        <v>103</v>
      </c>
      <c r="M97" s="19">
        <f t="shared" si="39"/>
        <v>269740</v>
      </c>
      <c r="N97" s="29">
        <f t="shared" si="45"/>
        <v>105.5828900448964</v>
      </c>
    </row>
    <row r="98" spans="1:14" s="30" customFormat="1" ht="10.5" customHeight="1">
      <c r="A98" s="19" t="s">
        <v>99</v>
      </c>
      <c r="B98" s="19">
        <f t="shared" si="30"/>
        <v>42273</v>
      </c>
      <c r="C98" s="31">
        <f t="shared" si="41"/>
        <v>15.753169415605225</v>
      </c>
      <c r="D98" s="19">
        <f t="shared" si="32"/>
        <v>165496</v>
      </c>
      <c r="E98" s="46">
        <f t="shared" si="42"/>
        <v>61.67261669635471</v>
      </c>
      <c r="F98" s="19">
        <f t="shared" si="34"/>
        <v>122</v>
      </c>
      <c r="G98" s="46">
        <f t="shared" si="43"/>
        <v>0.04546369239712908</v>
      </c>
      <c r="H98" s="19">
        <f t="shared" si="36"/>
        <v>60455</v>
      </c>
      <c r="I98" s="46">
        <f t="shared" si="44"/>
        <v>22.52875019564294</v>
      </c>
      <c r="J98" s="19">
        <f t="shared" si="38"/>
        <v>268346</v>
      </c>
      <c r="K98" s="43">
        <v>104</v>
      </c>
      <c r="M98" s="19">
        <f t="shared" si="39"/>
        <v>268346</v>
      </c>
      <c r="N98" s="29">
        <f t="shared" si="45"/>
        <v>105.03724405719497</v>
      </c>
    </row>
    <row r="99" spans="1:14" s="30" customFormat="1" ht="10.5" customHeight="1">
      <c r="A99" s="19" t="s">
        <v>100</v>
      </c>
      <c r="B99" s="19">
        <f t="shared" si="30"/>
        <v>42515</v>
      </c>
      <c r="C99" s="31">
        <f>B99/J99*100</f>
        <v>15.99661367698241</v>
      </c>
      <c r="D99" s="19">
        <f t="shared" si="32"/>
        <v>163399</v>
      </c>
      <c r="E99" s="46">
        <f>D99/J99*100</f>
        <v>61.48019941679993</v>
      </c>
      <c r="F99" s="19">
        <f t="shared" si="34"/>
        <v>112</v>
      </c>
      <c r="G99" s="46">
        <f>F99/J99*100</f>
        <v>0.04214090866334305</v>
      </c>
      <c r="H99" s="19">
        <f t="shared" si="36"/>
        <v>59749</v>
      </c>
      <c r="I99" s="46">
        <f>H99/J99*100</f>
        <v>22.48104599755432</v>
      </c>
      <c r="J99" s="19">
        <f t="shared" si="38"/>
        <v>265775</v>
      </c>
      <c r="K99" s="43">
        <v>105</v>
      </c>
      <c r="M99" s="19">
        <f t="shared" si="39"/>
        <v>265775</v>
      </c>
      <c r="N99" s="29">
        <f>M99/$M$77*100</f>
        <v>104.03089123482741</v>
      </c>
    </row>
    <row r="100" spans="1:14" s="30" customFormat="1" ht="10.5" customHeight="1">
      <c r="A100" s="36" t="s">
        <v>175</v>
      </c>
      <c r="B100" s="36">
        <f t="shared" si="30"/>
        <v>42197</v>
      </c>
      <c r="C100" s="38">
        <f>B100/J100*100</f>
        <v>15.948974770858925</v>
      </c>
      <c r="D100" s="36">
        <f t="shared" si="32"/>
        <v>162764</v>
      </c>
      <c r="E100" s="49">
        <f>D100/J100*100</f>
        <v>61.51903996976282</v>
      </c>
      <c r="F100" s="36">
        <f t="shared" si="34"/>
        <v>123</v>
      </c>
      <c r="G100" s="49">
        <f>F100/J100*100</f>
        <v>0.04648965321742417</v>
      </c>
      <c r="H100" s="36">
        <f t="shared" si="36"/>
        <v>59491</v>
      </c>
      <c r="I100" s="49">
        <f>H100/J100*100</f>
        <v>22.485495606160825</v>
      </c>
      <c r="J100" s="36">
        <f t="shared" si="38"/>
        <v>264575</v>
      </c>
      <c r="K100" s="52">
        <v>105</v>
      </c>
      <c r="M100" s="36">
        <f t="shared" si="39"/>
        <v>264575</v>
      </c>
      <c r="N100" s="41">
        <f>M100/$M$77*100</f>
        <v>103.56118163278887</v>
      </c>
    </row>
    <row r="101" spans="1:14" ht="10.5" customHeight="1">
      <c r="A101" s="53"/>
      <c r="B101" s="53"/>
      <c r="C101" s="31"/>
      <c r="D101" s="53"/>
      <c r="E101" s="46"/>
      <c r="F101" s="53"/>
      <c r="G101" s="46"/>
      <c r="H101" s="53"/>
      <c r="I101" s="46"/>
      <c r="J101" s="53"/>
      <c r="K101" s="90"/>
      <c r="L101" s="30"/>
      <c r="M101" s="53"/>
      <c r="N101" s="46"/>
    </row>
    <row r="102" ht="10.5" customHeight="1">
      <c r="A102" s="5" t="s">
        <v>43</v>
      </c>
    </row>
    <row r="103" ht="10.5" customHeight="1">
      <c r="A103" s="5" t="s">
        <v>24</v>
      </c>
    </row>
    <row r="104" ht="10.5" customHeight="1">
      <c r="A104" s="5" t="s">
        <v>25</v>
      </c>
    </row>
    <row r="105" ht="10.5" customHeight="1">
      <c r="A105" s="5" t="s">
        <v>26</v>
      </c>
    </row>
    <row r="106" ht="11.25">
      <c r="A106" s="5" t="s">
        <v>44</v>
      </c>
    </row>
    <row r="145" ht="9.75" customHeight="1"/>
    <row r="146" ht="11.25" hidden="1"/>
  </sheetData>
  <sheetProtection/>
  <mergeCells count="2">
    <mergeCell ref="H38:I38"/>
    <mergeCell ref="H72:I72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zoomScale="115" zoomScaleNormal="115" zoomScalePageLayoutView="0" workbookViewId="0" topLeftCell="A1">
      <selection activeCell="A111" sqref="A111"/>
    </sheetView>
  </sheetViews>
  <sheetFormatPr defaultColWidth="9.140625" defaultRowHeight="12.75"/>
  <cols>
    <col min="1" max="1" width="12.28125" style="5" customWidth="1"/>
    <col min="2" max="12" width="8.28125" style="5" customWidth="1"/>
    <col min="13" max="13" width="1.8515625" style="5" customWidth="1"/>
    <col min="14" max="15" width="6.7109375" style="5" customWidth="1"/>
    <col min="16" max="16384" width="9.140625" style="5" customWidth="1"/>
  </cols>
  <sheetData>
    <row r="1" ht="10.5" customHeight="1">
      <c r="A1" s="1"/>
    </row>
    <row r="2" spans="1:15" ht="12" customHeight="1">
      <c r="A2" s="6" t="s">
        <v>54</v>
      </c>
      <c r="B2" s="7"/>
      <c r="C2" s="7"/>
      <c r="D2" s="7"/>
      <c r="E2" s="7"/>
      <c r="F2" s="9"/>
      <c r="G2" s="9"/>
      <c r="H2" s="7"/>
      <c r="I2" s="7"/>
      <c r="J2" s="7"/>
      <c r="K2" s="7"/>
      <c r="L2" s="7"/>
      <c r="M2" s="9"/>
      <c r="N2" s="9"/>
      <c r="O2" s="9"/>
    </row>
    <row r="3" spans="1:15" ht="10.5" customHeight="1">
      <c r="A3" s="6" t="s">
        <v>61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0.5" customHeight="1">
      <c r="A5" s="11"/>
      <c r="B5" s="12" t="s">
        <v>7</v>
      </c>
      <c r="C5" s="13"/>
      <c r="D5" s="12" t="s">
        <v>6</v>
      </c>
      <c r="E5" s="54"/>
      <c r="F5" s="12" t="s">
        <v>0</v>
      </c>
      <c r="G5" s="54"/>
      <c r="H5" s="12" t="s">
        <v>1</v>
      </c>
      <c r="I5" s="54"/>
      <c r="J5" s="12" t="s">
        <v>4</v>
      </c>
      <c r="K5" s="55"/>
      <c r="L5" s="56"/>
      <c r="N5" s="12" t="s">
        <v>27</v>
      </c>
      <c r="O5" s="56"/>
    </row>
    <row r="6" spans="1:15" ht="10.5" customHeight="1">
      <c r="A6" s="57" t="s">
        <v>12</v>
      </c>
      <c r="B6" s="17" t="s">
        <v>5</v>
      </c>
      <c r="C6" s="18"/>
      <c r="D6" s="16" t="s">
        <v>8</v>
      </c>
      <c r="E6" s="7"/>
      <c r="F6" s="19"/>
      <c r="G6" s="2"/>
      <c r="H6" s="19"/>
      <c r="I6" s="2"/>
      <c r="J6" s="19"/>
      <c r="K6" s="53"/>
      <c r="L6" s="58"/>
      <c r="N6" s="59" t="s">
        <v>28</v>
      </c>
      <c r="O6" s="60"/>
    </row>
    <row r="7" spans="1:15" s="26" customFormat="1" ht="10.5" customHeight="1">
      <c r="A7" s="22"/>
      <c r="B7" s="61" t="s">
        <v>2</v>
      </c>
      <c r="C7" s="62" t="s">
        <v>3</v>
      </c>
      <c r="D7" s="61" t="s">
        <v>2</v>
      </c>
      <c r="E7" s="62" t="s">
        <v>3</v>
      </c>
      <c r="F7" s="61" t="s">
        <v>2</v>
      </c>
      <c r="G7" s="62" t="s">
        <v>3</v>
      </c>
      <c r="H7" s="61" t="s">
        <v>2</v>
      </c>
      <c r="I7" s="62" t="s">
        <v>3</v>
      </c>
      <c r="J7" s="61" t="s">
        <v>2</v>
      </c>
      <c r="K7" s="62" t="s">
        <v>3</v>
      </c>
      <c r="L7" s="63" t="s">
        <v>4</v>
      </c>
      <c r="N7" s="61" t="s">
        <v>2</v>
      </c>
      <c r="O7" s="63" t="s">
        <v>3</v>
      </c>
    </row>
    <row r="8" spans="1:15" s="26" customFormat="1" ht="10.5" customHeight="1">
      <c r="A8" s="167" t="s">
        <v>15</v>
      </c>
      <c r="B8" s="164">
        <v>16133</v>
      </c>
      <c r="C8" s="164">
        <v>14801</v>
      </c>
      <c r="D8" s="163">
        <v>84024</v>
      </c>
      <c r="E8" s="164">
        <v>81731</v>
      </c>
      <c r="F8" s="163">
        <v>138</v>
      </c>
      <c r="G8" s="164">
        <v>137</v>
      </c>
      <c r="H8" s="163">
        <v>22827</v>
      </c>
      <c r="I8" s="164">
        <v>20723</v>
      </c>
      <c r="J8" s="163">
        <v>123122</v>
      </c>
      <c r="K8" s="164">
        <v>117392</v>
      </c>
      <c r="L8" s="166">
        <v>240514</v>
      </c>
      <c r="N8" s="168">
        <v>51.191198849131446</v>
      </c>
      <c r="O8" s="169">
        <v>48.80880115086856</v>
      </c>
    </row>
    <row r="9" spans="1:15" ht="10.5" customHeight="1">
      <c r="A9" s="65" t="s">
        <v>16</v>
      </c>
      <c r="B9" s="53">
        <v>16523</v>
      </c>
      <c r="C9" s="53">
        <v>14984</v>
      </c>
      <c r="D9" s="19">
        <v>86334</v>
      </c>
      <c r="E9" s="53">
        <v>83827</v>
      </c>
      <c r="F9" s="19">
        <v>140</v>
      </c>
      <c r="G9" s="53">
        <v>126</v>
      </c>
      <c r="H9" s="19">
        <v>23900</v>
      </c>
      <c r="I9" s="53">
        <v>21797</v>
      </c>
      <c r="J9" s="19">
        <v>126897</v>
      </c>
      <c r="K9" s="53">
        <v>120734</v>
      </c>
      <c r="L9" s="58">
        <v>247631</v>
      </c>
      <c r="M9" s="30"/>
      <c r="N9" s="64">
        <v>51.2443918572392</v>
      </c>
      <c r="O9" s="29">
        <v>48.755608142760806</v>
      </c>
    </row>
    <row r="10" spans="1:15" s="30" customFormat="1" ht="10.5" customHeight="1">
      <c r="A10" s="65" t="s">
        <v>17</v>
      </c>
      <c r="B10" s="19">
        <v>16830</v>
      </c>
      <c r="C10" s="53">
        <v>15172</v>
      </c>
      <c r="D10" s="19">
        <v>88361</v>
      </c>
      <c r="E10" s="53">
        <v>84921</v>
      </c>
      <c r="F10" s="19">
        <v>137</v>
      </c>
      <c r="G10" s="53">
        <v>116</v>
      </c>
      <c r="H10" s="19">
        <v>24860</v>
      </c>
      <c r="I10" s="53">
        <v>22703</v>
      </c>
      <c r="J10" s="19">
        <v>130188</v>
      </c>
      <c r="K10" s="53">
        <v>122912</v>
      </c>
      <c r="L10" s="58">
        <v>253100</v>
      </c>
      <c r="N10" s="64">
        <v>51.43737653101541</v>
      </c>
      <c r="O10" s="29">
        <v>48.56262346898459</v>
      </c>
    </row>
    <row r="11" spans="1:15" s="30" customFormat="1" ht="10.5" customHeight="1">
      <c r="A11" s="65" t="s">
        <v>18</v>
      </c>
      <c r="B11" s="19">
        <v>16793</v>
      </c>
      <c r="C11" s="53">
        <v>15239</v>
      </c>
      <c r="D11" s="19">
        <v>87836</v>
      </c>
      <c r="E11" s="53">
        <v>85240</v>
      </c>
      <c r="F11" s="19">
        <v>140</v>
      </c>
      <c r="G11" s="53">
        <v>124</v>
      </c>
      <c r="H11" s="19">
        <v>25328</v>
      </c>
      <c r="I11" s="53">
        <v>23056</v>
      </c>
      <c r="J11" s="19">
        <v>130097</v>
      </c>
      <c r="K11" s="53">
        <v>123659</v>
      </c>
      <c r="L11" s="58">
        <v>253756</v>
      </c>
      <c r="N11" s="64">
        <v>51.268541433503046</v>
      </c>
      <c r="O11" s="29">
        <v>48.73145856649695</v>
      </c>
    </row>
    <row r="12" spans="1:15" s="30" customFormat="1" ht="10.5" customHeight="1">
      <c r="A12" s="65" t="s">
        <v>21</v>
      </c>
      <c r="B12" s="19">
        <v>16185</v>
      </c>
      <c r="C12" s="53">
        <v>15049</v>
      </c>
      <c r="D12" s="19">
        <v>80694</v>
      </c>
      <c r="E12" s="53">
        <v>78534</v>
      </c>
      <c r="F12" s="19">
        <v>113</v>
      </c>
      <c r="G12" s="53">
        <v>120</v>
      </c>
      <c r="H12" s="19">
        <v>26183</v>
      </c>
      <c r="I12" s="53">
        <v>23963</v>
      </c>
      <c r="J12" s="19">
        <v>123175</v>
      </c>
      <c r="K12" s="53">
        <v>117666</v>
      </c>
      <c r="L12" s="58">
        <v>240841</v>
      </c>
      <c r="N12" s="64">
        <v>51.143700615758945</v>
      </c>
      <c r="O12" s="29">
        <v>48.856299384241055</v>
      </c>
    </row>
    <row r="13" spans="1:15" s="30" customFormat="1" ht="10.5" customHeight="1">
      <c r="A13" s="65" t="s">
        <v>22</v>
      </c>
      <c r="B13" s="19">
        <v>16066</v>
      </c>
      <c r="C13" s="53">
        <v>15091</v>
      </c>
      <c r="D13" s="19">
        <v>79264</v>
      </c>
      <c r="E13" s="53">
        <v>77012</v>
      </c>
      <c r="F13" s="19">
        <v>73</v>
      </c>
      <c r="G13" s="53">
        <v>75</v>
      </c>
      <c r="H13" s="19">
        <v>26646</v>
      </c>
      <c r="I13" s="53">
        <v>24660</v>
      </c>
      <c r="J13" s="19">
        <v>122049</v>
      </c>
      <c r="K13" s="53">
        <v>116838</v>
      </c>
      <c r="L13" s="58">
        <v>238887</v>
      </c>
      <c r="N13" s="64">
        <v>51.09068304261011</v>
      </c>
      <c r="O13" s="29">
        <v>48.9093169573899</v>
      </c>
    </row>
    <row r="14" spans="1:15" s="30" customFormat="1" ht="10.5" customHeight="1">
      <c r="A14" s="65" t="s">
        <v>23</v>
      </c>
      <c r="B14" s="19">
        <v>16005</v>
      </c>
      <c r="C14" s="53">
        <v>15022</v>
      </c>
      <c r="D14" s="19">
        <v>78735</v>
      </c>
      <c r="E14" s="53">
        <v>76461</v>
      </c>
      <c r="F14" s="19">
        <v>76</v>
      </c>
      <c r="G14" s="53">
        <v>73</v>
      </c>
      <c r="H14" s="19">
        <v>27093</v>
      </c>
      <c r="I14" s="53">
        <v>25416</v>
      </c>
      <c r="J14" s="19">
        <v>121909</v>
      </c>
      <c r="K14" s="53">
        <v>116972</v>
      </c>
      <c r="L14" s="58">
        <v>238881</v>
      </c>
      <c r="N14" s="64">
        <v>51.033359706297276</v>
      </c>
      <c r="O14" s="29">
        <v>48.966640293702724</v>
      </c>
    </row>
    <row r="15" spans="1:15" s="30" customFormat="1" ht="10.5" customHeight="1">
      <c r="A15" s="65" t="s">
        <v>36</v>
      </c>
      <c r="B15" s="19">
        <v>15873</v>
      </c>
      <c r="C15" s="53">
        <v>15270</v>
      </c>
      <c r="D15" s="19">
        <v>78007</v>
      </c>
      <c r="E15" s="53">
        <v>75645</v>
      </c>
      <c r="F15" s="19">
        <v>80</v>
      </c>
      <c r="G15" s="53">
        <v>76</v>
      </c>
      <c r="H15" s="19">
        <v>27104</v>
      </c>
      <c r="I15" s="53">
        <v>25763</v>
      </c>
      <c r="J15" s="19">
        <v>121064</v>
      </c>
      <c r="K15" s="53">
        <v>116754</v>
      </c>
      <c r="L15" s="58">
        <v>237818</v>
      </c>
      <c r="N15" s="64">
        <v>50.90615512702992</v>
      </c>
      <c r="O15" s="29">
        <v>49.09384487297009</v>
      </c>
    </row>
    <row r="16" spans="1:15" ht="10.5" customHeight="1">
      <c r="A16" s="65" t="s">
        <v>37</v>
      </c>
      <c r="B16" s="19">
        <v>16447</v>
      </c>
      <c r="C16" s="53">
        <v>15888</v>
      </c>
      <c r="D16" s="19">
        <v>77226</v>
      </c>
      <c r="E16" s="53">
        <v>74684</v>
      </c>
      <c r="F16" s="19">
        <v>71</v>
      </c>
      <c r="G16" s="53">
        <v>65</v>
      </c>
      <c r="H16" s="19">
        <v>26666</v>
      </c>
      <c r="I16" s="53">
        <v>25370</v>
      </c>
      <c r="J16" s="19">
        <v>120410</v>
      </c>
      <c r="K16" s="53">
        <v>116007</v>
      </c>
      <c r="L16" s="58">
        <v>236417</v>
      </c>
      <c r="N16" s="64">
        <v>50.93119361128853</v>
      </c>
      <c r="O16" s="29">
        <v>49.06880638871147</v>
      </c>
    </row>
    <row r="17" spans="1:15" s="30" customFormat="1" ht="10.5" customHeight="1">
      <c r="A17" s="65" t="s">
        <v>40</v>
      </c>
      <c r="B17" s="19">
        <v>16493</v>
      </c>
      <c r="C17" s="53">
        <v>15840</v>
      </c>
      <c r="D17" s="19">
        <v>76298</v>
      </c>
      <c r="E17" s="53">
        <v>73767</v>
      </c>
      <c r="F17" s="19">
        <v>68</v>
      </c>
      <c r="G17" s="53">
        <v>70</v>
      </c>
      <c r="H17" s="19">
        <v>26842</v>
      </c>
      <c r="I17" s="53">
        <v>25573</v>
      </c>
      <c r="J17" s="19">
        <v>119701</v>
      </c>
      <c r="K17" s="53">
        <v>115250</v>
      </c>
      <c r="L17" s="58">
        <v>234951</v>
      </c>
      <c r="N17" s="64">
        <v>50.947218781788536</v>
      </c>
      <c r="O17" s="29">
        <v>49.05278121821146</v>
      </c>
    </row>
    <row r="18" spans="1:15" s="30" customFormat="1" ht="10.5" customHeight="1">
      <c r="A18" s="65" t="s">
        <v>41</v>
      </c>
      <c r="B18" s="19">
        <v>16454</v>
      </c>
      <c r="C18" s="53">
        <v>15852</v>
      </c>
      <c r="D18" s="19">
        <v>75220</v>
      </c>
      <c r="E18" s="53">
        <v>73033</v>
      </c>
      <c r="F18" s="19">
        <v>65</v>
      </c>
      <c r="G18" s="53">
        <v>64</v>
      </c>
      <c r="H18" s="19">
        <v>26978</v>
      </c>
      <c r="I18" s="53">
        <v>25506</v>
      </c>
      <c r="J18" s="19">
        <f aca="true" t="shared" si="0" ref="J18:K20">SUM(H18,F18,D18,B18)</f>
        <v>118717</v>
      </c>
      <c r="K18" s="53">
        <f t="shared" si="0"/>
        <v>114455</v>
      </c>
      <c r="L18" s="58">
        <f aca="true" t="shared" si="1" ref="L18:L24">SUM(J18:K18)</f>
        <v>233172</v>
      </c>
      <c r="N18" s="64">
        <f aca="true" t="shared" si="2" ref="N18:N24">J18/L18*100</f>
        <v>50.91391762304222</v>
      </c>
      <c r="O18" s="29">
        <f aca="true" t="shared" si="3" ref="O18:O24">K18/L18*100</f>
        <v>49.08608237695778</v>
      </c>
    </row>
    <row r="19" spans="1:15" s="30" customFormat="1" ht="10.5" customHeight="1">
      <c r="A19" s="65" t="s">
        <v>42</v>
      </c>
      <c r="B19" s="19">
        <v>16573</v>
      </c>
      <c r="C19" s="53">
        <v>15833</v>
      </c>
      <c r="D19" s="19">
        <v>74942</v>
      </c>
      <c r="E19" s="53">
        <v>72538</v>
      </c>
      <c r="F19" s="19">
        <v>67</v>
      </c>
      <c r="G19" s="53">
        <v>50</v>
      </c>
      <c r="H19" s="19">
        <v>27124</v>
      </c>
      <c r="I19" s="53">
        <v>25582</v>
      </c>
      <c r="J19" s="19">
        <f t="shared" si="0"/>
        <v>118706</v>
      </c>
      <c r="K19" s="53">
        <f t="shared" si="0"/>
        <v>114003</v>
      </c>
      <c r="L19" s="58">
        <f t="shared" si="1"/>
        <v>232709</v>
      </c>
      <c r="N19" s="64">
        <f t="shared" si="2"/>
        <v>51.0104894954643</v>
      </c>
      <c r="O19" s="29">
        <f t="shared" si="3"/>
        <v>48.98951050453571</v>
      </c>
    </row>
    <row r="20" spans="1:15" s="30" customFormat="1" ht="10.5" customHeight="1">
      <c r="A20" s="65" t="s">
        <v>62</v>
      </c>
      <c r="B20" s="19">
        <v>16679</v>
      </c>
      <c r="C20" s="53">
        <v>16027</v>
      </c>
      <c r="D20" s="19">
        <v>75048</v>
      </c>
      <c r="E20" s="53">
        <v>72234</v>
      </c>
      <c r="F20" s="19">
        <v>72</v>
      </c>
      <c r="G20" s="53">
        <v>57</v>
      </c>
      <c r="H20" s="19">
        <v>27447</v>
      </c>
      <c r="I20" s="53">
        <v>25780</v>
      </c>
      <c r="J20" s="19">
        <f t="shared" si="0"/>
        <v>119246</v>
      </c>
      <c r="K20" s="53">
        <f t="shared" si="0"/>
        <v>114098</v>
      </c>
      <c r="L20" s="58">
        <f t="shared" si="1"/>
        <v>233344</v>
      </c>
      <c r="N20" s="64">
        <f t="shared" si="2"/>
        <v>51.103092430060336</v>
      </c>
      <c r="O20" s="29">
        <f t="shared" si="3"/>
        <v>48.89690756993966</v>
      </c>
    </row>
    <row r="21" spans="1:15" s="30" customFormat="1" ht="10.5" customHeight="1">
      <c r="A21" s="65" t="s">
        <v>63</v>
      </c>
      <c r="B21" s="19">
        <v>16943</v>
      </c>
      <c r="C21" s="53">
        <v>16335</v>
      </c>
      <c r="D21" s="19">
        <v>76254</v>
      </c>
      <c r="E21" s="53">
        <v>73318</v>
      </c>
      <c r="F21" s="19">
        <v>71</v>
      </c>
      <c r="G21" s="53">
        <v>69</v>
      </c>
      <c r="H21" s="19">
        <v>28190</v>
      </c>
      <c r="I21" s="53">
        <v>26350</v>
      </c>
      <c r="J21" s="19">
        <f aca="true" t="shared" si="4" ref="J21:K24">SUM(H21,F21,D21,B21)</f>
        <v>121458</v>
      </c>
      <c r="K21" s="53">
        <f t="shared" si="4"/>
        <v>116072</v>
      </c>
      <c r="L21" s="58">
        <f t="shared" si="1"/>
        <v>237530</v>
      </c>
      <c r="N21" s="64">
        <f t="shared" si="2"/>
        <v>51.133751526123014</v>
      </c>
      <c r="O21" s="29">
        <f t="shared" si="3"/>
        <v>48.866248473876986</v>
      </c>
    </row>
    <row r="22" spans="1:15" s="30" customFormat="1" ht="10.5" customHeight="1">
      <c r="A22" s="65" t="s">
        <v>64</v>
      </c>
      <c r="B22" s="19">
        <v>17636</v>
      </c>
      <c r="C22" s="53">
        <v>16800</v>
      </c>
      <c r="D22" s="19">
        <v>77732</v>
      </c>
      <c r="E22" s="53">
        <v>74803</v>
      </c>
      <c r="F22" s="19">
        <v>71</v>
      </c>
      <c r="G22" s="53">
        <v>80</v>
      </c>
      <c r="H22" s="19">
        <v>29089</v>
      </c>
      <c r="I22" s="53">
        <v>27271</v>
      </c>
      <c r="J22" s="19">
        <f t="shared" si="4"/>
        <v>124528</v>
      </c>
      <c r="K22" s="53">
        <f t="shared" si="4"/>
        <v>118954</v>
      </c>
      <c r="L22" s="58">
        <f t="shared" si="1"/>
        <v>243482</v>
      </c>
      <c r="N22" s="64">
        <f t="shared" si="2"/>
        <v>51.144643135837555</v>
      </c>
      <c r="O22" s="29">
        <f t="shared" si="3"/>
        <v>48.85535686416244</v>
      </c>
    </row>
    <row r="23" spans="1:15" s="30" customFormat="1" ht="10.5" customHeight="1">
      <c r="A23" s="65" t="s">
        <v>65</v>
      </c>
      <c r="B23" s="19">
        <v>18547</v>
      </c>
      <c r="C23" s="53">
        <v>17308</v>
      </c>
      <c r="D23" s="19">
        <v>79788</v>
      </c>
      <c r="E23" s="53">
        <v>76987</v>
      </c>
      <c r="F23" s="19">
        <v>69</v>
      </c>
      <c r="G23" s="53">
        <v>78</v>
      </c>
      <c r="H23" s="19">
        <v>29706</v>
      </c>
      <c r="I23" s="53">
        <v>27908</v>
      </c>
      <c r="J23" s="19">
        <f>SUM(H23,F23,D23,B23)</f>
        <v>128110</v>
      </c>
      <c r="K23" s="53">
        <f>SUM(I23,G23,E23,C23)</f>
        <v>122281</v>
      </c>
      <c r="L23" s="58">
        <f>SUM(J23:K23)</f>
        <v>250391</v>
      </c>
      <c r="N23" s="64">
        <f>J23/L23*100</f>
        <v>51.16397953600569</v>
      </c>
      <c r="O23" s="29">
        <f>K23/L23*100</f>
        <v>48.83602046399431</v>
      </c>
    </row>
    <row r="24" spans="1:15" s="30" customFormat="1" ht="10.5" customHeight="1">
      <c r="A24" s="65" t="s">
        <v>69</v>
      </c>
      <c r="B24" s="19">
        <v>19054</v>
      </c>
      <c r="C24" s="53">
        <v>18048</v>
      </c>
      <c r="D24" s="19">
        <v>81550</v>
      </c>
      <c r="E24" s="53">
        <v>78821</v>
      </c>
      <c r="F24" s="19">
        <v>77</v>
      </c>
      <c r="G24" s="53">
        <v>76</v>
      </c>
      <c r="H24" s="19">
        <v>30694</v>
      </c>
      <c r="I24" s="53">
        <v>29104</v>
      </c>
      <c r="J24" s="19">
        <f t="shared" si="4"/>
        <v>131375</v>
      </c>
      <c r="K24" s="53">
        <f t="shared" si="4"/>
        <v>126049</v>
      </c>
      <c r="L24" s="58">
        <f t="shared" si="1"/>
        <v>257424</v>
      </c>
      <c r="N24" s="64">
        <f t="shared" si="2"/>
        <v>51.03448007955747</v>
      </c>
      <c r="O24" s="29">
        <f t="shared" si="3"/>
        <v>48.96551992044254</v>
      </c>
    </row>
    <row r="25" spans="1:15" s="30" customFormat="1" ht="10.5" customHeight="1">
      <c r="A25" s="65" t="s">
        <v>71</v>
      </c>
      <c r="B25" s="19">
        <v>19555</v>
      </c>
      <c r="C25" s="53">
        <v>18551</v>
      </c>
      <c r="D25" s="19">
        <v>82960</v>
      </c>
      <c r="E25" s="53">
        <v>80118</v>
      </c>
      <c r="F25" s="19">
        <v>69</v>
      </c>
      <c r="G25" s="53">
        <v>74</v>
      </c>
      <c r="H25" s="19">
        <v>31443</v>
      </c>
      <c r="I25" s="53">
        <v>29833</v>
      </c>
      <c r="J25" s="19">
        <f aca="true" t="shared" si="5" ref="J25:K27">SUM(H25,F25,D25,B25)</f>
        <v>134027</v>
      </c>
      <c r="K25" s="53">
        <f t="shared" si="5"/>
        <v>128576</v>
      </c>
      <c r="L25" s="58">
        <f aca="true" t="shared" si="6" ref="L25:L30">SUM(J25:K25)</f>
        <v>262603</v>
      </c>
      <c r="N25" s="64">
        <f aca="true" t="shared" si="7" ref="N25:N30">J25/L25*100</f>
        <v>51.037878470542985</v>
      </c>
      <c r="O25" s="29">
        <f aca="true" t="shared" si="8" ref="O25:O30">K25/L25*100</f>
        <v>48.962121529457015</v>
      </c>
    </row>
    <row r="26" spans="1:15" s="30" customFormat="1" ht="10.5" customHeight="1">
      <c r="A26" s="65" t="s">
        <v>84</v>
      </c>
      <c r="B26" s="19">
        <v>19967</v>
      </c>
      <c r="C26" s="53">
        <v>18819</v>
      </c>
      <c r="D26" s="19">
        <v>84019</v>
      </c>
      <c r="E26" s="53">
        <v>80931</v>
      </c>
      <c r="F26" s="19">
        <v>62</v>
      </c>
      <c r="G26" s="53">
        <v>66</v>
      </c>
      <c r="H26" s="19">
        <v>31896</v>
      </c>
      <c r="I26" s="53">
        <v>30193</v>
      </c>
      <c r="J26" s="19">
        <f t="shared" si="5"/>
        <v>135944</v>
      </c>
      <c r="K26" s="53">
        <f t="shared" si="5"/>
        <v>130009</v>
      </c>
      <c r="L26" s="58">
        <f t="shared" si="6"/>
        <v>265953</v>
      </c>
      <c r="N26" s="64">
        <f t="shared" si="7"/>
        <v>51.11579865615353</v>
      </c>
      <c r="O26" s="29">
        <f t="shared" si="8"/>
        <v>48.88420134384647</v>
      </c>
    </row>
    <row r="27" spans="1:15" s="30" customFormat="1" ht="10.5" customHeight="1">
      <c r="A27" s="65" t="s">
        <v>93</v>
      </c>
      <c r="B27" s="19">
        <v>20515</v>
      </c>
      <c r="C27" s="53">
        <v>19311</v>
      </c>
      <c r="D27" s="19">
        <v>84894</v>
      </c>
      <c r="E27" s="53">
        <v>81855</v>
      </c>
      <c r="F27" s="19">
        <v>72</v>
      </c>
      <c r="G27" s="53">
        <v>63</v>
      </c>
      <c r="H27" s="19">
        <v>32149</v>
      </c>
      <c r="I27" s="53">
        <v>30338</v>
      </c>
      <c r="J27" s="19">
        <f t="shared" si="5"/>
        <v>137630</v>
      </c>
      <c r="K27" s="53">
        <f t="shared" si="5"/>
        <v>131567</v>
      </c>
      <c r="L27" s="58">
        <f t="shared" si="6"/>
        <v>269197</v>
      </c>
      <c r="N27" s="64">
        <f t="shared" si="7"/>
        <v>51.1261269627819</v>
      </c>
      <c r="O27" s="29">
        <f t="shared" si="8"/>
        <v>48.8738730372181</v>
      </c>
    </row>
    <row r="28" spans="1:15" s="30" customFormat="1" ht="10.5" customHeight="1">
      <c r="A28" s="65" t="s">
        <v>97</v>
      </c>
      <c r="B28" s="19">
        <v>21039</v>
      </c>
      <c r="C28" s="53">
        <v>19648</v>
      </c>
      <c r="D28" s="19">
        <v>84547</v>
      </c>
      <c r="E28" s="53">
        <v>81518</v>
      </c>
      <c r="F28" s="19">
        <v>59</v>
      </c>
      <c r="G28" s="53">
        <v>56</v>
      </c>
      <c r="H28" s="19">
        <v>31656</v>
      </c>
      <c r="I28" s="53">
        <v>29930</v>
      </c>
      <c r="J28" s="19">
        <f aca="true" t="shared" si="9" ref="J28:K30">SUM(H28,F28,D28,B28)</f>
        <v>137301</v>
      </c>
      <c r="K28" s="53">
        <f t="shared" si="9"/>
        <v>131152</v>
      </c>
      <c r="L28" s="58">
        <f t="shared" si="6"/>
        <v>268453</v>
      </c>
      <c r="N28" s="64">
        <f t="shared" si="7"/>
        <v>51.14526565171557</v>
      </c>
      <c r="O28" s="29">
        <f t="shared" si="8"/>
        <v>48.85473434828443</v>
      </c>
    </row>
    <row r="29" spans="1:15" s="30" customFormat="1" ht="10.5" customHeight="1">
      <c r="A29" s="65" t="s">
        <v>98</v>
      </c>
      <c r="B29" s="19">
        <v>21373</v>
      </c>
      <c r="C29" s="53">
        <v>20216</v>
      </c>
      <c r="D29" s="19">
        <v>84157</v>
      </c>
      <c r="E29" s="53">
        <v>81247</v>
      </c>
      <c r="F29" s="19">
        <v>66</v>
      </c>
      <c r="G29" s="53">
        <v>50</v>
      </c>
      <c r="H29" s="19">
        <v>31160</v>
      </c>
      <c r="I29" s="53">
        <v>29487</v>
      </c>
      <c r="J29" s="19">
        <f t="shared" si="9"/>
        <v>136756</v>
      </c>
      <c r="K29" s="53">
        <f t="shared" si="9"/>
        <v>131000</v>
      </c>
      <c r="L29" s="58">
        <f t="shared" si="6"/>
        <v>267756</v>
      </c>
      <c r="N29" s="64">
        <f t="shared" si="7"/>
        <v>51.074859200167325</v>
      </c>
      <c r="O29" s="29">
        <f t="shared" si="8"/>
        <v>48.92514079983268</v>
      </c>
    </row>
    <row r="30" spans="1:15" s="30" customFormat="1" ht="10.5" customHeight="1">
      <c r="A30" s="65" t="s">
        <v>99</v>
      </c>
      <c r="B30" s="19">
        <v>21592</v>
      </c>
      <c r="C30" s="53">
        <v>20083</v>
      </c>
      <c r="D30" s="19">
        <v>83890</v>
      </c>
      <c r="E30" s="53">
        <v>80445</v>
      </c>
      <c r="F30" s="19">
        <v>65</v>
      </c>
      <c r="G30" s="53">
        <v>51</v>
      </c>
      <c r="H30" s="19">
        <v>30768</v>
      </c>
      <c r="I30" s="53">
        <v>29485</v>
      </c>
      <c r="J30" s="19">
        <f t="shared" si="9"/>
        <v>136315</v>
      </c>
      <c r="K30" s="53">
        <f t="shared" si="9"/>
        <v>130064</v>
      </c>
      <c r="L30" s="58">
        <f t="shared" si="6"/>
        <v>266379</v>
      </c>
      <c r="N30" s="64">
        <f t="shared" si="7"/>
        <v>51.17332822782576</v>
      </c>
      <c r="O30" s="29">
        <f t="shared" si="8"/>
        <v>48.82667177217424</v>
      </c>
    </row>
    <row r="31" spans="1:15" s="30" customFormat="1" ht="10.5" customHeight="1">
      <c r="A31" s="65" t="s">
        <v>100</v>
      </c>
      <c r="B31" s="19">
        <v>21658</v>
      </c>
      <c r="C31" s="53">
        <v>20268</v>
      </c>
      <c r="D31" s="19">
        <v>82767</v>
      </c>
      <c r="E31" s="53">
        <v>79453</v>
      </c>
      <c r="F31" s="19">
        <v>55</v>
      </c>
      <c r="G31" s="53">
        <v>49</v>
      </c>
      <c r="H31" s="19">
        <v>30446</v>
      </c>
      <c r="I31" s="53">
        <v>29093</v>
      </c>
      <c r="J31" s="19">
        <f>SUM(H31,F31,D31,B31)</f>
        <v>134926</v>
      </c>
      <c r="K31" s="53">
        <f>SUM(I31,G31,E31,C31)</f>
        <v>128863</v>
      </c>
      <c r="L31" s="58">
        <f>SUM(J31:K31)</f>
        <v>263789</v>
      </c>
      <c r="N31" s="64">
        <f>J31/L31*100</f>
        <v>51.1492139550929</v>
      </c>
      <c r="O31" s="29">
        <f>K31/L31*100</f>
        <v>48.8507860449071</v>
      </c>
    </row>
    <row r="32" spans="1:15" s="30" customFormat="1" ht="10.5" customHeight="1">
      <c r="A32" s="67" t="s">
        <v>175</v>
      </c>
      <c r="B32" s="36">
        <v>21450</v>
      </c>
      <c r="C32" s="68">
        <v>20090</v>
      </c>
      <c r="D32" s="36">
        <v>82474</v>
      </c>
      <c r="E32" s="68">
        <v>79052</v>
      </c>
      <c r="F32" s="36">
        <v>58</v>
      </c>
      <c r="G32" s="68">
        <v>57</v>
      </c>
      <c r="H32" s="36">
        <v>30350</v>
      </c>
      <c r="I32" s="68">
        <v>28904</v>
      </c>
      <c r="J32" s="36">
        <f>SUM(H32,F32,D32,B32)</f>
        <v>134332</v>
      </c>
      <c r="K32" s="68">
        <f>SUM(I32,G32,E32,C32)</f>
        <v>128103</v>
      </c>
      <c r="L32" s="69">
        <f>SUM(J32:K32)</f>
        <v>262435</v>
      </c>
      <c r="N32" s="70">
        <f>J32/L32*100</f>
        <v>51.18677005734753</v>
      </c>
      <c r="O32" s="41">
        <f>K32/L32*100</f>
        <v>48.81322994265246</v>
      </c>
    </row>
    <row r="34" spans="1:15" ht="11.25">
      <c r="A34" s="6" t="s">
        <v>48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11.25">
      <c r="A35" s="6" t="s">
        <v>61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11.2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55"/>
      <c r="L37" s="56"/>
      <c r="N37" s="12" t="s">
        <v>27</v>
      </c>
      <c r="O37" s="56"/>
    </row>
    <row r="38" spans="1:20" ht="11.25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39" t="str">
        <f>"+ VGC"</f>
        <v>+ VGC</v>
      </c>
      <c r="I38" s="340"/>
      <c r="J38" s="19"/>
      <c r="K38" s="53"/>
      <c r="L38" s="58"/>
      <c r="N38" s="59" t="s">
        <v>28</v>
      </c>
      <c r="O38" s="60"/>
      <c r="Q38" s="30"/>
      <c r="R38" s="30"/>
      <c r="S38" s="30"/>
      <c r="T38" s="30"/>
    </row>
    <row r="39" spans="1:15" s="26" customFormat="1" ht="11.2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N39" s="61" t="s">
        <v>2</v>
      </c>
      <c r="O39" s="63" t="s">
        <v>3</v>
      </c>
    </row>
    <row r="40" spans="1:15" ht="10.5" customHeight="1">
      <c r="A40" s="65" t="s">
        <v>15</v>
      </c>
      <c r="B40" s="53">
        <v>185</v>
      </c>
      <c r="C40" s="58">
        <v>132</v>
      </c>
      <c r="D40" s="53">
        <v>633</v>
      </c>
      <c r="E40" s="58">
        <v>379</v>
      </c>
      <c r="F40" s="53">
        <v>2</v>
      </c>
      <c r="G40" s="58">
        <v>4</v>
      </c>
      <c r="H40" s="53">
        <v>57</v>
      </c>
      <c r="I40" s="58">
        <v>21</v>
      </c>
      <c r="J40" s="19">
        <v>877</v>
      </c>
      <c r="K40" s="53">
        <v>536</v>
      </c>
      <c r="L40" s="58">
        <v>1413</v>
      </c>
      <c r="M40" s="58"/>
      <c r="N40" s="64">
        <v>62.06652512384997</v>
      </c>
      <c r="O40" s="29">
        <v>37.933474876150036</v>
      </c>
    </row>
    <row r="41" spans="1:15" s="30" customFormat="1" ht="10.5" customHeight="1">
      <c r="A41" s="65" t="s">
        <v>16</v>
      </c>
      <c r="B41" s="19">
        <v>219</v>
      </c>
      <c r="C41" s="53">
        <v>121</v>
      </c>
      <c r="D41" s="19">
        <v>662</v>
      </c>
      <c r="E41" s="53">
        <v>396</v>
      </c>
      <c r="F41" s="19">
        <v>4</v>
      </c>
      <c r="G41" s="53">
        <v>7</v>
      </c>
      <c r="H41" s="19">
        <v>69</v>
      </c>
      <c r="I41" s="53">
        <v>30</v>
      </c>
      <c r="J41" s="19">
        <v>954</v>
      </c>
      <c r="K41" s="53">
        <v>554</v>
      </c>
      <c r="L41" s="58">
        <v>1508</v>
      </c>
      <c r="N41" s="64">
        <v>63.26259946949602</v>
      </c>
      <c r="O41" s="29">
        <v>36.737400530503976</v>
      </c>
    </row>
    <row r="42" spans="1:24" s="30" customFormat="1" ht="10.5" customHeight="1">
      <c r="A42" s="65" t="s">
        <v>17</v>
      </c>
      <c r="B42" s="19">
        <v>249</v>
      </c>
      <c r="C42" s="53">
        <v>139</v>
      </c>
      <c r="D42" s="19">
        <v>683</v>
      </c>
      <c r="E42" s="53">
        <v>445</v>
      </c>
      <c r="F42" s="19">
        <v>3</v>
      </c>
      <c r="G42" s="53">
        <v>5</v>
      </c>
      <c r="H42" s="19">
        <v>70</v>
      </c>
      <c r="I42" s="53">
        <v>37</v>
      </c>
      <c r="J42" s="19">
        <v>1005</v>
      </c>
      <c r="K42" s="53">
        <v>626</v>
      </c>
      <c r="L42" s="58">
        <v>1631</v>
      </c>
      <c r="N42" s="64">
        <v>61.618638871857755</v>
      </c>
      <c r="O42" s="29">
        <v>38.381361128142245</v>
      </c>
      <c r="U42" s="5"/>
      <c r="V42" s="5"/>
      <c r="W42" s="5"/>
      <c r="X42" s="5"/>
    </row>
    <row r="43" spans="1:24" s="30" customFormat="1" ht="10.5" customHeight="1">
      <c r="A43" s="65" t="s">
        <v>18</v>
      </c>
      <c r="B43" s="19">
        <v>277</v>
      </c>
      <c r="C43" s="53">
        <v>148</v>
      </c>
      <c r="D43" s="19">
        <v>734</v>
      </c>
      <c r="E43" s="53">
        <v>441</v>
      </c>
      <c r="F43" s="47">
        <v>0</v>
      </c>
      <c r="G43" s="48">
        <v>0</v>
      </c>
      <c r="H43" s="19">
        <v>80</v>
      </c>
      <c r="I43" s="53">
        <v>41</v>
      </c>
      <c r="J43" s="19">
        <v>1091</v>
      </c>
      <c r="K43" s="53">
        <v>630</v>
      </c>
      <c r="L43" s="58">
        <v>1721</v>
      </c>
      <c r="N43" s="64">
        <v>63.39337594421848</v>
      </c>
      <c r="O43" s="29">
        <v>36.60662405578152</v>
      </c>
      <c r="W43" s="5"/>
      <c r="X43" s="5"/>
    </row>
    <row r="44" spans="1:24" s="30" customFormat="1" ht="10.5" customHeight="1">
      <c r="A44" s="65" t="s">
        <v>19</v>
      </c>
      <c r="B44" s="19">
        <v>267</v>
      </c>
      <c r="C44" s="53">
        <v>153</v>
      </c>
      <c r="D44" s="19">
        <v>806</v>
      </c>
      <c r="E44" s="53">
        <v>440</v>
      </c>
      <c r="F44" s="47">
        <v>0</v>
      </c>
      <c r="G44" s="48">
        <v>0</v>
      </c>
      <c r="H44" s="19">
        <v>80</v>
      </c>
      <c r="I44" s="53">
        <v>38</v>
      </c>
      <c r="J44" s="19">
        <v>1153</v>
      </c>
      <c r="K44" s="53">
        <v>631</v>
      </c>
      <c r="L44" s="58">
        <v>1784</v>
      </c>
      <c r="N44" s="64">
        <v>64.63004484304933</v>
      </c>
      <c r="O44" s="29">
        <v>35.369955156950674</v>
      </c>
      <c r="W44" s="5"/>
      <c r="X44" s="5"/>
    </row>
    <row r="45" spans="1:15" s="30" customFormat="1" ht="10.5" customHeight="1">
      <c r="A45" s="65" t="s">
        <v>20</v>
      </c>
      <c r="B45" s="19">
        <v>300</v>
      </c>
      <c r="C45" s="53">
        <v>156</v>
      </c>
      <c r="D45" s="19">
        <v>780</v>
      </c>
      <c r="E45" s="53">
        <v>453</v>
      </c>
      <c r="F45" s="47">
        <v>0</v>
      </c>
      <c r="G45" s="48">
        <v>0</v>
      </c>
      <c r="H45" s="19">
        <v>85</v>
      </c>
      <c r="I45" s="53">
        <v>37</v>
      </c>
      <c r="J45" s="19">
        <v>1165</v>
      </c>
      <c r="K45" s="53">
        <v>646</v>
      </c>
      <c r="L45" s="58">
        <v>1811</v>
      </c>
      <c r="N45" s="64">
        <v>64.32909994478189</v>
      </c>
      <c r="O45" s="29">
        <v>35.67090005521811</v>
      </c>
    </row>
    <row r="46" spans="1:15" s="30" customFormat="1" ht="10.5" customHeight="1">
      <c r="A46" s="65" t="s">
        <v>21</v>
      </c>
      <c r="B46" s="19">
        <v>312</v>
      </c>
      <c r="C46" s="53">
        <v>160</v>
      </c>
      <c r="D46" s="19">
        <v>782</v>
      </c>
      <c r="E46" s="53">
        <v>395</v>
      </c>
      <c r="F46" s="47">
        <v>0</v>
      </c>
      <c r="G46" s="48">
        <v>0</v>
      </c>
      <c r="H46" s="19">
        <v>92</v>
      </c>
      <c r="I46" s="53">
        <v>39</v>
      </c>
      <c r="J46" s="19">
        <v>1186</v>
      </c>
      <c r="K46" s="53">
        <v>594</v>
      </c>
      <c r="L46" s="58">
        <v>1780</v>
      </c>
      <c r="N46" s="64">
        <v>66.62921348314606</v>
      </c>
      <c r="O46" s="29">
        <v>33.37078651685393</v>
      </c>
    </row>
    <row r="47" spans="1:15" s="30" customFormat="1" ht="10.5" customHeight="1">
      <c r="A47" s="65" t="s">
        <v>22</v>
      </c>
      <c r="B47" s="19">
        <v>309</v>
      </c>
      <c r="C47" s="53">
        <v>158</v>
      </c>
      <c r="D47" s="19">
        <v>791</v>
      </c>
      <c r="E47" s="53">
        <v>387</v>
      </c>
      <c r="F47" s="47">
        <v>0</v>
      </c>
      <c r="G47" s="48">
        <v>0</v>
      </c>
      <c r="H47" s="19">
        <v>86</v>
      </c>
      <c r="I47" s="53">
        <v>36</v>
      </c>
      <c r="J47" s="19">
        <v>1186</v>
      </c>
      <c r="K47" s="53">
        <v>581</v>
      </c>
      <c r="L47" s="58">
        <v>1767</v>
      </c>
      <c r="N47" s="64">
        <v>67.11941143180532</v>
      </c>
      <c r="O47" s="29">
        <v>32.88058856819468</v>
      </c>
    </row>
    <row r="48" spans="1:15" s="30" customFormat="1" ht="10.5" customHeight="1">
      <c r="A48" s="65" t="s">
        <v>23</v>
      </c>
      <c r="B48" s="19">
        <v>316</v>
      </c>
      <c r="C48" s="53">
        <v>155</v>
      </c>
      <c r="D48" s="19">
        <v>746</v>
      </c>
      <c r="E48" s="53">
        <v>359</v>
      </c>
      <c r="F48" s="47">
        <v>0</v>
      </c>
      <c r="G48" s="48">
        <v>0</v>
      </c>
      <c r="H48" s="19">
        <v>88</v>
      </c>
      <c r="I48" s="53">
        <v>37</v>
      </c>
      <c r="J48" s="19">
        <v>1150</v>
      </c>
      <c r="K48" s="53">
        <v>551</v>
      </c>
      <c r="L48" s="58">
        <v>1701</v>
      </c>
      <c r="N48" s="64">
        <v>67.60728982951206</v>
      </c>
      <c r="O48" s="29">
        <v>32.392710170487945</v>
      </c>
    </row>
    <row r="49" spans="1:15" s="30" customFormat="1" ht="10.5" customHeight="1">
      <c r="A49" s="65" t="s">
        <v>36</v>
      </c>
      <c r="B49" s="19">
        <v>323</v>
      </c>
      <c r="C49" s="53">
        <v>167</v>
      </c>
      <c r="D49" s="19">
        <v>750</v>
      </c>
      <c r="E49" s="53">
        <v>336</v>
      </c>
      <c r="F49" s="47">
        <v>0</v>
      </c>
      <c r="G49" s="48">
        <v>0</v>
      </c>
      <c r="H49" s="19">
        <v>79</v>
      </c>
      <c r="I49" s="53">
        <v>31</v>
      </c>
      <c r="J49" s="19">
        <v>1152</v>
      </c>
      <c r="K49" s="53">
        <v>534</v>
      </c>
      <c r="L49" s="58">
        <v>1686</v>
      </c>
      <c r="N49" s="64">
        <v>68.32740213523132</v>
      </c>
      <c r="O49" s="29">
        <v>31.672597864768683</v>
      </c>
    </row>
    <row r="50" spans="1:15" ht="10.5" customHeight="1">
      <c r="A50" s="65" t="s">
        <v>37</v>
      </c>
      <c r="B50" s="19">
        <v>364</v>
      </c>
      <c r="C50" s="53">
        <v>158</v>
      </c>
      <c r="D50" s="19">
        <v>738</v>
      </c>
      <c r="E50" s="53">
        <v>360</v>
      </c>
      <c r="F50" s="47">
        <v>0</v>
      </c>
      <c r="G50" s="48">
        <v>0</v>
      </c>
      <c r="H50" s="19">
        <v>74</v>
      </c>
      <c r="I50" s="53">
        <v>32</v>
      </c>
      <c r="J50" s="19">
        <v>1176</v>
      </c>
      <c r="K50" s="53">
        <v>550</v>
      </c>
      <c r="L50" s="58">
        <v>1726</v>
      </c>
      <c r="N50" s="64">
        <v>68.13441483198146</v>
      </c>
      <c r="O50" s="29">
        <v>31.865585168018537</v>
      </c>
    </row>
    <row r="51" spans="1:15" s="30" customFormat="1" ht="10.5" customHeight="1">
      <c r="A51" s="65" t="s">
        <v>40</v>
      </c>
      <c r="B51" s="19">
        <v>346</v>
      </c>
      <c r="C51" s="53">
        <v>173</v>
      </c>
      <c r="D51" s="19">
        <v>714</v>
      </c>
      <c r="E51" s="53">
        <v>369</v>
      </c>
      <c r="F51" s="47">
        <v>0</v>
      </c>
      <c r="G51" s="48">
        <v>0</v>
      </c>
      <c r="H51" s="19">
        <v>76</v>
      </c>
      <c r="I51" s="53">
        <v>42</v>
      </c>
      <c r="J51" s="19">
        <v>1136</v>
      </c>
      <c r="K51" s="53">
        <v>584</v>
      </c>
      <c r="L51" s="58">
        <v>1720</v>
      </c>
      <c r="N51" s="64">
        <v>66.04651162790698</v>
      </c>
      <c r="O51" s="29">
        <v>33.95348837209302</v>
      </c>
    </row>
    <row r="52" spans="1:15" s="30" customFormat="1" ht="10.5" customHeight="1">
      <c r="A52" s="65" t="s">
        <v>41</v>
      </c>
      <c r="B52" s="19">
        <v>367</v>
      </c>
      <c r="C52" s="53">
        <v>185</v>
      </c>
      <c r="D52" s="19">
        <v>752</v>
      </c>
      <c r="E52" s="53">
        <v>358</v>
      </c>
      <c r="F52" s="47">
        <v>0</v>
      </c>
      <c r="G52" s="48">
        <v>0</v>
      </c>
      <c r="H52" s="19">
        <v>80</v>
      </c>
      <c r="I52" s="53">
        <v>49</v>
      </c>
      <c r="J52" s="19">
        <f aca="true" t="shared" si="10" ref="J52:K54">SUM(H52,F52,D52,B52)</f>
        <v>1199</v>
      </c>
      <c r="K52" s="53">
        <f t="shared" si="10"/>
        <v>592</v>
      </c>
      <c r="L52" s="58">
        <f aca="true" t="shared" si="11" ref="L52:L58">SUM(J52:K52)</f>
        <v>1791</v>
      </c>
      <c r="N52" s="64">
        <f aca="true" t="shared" si="12" ref="N52:N58">J52/L52*100</f>
        <v>66.94584031267449</v>
      </c>
      <c r="O52" s="29">
        <f aca="true" t="shared" si="13" ref="O52:O58">K52/L52*100</f>
        <v>33.054159687325516</v>
      </c>
    </row>
    <row r="53" spans="1:15" s="30" customFormat="1" ht="10.5" customHeight="1">
      <c r="A53" s="65" t="s">
        <v>42</v>
      </c>
      <c r="B53" s="19">
        <v>374</v>
      </c>
      <c r="C53" s="53">
        <v>163</v>
      </c>
      <c r="D53" s="19">
        <v>748</v>
      </c>
      <c r="E53" s="53">
        <v>388</v>
      </c>
      <c r="F53" s="47">
        <v>0</v>
      </c>
      <c r="G53" s="48">
        <v>0</v>
      </c>
      <c r="H53" s="19">
        <v>108</v>
      </c>
      <c r="I53" s="53">
        <v>40</v>
      </c>
      <c r="J53" s="19">
        <f t="shared" si="10"/>
        <v>1230</v>
      </c>
      <c r="K53" s="53">
        <f t="shared" si="10"/>
        <v>591</v>
      </c>
      <c r="L53" s="58">
        <f t="shared" si="11"/>
        <v>1821</v>
      </c>
      <c r="N53" s="64">
        <f t="shared" si="12"/>
        <v>67.54530477759472</v>
      </c>
      <c r="O53" s="29">
        <f t="shared" si="13"/>
        <v>32.45469522240527</v>
      </c>
    </row>
    <row r="54" spans="1:15" s="30" customFormat="1" ht="10.5" customHeight="1">
      <c r="A54" s="65" t="s">
        <v>62</v>
      </c>
      <c r="B54" s="19">
        <v>383</v>
      </c>
      <c r="C54" s="53">
        <v>186</v>
      </c>
      <c r="D54" s="19">
        <v>782</v>
      </c>
      <c r="E54" s="53">
        <v>396</v>
      </c>
      <c r="F54" s="47"/>
      <c r="G54" s="48"/>
      <c r="H54" s="19">
        <v>118</v>
      </c>
      <c r="I54" s="53">
        <v>42</v>
      </c>
      <c r="J54" s="19">
        <f t="shared" si="10"/>
        <v>1283</v>
      </c>
      <c r="K54" s="53">
        <f t="shared" si="10"/>
        <v>624</v>
      </c>
      <c r="L54" s="58">
        <f t="shared" si="11"/>
        <v>1907</v>
      </c>
      <c r="N54" s="64">
        <f t="shared" si="12"/>
        <v>67.27844782380703</v>
      </c>
      <c r="O54" s="29">
        <f t="shared" si="13"/>
        <v>32.72155217619297</v>
      </c>
    </row>
    <row r="55" spans="1:15" s="30" customFormat="1" ht="10.5" customHeight="1">
      <c r="A55" s="65" t="s">
        <v>63</v>
      </c>
      <c r="B55" s="19">
        <v>428</v>
      </c>
      <c r="C55" s="53">
        <v>194</v>
      </c>
      <c r="D55" s="19">
        <v>762</v>
      </c>
      <c r="E55" s="53">
        <v>396</v>
      </c>
      <c r="F55" s="47">
        <v>0</v>
      </c>
      <c r="G55" s="48">
        <v>0</v>
      </c>
      <c r="H55" s="19">
        <v>125</v>
      </c>
      <c r="I55" s="53">
        <v>45</v>
      </c>
      <c r="J55" s="19">
        <f aca="true" t="shared" si="14" ref="J55:K58">SUM(H55,F55,D55,B55)</f>
        <v>1315</v>
      </c>
      <c r="K55" s="53">
        <f t="shared" si="14"/>
        <v>635</v>
      </c>
      <c r="L55" s="58">
        <f t="shared" si="11"/>
        <v>1950</v>
      </c>
      <c r="N55" s="64">
        <f t="shared" si="12"/>
        <v>67.43589743589745</v>
      </c>
      <c r="O55" s="29">
        <f t="shared" si="13"/>
        <v>32.56410256410256</v>
      </c>
    </row>
    <row r="56" spans="1:26" s="30" customFormat="1" ht="10.5" customHeight="1">
      <c r="A56" s="65" t="s">
        <v>64</v>
      </c>
      <c r="B56" s="19">
        <v>446</v>
      </c>
      <c r="C56" s="53">
        <v>196</v>
      </c>
      <c r="D56" s="19">
        <v>763</v>
      </c>
      <c r="E56" s="53">
        <v>384</v>
      </c>
      <c r="F56" s="47">
        <v>0</v>
      </c>
      <c r="G56" s="48">
        <v>0</v>
      </c>
      <c r="H56" s="19">
        <v>130</v>
      </c>
      <c r="I56" s="53">
        <v>58</v>
      </c>
      <c r="J56" s="19">
        <f t="shared" si="14"/>
        <v>1339</v>
      </c>
      <c r="K56" s="53">
        <f t="shared" si="14"/>
        <v>638</v>
      </c>
      <c r="L56" s="58">
        <f t="shared" si="11"/>
        <v>1977</v>
      </c>
      <c r="N56" s="64">
        <f t="shared" si="12"/>
        <v>67.72888214466363</v>
      </c>
      <c r="O56" s="29">
        <f t="shared" si="13"/>
        <v>32.27111785533637</v>
      </c>
      <c r="Z56" s="5"/>
    </row>
    <row r="57" spans="1:26" s="30" customFormat="1" ht="10.5" customHeight="1">
      <c r="A57" s="65" t="s">
        <v>65</v>
      </c>
      <c r="B57" s="19">
        <v>421</v>
      </c>
      <c r="C57" s="53">
        <v>188</v>
      </c>
      <c r="D57" s="19">
        <v>774</v>
      </c>
      <c r="E57" s="53">
        <v>396</v>
      </c>
      <c r="F57" s="47">
        <v>0</v>
      </c>
      <c r="G57" s="48">
        <v>0</v>
      </c>
      <c r="H57" s="19">
        <v>131</v>
      </c>
      <c r="I57" s="53">
        <v>52</v>
      </c>
      <c r="J57" s="19">
        <f>SUM(H57,F57,D57,B57)</f>
        <v>1326</v>
      </c>
      <c r="K57" s="53">
        <f>SUM(I57,G57,E57,C57)</f>
        <v>636</v>
      </c>
      <c r="L57" s="58">
        <f>SUM(J57:K57)</f>
        <v>1962</v>
      </c>
      <c r="N57" s="64">
        <f>J57/L57*100</f>
        <v>67.58409785932722</v>
      </c>
      <c r="O57" s="29">
        <f>K57/L57*100</f>
        <v>32.415902140672785</v>
      </c>
      <c r="S57" s="5"/>
      <c r="T57" s="5"/>
      <c r="U57" s="5"/>
      <c r="V57" s="5"/>
      <c r="W57" s="5"/>
      <c r="X57" s="5"/>
      <c r="Y57" s="5"/>
      <c r="Z57" s="5"/>
    </row>
    <row r="58" spans="1:15" s="30" customFormat="1" ht="10.5" customHeight="1">
      <c r="A58" s="65" t="s">
        <v>69</v>
      </c>
      <c r="B58" s="19">
        <v>446</v>
      </c>
      <c r="C58" s="53">
        <v>192</v>
      </c>
      <c r="D58" s="19">
        <v>772</v>
      </c>
      <c r="E58" s="53">
        <v>375</v>
      </c>
      <c r="F58" s="47">
        <v>0</v>
      </c>
      <c r="G58" s="48">
        <v>0</v>
      </c>
      <c r="H58" s="19">
        <v>135</v>
      </c>
      <c r="I58" s="53">
        <v>55</v>
      </c>
      <c r="J58" s="19">
        <f t="shared" si="14"/>
        <v>1353</v>
      </c>
      <c r="K58" s="53">
        <f t="shared" si="14"/>
        <v>622</v>
      </c>
      <c r="L58" s="58">
        <f t="shared" si="11"/>
        <v>1975</v>
      </c>
      <c r="N58" s="64">
        <f t="shared" si="12"/>
        <v>68.50632911392405</v>
      </c>
      <c r="O58" s="29">
        <f t="shared" si="13"/>
        <v>31.493670886075947</v>
      </c>
    </row>
    <row r="59" spans="1:15" s="30" customFormat="1" ht="10.5" customHeight="1">
      <c r="A59" s="65" t="s">
        <v>71</v>
      </c>
      <c r="B59" s="19">
        <v>451</v>
      </c>
      <c r="C59" s="53">
        <v>186</v>
      </c>
      <c r="D59" s="19">
        <v>785</v>
      </c>
      <c r="E59" s="53">
        <v>371</v>
      </c>
      <c r="F59" s="47">
        <v>0</v>
      </c>
      <c r="G59" s="48">
        <v>0</v>
      </c>
      <c r="H59" s="19">
        <v>143</v>
      </c>
      <c r="I59" s="53">
        <v>50</v>
      </c>
      <c r="J59" s="19">
        <f aca="true" t="shared" si="15" ref="J59:K61">SUM(H59,F59,D59,B59)</f>
        <v>1379</v>
      </c>
      <c r="K59" s="53">
        <f t="shared" si="15"/>
        <v>607</v>
      </c>
      <c r="L59" s="58">
        <f aca="true" t="shared" si="16" ref="L59:L64">SUM(J59:K59)</f>
        <v>1986</v>
      </c>
      <c r="N59" s="64">
        <f aca="true" t="shared" si="17" ref="N59:N64">J59/L59*100</f>
        <v>69.43605236656596</v>
      </c>
      <c r="O59" s="29">
        <f aca="true" t="shared" si="18" ref="O59:O64">K59/L59*100</f>
        <v>30.56394763343404</v>
      </c>
    </row>
    <row r="60" spans="1:15" s="30" customFormat="1" ht="10.5" customHeight="1">
      <c r="A60" s="65" t="s">
        <v>84</v>
      </c>
      <c r="B60" s="19">
        <v>471</v>
      </c>
      <c r="C60" s="53">
        <v>192</v>
      </c>
      <c r="D60" s="19">
        <v>778</v>
      </c>
      <c r="E60" s="53">
        <v>400</v>
      </c>
      <c r="F60" s="47">
        <v>0</v>
      </c>
      <c r="G60" s="48">
        <v>0</v>
      </c>
      <c r="H60" s="19">
        <v>132</v>
      </c>
      <c r="I60" s="53">
        <v>50</v>
      </c>
      <c r="J60" s="19">
        <f t="shared" si="15"/>
        <v>1381</v>
      </c>
      <c r="K60" s="53">
        <f t="shared" si="15"/>
        <v>642</v>
      </c>
      <c r="L60" s="58">
        <f t="shared" si="16"/>
        <v>2023</v>
      </c>
      <c r="N60" s="64">
        <f t="shared" si="17"/>
        <v>68.26495304003954</v>
      </c>
      <c r="O60" s="29">
        <f t="shared" si="18"/>
        <v>31.735046959960457</v>
      </c>
    </row>
    <row r="61" spans="1:15" s="30" customFormat="1" ht="12" customHeight="1">
      <c r="A61" s="65" t="s">
        <v>93</v>
      </c>
      <c r="B61" s="19">
        <v>454</v>
      </c>
      <c r="C61" s="53">
        <v>186</v>
      </c>
      <c r="D61" s="19">
        <v>819</v>
      </c>
      <c r="E61" s="53">
        <v>405</v>
      </c>
      <c r="F61" s="47">
        <v>0</v>
      </c>
      <c r="G61" s="48">
        <v>0</v>
      </c>
      <c r="H61" s="19">
        <v>123</v>
      </c>
      <c r="I61" s="53">
        <v>55</v>
      </c>
      <c r="J61" s="19">
        <f t="shared" si="15"/>
        <v>1396</v>
      </c>
      <c r="K61" s="53">
        <f t="shared" si="15"/>
        <v>646</v>
      </c>
      <c r="L61" s="58">
        <f t="shared" si="16"/>
        <v>2042</v>
      </c>
      <c r="N61" s="64">
        <f t="shared" si="17"/>
        <v>68.3643486777669</v>
      </c>
      <c r="O61" s="29">
        <f t="shared" si="18"/>
        <v>31.635651322233105</v>
      </c>
    </row>
    <row r="62" spans="1:15" s="30" customFormat="1" ht="11.25" customHeight="1">
      <c r="A62" s="65" t="s">
        <v>97</v>
      </c>
      <c r="B62" s="19">
        <v>440</v>
      </c>
      <c r="C62" s="53">
        <v>168</v>
      </c>
      <c r="D62" s="19">
        <v>811</v>
      </c>
      <c r="E62" s="53">
        <v>394</v>
      </c>
      <c r="F62" s="47">
        <v>0</v>
      </c>
      <c r="G62" s="48">
        <v>0</v>
      </c>
      <c r="H62" s="19">
        <v>99</v>
      </c>
      <c r="I62" s="53">
        <v>41</v>
      </c>
      <c r="J62" s="19">
        <f aca="true" t="shared" si="19" ref="J62:K64">SUM(H62,F62,D62,B62)</f>
        <v>1350</v>
      </c>
      <c r="K62" s="53">
        <f t="shared" si="19"/>
        <v>603</v>
      </c>
      <c r="L62" s="58">
        <f t="shared" si="16"/>
        <v>1953</v>
      </c>
      <c r="N62" s="64">
        <f t="shared" si="17"/>
        <v>69.12442396313364</v>
      </c>
      <c r="O62" s="29">
        <f t="shared" si="18"/>
        <v>30.87557603686636</v>
      </c>
    </row>
    <row r="63" spans="1:15" s="30" customFormat="1" ht="11.25" customHeight="1">
      <c r="A63" s="65" t="s">
        <v>98</v>
      </c>
      <c r="B63" s="19">
        <v>442</v>
      </c>
      <c r="C63" s="53">
        <v>159</v>
      </c>
      <c r="D63" s="19">
        <v>856</v>
      </c>
      <c r="E63" s="53">
        <v>351</v>
      </c>
      <c r="F63" s="47">
        <v>0</v>
      </c>
      <c r="G63" s="48">
        <v>0</v>
      </c>
      <c r="H63" s="19">
        <v>119</v>
      </c>
      <c r="I63" s="53">
        <v>57</v>
      </c>
      <c r="J63" s="19">
        <f t="shared" si="19"/>
        <v>1417</v>
      </c>
      <c r="K63" s="53">
        <f t="shared" si="19"/>
        <v>567</v>
      </c>
      <c r="L63" s="58">
        <f t="shared" si="16"/>
        <v>1984</v>
      </c>
      <c r="N63" s="64">
        <f t="shared" si="17"/>
        <v>71.42137096774194</v>
      </c>
      <c r="O63" s="29">
        <f t="shared" si="18"/>
        <v>28.578629032258064</v>
      </c>
    </row>
    <row r="64" spans="1:15" s="30" customFormat="1" ht="11.25" customHeight="1">
      <c r="A64" s="65" t="s">
        <v>99</v>
      </c>
      <c r="B64" s="19">
        <v>444</v>
      </c>
      <c r="C64" s="53">
        <v>154</v>
      </c>
      <c r="D64" s="19">
        <v>819</v>
      </c>
      <c r="E64" s="53">
        <v>342</v>
      </c>
      <c r="F64" s="47">
        <v>2</v>
      </c>
      <c r="G64" s="48">
        <v>4</v>
      </c>
      <c r="H64" s="19">
        <v>144</v>
      </c>
      <c r="I64" s="53">
        <v>58</v>
      </c>
      <c r="J64" s="19">
        <f t="shared" si="19"/>
        <v>1409</v>
      </c>
      <c r="K64" s="53">
        <f t="shared" si="19"/>
        <v>558</v>
      </c>
      <c r="L64" s="58">
        <f t="shared" si="16"/>
        <v>1967</v>
      </c>
      <c r="N64" s="64">
        <f t="shared" si="17"/>
        <v>71.63192679206915</v>
      </c>
      <c r="O64" s="29">
        <f t="shared" si="18"/>
        <v>28.36807320793086</v>
      </c>
    </row>
    <row r="65" spans="1:15" s="30" customFormat="1" ht="11.25" customHeight="1">
      <c r="A65" s="65" t="s">
        <v>100</v>
      </c>
      <c r="B65" s="19">
        <v>437</v>
      </c>
      <c r="C65" s="53">
        <v>152</v>
      </c>
      <c r="D65" s="19">
        <v>830</v>
      </c>
      <c r="E65" s="53">
        <v>349</v>
      </c>
      <c r="F65" s="47">
        <v>2</v>
      </c>
      <c r="G65" s="48">
        <v>6</v>
      </c>
      <c r="H65" s="19">
        <v>153</v>
      </c>
      <c r="I65" s="53">
        <v>57</v>
      </c>
      <c r="J65" s="19">
        <f>SUM(H65,F65,D65,B65)</f>
        <v>1422</v>
      </c>
      <c r="K65" s="53">
        <f>SUM(I65,G65,E65,C65)</f>
        <v>564</v>
      </c>
      <c r="L65" s="58">
        <f>SUM(J65:K65)</f>
        <v>1986</v>
      </c>
      <c r="N65" s="64">
        <f>J65/L65*100</f>
        <v>71.6012084592145</v>
      </c>
      <c r="O65" s="29">
        <f>K65/L65*100</f>
        <v>28.3987915407855</v>
      </c>
    </row>
    <row r="66" spans="1:15" s="30" customFormat="1" ht="11.25" customHeight="1">
      <c r="A66" s="67" t="s">
        <v>175</v>
      </c>
      <c r="B66" s="36">
        <v>494</v>
      </c>
      <c r="C66" s="68">
        <v>163</v>
      </c>
      <c r="D66" s="36">
        <v>876</v>
      </c>
      <c r="E66" s="68">
        <v>362</v>
      </c>
      <c r="F66" s="50">
        <v>4</v>
      </c>
      <c r="G66" s="51">
        <v>4</v>
      </c>
      <c r="H66" s="36">
        <v>169</v>
      </c>
      <c r="I66" s="68">
        <v>68</v>
      </c>
      <c r="J66" s="36">
        <f>SUM(H66,F66,D66,B66)</f>
        <v>1543</v>
      </c>
      <c r="K66" s="68">
        <f>SUM(I66,G66,E66,C66)</f>
        <v>597</v>
      </c>
      <c r="L66" s="69">
        <f>SUM(J66:K66)</f>
        <v>2140</v>
      </c>
      <c r="N66" s="70">
        <f>J66/L66*100</f>
        <v>72.10280373831776</v>
      </c>
      <c r="O66" s="41">
        <f>K66/L66*100</f>
        <v>27.897196261682243</v>
      </c>
    </row>
    <row r="68" spans="1:15" ht="11.25">
      <c r="A68" s="71" t="s">
        <v>47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1.25">
      <c r="A69" s="6" t="s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0.5" customHeight="1"/>
    <row r="71" spans="1:15" ht="11.25">
      <c r="A71" s="11"/>
      <c r="B71" s="12" t="s">
        <v>7</v>
      </c>
      <c r="C71" s="13"/>
      <c r="D71" s="12" t="s">
        <v>6</v>
      </c>
      <c r="E71" s="54"/>
      <c r="F71" s="12" t="s">
        <v>0</v>
      </c>
      <c r="G71" s="54"/>
      <c r="H71" s="12" t="s">
        <v>1</v>
      </c>
      <c r="I71" s="54"/>
      <c r="J71" s="12" t="s">
        <v>4</v>
      </c>
      <c r="K71" s="55"/>
      <c r="L71" s="56"/>
      <c r="N71" s="12" t="s">
        <v>27</v>
      </c>
      <c r="O71" s="56"/>
    </row>
    <row r="72" spans="1:15" ht="11.25">
      <c r="A72" s="16" t="s">
        <v>12</v>
      </c>
      <c r="B72" s="17" t="s">
        <v>5</v>
      </c>
      <c r="C72" s="18"/>
      <c r="D72" s="16" t="s">
        <v>8</v>
      </c>
      <c r="E72" s="7"/>
      <c r="F72" s="19"/>
      <c r="G72" s="2"/>
      <c r="H72" s="339" t="str">
        <f>"+ VGC"</f>
        <v>+ VGC</v>
      </c>
      <c r="I72" s="340"/>
      <c r="J72" s="19"/>
      <c r="K72" s="53"/>
      <c r="L72" s="58"/>
      <c r="N72" s="59" t="s">
        <v>28</v>
      </c>
      <c r="O72" s="60"/>
    </row>
    <row r="73" spans="1:15" s="26" customFormat="1" ht="11.25">
      <c r="A73" s="22"/>
      <c r="B73" s="61" t="s">
        <v>2</v>
      </c>
      <c r="C73" s="62" t="s">
        <v>3</v>
      </c>
      <c r="D73" s="61" t="s">
        <v>2</v>
      </c>
      <c r="E73" s="62" t="s">
        <v>3</v>
      </c>
      <c r="F73" s="61" t="s">
        <v>2</v>
      </c>
      <c r="G73" s="62" t="s">
        <v>3</v>
      </c>
      <c r="H73" s="61" t="s">
        <v>2</v>
      </c>
      <c r="I73" s="62" t="s">
        <v>3</v>
      </c>
      <c r="J73" s="61" t="s">
        <v>2</v>
      </c>
      <c r="K73" s="62" t="s">
        <v>3</v>
      </c>
      <c r="L73" s="63" t="s">
        <v>4</v>
      </c>
      <c r="N73" s="61" t="s">
        <v>2</v>
      </c>
      <c r="O73" s="63" t="s">
        <v>3</v>
      </c>
    </row>
    <row r="74" spans="1:15" ht="10.5" customHeight="1">
      <c r="A74" s="65" t="s">
        <v>15</v>
      </c>
      <c r="B74" s="53">
        <v>16318</v>
      </c>
      <c r="C74" s="58">
        <v>14933</v>
      </c>
      <c r="D74" s="53">
        <v>84657</v>
      </c>
      <c r="E74" s="58">
        <v>82110</v>
      </c>
      <c r="F74" s="53">
        <v>140</v>
      </c>
      <c r="G74" s="58">
        <v>141</v>
      </c>
      <c r="H74" s="53">
        <v>22884</v>
      </c>
      <c r="I74" s="58">
        <v>20744</v>
      </c>
      <c r="J74" s="19">
        <v>123999</v>
      </c>
      <c r="K74" s="53">
        <v>117928</v>
      </c>
      <c r="L74" s="58">
        <v>241927</v>
      </c>
      <c r="M74" s="66"/>
      <c r="N74" s="64">
        <v>51.25471733208777</v>
      </c>
      <c r="O74" s="29">
        <v>48.74528266791222</v>
      </c>
    </row>
    <row r="75" spans="1:15" ht="10.5" customHeight="1">
      <c r="A75" s="65" t="s">
        <v>16</v>
      </c>
      <c r="B75" s="53">
        <v>16742</v>
      </c>
      <c r="C75" s="53">
        <v>15105</v>
      </c>
      <c r="D75" s="19">
        <v>86996</v>
      </c>
      <c r="E75" s="53">
        <v>84223</v>
      </c>
      <c r="F75" s="19">
        <v>144</v>
      </c>
      <c r="G75" s="53">
        <v>133</v>
      </c>
      <c r="H75" s="19">
        <v>23969</v>
      </c>
      <c r="I75" s="53">
        <v>21827</v>
      </c>
      <c r="J75" s="19">
        <v>127851</v>
      </c>
      <c r="K75" s="53">
        <v>121288</v>
      </c>
      <c r="L75" s="58">
        <v>249139</v>
      </c>
      <c r="M75" s="30"/>
      <c r="N75" s="64">
        <v>51.3171362171318</v>
      </c>
      <c r="O75" s="29">
        <v>48.682863782868196</v>
      </c>
    </row>
    <row r="76" spans="1:15" s="30" customFormat="1" ht="10.5" customHeight="1">
      <c r="A76" s="65" t="s">
        <v>17</v>
      </c>
      <c r="B76" s="53">
        <v>17079</v>
      </c>
      <c r="C76" s="53">
        <v>15311</v>
      </c>
      <c r="D76" s="19">
        <v>89044</v>
      </c>
      <c r="E76" s="53">
        <v>85366</v>
      </c>
      <c r="F76" s="19">
        <v>140</v>
      </c>
      <c r="G76" s="53">
        <v>121</v>
      </c>
      <c r="H76" s="19">
        <v>24930</v>
      </c>
      <c r="I76" s="53">
        <v>22740</v>
      </c>
      <c r="J76" s="19">
        <v>131193</v>
      </c>
      <c r="K76" s="53">
        <v>123538</v>
      </c>
      <c r="L76" s="58">
        <v>254731</v>
      </c>
      <c r="N76" s="64">
        <v>51.50256545139775</v>
      </c>
      <c r="O76" s="29">
        <v>48.49743454860225</v>
      </c>
    </row>
    <row r="77" spans="1:15" s="30" customFormat="1" ht="10.5" customHeight="1">
      <c r="A77" s="65" t="s">
        <v>18</v>
      </c>
      <c r="B77" s="53">
        <v>17070</v>
      </c>
      <c r="C77" s="53">
        <v>15387</v>
      </c>
      <c r="D77" s="19">
        <v>88570</v>
      </c>
      <c r="E77" s="53">
        <v>85681</v>
      </c>
      <c r="F77" s="19">
        <v>140</v>
      </c>
      <c r="G77" s="53">
        <v>124</v>
      </c>
      <c r="H77" s="19">
        <v>25408</v>
      </c>
      <c r="I77" s="53">
        <v>23097</v>
      </c>
      <c r="J77" s="19">
        <v>131188</v>
      </c>
      <c r="K77" s="53">
        <v>124289</v>
      </c>
      <c r="L77" s="58">
        <v>255477</v>
      </c>
      <c r="N77" s="64">
        <v>51.35021939352662</v>
      </c>
      <c r="O77" s="29">
        <v>48.64978060647338</v>
      </c>
    </row>
    <row r="78" spans="1:15" s="30" customFormat="1" ht="10.5" customHeight="1">
      <c r="A78" s="65" t="s">
        <v>19</v>
      </c>
      <c r="B78" s="53">
        <v>17149</v>
      </c>
      <c r="C78" s="53">
        <v>15592</v>
      </c>
      <c r="D78" s="19">
        <v>87202</v>
      </c>
      <c r="E78" s="53">
        <v>83947</v>
      </c>
      <c r="F78" s="19">
        <v>130</v>
      </c>
      <c r="G78" s="53">
        <v>125</v>
      </c>
      <c r="H78" s="19">
        <v>25567</v>
      </c>
      <c r="I78" s="53">
        <v>23331</v>
      </c>
      <c r="J78" s="19">
        <v>130048</v>
      </c>
      <c r="K78" s="53">
        <v>122995</v>
      </c>
      <c r="L78" s="58">
        <v>253043</v>
      </c>
      <c r="N78" s="64">
        <v>51.39363665463973</v>
      </c>
      <c r="O78" s="29">
        <v>48.60636334536028</v>
      </c>
    </row>
    <row r="79" spans="1:15" s="30" customFormat="1" ht="10.5" customHeight="1">
      <c r="A79" s="65" t="s">
        <v>20</v>
      </c>
      <c r="B79" s="53">
        <v>16885</v>
      </c>
      <c r="C79" s="53">
        <v>15557</v>
      </c>
      <c r="D79" s="19">
        <v>84087</v>
      </c>
      <c r="E79" s="53">
        <v>81283</v>
      </c>
      <c r="F79" s="19">
        <v>135</v>
      </c>
      <c r="G79" s="53">
        <v>109</v>
      </c>
      <c r="H79" s="19">
        <v>25751</v>
      </c>
      <c r="I79" s="53">
        <v>23708</v>
      </c>
      <c r="J79" s="19">
        <v>126858</v>
      </c>
      <c r="K79" s="53">
        <v>120657</v>
      </c>
      <c r="L79" s="58">
        <v>247515</v>
      </c>
      <c r="N79" s="64">
        <v>51.25265135446336</v>
      </c>
      <c r="O79" s="29">
        <v>48.74734864553664</v>
      </c>
    </row>
    <row r="80" spans="1:15" s="30" customFormat="1" ht="10.5" customHeight="1">
      <c r="A80" s="65" t="s">
        <v>21</v>
      </c>
      <c r="B80" s="53">
        <v>16497</v>
      </c>
      <c r="C80" s="53">
        <v>15209</v>
      </c>
      <c r="D80" s="19">
        <v>81476</v>
      </c>
      <c r="E80" s="53">
        <v>78929</v>
      </c>
      <c r="F80" s="19">
        <v>113</v>
      </c>
      <c r="G80" s="53">
        <v>120</v>
      </c>
      <c r="H80" s="19">
        <v>26275</v>
      </c>
      <c r="I80" s="53">
        <v>24002</v>
      </c>
      <c r="J80" s="19">
        <v>124361</v>
      </c>
      <c r="K80" s="53">
        <v>118260</v>
      </c>
      <c r="L80" s="58">
        <v>242621</v>
      </c>
      <c r="N80" s="64">
        <v>51.25731078513402</v>
      </c>
      <c r="O80" s="29">
        <v>48.74268921486598</v>
      </c>
    </row>
    <row r="81" spans="1:15" s="30" customFormat="1" ht="10.5" customHeight="1">
      <c r="A81" s="65" t="s">
        <v>22</v>
      </c>
      <c r="B81" s="53">
        <v>16375</v>
      </c>
      <c r="C81" s="53">
        <v>15249</v>
      </c>
      <c r="D81" s="19">
        <v>80055</v>
      </c>
      <c r="E81" s="53">
        <v>77399</v>
      </c>
      <c r="F81" s="19">
        <v>73</v>
      </c>
      <c r="G81" s="53">
        <v>75</v>
      </c>
      <c r="H81" s="19">
        <v>26732</v>
      </c>
      <c r="I81" s="53">
        <v>24696</v>
      </c>
      <c r="J81" s="19">
        <v>123235</v>
      </c>
      <c r="K81" s="53">
        <v>117419</v>
      </c>
      <c r="L81" s="58">
        <v>240654</v>
      </c>
      <c r="N81" s="64">
        <v>51.20837384793106</v>
      </c>
      <c r="O81" s="29">
        <v>48.79162615206894</v>
      </c>
    </row>
    <row r="82" spans="1:15" s="30" customFormat="1" ht="10.5" customHeight="1">
      <c r="A82" s="65" t="s">
        <v>23</v>
      </c>
      <c r="B82" s="53">
        <v>16321</v>
      </c>
      <c r="C82" s="53">
        <v>15177</v>
      </c>
      <c r="D82" s="19">
        <v>79481</v>
      </c>
      <c r="E82" s="53">
        <v>76820</v>
      </c>
      <c r="F82" s="19">
        <v>76</v>
      </c>
      <c r="G82" s="53">
        <v>73</v>
      </c>
      <c r="H82" s="19">
        <v>27181</v>
      </c>
      <c r="I82" s="53">
        <v>25453</v>
      </c>
      <c r="J82" s="19">
        <v>123059</v>
      </c>
      <c r="K82" s="53">
        <v>117523</v>
      </c>
      <c r="L82" s="58">
        <v>240582</v>
      </c>
      <c r="N82" s="64">
        <v>51.1505432659135</v>
      </c>
      <c r="O82" s="29">
        <v>48.8494567340865</v>
      </c>
    </row>
    <row r="83" spans="1:15" s="30" customFormat="1" ht="10.5" customHeight="1">
      <c r="A83" s="65" t="s">
        <v>36</v>
      </c>
      <c r="B83" s="53">
        <v>16196</v>
      </c>
      <c r="C83" s="53">
        <v>15437</v>
      </c>
      <c r="D83" s="19">
        <v>78757</v>
      </c>
      <c r="E83" s="53">
        <v>75981</v>
      </c>
      <c r="F83" s="19">
        <v>80</v>
      </c>
      <c r="G83" s="53">
        <v>76</v>
      </c>
      <c r="H83" s="19">
        <v>27183</v>
      </c>
      <c r="I83" s="53">
        <v>25794</v>
      </c>
      <c r="J83" s="19">
        <v>122216</v>
      </c>
      <c r="K83" s="53">
        <v>117288</v>
      </c>
      <c r="L83" s="58">
        <v>239504</v>
      </c>
      <c r="N83" s="64">
        <v>51.02879283853297</v>
      </c>
      <c r="O83" s="29">
        <v>48.971207161467035</v>
      </c>
    </row>
    <row r="84" spans="1:15" ht="10.5" customHeight="1">
      <c r="A84" s="65" t="s">
        <v>37</v>
      </c>
      <c r="B84" s="53">
        <v>16811</v>
      </c>
      <c r="C84" s="53">
        <v>16046</v>
      </c>
      <c r="D84" s="19">
        <v>77964</v>
      </c>
      <c r="E84" s="53">
        <v>75044</v>
      </c>
      <c r="F84" s="19">
        <v>71</v>
      </c>
      <c r="G84" s="53">
        <v>65</v>
      </c>
      <c r="H84" s="19">
        <v>26740</v>
      </c>
      <c r="I84" s="53">
        <v>25402</v>
      </c>
      <c r="J84" s="19">
        <v>121586</v>
      </c>
      <c r="K84" s="53">
        <v>116557</v>
      </c>
      <c r="L84" s="58">
        <v>238143</v>
      </c>
      <c r="N84" s="64">
        <v>51.055878190834925</v>
      </c>
      <c r="O84" s="29">
        <v>48.94412180916508</v>
      </c>
    </row>
    <row r="85" spans="1:15" s="30" customFormat="1" ht="10.5" customHeight="1">
      <c r="A85" s="65" t="s">
        <v>40</v>
      </c>
      <c r="B85" s="53">
        <v>16839</v>
      </c>
      <c r="C85" s="53">
        <v>16013</v>
      </c>
      <c r="D85" s="19">
        <v>77012</v>
      </c>
      <c r="E85" s="53">
        <v>74136</v>
      </c>
      <c r="F85" s="19">
        <v>68</v>
      </c>
      <c r="G85" s="53">
        <v>70</v>
      </c>
      <c r="H85" s="19">
        <v>26918</v>
      </c>
      <c r="I85" s="53">
        <v>25615</v>
      </c>
      <c r="J85" s="19">
        <v>120837</v>
      </c>
      <c r="K85" s="53">
        <v>115834</v>
      </c>
      <c r="L85" s="58">
        <v>236671</v>
      </c>
      <c r="N85" s="64">
        <v>51.05695247833491</v>
      </c>
      <c r="O85" s="29">
        <v>48.94304752166509</v>
      </c>
    </row>
    <row r="86" spans="1:15" s="30" customFormat="1" ht="10.5" customHeight="1">
      <c r="A86" s="65" t="s">
        <v>41</v>
      </c>
      <c r="B86" s="53">
        <f aca="true" t="shared" si="20" ref="B86:I100">SUM(B52,B18)</f>
        <v>16821</v>
      </c>
      <c r="C86" s="53">
        <f t="shared" si="20"/>
        <v>16037</v>
      </c>
      <c r="D86" s="19">
        <f t="shared" si="20"/>
        <v>75972</v>
      </c>
      <c r="E86" s="53">
        <f t="shared" si="20"/>
        <v>73391</v>
      </c>
      <c r="F86" s="19">
        <f t="shared" si="20"/>
        <v>65</v>
      </c>
      <c r="G86" s="53">
        <f t="shared" si="20"/>
        <v>64</v>
      </c>
      <c r="H86" s="19">
        <f t="shared" si="20"/>
        <v>27058</v>
      </c>
      <c r="I86" s="53">
        <f t="shared" si="20"/>
        <v>25555</v>
      </c>
      <c r="J86" s="19">
        <f aca="true" t="shared" si="21" ref="J86:K88">SUM(H86,F86,D86,B86)</f>
        <v>119916</v>
      </c>
      <c r="K86" s="53">
        <f t="shared" si="21"/>
        <v>115047</v>
      </c>
      <c r="L86" s="58">
        <f aca="true" t="shared" si="22" ref="L86:L92">SUM(J86:K86)</f>
        <v>234963</v>
      </c>
      <c r="N86" s="64">
        <f aca="true" t="shared" si="23" ref="N86:N92">J86/L86*100</f>
        <v>51.036120580687175</v>
      </c>
      <c r="O86" s="29">
        <f aca="true" t="shared" si="24" ref="O86:O92">K86/L86*100</f>
        <v>48.963879419312825</v>
      </c>
    </row>
    <row r="87" spans="1:15" s="30" customFormat="1" ht="10.5" customHeight="1">
      <c r="A87" s="65" t="s">
        <v>42</v>
      </c>
      <c r="B87" s="53">
        <f t="shared" si="20"/>
        <v>16947</v>
      </c>
      <c r="C87" s="53">
        <f t="shared" si="20"/>
        <v>15996</v>
      </c>
      <c r="D87" s="19">
        <f t="shared" si="20"/>
        <v>75690</v>
      </c>
      <c r="E87" s="53">
        <f t="shared" si="20"/>
        <v>72926</v>
      </c>
      <c r="F87" s="19">
        <f t="shared" si="20"/>
        <v>67</v>
      </c>
      <c r="G87" s="53">
        <f t="shared" si="20"/>
        <v>50</v>
      </c>
      <c r="H87" s="19">
        <f t="shared" si="20"/>
        <v>27232</v>
      </c>
      <c r="I87" s="53">
        <f t="shared" si="20"/>
        <v>25622</v>
      </c>
      <c r="J87" s="19">
        <f t="shared" si="21"/>
        <v>119936</v>
      </c>
      <c r="K87" s="53">
        <f t="shared" si="21"/>
        <v>114594</v>
      </c>
      <c r="L87" s="58">
        <f t="shared" si="22"/>
        <v>234530</v>
      </c>
      <c r="N87" s="64">
        <f t="shared" si="23"/>
        <v>51.138873491664185</v>
      </c>
      <c r="O87" s="29">
        <f t="shared" si="24"/>
        <v>48.86112650833582</v>
      </c>
    </row>
    <row r="88" spans="1:15" s="30" customFormat="1" ht="10.5" customHeight="1">
      <c r="A88" s="65" t="s">
        <v>62</v>
      </c>
      <c r="B88" s="53">
        <f t="shared" si="20"/>
        <v>17062</v>
      </c>
      <c r="C88" s="53">
        <f t="shared" si="20"/>
        <v>16213</v>
      </c>
      <c r="D88" s="19">
        <f t="shared" si="20"/>
        <v>75830</v>
      </c>
      <c r="E88" s="53">
        <f t="shared" si="20"/>
        <v>72630</v>
      </c>
      <c r="F88" s="19">
        <f t="shared" si="20"/>
        <v>72</v>
      </c>
      <c r="G88" s="53">
        <f t="shared" si="20"/>
        <v>57</v>
      </c>
      <c r="H88" s="19">
        <f t="shared" si="20"/>
        <v>27565</v>
      </c>
      <c r="I88" s="53">
        <f t="shared" si="20"/>
        <v>25822</v>
      </c>
      <c r="J88" s="19">
        <f t="shared" si="21"/>
        <v>120529</v>
      </c>
      <c r="K88" s="53">
        <f t="shared" si="21"/>
        <v>114722</v>
      </c>
      <c r="L88" s="58">
        <f t="shared" si="22"/>
        <v>235251</v>
      </c>
      <c r="N88" s="64">
        <f t="shared" si="23"/>
        <v>51.23421366965496</v>
      </c>
      <c r="O88" s="29">
        <f t="shared" si="24"/>
        <v>48.76578633034504</v>
      </c>
    </row>
    <row r="89" spans="1:15" s="30" customFormat="1" ht="10.5" customHeight="1">
      <c r="A89" s="65" t="s">
        <v>63</v>
      </c>
      <c r="B89" s="53">
        <f t="shared" si="20"/>
        <v>17371</v>
      </c>
      <c r="C89" s="53">
        <f t="shared" si="20"/>
        <v>16529</v>
      </c>
      <c r="D89" s="19">
        <f t="shared" si="20"/>
        <v>77016</v>
      </c>
      <c r="E89" s="53">
        <f t="shared" si="20"/>
        <v>73714</v>
      </c>
      <c r="F89" s="19">
        <f t="shared" si="20"/>
        <v>71</v>
      </c>
      <c r="G89" s="53">
        <f t="shared" si="20"/>
        <v>69</v>
      </c>
      <c r="H89" s="19">
        <f t="shared" si="20"/>
        <v>28315</v>
      </c>
      <c r="I89" s="53">
        <f t="shared" si="20"/>
        <v>26395</v>
      </c>
      <c r="J89" s="19">
        <f aca="true" t="shared" si="25" ref="J89:K92">SUM(H89,F89,D89,B89)</f>
        <v>122773</v>
      </c>
      <c r="K89" s="53">
        <f t="shared" si="25"/>
        <v>116707</v>
      </c>
      <c r="L89" s="58">
        <f t="shared" si="22"/>
        <v>239480</v>
      </c>
      <c r="N89" s="64">
        <f t="shared" si="23"/>
        <v>51.266494070486054</v>
      </c>
      <c r="O89" s="29">
        <f t="shared" si="24"/>
        <v>48.733505929513946</v>
      </c>
    </row>
    <row r="90" spans="1:15" s="30" customFormat="1" ht="10.5" customHeight="1">
      <c r="A90" s="65" t="s">
        <v>64</v>
      </c>
      <c r="B90" s="53">
        <f t="shared" si="20"/>
        <v>18082</v>
      </c>
      <c r="C90" s="53">
        <f t="shared" si="20"/>
        <v>16996</v>
      </c>
      <c r="D90" s="19">
        <f t="shared" si="20"/>
        <v>78495</v>
      </c>
      <c r="E90" s="53">
        <f t="shared" si="20"/>
        <v>75187</v>
      </c>
      <c r="F90" s="19">
        <f t="shared" si="20"/>
        <v>71</v>
      </c>
      <c r="G90" s="53">
        <f t="shared" si="20"/>
        <v>80</v>
      </c>
      <c r="H90" s="19">
        <f t="shared" si="20"/>
        <v>29219</v>
      </c>
      <c r="I90" s="53">
        <f t="shared" si="20"/>
        <v>27329</v>
      </c>
      <c r="J90" s="19">
        <f t="shared" si="25"/>
        <v>125867</v>
      </c>
      <c r="K90" s="53">
        <f t="shared" si="25"/>
        <v>119592</v>
      </c>
      <c r="L90" s="58">
        <f t="shared" si="22"/>
        <v>245459</v>
      </c>
      <c r="N90" s="64">
        <f t="shared" si="23"/>
        <v>51.27821754345939</v>
      </c>
      <c r="O90" s="29">
        <f t="shared" si="24"/>
        <v>48.7217824565406</v>
      </c>
    </row>
    <row r="91" spans="1:15" s="30" customFormat="1" ht="10.5" customHeight="1">
      <c r="A91" s="65" t="s">
        <v>65</v>
      </c>
      <c r="B91" s="53">
        <f t="shared" si="20"/>
        <v>18968</v>
      </c>
      <c r="C91" s="53">
        <f t="shared" si="20"/>
        <v>17496</v>
      </c>
      <c r="D91" s="19">
        <f t="shared" si="20"/>
        <v>80562</v>
      </c>
      <c r="E91" s="53">
        <f t="shared" si="20"/>
        <v>77383</v>
      </c>
      <c r="F91" s="19">
        <f t="shared" si="20"/>
        <v>69</v>
      </c>
      <c r="G91" s="53">
        <f t="shared" si="20"/>
        <v>78</v>
      </c>
      <c r="H91" s="19">
        <f t="shared" si="20"/>
        <v>29837</v>
      </c>
      <c r="I91" s="53">
        <f t="shared" si="20"/>
        <v>27960</v>
      </c>
      <c r="J91" s="19">
        <f>SUM(H91,F91,D91,B91)</f>
        <v>129436</v>
      </c>
      <c r="K91" s="53">
        <f>SUM(I91,G91,E91,C91)</f>
        <v>122917</v>
      </c>
      <c r="L91" s="58">
        <f>SUM(J91:K91)</f>
        <v>252353</v>
      </c>
      <c r="N91" s="64">
        <f>J91/L91*100</f>
        <v>51.29164305556107</v>
      </c>
      <c r="O91" s="29">
        <f>K91/L91*100</f>
        <v>48.70835694443894</v>
      </c>
    </row>
    <row r="92" spans="1:15" s="30" customFormat="1" ht="10.5" customHeight="1">
      <c r="A92" s="65" t="s">
        <v>69</v>
      </c>
      <c r="B92" s="53">
        <f t="shared" si="20"/>
        <v>19500</v>
      </c>
      <c r="C92" s="53">
        <f t="shared" si="20"/>
        <v>18240</v>
      </c>
      <c r="D92" s="19">
        <f t="shared" si="20"/>
        <v>82322</v>
      </c>
      <c r="E92" s="53">
        <f t="shared" si="20"/>
        <v>79196</v>
      </c>
      <c r="F92" s="19">
        <f t="shared" si="20"/>
        <v>77</v>
      </c>
      <c r="G92" s="53">
        <f t="shared" si="20"/>
        <v>76</v>
      </c>
      <c r="H92" s="19">
        <f t="shared" si="20"/>
        <v>30829</v>
      </c>
      <c r="I92" s="53">
        <f t="shared" si="20"/>
        <v>29159</v>
      </c>
      <c r="J92" s="19">
        <f t="shared" si="25"/>
        <v>132728</v>
      </c>
      <c r="K92" s="53">
        <f t="shared" si="25"/>
        <v>126671</v>
      </c>
      <c r="L92" s="58">
        <f t="shared" si="22"/>
        <v>259399</v>
      </c>
      <c r="N92" s="64">
        <f t="shared" si="23"/>
        <v>51.167506428320856</v>
      </c>
      <c r="O92" s="29">
        <f t="shared" si="24"/>
        <v>48.83249357167915</v>
      </c>
    </row>
    <row r="93" spans="1:15" s="30" customFormat="1" ht="10.5" customHeight="1">
      <c r="A93" s="65" t="s">
        <v>71</v>
      </c>
      <c r="B93" s="53">
        <f t="shared" si="20"/>
        <v>20006</v>
      </c>
      <c r="C93" s="53">
        <f t="shared" si="20"/>
        <v>18737</v>
      </c>
      <c r="D93" s="19">
        <f t="shared" si="20"/>
        <v>83745</v>
      </c>
      <c r="E93" s="53">
        <f t="shared" si="20"/>
        <v>80489</v>
      </c>
      <c r="F93" s="19">
        <f t="shared" si="20"/>
        <v>69</v>
      </c>
      <c r="G93" s="53">
        <f t="shared" si="20"/>
        <v>74</v>
      </c>
      <c r="H93" s="19">
        <f t="shared" si="20"/>
        <v>31586</v>
      </c>
      <c r="I93" s="53">
        <f t="shared" si="20"/>
        <v>29883</v>
      </c>
      <c r="J93" s="19">
        <f aca="true" t="shared" si="26" ref="J93:K95">SUM(H93,F93,D93,B93)</f>
        <v>135406</v>
      </c>
      <c r="K93" s="53">
        <f t="shared" si="26"/>
        <v>129183</v>
      </c>
      <c r="L93" s="58">
        <f aca="true" t="shared" si="27" ref="L93:L98">SUM(J93:K93)</f>
        <v>264589</v>
      </c>
      <c r="N93" s="64">
        <f aca="true" t="shared" si="28" ref="N93:N98">J93/L93*100</f>
        <v>51.175974813767766</v>
      </c>
      <c r="O93" s="29">
        <f aca="true" t="shared" si="29" ref="O93:O98">K93/L93*100</f>
        <v>48.824025186232234</v>
      </c>
    </row>
    <row r="94" spans="1:15" s="30" customFormat="1" ht="10.5" customHeight="1">
      <c r="A94" s="65" t="s">
        <v>84</v>
      </c>
      <c r="B94" s="53">
        <f t="shared" si="20"/>
        <v>20438</v>
      </c>
      <c r="C94" s="53">
        <f t="shared" si="20"/>
        <v>19011</v>
      </c>
      <c r="D94" s="19">
        <f t="shared" si="20"/>
        <v>84797</v>
      </c>
      <c r="E94" s="53">
        <f t="shared" si="20"/>
        <v>81331</v>
      </c>
      <c r="F94" s="19">
        <f t="shared" si="20"/>
        <v>62</v>
      </c>
      <c r="G94" s="53">
        <f t="shared" si="20"/>
        <v>66</v>
      </c>
      <c r="H94" s="19">
        <f t="shared" si="20"/>
        <v>32028</v>
      </c>
      <c r="I94" s="53">
        <f t="shared" si="20"/>
        <v>30243</v>
      </c>
      <c r="J94" s="19">
        <f t="shared" si="26"/>
        <v>137325</v>
      </c>
      <c r="K94" s="53">
        <f t="shared" si="26"/>
        <v>130651</v>
      </c>
      <c r="L94" s="58">
        <f t="shared" si="27"/>
        <v>267976</v>
      </c>
      <c r="N94" s="64">
        <f t="shared" si="28"/>
        <v>51.24526076962116</v>
      </c>
      <c r="O94" s="29">
        <f t="shared" si="29"/>
        <v>48.75473923037884</v>
      </c>
    </row>
    <row r="95" spans="1:15" s="30" customFormat="1" ht="10.5" customHeight="1">
      <c r="A95" s="65" t="s">
        <v>93</v>
      </c>
      <c r="B95" s="53">
        <f t="shared" si="20"/>
        <v>20969</v>
      </c>
      <c r="C95" s="53">
        <f t="shared" si="20"/>
        <v>19497</v>
      </c>
      <c r="D95" s="19">
        <f t="shared" si="20"/>
        <v>85713</v>
      </c>
      <c r="E95" s="53">
        <f t="shared" si="20"/>
        <v>82260</v>
      </c>
      <c r="F95" s="19">
        <f t="shared" si="20"/>
        <v>72</v>
      </c>
      <c r="G95" s="53">
        <f t="shared" si="20"/>
        <v>63</v>
      </c>
      <c r="H95" s="19">
        <f t="shared" si="20"/>
        <v>32272</v>
      </c>
      <c r="I95" s="53">
        <f t="shared" si="20"/>
        <v>30393</v>
      </c>
      <c r="J95" s="19">
        <f t="shared" si="26"/>
        <v>139026</v>
      </c>
      <c r="K95" s="53">
        <f t="shared" si="26"/>
        <v>132213</v>
      </c>
      <c r="L95" s="58">
        <f t="shared" si="27"/>
        <v>271239</v>
      </c>
      <c r="N95" s="64">
        <f t="shared" si="28"/>
        <v>51.25590346520965</v>
      </c>
      <c r="O95" s="29">
        <f t="shared" si="29"/>
        <v>48.74409653479035</v>
      </c>
    </row>
    <row r="96" spans="1:15" s="30" customFormat="1" ht="10.5" customHeight="1">
      <c r="A96" s="65" t="s">
        <v>97</v>
      </c>
      <c r="B96" s="53">
        <f t="shared" si="20"/>
        <v>21479</v>
      </c>
      <c r="C96" s="53">
        <f t="shared" si="20"/>
        <v>19816</v>
      </c>
      <c r="D96" s="19">
        <f t="shared" si="20"/>
        <v>85358</v>
      </c>
      <c r="E96" s="53">
        <f t="shared" si="20"/>
        <v>81912</v>
      </c>
      <c r="F96" s="19">
        <f t="shared" si="20"/>
        <v>59</v>
      </c>
      <c r="G96" s="53">
        <f t="shared" si="20"/>
        <v>56</v>
      </c>
      <c r="H96" s="19">
        <f t="shared" si="20"/>
        <v>31755</v>
      </c>
      <c r="I96" s="53">
        <f t="shared" si="20"/>
        <v>29971</v>
      </c>
      <c r="J96" s="19">
        <f aca="true" t="shared" si="30" ref="J96:K98">SUM(H96,F96,D96,B96)</f>
        <v>138651</v>
      </c>
      <c r="K96" s="53">
        <f t="shared" si="30"/>
        <v>131755</v>
      </c>
      <c r="L96" s="58">
        <f t="shared" si="27"/>
        <v>270406</v>
      </c>
      <c r="N96" s="64">
        <f t="shared" si="28"/>
        <v>51.27511963491934</v>
      </c>
      <c r="O96" s="29">
        <f t="shared" si="29"/>
        <v>48.72488036508066</v>
      </c>
    </row>
    <row r="97" spans="1:15" s="30" customFormat="1" ht="10.5" customHeight="1">
      <c r="A97" s="65" t="s">
        <v>98</v>
      </c>
      <c r="B97" s="53">
        <f t="shared" si="20"/>
        <v>21815</v>
      </c>
      <c r="C97" s="53">
        <f t="shared" si="20"/>
        <v>20375</v>
      </c>
      <c r="D97" s="19">
        <f t="shared" si="20"/>
        <v>85013</v>
      </c>
      <c r="E97" s="53">
        <f t="shared" si="20"/>
        <v>81598</v>
      </c>
      <c r="F97" s="19">
        <f t="shared" si="20"/>
        <v>66</v>
      </c>
      <c r="G97" s="53">
        <f t="shared" si="20"/>
        <v>50</v>
      </c>
      <c r="H97" s="19">
        <f t="shared" si="20"/>
        <v>31279</v>
      </c>
      <c r="I97" s="53">
        <f t="shared" si="20"/>
        <v>29544</v>
      </c>
      <c r="J97" s="19">
        <f t="shared" si="30"/>
        <v>138173</v>
      </c>
      <c r="K97" s="53">
        <f t="shared" si="30"/>
        <v>131567</v>
      </c>
      <c r="L97" s="58">
        <f t="shared" si="27"/>
        <v>269740</v>
      </c>
      <c r="N97" s="64">
        <f t="shared" si="28"/>
        <v>51.22451249351228</v>
      </c>
      <c r="O97" s="29">
        <f t="shared" si="29"/>
        <v>48.77548750648773</v>
      </c>
    </row>
    <row r="98" spans="1:15" s="30" customFormat="1" ht="10.5" customHeight="1">
      <c r="A98" s="65" t="s">
        <v>99</v>
      </c>
      <c r="B98" s="53">
        <f t="shared" si="20"/>
        <v>22036</v>
      </c>
      <c r="C98" s="53">
        <f t="shared" si="20"/>
        <v>20237</v>
      </c>
      <c r="D98" s="19">
        <f t="shared" si="20"/>
        <v>84709</v>
      </c>
      <c r="E98" s="53">
        <f t="shared" si="20"/>
        <v>80787</v>
      </c>
      <c r="F98" s="19">
        <f t="shared" si="20"/>
        <v>67</v>
      </c>
      <c r="G98" s="53">
        <f t="shared" si="20"/>
        <v>55</v>
      </c>
      <c r="H98" s="19">
        <f t="shared" si="20"/>
        <v>30912</v>
      </c>
      <c r="I98" s="53">
        <f t="shared" si="20"/>
        <v>29543</v>
      </c>
      <c r="J98" s="19">
        <f t="shared" si="30"/>
        <v>137724</v>
      </c>
      <c r="K98" s="53">
        <f t="shared" si="30"/>
        <v>130622</v>
      </c>
      <c r="L98" s="58">
        <f t="shared" si="27"/>
        <v>268346</v>
      </c>
      <c r="N98" s="64">
        <f t="shared" si="28"/>
        <v>51.323291571329555</v>
      </c>
      <c r="O98" s="29">
        <f t="shared" si="29"/>
        <v>48.676708428670445</v>
      </c>
    </row>
    <row r="99" spans="1:15" s="30" customFormat="1" ht="10.5" customHeight="1">
      <c r="A99" s="65" t="s">
        <v>100</v>
      </c>
      <c r="B99" s="53">
        <f t="shared" si="20"/>
        <v>22095</v>
      </c>
      <c r="C99" s="53">
        <f t="shared" si="20"/>
        <v>20420</v>
      </c>
      <c r="D99" s="19">
        <f t="shared" si="20"/>
        <v>83597</v>
      </c>
      <c r="E99" s="53">
        <f t="shared" si="20"/>
        <v>79802</v>
      </c>
      <c r="F99" s="19">
        <f t="shared" si="20"/>
        <v>57</v>
      </c>
      <c r="G99" s="53">
        <f t="shared" si="20"/>
        <v>55</v>
      </c>
      <c r="H99" s="19">
        <f t="shared" si="20"/>
        <v>30599</v>
      </c>
      <c r="I99" s="53">
        <f t="shared" si="20"/>
        <v>29150</v>
      </c>
      <c r="J99" s="19">
        <f>SUM(H99,F99,D99,B99)</f>
        <v>136348</v>
      </c>
      <c r="K99" s="53">
        <f>SUM(I99,G99,E99,C99)</f>
        <v>129427</v>
      </c>
      <c r="L99" s="58">
        <f>SUM(J99:K99)</f>
        <v>265775</v>
      </c>
      <c r="N99" s="64">
        <f>J99/L99*100</f>
        <v>51.30204120026338</v>
      </c>
      <c r="O99" s="29">
        <f>K99/L99*100</f>
        <v>48.69795879973662</v>
      </c>
    </row>
    <row r="100" spans="1:15" s="30" customFormat="1" ht="10.5" customHeight="1">
      <c r="A100" s="67" t="s">
        <v>175</v>
      </c>
      <c r="B100" s="68">
        <f t="shared" si="20"/>
        <v>21944</v>
      </c>
      <c r="C100" s="68">
        <f t="shared" si="20"/>
        <v>20253</v>
      </c>
      <c r="D100" s="36">
        <f t="shared" si="20"/>
        <v>83350</v>
      </c>
      <c r="E100" s="68">
        <f t="shared" si="20"/>
        <v>79414</v>
      </c>
      <c r="F100" s="36">
        <f t="shared" si="20"/>
        <v>62</v>
      </c>
      <c r="G100" s="68">
        <f t="shared" si="20"/>
        <v>61</v>
      </c>
      <c r="H100" s="36">
        <f t="shared" si="20"/>
        <v>30519</v>
      </c>
      <c r="I100" s="68">
        <f t="shared" si="20"/>
        <v>28972</v>
      </c>
      <c r="J100" s="36">
        <f>SUM(H100,F100,D100,B100)</f>
        <v>135875</v>
      </c>
      <c r="K100" s="68">
        <f>SUM(I100,G100,E100,C100)</f>
        <v>128700</v>
      </c>
      <c r="L100" s="69">
        <f>SUM(J100:K100)</f>
        <v>264575</v>
      </c>
      <c r="N100" s="70">
        <f>J100/L100*100</f>
        <v>51.35594821884154</v>
      </c>
      <c r="O100" s="41">
        <f>K100/L100*100</f>
        <v>48.64405178115846</v>
      </c>
    </row>
    <row r="101" spans="1:15" ht="9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N101" s="46"/>
      <c r="O101" s="46"/>
    </row>
    <row r="102" ht="10.5" customHeight="1">
      <c r="A102" s="5" t="s">
        <v>43</v>
      </c>
    </row>
    <row r="103" ht="10.5" customHeight="1">
      <c r="A103" s="5" t="s">
        <v>24</v>
      </c>
    </row>
    <row r="104" ht="10.5" customHeight="1">
      <c r="A104" s="5" t="s">
        <v>25</v>
      </c>
    </row>
    <row r="105" ht="10.5" customHeight="1">
      <c r="A105" s="5" t="s">
        <v>26</v>
      </c>
    </row>
    <row r="106" ht="11.25">
      <c r="A106" s="5" t="s">
        <v>44</v>
      </c>
    </row>
    <row r="145" ht="9.75" customHeight="1"/>
    <row r="146" ht="11.25" hidden="1"/>
  </sheetData>
  <sheetProtection/>
  <mergeCells count="2">
    <mergeCell ref="H38:I38"/>
    <mergeCell ref="H72:I7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115" zoomScaleNormal="115" zoomScalePageLayoutView="0" workbookViewId="0" topLeftCell="A1">
      <selection activeCell="A111" sqref="A111"/>
    </sheetView>
  </sheetViews>
  <sheetFormatPr defaultColWidth="9.140625" defaultRowHeight="12.75"/>
  <cols>
    <col min="1" max="1" width="12.421875" style="5" customWidth="1"/>
    <col min="2" max="11" width="8.28125" style="5" customWidth="1"/>
    <col min="12" max="12" width="2.28125" style="5" customWidth="1"/>
    <col min="13" max="14" width="6.7109375" style="5" customWidth="1"/>
    <col min="15" max="20" width="7.8515625" style="5" customWidth="1"/>
    <col min="21" max="16384" width="9.140625" style="5" customWidth="1"/>
  </cols>
  <sheetData>
    <row r="1" spans="1:14" ht="10.5" customHeight="1">
      <c r="A1" s="2"/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6" t="s">
        <v>55</v>
      </c>
      <c r="B2" s="7"/>
      <c r="C2" s="8"/>
      <c r="D2" s="7"/>
      <c r="E2" s="8"/>
      <c r="F2" s="9"/>
      <c r="G2" s="9"/>
      <c r="H2" s="7"/>
      <c r="I2" s="8"/>
      <c r="J2" s="7"/>
      <c r="K2" s="10"/>
      <c r="L2" s="9"/>
      <c r="M2" s="7"/>
      <c r="N2" s="8"/>
    </row>
    <row r="3" spans="1:14" ht="10.5" customHeight="1">
      <c r="A3" s="6" t="s">
        <v>61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2"/>
      <c r="B4" s="2"/>
      <c r="C4" s="3"/>
      <c r="D4" s="2"/>
      <c r="E4" s="3"/>
      <c r="F4" s="2"/>
      <c r="G4" s="3"/>
      <c r="H4" s="2"/>
      <c r="I4" s="3"/>
      <c r="J4" s="2"/>
      <c r="K4" s="4"/>
      <c r="M4" s="2"/>
      <c r="N4" s="3"/>
    </row>
    <row r="5" spans="1:14" ht="10.5" customHeight="1">
      <c r="A5" s="11"/>
      <c r="B5" s="12" t="s">
        <v>7</v>
      </c>
      <c r="C5" s="13"/>
      <c r="D5" s="12" t="s">
        <v>6</v>
      </c>
      <c r="E5" s="13"/>
      <c r="F5" s="12" t="s">
        <v>0</v>
      </c>
      <c r="G5" s="13"/>
      <c r="H5" s="12" t="s">
        <v>1</v>
      </c>
      <c r="I5" s="13"/>
      <c r="J5" s="12" t="s">
        <v>4</v>
      </c>
      <c r="K5" s="14"/>
      <c r="M5" s="12" t="s">
        <v>11</v>
      </c>
      <c r="N5" s="15"/>
    </row>
    <row r="6" spans="1:14" ht="10.5" customHeight="1">
      <c r="A6" s="16" t="s">
        <v>12</v>
      </c>
      <c r="B6" s="17" t="s">
        <v>5</v>
      </c>
      <c r="C6" s="18"/>
      <c r="D6" s="16" t="s">
        <v>8</v>
      </c>
      <c r="E6" s="8"/>
      <c r="F6" s="19"/>
      <c r="G6" s="3"/>
      <c r="H6" s="16"/>
      <c r="I6" s="8"/>
      <c r="J6" s="19"/>
      <c r="K6" s="20"/>
      <c r="M6" s="16" t="s">
        <v>10</v>
      </c>
      <c r="N6" s="21"/>
    </row>
    <row r="7" spans="1:14" ht="10.5" customHeight="1">
      <c r="A7" s="22"/>
      <c r="B7" s="23" t="s">
        <v>13</v>
      </c>
      <c r="C7" s="24" t="s">
        <v>14</v>
      </c>
      <c r="D7" s="23" t="s">
        <v>13</v>
      </c>
      <c r="E7" s="24" t="s">
        <v>14</v>
      </c>
      <c r="F7" s="23" t="s">
        <v>13</v>
      </c>
      <c r="G7" s="24" t="s">
        <v>14</v>
      </c>
      <c r="H7" s="23" t="s">
        <v>13</v>
      </c>
      <c r="I7" s="24" t="s">
        <v>14</v>
      </c>
      <c r="J7" s="23" t="s">
        <v>13</v>
      </c>
      <c r="K7" s="25" t="s">
        <v>14</v>
      </c>
      <c r="L7" s="26"/>
      <c r="M7" s="23" t="s">
        <v>13</v>
      </c>
      <c r="N7" s="25" t="s">
        <v>14</v>
      </c>
    </row>
    <row r="8" spans="1:14" ht="10.5" customHeight="1">
      <c r="A8" s="19" t="s">
        <v>15</v>
      </c>
      <c r="B8" s="19">
        <v>53403</v>
      </c>
      <c r="C8" s="46">
        <v>13.410123321003745</v>
      </c>
      <c r="D8" s="19">
        <v>256919</v>
      </c>
      <c r="E8" s="46">
        <v>64.51539189762674</v>
      </c>
      <c r="F8" s="19">
        <v>666</v>
      </c>
      <c r="G8" s="46">
        <v>0.16724045712391614</v>
      </c>
      <c r="H8" s="19">
        <v>87241</v>
      </c>
      <c r="I8" s="46">
        <v>21.907244324245596</v>
      </c>
      <c r="J8" s="19">
        <v>398229</v>
      </c>
      <c r="K8" s="72">
        <v>100</v>
      </c>
      <c r="L8" s="30"/>
      <c r="M8" s="19">
        <v>398229</v>
      </c>
      <c r="N8" s="29">
        <v>102.05897051474263</v>
      </c>
    </row>
    <row r="9" spans="1:14" s="30" customFormat="1" ht="10.5" customHeight="1">
      <c r="A9" s="19" t="s">
        <v>16</v>
      </c>
      <c r="B9" s="19">
        <v>52673</v>
      </c>
      <c r="C9" s="46">
        <v>13.386653247736827</v>
      </c>
      <c r="D9" s="19">
        <v>253366</v>
      </c>
      <c r="E9" s="46">
        <v>64.39205640016876</v>
      </c>
      <c r="F9" s="19">
        <v>616</v>
      </c>
      <c r="G9" s="46">
        <v>0.1565541814706944</v>
      </c>
      <c r="H9" s="19">
        <v>86819</v>
      </c>
      <c r="I9" s="46">
        <v>22.064736170623725</v>
      </c>
      <c r="J9" s="19">
        <v>393474</v>
      </c>
      <c r="K9" s="72">
        <v>100</v>
      </c>
      <c r="M9" s="19">
        <v>393474</v>
      </c>
      <c r="N9" s="29">
        <v>100.84034905624111</v>
      </c>
    </row>
    <row r="10" spans="1:14" s="30" customFormat="1" ht="10.5" customHeight="1">
      <c r="A10" s="19" t="s">
        <v>17</v>
      </c>
      <c r="B10" s="19">
        <v>51910</v>
      </c>
      <c r="C10" s="46">
        <v>13.28175172770234</v>
      </c>
      <c r="D10" s="19">
        <v>250991</v>
      </c>
      <c r="E10" s="46">
        <v>64.21884314944593</v>
      </c>
      <c r="F10" s="19">
        <v>606</v>
      </c>
      <c r="G10" s="46">
        <v>0.15505185025982698</v>
      </c>
      <c r="H10" s="19">
        <v>87330</v>
      </c>
      <c r="I10" s="46">
        <v>22.3443532725919</v>
      </c>
      <c r="J10" s="19">
        <v>390837</v>
      </c>
      <c r="K10" s="72">
        <v>100</v>
      </c>
      <c r="M10" s="19">
        <v>390837</v>
      </c>
      <c r="N10" s="29">
        <v>100.16453311805635</v>
      </c>
    </row>
    <row r="11" spans="1:14" s="30" customFormat="1" ht="10.5" customHeight="1">
      <c r="A11" s="19" t="s">
        <v>18</v>
      </c>
      <c r="B11" s="19">
        <v>51579</v>
      </c>
      <c r="C11" s="46">
        <v>13.21877522777073</v>
      </c>
      <c r="D11" s="19">
        <v>250430</v>
      </c>
      <c r="E11" s="46">
        <v>64.18073014774663</v>
      </c>
      <c r="F11" s="19">
        <v>581</v>
      </c>
      <c r="G11" s="46">
        <v>0.14889990901984906</v>
      </c>
      <c r="H11" s="19">
        <v>87605</v>
      </c>
      <c r="I11" s="46">
        <v>22.45159471546278</v>
      </c>
      <c r="J11" s="19">
        <v>390195</v>
      </c>
      <c r="K11" s="72">
        <v>100</v>
      </c>
      <c r="M11" s="33">
        <v>390195</v>
      </c>
      <c r="N11" s="34">
        <v>100</v>
      </c>
    </row>
    <row r="12" spans="1:14" s="30" customFormat="1" ht="10.5" customHeight="1">
      <c r="A12" s="19" t="s">
        <v>21</v>
      </c>
      <c r="B12" s="19">
        <v>53799</v>
      </c>
      <c r="C12" s="46">
        <v>13.283014954780123</v>
      </c>
      <c r="D12" s="19">
        <v>259251</v>
      </c>
      <c r="E12" s="46">
        <v>64.0092735932211</v>
      </c>
      <c r="F12" s="19">
        <v>461</v>
      </c>
      <c r="G12" s="46">
        <v>0.113821258650786</v>
      </c>
      <c r="H12" s="19">
        <v>91510</v>
      </c>
      <c r="I12" s="46">
        <v>22.593890193348</v>
      </c>
      <c r="J12" s="19">
        <v>405021</v>
      </c>
      <c r="K12" s="72">
        <v>100</v>
      </c>
      <c r="M12" s="19">
        <v>405021</v>
      </c>
      <c r="N12" s="29">
        <v>103.79963864221735</v>
      </c>
    </row>
    <row r="13" spans="1:14" s="30" customFormat="1" ht="10.5" customHeight="1">
      <c r="A13" s="19" t="s">
        <v>22</v>
      </c>
      <c r="B13" s="19">
        <v>54306</v>
      </c>
      <c r="C13" s="46">
        <v>13.26727303376551</v>
      </c>
      <c r="D13" s="19">
        <v>261328</v>
      </c>
      <c r="E13" s="46">
        <v>63.843956972855175</v>
      </c>
      <c r="F13" s="19">
        <v>336</v>
      </c>
      <c r="G13" s="46">
        <v>0.08208676277658475</v>
      </c>
      <c r="H13" s="19">
        <v>92575</v>
      </c>
      <c r="I13" s="46">
        <v>22.616613285840277</v>
      </c>
      <c r="J13" s="19">
        <v>408545</v>
      </c>
      <c r="K13" s="72">
        <v>100</v>
      </c>
      <c r="M13" s="19">
        <v>408545</v>
      </c>
      <c r="N13" s="29">
        <v>104.70277681671985</v>
      </c>
    </row>
    <row r="14" spans="1:14" s="30" customFormat="1" ht="10.5" customHeight="1">
      <c r="A14" s="19" t="s">
        <v>23</v>
      </c>
      <c r="B14" s="19">
        <v>54693</v>
      </c>
      <c r="C14" s="46">
        <v>13.361819394463541</v>
      </c>
      <c r="D14" s="19">
        <v>261714</v>
      </c>
      <c r="E14" s="46">
        <v>63.93825902771161</v>
      </c>
      <c r="F14" s="19">
        <v>329</v>
      </c>
      <c r="G14" s="46">
        <v>0.0803766218854059</v>
      </c>
      <c r="H14" s="19">
        <v>92587</v>
      </c>
      <c r="I14" s="46">
        <v>22.619544955939443</v>
      </c>
      <c r="J14" s="19">
        <v>409323</v>
      </c>
      <c r="K14" s="72">
        <v>100</v>
      </c>
      <c r="M14" s="19">
        <v>409323</v>
      </c>
      <c r="N14" s="29">
        <v>104.90216430246416</v>
      </c>
    </row>
    <row r="15" spans="1:14" s="30" customFormat="1" ht="10.5" customHeight="1">
      <c r="A15" s="19" t="s">
        <v>36</v>
      </c>
      <c r="B15" s="19">
        <v>54371</v>
      </c>
      <c r="C15" s="46">
        <v>13.341725435923106</v>
      </c>
      <c r="D15" s="19">
        <v>260178</v>
      </c>
      <c r="E15" s="46">
        <v>63.84328852637623</v>
      </c>
      <c r="F15" s="19">
        <v>324</v>
      </c>
      <c r="G15" s="46">
        <v>0.07950412979785339</v>
      </c>
      <c r="H15" s="19">
        <v>92653</v>
      </c>
      <c r="I15" s="46">
        <v>22.73548190790281</v>
      </c>
      <c r="J15" s="19">
        <v>407526</v>
      </c>
      <c r="K15" s="72">
        <v>100</v>
      </c>
      <c r="M15" s="19">
        <v>407526</v>
      </c>
      <c r="N15" s="29">
        <v>104.44162534117557</v>
      </c>
    </row>
    <row r="16" spans="1:14" ht="10.5" customHeight="1">
      <c r="A16" s="19" t="s">
        <v>37</v>
      </c>
      <c r="B16" s="19">
        <v>55962</v>
      </c>
      <c r="C16" s="46">
        <v>13.841427822353255</v>
      </c>
      <c r="D16" s="19">
        <v>257888</v>
      </c>
      <c r="E16" s="46">
        <v>63.78503517120611</v>
      </c>
      <c r="F16" s="19">
        <v>197</v>
      </c>
      <c r="G16" s="46">
        <v>0.04872522928064743</v>
      </c>
      <c r="H16" s="19">
        <v>90261</v>
      </c>
      <c r="I16" s="46">
        <v>22.324811777159987</v>
      </c>
      <c r="J16" s="19">
        <v>404308</v>
      </c>
      <c r="K16" s="72">
        <v>100</v>
      </c>
      <c r="M16" s="19">
        <v>404308</v>
      </c>
      <c r="N16" s="29">
        <v>103.61690949397097</v>
      </c>
    </row>
    <row r="17" spans="1:14" s="30" customFormat="1" ht="10.5" customHeight="1">
      <c r="A17" s="19" t="s">
        <v>40</v>
      </c>
      <c r="B17" s="27">
        <v>55430</v>
      </c>
      <c r="C17" s="31">
        <v>13.870850693792775</v>
      </c>
      <c r="D17" s="27">
        <v>255276</v>
      </c>
      <c r="E17" s="35">
        <v>63.88048496678053</v>
      </c>
      <c r="F17" s="27">
        <v>198</v>
      </c>
      <c r="G17" s="31">
        <v>0.04954768965128937</v>
      </c>
      <c r="H17" s="27">
        <v>88711</v>
      </c>
      <c r="I17" s="35">
        <v>22.19911664977541</v>
      </c>
      <c r="J17" s="27">
        <v>399615</v>
      </c>
      <c r="K17" s="28">
        <v>100</v>
      </c>
      <c r="M17" s="19">
        <v>399615</v>
      </c>
      <c r="N17" s="29">
        <v>102.4141775266213</v>
      </c>
    </row>
    <row r="18" spans="1:14" s="30" customFormat="1" ht="10.5" customHeight="1">
      <c r="A18" s="19" t="s">
        <v>41</v>
      </c>
      <c r="B18" s="27">
        <v>54161</v>
      </c>
      <c r="C18" s="31">
        <f aca="true" t="shared" si="0" ref="C18:C24">B18/J18*100</f>
        <v>13.749587469218858</v>
      </c>
      <c r="D18" s="27">
        <v>251331</v>
      </c>
      <c r="E18" s="35">
        <f aca="true" t="shared" si="1" ref="E18:E24">D18/J18*100</f>
        <v>63.80416846487776</v>
      </c>
      <c r="F18" s="27">
        <v>214</v>
      </c>
      <c r="G18" s="31">
        <f aca="true" t="shared" si="2" ref="G18:G24">F18/J18*100</f>
        <v>0.054327130562818925</v>
      </c>
      <c r="H18" s="27">
        <v>88204</v>
      </c>
      <c r="I18" s="35">
        <f aca="true" t="shared" si="3" ref="I18:I24">H18/J18*100</f>
        <v>22.39191693534056</v>
      </c>
      <c r="J18" s="27">
        <f aca="true" t="shared" si="4" ref="J18:J24">SUM(H18,F18,D18,B18)</f>
        <v>393910</v>
      </c>
      <c r="K18" s="28">
        <f aca="true" t="shared" si="5" ref="K18:K24">I18+G18+E18+C18</f>
        <v>100</v>
      </c>
      <c r="M18" s="19">
        <f aca="true" t="shared" si="6" ref="M18:M24">SUM(J18)</f>
        <v>393910</v>
      </c>
      <c r="N18" s="29">
        <f>M18/M11*100</f>
        <v>100.95208805853484</v>
      </c>
    </row>
    <row r="19" spans="1:14" s="30" customFormat="1" ht="10.5" customHeight="1">
      <c r="A19" s="19" t="s">
        <v>42</v>
      </c>
      <c r="B19" s="27">
        <v>53522</v>
      </c>
      <c r="C19" s="31">
        <f t="shared" si="0"/>
        <v>13.759823946649252</v>
      </c>
      <c r="D19" s="27">
        <v>248114</v>
      </c>
      <c r="E19" s="35">
        <f t="shared" si="1"/>
        <v>63.78694665182416</v>
      </c>
      <c r="F19" s="27">
        <v>241</v>
      </c>
      <c r="G19" s="31">
        <f t="shared" si="2"/>
        <v>0.06195802793510089</v>
      </c>
      <c r="H19" s="27">
        <v>87096</v>
      </c>
      <c r="I19" s="35">
        <f t="shared" si="3"/>
        <v>22.391271373591483</v>
      </c>
      <c r="J19" s="27">
        <f t="shared" si="4"/>
        <v>388973</v>
      </c>
      <c r="K19" s="28">
        <f t="shared" si="5"/>
        <v>100</v>
      </c>
      <c r="M19" s="19">
        <f t="shared" si="6"/>
        <v>388973</v>
      </c>
      <c r="N19" s="29">
        <f aca="true" t="shared" si="7" ref="N19:N24">M19/$M$11*100</f>
        <v>99.68682325503914</v>
      </c>
    </row>
    <row r="20" spans="1:14" s="30" customFormat="1" ht="10.5" customHeight="1">
      <c r="A20" s="19" t="s">
        <v>62</v>
      </c>
      <c r="B20" s="27">
        <v>53200</v>
      </c>
      <c r="C20" s="31">
        <f t="shared" si="0"/>
        <v>13.741195432343984</v>
      </c>
      <c r="D20" s="27">
        <v>246291</v>
      </c>
      <c r="E20" s="35">
        <f t="shared" si="1"/>
        <v>63.61527752307203</v>
      </c>
      <c r="F20" s="27">
        <v>259</v>
      </c>
      <c r="G20" s="31">
        <f t="shared" si="2"/>
        <v>0.06689792513114834</v>
      </c>
      <c r="H20" s="27">
        <v>87407</v>
      </c>
      <c r="I20" s="35">
        <f t="shared" si="3"/>
        <v>22.576629119452832</v>
      </c>
      <c r="J20" s="27">
        <f t="shared" si="4"/>
        <v>387157</v>
      </c>
      <c r="K20" s="28">
        <f t="shared" si="5"/>
        <v>100</v>
      </c>
      <c r="M20" s="19">
        <f t="shared" si="6"/>
        <v>387157</v>
      </c>
      <c r="N20" s="29">
        <f t="shared" si="7"/>
        <v>99.22141493355886</v>
      </c>
    </row>
    <row r="21" spans="1:14" s="30" customFormat="1" ht="10.5" customHeight="1">
      <c r="A21" s="19" t="s">
        <v>63</v>
      </c>
      <c r="B21" s="27">
        <v>53185</v>
      </c>
      <c r="C21" s="31">
        <f t="shared" si="0"/>
        <v>13.830199424272605</v>
      </c>
      <c r="D21" s="27">
        <v>243897</v>
      </c>
      <c r="E21" s="35">
        <f t="shared" si="1"/>
        <v>63.4228475882639</v>
      </c>
      <c r="F21" s="27">
        <v>246</v>
      </c>
      <c r="G21" s="31">
        <f t="shared" si="2"/>
        <v>0.0639697106020694</v>
      </c>
      <c r="H21" s="27">
        <v>87229</v>
      </c>
      <c r="I21" s="35">
        <f t="shared" si="3"/>
        <v>22.682983276861428</v>
      </c>
      <c r="J21" s="27">
        <f t="shared" si="4"/>
        <v>384557</v>
      </c>
      <c r="K21" s="28">
        <f t="shared" si="5"/>
        <v>100</v>
      </c>
      <c r="M21" s="19">
        <f t="shared" si="6"/>
        <v>384557</v>
      </c>
      <c r="N21" s="29">
        <f t="shared" si="7"/>
        <v>98.55508143364216</v>
      </c>
    </row>
    <row r="22" spans="1:14" s="30" customFormat="1" ht="10.5" customHeight="1">
      <c r="A22" s="19" t="s">
        <v>64</v>
      </c>
      <c r="B22" s="27">
        <v>53087</v>
      </c>
      <c r="C22" s="31">
        <f t="shared" si="0"/>
        <v>13.901414573088022</v>
      </c>
      <c r="D22" s="27">
        <v>242127</v>
      </c>
      <c r="E22" s="35">
        <f t="shared" si="1"/>
        <v>63.40361682404513</v>
      </c>
      <c r="F22" s="27">
        <v>233</v>
      </c>
      <c r="G22" s="31">
        <f t="shared" si="2"/>
        <v>0.061013611534453054</v>
      </c>
      <c r="H22" s="27">
        <v>86435</v>
      </c>
      <c r="I22" s="35">
        <f t="shared" si="3"/>
        <v>22.6339549913324</v>
      </c>
      <c r="J22" s="27">
        <f t="shared" si="4"/>
        <v>381882</v>
      </c>
      <c r="K22" s="28">
        <f t="shared" si="5"/>
        <v>100</v>
      </c>
      <c r="M22" s="19">
        <f t="shared" si="6"/>
        <v>381882</v>
      </c>
      <c r="N22" s="29">
        <f t="shared" si="7"/>
        <v>97.86952677507401</v>
      </c>
    </row>
    <row r="23" spans="1:14" s="30" customFormat="1" ht="10.5" customHeight="1">
      <c r="A23" s="19" t="s">
        <v>65</v>
      </c>
      <c r="B23" s="27">
        <v>53232</v>
      </c>
      <c r="C23" s="31">
        <f>B23/J23*100</f>
        <v>14.001162555201645</v>
      </c>
      <c r="D23" s="27">
        <v>240339</v>
      </c>
      <c r="E23" s="35">
        <f>D23/J23*100</f>
        <v>63.214333621780284</v>
      </c>
      <c r="F23" s="27">
        <v>233</v>
      </c>
      <c r="G23" s="31">
        <f>F23/J23*100</f>
        <v>0.06128401854827892</v>
      </c>
      <c r="H23" s="27">
        <v>86393</v>
      </c>
      <c r="I23" s="35">
        <f>H23/J23*100</f>
        <v>22.72321980446979</v>
      </c>
      <c r="J23" s="27">
        <f>SUM(H23,F23,D23,B23)</f>
        <v>380197</v>
      </c>
      <c r="K23" s="28">
        <f>I23+G23+E23+C23</f>
        <v>100</v>
      </c>
      <c r="M23" s="19">
        <f>SUM(J23)</f>
        <v>380197</v>
      </c>
      <c r="N23" s="29">
        <f t="shared" si="7"/>
        <v>97.4376914107049</v>
      </c>
    </row>
    <row r="24" spans="1:14" s="30" customFormat="1" ht="10.5" customHeight="1">
      <c r="A24" s="19" t="s">
        <v>69</v>
      </c>
      <c r="B24" s="27">
        <v>53945</v>
      </c>
      <c r="C24" s="31">
        <f t="shared" si="0"/>
        <v>14.122356230512874</v>
      </c>
      <c r="D24" s="27">
        <v>240821</v>
      </c>
      <c r="E24" s="35">
        <f t="shared" si="1"/>
        <v>63.044952262273455</v>
      </c>
      <c r="F24" s="27">
        <v>231</v>
      </c>
      <c r="G24" s="31">
        <f t="shared" si="2"/>
        <v>0.06047389543513716</v>
      </c>
      <c r="H24" s="27">
        <v>86986</v>
      </c>
      <c r="I24" s="35">
        <f t="shared" si="3"/>
        <v>22.772217611778533</v>
      </c>
      <c r="J24" s="27">
        <f t="shared" si="4"/>
        <v>381983</v>
      </c>
      <c r="K24" s="28">
        <f t="shared" si="5"/>
        <v>100</v>
      </c>
      <c r="M24" s="19">
        <f t="shared" si="6"/>
        <v>381983</v>
      </c>
      <c r="N24" s="29">
        <f t="shared" si="7"/>
        <v>97.89541126872462</v>
      </c>
    </row>
    <row r="25" spans="1:14" s="30" customFormat="1" ht="10.5" customHeight="1">
      <c r="A25" s="19" t="s">
        <v>71</v>
      </c>
      <c r="B25" s="27">
        <v>54942</v>
      </c>
      <c r="C25" s="31">
        <f aca="true" t="shared" si="8" ref="C25:C31">B25/J25*100</f>
        <v>14.208060078200965</v>
      </c>
      <c r="D25" s="27">
        <v>242810</v>
      </c>
      <c r="E25" s="35">
        <f aca="true" t="shared" si="9" ref="E25:E31">D25/J25*100</f>
        <v>62.7909262055982</v>
      </c>
      <c r="F25" s="27">
        <v>229</v>
      </c>
      <c r="G25" s="31">
        <f aca="true" t="shared" si="10" ref="G25:G31">F25/J25*100</f>
        <v>0.059219645406210566</v>
      </c>
      <c r="H25" s="27">
        <v>88715</v>
      </c>
      <c r="I25" s="35">
        <f aca="true" t="shared" si="11" ref="I25:I31">H25/J25*100</f>
        <v>22.94179407079463</v>
      </c>
      <c r="J25" s="27">
        <f aca="true" t="shared" si="12" ref="J25:J31">SUM(H25,F25,D25,B25)</f>
        <v>386696</v>
      </c>
      <c r="K25" s="28">
        <f aca="true" t="shared" si="13" ref="K25:K31">I25+G25+E25+C25</f>
        <v>100</v>
      </c>
      <c r="M25" s="19">
        <f aca="true" t="shared" si="14" ref="M25:M31">SUM(J25)</f>
        <v>386696</v>
      </c>
      <c r="N25" s="29">
        <f aca="true" t="shared" si="15" ref="N25:N31">M25/$M$11*100</f>
        <v>99.10326887838133</v>
      </c>
    </row>
    <row r="26" spans="1:14" s="30" customFormat="1" ht="10.5" customHeight="1">
      <c r="A26" s="19" t="s">
        <v>84</v>
      </c>
      <c r="B26" s="27">
        <v>56060</v>
      </c>
      <c r="C26" s="31">
        <f t="shared" si="8"/>
        <v>14.288226613415029</v>
      </c>
      <c r="D26" s="27">
        <v>245408</v>
      </c>
      <c r="E26" s="35">
        <f t="shared" si="9"/>
        <v>62.5480755751865</v>
      </c>
      <c r="F26" s="27">
        <v>218</v>
      </c>
      <c r="G26" s="31">
        <f t="shared" si="10"/>
        <v>0.055562493787450526</v>
      </c>
      <c r="H26" s="27">
        <v>90665</v>
      </c>
      <c r="I26" s="35">
        <f t="shared" si="11"/>
        <v>23.108135317611016</v>
      </c>
      <c r="J26" s="27">
        <f t="shared" si="12"/>
        <v>392351</v>
      </c>
      <c r="K26" s="28">
        <f t="shared" si="13"/>
        <v>100</v>
      </c>
      <c r="M26" s="19">
        <f t="shared" si="14"/>
        <v>392351</v>
      </c>
      <c r="N26" s="29">
        <f t="shared" si="15"/>
        <v>100.55254424070017</v>
      </c>
    </row>
    <row r="27" spans="1:14" s="30" customFormat="1" ht="10.5" customHeight="1">
      <c r="A27" s="19" t="s">
        <v>93</v>
      </c>
      <c r="B27" s="27">
        <v>57868</v>
      </c>
      <c r="C27" s="31">
        <f t="shared" si="8"/>
        <v>14.476808037445368</v>
      </c>
      <c r="D27" s="27">
        <v>249416</v>
      </c>
      <c r="E27" s="35">
        <f t="shared" si="9"/>
        <v>62.39627347527951</v>
      </c>
      <c r="F27" s="27">
        <v>206</v>
      </c>
      <c r="G27" s="31">
        <f t="shared" si="10"/>
        <v>0.05153491490484804</v>
      </c>
      <c r="H27" s="27">
        <v>92239</v>
      </c>
      <c r="I27" s="35">
        <f t="shared" si="11"/>
        <v>23.07538357237028</v>
      </c>
      <c r="J27" s="27">
        <f t="shared" si="12"/>
        <v>399729</v>
      </c>
      <c r="K27" s="28">
        <f t="shared" si="13"/>
        <v>100</v>
      </c>
      <c r="M27" s="19">
        <f t="shared" si="14"/>
        <v>399729</v>
      </c>
      <c r="N27" s="29">
        <f t="shared" si="15"/>
        <v>102.44339368777149</v>
      </c>
    </row>
    <row r="28" spans="1:14" s="30" customFormat="1" ht="10.5" customHeight="1">
      <c r="A28" s="19" t="s">
        <v>97</v>
      </c>
      <c r="B28" s="27">
        <v>61226</v>
      </c>
      <c r="C28" s="31">
        <f t="shared" si="8"/>
        <v>14.893322014025886</v>
      </c>
      <c r="D28" s="27">
        <v>255647</v>
      </c>
      <c r="E28" s="35">
        <f t="shared" si="9"/>
        <v>62.1865399163701</v>
      </c>
      <c r="F28" s="27">
        <v>236</v>
      </c>
      <c r="G28" s="31">
        <f t="shared" si="10"/>
        <v>0.05740737587479354</v>
      </c>
      <c r="H28" s="27">
        <v>93988</v>
      </c>
      <c r="I28" s="35">
        <f t="shared" si="11"/>
        <v>22.862730693729215</v>
      </c>
      <c r="J28" s="27">
        <f t="shared" si="12"/>
        <v>411097</v>
      </c>
      <c r="K28" s="28">
        <f t="shared" si="13"/>
        <v>99.99999999999999</v>
      </c>
      <c r="M28" s="19">
        <f t="shared" si="14"/>
        <v>411097</v>
      </c>
      <c r="N28" s="29">
        <f t="shared" si="15"/>
        <v>105.35680877509964</v>
      </c>
    </row>
    <row r="29" spans="1:14" s="30" customFormat="1" ht="10.5" customHeight="1">
      <c r="A29" s="19" t="s">
        <v>98</v>
      </c>
      <c r="B29" s="27">
        <v>63883</v>
      </c>
      <c r="C29" s="31">
        <f t="shared" si="8"/>
        <v>15.105542300862357</v>
      </c>
      <c r="D29" s="27">
        <v>261815</v>
      </c>
      <c r="E29" s="35">
        <f t="shared" si="9"/>
        <v>61.90782457774804</v>
      </c>
      <c r="F29" s="27">
        <v>212</v>
      </c>
      <c r="G29" s="31">
        <f t="shared" si="10"/>
        <v>0.05012875049360267</v>
      </c>
      <c r="H29" s="27">
        <v>97001</v>
      </c>
      <c r="I29" s="35">
        <f t="shared" si="11"/>
        <v>22.936504370896003</v>
      </c>
      <c r="J29" s="27">
        <f t="shared" si="12"/>
        <v>422911</v>
      </c>
      <c r="K29" s="28">
        <f t="shared" si="13"/>
        <v>100</v>
      </c>
      <c r="M29" s="19">
        <f t="shared" si="14"/>
        <v>422911</v>
      </c>
      <c r="N29" s="29">
        <f t="shared" si="15"/>
        <v>108.38452568587502</v>
      </c>
    </row>
    <row r="30" spans="1:14" s="30" customFormat="1" ht="10.5" customHeight="1">
      <c r="A30" s="19" t="s">
        <v>99</v>
      </c>
      <c r="B30" s="27">
        <v>66007</v>
      </c>
      <c r="C30" s="31">
        <f t="shared" si="8"/>
        <v>15.269112704173809</v>
      </c>
      <c r="D30" s="27">
        <v>266736</v>
      </c>
      <c r="E30" s="35">
        <f t="shared" si="9"/>
        <v>61.702880698418426</v>
      </c>
      <c r="F30" s="27">
        <v>214</v>
      </c>
      <c r="G30" s="31">
        <f t="shared" si="10"/>
        <v>0.049503690800872566</v>
      </c>
      <c r="H30" s="27">
        <v>99334</v>
      </c>
      <c r="I30" s="35">
        <f t="shared" si="11"/>
        <v>22.97850290660689</v>
      </c>
      <c r="J30" s="27">
        <f t="shared" si="12"/>
        <v>432291</v>
      </c>
      <c r="K30" s="28">
        <f t="shared" si="13"/>
        <v>100</v>
      </c>
      <c r="M30" s="19">
        <f t="shared" si="14"/>
        <v>432291</v>
      </c>
      <c r="N30" s="29">
        <f t="shared" si="15"/>
        <v>110.7884519278822</v>
      </c>
    </row>
    <row r="31" spans="1:14" s="30" customFormat="1" ht="10.5" customHeight="1">
      <c r="A31" s="19" t="s">
        <v>100</v>
      </c>
      <c r="B31" s="27">
        <v>67945</v>
      </c>
      <c r="C31" s="31">
        <f t="shared" si="8"/>
        <v>15.48501637498604</v>
      </c>
      <c r="D31" s="27">
        <v>269833</v>
      </c>
      <c r="E31" s="35">
        <f t="shared" si="9"/>
        <v>61.496334145435405</v>
      </c>
      <c r="F31" s="27">
        <v>208</v>
      </c>
      <c r="G31" s="31">
        <f t="shared" si="10"/>
        <v>0.04740427413344759</v>
      </c>
      <c r="H31" s="27">
        <v>100793</v>
      </c>
      <c r="I31" s="35">
        <f t="shared" si="11"/>
        <v>22.971245205445108</v>
      </c>
      <c r="J31" s="27">
        <f t="shared" si="12"/>
        <v>438779</v>
      </c>
      <c r="K31" s="28">
        <f t="shared" si="13"/>
        <v>100.00000000000001</v>
      </c>
      <c r="M31" s="19">
        <f t="shared" si="14"/>
        <v>438779</v>
      </c>
      <c r="N31" s="29">
        <f t="shared" si="15"/>
        <v>112.45121029228974</v>
      </c>
    </row>
    <row r="32" spans="1:14" s="30" customFormat="1" ht="10.5" customHeight="1">
      <c r="A32" s="36" t="s">
        <v>175</v>
      </c>
      <c r="B32" s="37">
        <v>69114</v>
      </c>
      <c r="C32" s="38">
        <f>B32/J32*100</f>
        <v>15.626928946922163</v>
      </c>
      <c r="D32" s="37">
        <v>271854</v>
      </c>
      <c r="E32" s="39">
        <f>D32/J32*100</f>
        <v>61.4671867051043</v>
      </c>
      <c r="F32" s="37">
        <v>201</v>
      </c>
      <c r="G32" s="38">
        <f>F32/J32*100</f>
        <v>0.045446837374936405</v>
      </c>
      <c r="H32" s="37">
        <v>101106</v>
      </c>
      <c r="I32" s="39">
        <f>H32/J32*100</f>
        <v>22.86043751059861</v>
      </c>
      <c r="J32" s="37">
        <f>SUM(H32,F32,D32,B32)</f>
        <v>442275</v>
      </c>
      <c r="K32" s="40">
        <f>I32+G32+E32+C32</f>
        <v>100</v>
      </c>
      <c r="M32" s="36">
        <f>SUM(J32)</f>
        <v>442275</v>
      </c>
      <c r="N32" s="41">
        <f>M32/$M$11*100</f>
        <v>113.34717256756237</v>
      </c>
    </row>
    <row r="33" spans="1:14" ht="10.5" customHeight="1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1"/>
      <c r="M33" s="53"/>
      <c r="N33" s="46"/>
    </row>
    <row r="34" spans="1:14" ht="10.5" customHeight="1">
      <c r="A34" s="6" t="s">
        <v>49</v>
      </c>
      <c r="B34" s="7"/>
      <c r="C34" s="8"/>
      <c r="D34" s="7"/>
      <c r="E34" s="8"/>
      <c r="F34" s="7"/>
      <c r="G34" s="9"/>
      <c r="H34" s="7"/>
      <c r="I34" s="8"/>
      <c r="J34" s="7"/>
      <c r="K34" s="10"/>
      <c r="L34" s="9"/>
      <c r="M34" s="7"/>
      <c r="N34" s="8"/>
    </row>
    <row r="35" spans="1:14" ht="10.5" customHeight="1">
      <c r="A35" s="6" t="s">
        <v>61</v>
      </c>
      <c r="B35" s="7"/>
      <c r="C35" s="8"/>
      <c r="D35" s="7"/>
      <c r="E35" s="8"/>
      <c r="F35" s="7"/>
      <c r="G35" s="9"/>
      <c r="H35" s="7"/>
      <c r="I35" s="8"/>
      <c r="J35" s="7"/>
      <c r="K35" s="10"/>
      <c r="L35" s="9"/>
      <c r="M35" s="7"/>
      <c r="N35" s="8"/>
    </row>
    <row r="36" spans="1:14" ht="10.5" customHeight="1">
      <c r="A36" s="2"/>
      <c r="B36" s="2"/>
      <c r="C36" s="3"/>
      <c r="D36" s="2"/>
      <c r="E36" s="3"/>
      <c r="F36" s="2"/>
      <c r="G36" s="3"/>
      <c r="H36" s="2"/>
      <c r="I36" s="3"/>
      <c r="J36" s="2"/>
      <c r="K36" s="4"/>
      <c r="M36" s="2"/>
      <c r="N36" s="3"/>
    </row>
    <row r="37" spans="1:14" ht="10.5" customHeight="1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</v>
      </c>
      <c r="I37" s="13"/>
      <c r="J37" s="12" t="s">
        <v>4</v>
      </c>
      <c r="K37" s="14"/>
      <c r="M37" s="12" t="s">
        <v>11</v>
      </c>
      <c r="N37" s="15"/>
    </row>
    <row r="38" spans="1:21" ht="10.5" customHeight="1">
      <c r="A38" s="16" t="s">
        <v>12</v>
      </c>
      <c r="B38" s="17" t="s">
        <v>5</v>
      </c>
      <c r="C38" s="18"/>
      <c r="D38" s="16" t="s">
        <v>8</v>
      </c>
      <c r="E38" s="8"/>
      <c r="F38" s="19"/>
      <c r="G38" s="3"/>
      <c r="H38" s="16" t="str">
        <f>"+ VGC"</f>
        <v>+ VGC</v>
      </c>
      <c r="I38" s="8"/>
      <c r="J38" s="19"/>
      <c r="K38" s="20"/>
      <c r="M38" s="16" t="s">
        <v>10</v>
      </c>
      <c r="N38" s="21"/>
      <c r="T38" s="88"/>
      <c r="U38" s="88"/>
    </row>
    <row r="39" spans="1:14" s="26" customFormat="1" ht="10.5" customHeight="1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M39" s="61" t="s">
        <v>13</v>
      </c>
      <c r="N39" s="75" t="s">
        <v>14</v>
      </c>
    </row>
    <row r="40" spans="1:17" ht="10.5" customHeight="1">
      <c r="A40" s="19" t="s">
        <v>30</v>
      </c>
      <c r="B40" s="19">
        <v>3576</v>
      </c>
      <c r="C40" s="46">
        <v>17.47629752712345</v>
      </c>
      <c r="D40" s="19">
        <v>13228</v>
      </c>
      <c r="E40" s="46">
        <v>64.64666210536605</v>
      </c>
      <c r="F40" s="19">
        <v>201</v>
      </c>
      <c r="G40" s="46">
        <v>0.9823086697292543</v>
      </c>
      <c r="H40" s="19">
        <v>3457</v>
      </c>
      <c r="I40" s="46">
        <v>16.894731697781253</v>
      </c>
      <c r="J40" s="19">
        <v>20462</v>
      </c>
      <c r="K40" s="72">
        <v>100</v>
      </c>
      <c r="L40" s="32"/>
      <c r="M40" s="19">
        <v>20462</v>
      </c>
      <c r="N40" s="44">
        <v>90.8291903409091</v>
      </c>
      <c r="P40" s="2"/>
      <c r="Q40" s="2"/>
    </row>
    <row r="41" spans="1:17" s="30" customFormat="1" ht="10.5" customHeight="1">
      <c r="A41" s="19" t="s">
        <v>16</v>
      </c>
      <c r="B41" s="19">
        <v>3640</v>
      </c>
      <c r="C41" s="46">
        <v>17.288876223045502</v>
      </c>
      <c r="D41" s="19">
        <v>13590</v>
      </c>
      <c r="E41" s="46">
        <v>64.54830436021659</v>
      </c>
      <c r="F41" s="19">
        <v>206</v>
      </c>
      <c r="G41" s="46">
        <v>0.9784364016338938</v>
      </c>
      <c r="H41" s="19">
        <v>3618</v>
      </c>
      <c r="I41" s="46">
        <v>17.184383015104018</v>
      </c>
      <c r="J41" s="19">
        <v>21054</v>
      </c>
      <c r="K41" s="72">
        <v>100</v>
      </c>
      <c r="M41" s="19">
        <v>21054</v>
      </c>
      <c r="N41" s="44">
        <v>93.45703125</v>
      </c>
      <c r="P41" s="2"/>
      <c r="Q41" s="2"/>
    </row>
    <row r="42" spans="1:17" s="30" customFormat="1" ht="10.5" customHeight="1">
      <c r="A42" s="19" t="s">
        <v>17</v>
      </c>
      <c r="B42" s="19">
        <v>3932</v>
      </c>
      <c r="C42" s="46">
        <v>18.076498712762046</v>
      </c>
      <c r="D42" s="19">
        <v>13927</v>
      </c>
      <c r="E42" s="46">
        <v>64.02629643251196</v>
      </c>
      <c r="F42" s="19">
        <v>209</v>
      </c>
      <c r="G42" s="46">
        <v>0.9608311879367415</v>
      </c>
      <c r="H42" s="19">
        <v>3684</v>
      </c>
      <c r="I42" s="46">
        <v>16.93637366678926</v>
      </c>
      <c r="J42" s="19">
        <v>21752</v>
      </c>
      <c r="K42" s="72">
        <v>100</v>
      </c>
      <c r="M42" s="19">
        <v>21752</v>
      </c>
      <c r="N42" s="44">
        <v>96.55539772727273</v>
      </c>
      <c r="P42" s="2"/>
      <c r="Q42" s="2"/>
    </row>
    <row r="43" spans="1:17" s="30" customFormat="1" ht="10.5" customHeight="1">
      <c r="A43" s="19" t="s">
        <v>18</v>
      </c>
      <c r="B43" s="19">
        <v>4123</v>
      </c>
      <c r="C43" s="46">
        <v>18.30166903409091</v>
      </c>
      <c r="D43" s="19">
        <v>14429</v>
      </c>
      <c r="E43" s="46">
        <v>64.04918323863636</v>
      </c>
      <c r="F43" s="19">
        <v>185</v>
      </c>
      <c r="G43" s="46">
        <v>0.8212002840909091</v>
      </c>
      <c r="H43" s="19">
        <v>3791</v>
      </c>
      <c r="I43" s="46">
        <v>16.827947443181817</v>
      </c>
      <c r="J43" s="19">
        <v>22528</v>
      </c>
      <c r="K43" s="72">
        <v>100</v>
      </c>
      <c r="M43" s="33">
        <v>22528</v>
      </c>
      <c r="N43" s="34">
        <v>100</v>
      </c>
      <c r="P43" s="2"/>
      <c r="Q43" s="2"/>
    </row>
    <row r="44" spans="1:17" s="30" customFormat="1" ht="10.5" customHeight="1">
      <c r="A44" s="19" t="s">
        <v>19</v>
      </c>
      <c r="B44" s="19">
        <v>4308</v>
      </c>
      <c r="C44" s="46">
        <v>18.632412092902555</v>
      </c>
      <c r="D44" s="19">
        <v>14866</v>
      </c>
      <c r="E44" s="46">
        <v>64.29652696682669</v>
      </c>
      <c r="F44" s="19">
        <v>398</v>
      </c>
      <c r="G44" s="46">
        <v>1.7213788330954543</v>
      </c>
      <c r="H44" s="19">
        <v>3549</v>
      </c>
      <c r="I44" s="46">
        <v>15.349682107175294</v>
      </c>
      <c r="J44" s="19">
        <v>23121</v>
      </c>
      <c r="K44" s="72">
        <v>100</v>
      </c>
      <c r="M44" s="19">
        <v>23121</v>
      </c>
      <c r="N44" s="44">
        <v>102.63227982954545</v>
      </c>
      <c r="P44" s="53"/>
      <c r="Q44" s="53"/>
    </row>
    <row r="45" spans="1:17" s="30" customFormat="1" ht="10.5" customHeight="1">
      <c r="A45" s="19" t="s">
        <v>20</v>
      </c>
      <c r="B45" s="19">
        <v>4658</v>
      </c>
      <c r="C45" s="46">
        <v>19.350282485875706</v>
      </c>
      <c r="D45" s="19">
        <v>15352</v>
      </c>
      <c r="E45" s="46">
        <v>63.775340644732466</v>
      </c>
      <c r="F45" s="19">
        <v>417</v>
      </c>
      <c r="G45" s="46">
        <v>1.7323030907278165</v>
      </c>
      <c r="H45" s="19">
        <v>3645</v>
      </c>
      <c r="I45" s="46">
        <v>15.142073778664008</v>
      </c>
      <c r="J45" s="19">
        <v>24072</v>
      </c>
      <c r="K45" s="72">
        <v>100</v>
      </c>
      <c r="M45" s="19">
        <v>24072</v>
      </c>
      <c r="N45" s="44">
        <v>106.85369318181819</v>
      </c>
      <c r="P45" s="53"/>
      <c r="Q45" s="53"/>
    </row>
    <row r="46" spans="1:17" s="30" customFormat="1" ht="10.5" customHeight="1">
      <c r="A46" s="19" t="s">
        <v>21</v>
      </c>
      <c r="B46" s="19">
        <v>4909</v>
      </c>
      <c r="C46" s="46">
        <v>19.687186685381995</v>
      </c>
      <c r="D46" s="19">
        <v>15865</v>
      </c>
      <c r="E46" s="46">
        <v>63.625426107880486</v>
      </c>
      <c r="F46" s="19">
        <v>418</v>
      </c>
      <c r="G46" s="46">
        <v>1.6763585321836776</v>
      </c>
      <c r="H46" s="19">
        <v>3743</v>
      </c>
      <c r="I46" s="46">
        <v>15.011028674553838</v>
      </c>
      <c r="J46" s="19">
        <v>24935</v>
      </c>
      <c r="K46" s="72">
        <v>100</v>
      </c>
      <c r="M46" s="19">
        <v>24935</v>
      </c>
      <c r="N46" s="44">
        <v>110.68448153409092</v>
      </c>
      <c r="P46" s="53"/>
      <c r="Q46" s="53"/>
    </row>
    <row r="47" spans="1:17" s="30" customFormat="1" ht="10.5" customHeight="1">
      <c r="A47" s="19" t="s">
        <v>22</v>
      </c>
      <c r="B47" s="19">
        <v>5081</v>
      </c>
      <c r="C47" s="46">
        <v>19.384251487868152</v>
      </c>
      <c r="D47" s="19">
        <v>16345</v>
      </c>
      <c r="E47" s="46">
        <v>62.3569357546162</v>
      </c>
      <c r="F47" s="19">
        <v>427</v>
      </c>
      <c r="G47" s="46">
        <v>1.629024874103464</v>
      </c>
      <c r="H47" s="19">
        <v>3874</v>
      </c>
      <c r="I47" s="46">
        <v>14.779490309781778</v>
      </c>
      <c r="J47" s="19">
        <v>25727</v>
      </c>
      <c r="K47" s="72">
        <v>100</v>
      </c>
      <c r="M47" s="19">
        <v>25727</v>
      </c>
      <c r="N47" s="44">
        <v>114.20010653409092</v>
      </c>
      <c r="P47" s="53"/>
      <c r="Q47" s="53"/>
    </row>
    <row r="48" spans="1:17" s="30" customFormat="1" ht="10.5" customHeight="1">
      <c r="A48" s="19" t="s">
        <v>23</v>
      </c>
      <c r="B48" s="19">
        <v>5215</v>
      </c>
      <c r="C48" s="46">
        <v>19.895467724706243</v>
      </c>
      <c r="D48" s="19">
        <v>16578</v>
      </c>
      <c r="E48" s="46">
        <v>63.245841599267514</v>
      </c>
      <c r="F48" s="19">
        <v>579</v>
      </c>
      <c r="G48" s="46">
        <v>2.2089119487257745</v>
      </c>
      <c r="H48" s="19">
        <v>3840</v>
      </c>
      <c r="I48" s="46">
        <v>14.649778727300472</v>
      </c>
      <c r="J48" s="19">
        <v>26212</v>
      </c>
      <c r="K48" s="72">
        <v>100</v>
      </c>
      <c r="M48" s="19">
        <v>26212</v>
      </c>
      <c r="N48" s="44">
        <v>116.35298295454545</v>
      </c>
      <c r="P48" s="53"/>
      <c r="Q48" s="53"/>
    </row>
    <row r="49" spans="1:14" s="30" customFormat="1" ht="10.5" customHeight="1">
      <c r="A49" s="19" t="s">
        <v>36</v>
      </c>
      <c r="B49" s="19">
        <v>5431</v>
      </c>
      <c r="C49" s="46">
        <v>20.269463312681943</v>
      </c>
      <c r="D49" s="19">
        <v>16849</v>
      </c>
      <c r="E49" s="46">
        <v>62.88348137642756</v>
      </c>
      <c r="F49" s="19">
        <v>557</v>
      </c>
      <c r="G49" s="46">
        <v>2.0788236172277377</v>
      </c>
      <c r="H49" s="19">
        <v>3957</v>
      </c>
      <c r="I49" s="46">
        <v>14.768231693662761</v>
      </c>
      <c r="J49" s="19">
        <v>26794</v>
      </c>
      <c r="K49" s="72">
        <v>100</v>
      </c>
      <c r="M49" s="19">
        <v>26794</v>
      </c>
      <c r="N49" s="44">
        <v>118.9364346590909</v>
      </c>
    </row>
    <row r="50" spans="1:14" ht="10.5" customHeight="1">
      <c r="A50" s="19" t="s">
        <v>37</v>
      </c>
      <c r="B50" s="19">
        <v>5728</v>
      </c>
      <c r="C50" s="46">
        <v>21.292888740195533</v>
      </c>
      <c r="D50" s="19">
        <v>16802</v>
      </c>
      <c r="E50" s="46">
        <v>62.45864466004981</v>
      </c>
      <c r="F50" s="19">
        <v>595</v>
      </c>
      <c r="G50" s="46">
        <v>2.2118136872235232</v>
      </c>
      <c r="H50" s="19">
        <v>3776</v>
      </c>
      <c r="I50" s="46">
        <v>14.036652912531133</v>
      </c>
      <c r="J50" s="19">
        <v>26901</v>
      </c>
      <c r="K50" s="72">
        <v>100</v>
      </c>
      <c r="M50" s="19">
        <v>26901</v>
      </c>
      <c r="N50" s="29">
        <v>119.41139914772727</v>
      </c>
    </row>
    <row r="51" spans="1:14" s="30" customFormat="1" ht="10.5" customHeight="1">
      <c r="A51" s="19" t="s">
        <v>40</v>
      </c>
      <c r="B51" s="19">
        <v>5838</v>
      </c>
      <c r="C51" s="31">
        <v>21.66073018699911</v>
      </c>
      <c r="D51" s="19">
        <v>16752</v>
      </c>
      <c r="E51" s="31">
        <v>62.154942119323245</v>
      </c>
      <c r="F51" s="47">
        <v>591</v>
      </c>
      <c r="G51" s="93">
        <v>2.1927871772039182</v>
      </c>
      <c r="H51" s="19">
        <v>3771</v>
      </c>
      <c r="I51" s="31">
        <v>13.99154051647373</v>
      </c>
      <c r="J51" s="19">
        <v>26952</v>
      </c>
      <c r="K51" s="43">
        <v>100</v>
      </c>
      <c r="M51" s="19">
        <v>26952</v>
      </c>
      <c r="N51" s="29">
        <v>119.63778409090908</v>
      </c>
    </row>
    <row r="52" spans="1:14" s="30" customFormat="1" ht="10.5" customHeight="1">
      <c r="A52" s="19" t="s">
        <v>41</v>
      </c>
      <c r="B52" s="19">
        <v>5819</v>
      </c>
      <c r="C52" s="31">
        <f aca="true" t="shared" si="16" ref="C52:C58">B52/J52*100</f>
        <v>21.73864315600717</v>
      </c>
      <c r="D52" s="19">
        <v>16656</v>
      </c>
      <c r="E52" s="31">
        <f aca="true" t="shared" si="17" ref="E52:E58">D52/J52*100</f>
        <v>62.22355050806934</v>
      </c>
      <c r="F52" s="47">
        <v>614</v>
      </c>
      <c r="G52" s="93">
        <f aca="true" t="shared" si="18" ref="G52:G58">F52/J52*100</f>
        <v>2.2937836222355052</v>
      </c>
      <c r="H52" s="19">
        <v>3679</v>
      </c>
      <c r="I52" s="31">
        <f aca="true" t="shared" si="19" ref="I52:I58">H52/J52*100</f>
        <v>13.744022713687986</v>
      </c>
      <c r="J52" s="19">
        <f aca="true" t="shared" si="20" ref="J52:J58">SUM(H52,F52,D52,B52)</f>
        <v>26768</v>
      </c>
      <c r="K52" s="43">
        <f aca="true" t="shared" si="21" ref="K52:K58">I52+G52+E52+C52</f>
        <v>100</v>
      </c>
      <c r="M52" s="19">
        <f aca="true" t="shared" si="22" ref="M52:M58">SUM(J52)</f>
        <v>26768</v>
      </c>
      <c r="N52" s="29">
        <f>M52/M43*100</f>
        <v>118.82102272727273</v>
      </c>
    </row>
    <row r="53" spans="1:14" s="30" customFormat="1" ht="10.5" customHeight="1">
      <c r="A53" s="19" t="s">
        <v>42</v>
      </c>
      <c r="B53" s="19">
        <v>5910</v>
      </c>
      <c r="C53" s="31">
        <f t="shared" si="16"/>
        <v>22.090980450790564</v>
      </c>
      <c r="D53" s="19">
        <v>16565</v>
      </c>
      <c r="E53" s="31">
        <f t="shared" si="17"/>
        <v>61.91828953762195</v>
      </c>
      <c r="F53" s="47">
        <v>664</v>
      </c>
      <c r="G53" s="93">
        <f t="shared" si="18"/>
        <v>2.4819646394796844</v>
      </c>
      <c r="H53" s="19">
        <f>3546+68</f>
        <v>3614</v>
      </c>
      <c r="I53" s="31">
        <f t="shared" si="19"/>
        <v>13.508765372107801</v>
      </c>
      <c r="J53" s="19">
        <f t="shared" si="20"/>
        <v>26753</v>
      </c>
      <c r="K53" s="43">
        <f t="shared" si="21"/>
        <v>100</v>
      </c>
      <c r="M53" s="19">
        <f t="shared" si="22"/>
        <v>26753</v>
      </c>
      <c r="N53" s="29">
        <f aca="true" t="shared" si="23" ref="N53:N58">M53/$M$43*100</f>
        <v>118.75443892045455</v>
      </c>
    </row>
    <row r="54" spans="1:14" s="30" customFormat="1" ht="10.5" customHeight="1">
      <c r="A54" s="19" t="s">
        <v>62</v>
      </c>
      <c r="B54" s="19">
        <v>5944</v>
      </c>
      <c r="C54" s="31">
        <f t="shared" si="16"/>
        <v>22.184071060685227</v>
      </c>
      <c r="D54" s="19">
        <v>16539</v>
      </c>
      <c r="E54" s="31">
        <f t="shared" si="17"/>
        <v>61.726505934164365</v>
      </c>
      <c r="F54" s="47">
        <v>677</v>
      </c>
      <c r="G54" s="93">
        <f t="shared" si="18"/>
        <v>2.5266850787489736</v>
      </c>
      <c r="H54" s="19">
        <v>3634</v>
      </c>
      <c r="I54" s="31">
        <f t="shared" si="19"/>
        <v>13.562737926401432</v>
      </c>
      <c r="J54" s="19">
        <f t="shared" si="20"/>
        <v>26794</v>
      </c>
      <c r="K54" s="43">
        <f t="shared" si="21"/>
        <v>100</v>
      </c>
      <c r="M54" s="19">
        <f t="shared" si="22"/>
        <v>26794</v>
      </c>
      <c r="N54" s="29">
        <f t="shared" si="23"/>
        <v>118.93643465909092</v>
      </c>
    </row>
    <row r="55" spans="1:14" s="30" customFormat="1" ht="10.5" customHeight="1">
      <c r="A55" s="19" t="s">
        <v>63</v>
      </c>
      <c r="B55" s="19">
        <v>6068</v>
      </c>
      <c r="C55" s="31">
        <f t="shared" si="16"/>
        <v>22.358142962417098</v>
      </c>
      <c r="D55" s="19">
        <v>16682</v>
      </c>
      <c r="E55" s="31">
        <f t="shared" si="17"/>
        <v>61.466470154753125</v>
      </c>
      <c r="F55" s="47">
        <v>688</v>
      </c>
      <c r="G55" s="93">
        <f t="shared" si="18"/>
        <v>2.535003684598379</v>
      </c>
      <c r="H55" s="19">
        <v>3702</v>
      </c>
      <c r="I55" s="31">
        <f t="shared" si="19"/>
        <v>13.640383198231392</v>
      </c>
      <c r="J55" s="19">
        <f t="shared" si="20"/>
        <v>27140</v>
      </c>
      <c r="K55" s="43">
        <f t="shared" si="21"/>
        <v>100</v>
      </c>
      <c r="M55" s="19">
        <f t="shared" si="22"/>
        <v>27140</v>
      </c>
      <c r="N55" s="29">
        <f t="shared" si="23"/>
        <v>120.47230113636364</v>
      </c>
    </row>
    <row r="56" spans="1:14" s="30" customFormat="1" ht="10.5" customHeight="1">
      <c r="A56" s="19" t="s">
        <v>64</v>
      </c>
      <c r="B56" s="19">
        <v>6294</v>
      </c>
      <c r="C56" s="31">
        <f t="shared" si="16"/>
        <v>22.85154122644592</v>
      </c>
      <c r="D56" s="19">
        <v>16803</v>
      </c>
      <c r="E56" s="31">
        <f t="shared" si="17"/>
        <v>61.00642631521621</v>
      </c>
      <c r="F56" s="47">
        <v>706</v>
      </c>
      <c r="G56" s="93">
        <f t="shared" si="18"/>
        <v>2.563264713357296</v>
      </c>
      <c r="H56" s="19">
        <v>3740</v>
      </c>
      <c r="I56" s="31">
        <f t="shared" si="19"/>
        <v>13.578767744980578</v>
      </c>
      <c r="J56" s="19">
        <f t="shared" si="20"/>
        <v>27543</v>
      </c>
      <c r="K56" s="43">
        <f t="shared" si="21"/>
        <v>100</v>
      </c>
      <c r="M56" s="19">
        <f t="shared" si="22"/>
        <v>27543</v>
      </c>
      <c r="N56" s="29">
        <f t="shared" si="23"/>
        <v>122.26118607954545</v>
      </c>
    </row>
    <row r="57" spans="1:14" s="30" customFormat="1" ht="10.5" customHeight="1">
      <c r="A57" s="19" t="s">
        <v>65</v>
      </c>
      <c r="B57" s="19">
        <v>6414</v>
      </c>
      <c r="C57" s="31">
        <f>B57/J57*100</f>
        <v>23.151055766107202</v>
      </c>
      <c r="D57" s="19">
        <v>16758</v>
      </c>
      <c r="E57" s="31">
        <f>D57/J57*100</f>
        <v>60.48727666486193</v>
      </c>
      <c r="F57" s="47">
        <v>701</v>
      </c>
      <c r="G57" s="93">
        <f>F57/J57*100</f>
        <v>2.5302292005053237</v>
      </c>
      <c r="H57" s="19">
        <v>3832</v>
      </c>
      <c r="I57" s="31">
        <f>H57/J57*100</f>
        <v>13.831438368525536</v>
      </c>
      <c r="J57" s="19">
        <f>SUM(H57,F57,D57,B57)</f>
        <v>27705</v>
      </c>
      <c r="K57" s="43">
        <f>I57+G57+E57+C57</f>
        <v>100</v>
      </c>
      <c r="M57" s="19">
        <f>SUM(J57)</f>
        <v>27705</v>
      </c>
      <c r="N57" s="29">
        <f t="shared" si="23"/>
        <v>122.98029119318181</v>
      </c>
    </row>
    <row r="58" spans="1:14" s="30" customFormat="1" ht="10.5" customHeight="1">
      <c r="A58" s="19" t="s">
        <v>69</v>
      </c>
      <c r="B58" s="19">
        <v>6564</v>
      </c>
      <c r="C58" s="31">
        <f t="shared" si="16"/>
        <v>23.255978742249777</v>
      </c>
      <c r="D58" s="19">
        <v>16992</v>
      </c>
      <c r="E58" s="31">
        <f t="shared" si="17"/>
        <v>60.20194862710363</v>
      </c>
      <c r="F58" s="47">
        <v>704</v>
      </c>
      <c r="G58" s="93">
        <f t="shared" si="18"/>
        <v>2.494242692648361</v>
      </c>
      <c r="H58" s="19">
        <v>3965</v>
      </c>
      <c r="I58" s="31">
        <f t="shared" si="19"/>
        <v>14.04782993799823</v>
      </c>
      <c r="J58" s="19">
        <f t="shared" si="20"/>
        <v>28225</v>
      </c>
      <c r="K58" s="43">
        <f t="shared" si="21"/>
        <v>100</v>
      </c>
      <c r="M58" s="19">
        <f t="shared" si="22"/>
        <v>28225</v>
      </c>
      <c r="N58" s="29">
        <f t="shared" si="23"/>
        <v>125.28852982954545</v>
      </c>
    </row>
    <row r="59" spans="1:14" s="30" customFormat="1" ht="10.5" customHeight="1">
      <c r="A59" s="19" t="s">
        <v>71</v>
      </c>
      <c r="B59" s="19">
        <v>6800</v>
      </c>
      <c r="C59" s="31">
        <f aca="true" t="shared" si="24" ref="C59:C64">B59/J59*100</f>
        <v>23.804522859343276</v>
      </c>
      <c r="D59" s="19">
        <v>17050</v>
      </c>
      <c r="E59" s="31">
        <f aca="true" t="shared" si="25" ref="E59:E64">D59/J59*100</f>
        <v>59.68634040467688</v>
      </c>
      <c r="F59" s="47">
        <v>675</v>
      </c>
      <c r="G59" s="93">
        <f aca="true" t="shared" si="26" ref="G59:G64">F59/J59*100</f>
        <v>2.3629489603024574</v>
      </c>
      <c r="H59" s="19">
        <v>4041</v>
      </c>
      <c r="I59" s="31">
        <f aca="true" t="shared" si="27" ref="I59:I64">H59/J59*100</f>
        <v>14.14618777567738</v>
      </c>
      <c r="J59" s="19">
        <f aca="true" t="shared" si="28" ref="J59:J64">SUM(H59,F59,D59,B59)</f>
        <v>28566</v>
      </c>
      <c r="K59" s="43">
        <f aca="true" t="shared" si="29" ref="K59:K64">I59+G59+E59+C59</f>
        <v>100</v>
      </c>
      <c r="M59" s="19">
        <f aca="true" t="shared" si="30" ref="M59:M64">SUM(J59)</f>
        <v>28566</v>
      </c>
      <c r="N59" s="29">
        <f aca="true" t="shared" si="31" ref="N59:N64">M59/$M$43*100</f>
        <v>126.80220170454545</v>
      </c>
    </row>
    <row r="60" spans="1:14" s="30" customFormat="1" ht="10.5" customHeight="1">
      <c r="A60" s="19" t="s">
        <v>84</v>
      </c>
      <c r="B60" s="19">
        <v>6793</v>
      </c>
      <c r="C60" s="31">
        <f t="shared" si="24"/>
        <v>23.850988378217057</v>
      </c>
      <c r="D60" s="19">
        <v>17016</v>
      </c>
      <c r="E60" s="31">
        <f t="shared" si="25"/>
        <v>59.74509322004143</v>
      </c>
      <c r="F60" s="47">
        <v>677</v>
      </c>
      <c r="G60" s="93">
        <f t="shared" si="26"/>
        <v>2.377023278677013</v>
      </c>
      <c r="H60" s="19">
        <v>3995</v>
      </c>
      <c r="I60" s="31">
        <f t="shared" si="27"/>
        <v>14.026895123064499</v>
      </c>
      <c r="J60" s="19">
        <f t="shared" si="28"/>
        <v>28481</v>
      </c>
      <c r="K60" s="43">
        <f t="shared" si="29"/>
        <v>100</v>
      </c>
      <c r="M60" s="19">
        <f t="shared" si="30"/>
        <v>28481</v>
      </c>
      <c r="N60" s="29">
        <f t="shared" si="31"/>
        <v>126.42489346590908</v>
      </c>
    </row>
    <row r="61" spans="1:14" s="30" customFormat="1" ht="10.5" customHeight="1">
      <c r="A61" s="19" t="s">
        <v>93</v>
      </c>
      <c r="B61" s="19">
        <v>6825</v>
      </c>
      <c r="C61" s="31">
        <f t="shared" si="24"/>
        <v>24.110644010315468</v>
      </c>
      <c r="D61" s="19">
        <v>16866</v>
      </c>
      <c r="E61" s="31">
        <f t="shared" si="25"/>
        <v>59.58243543999717</v>
      </c>
      <c r="F61" s="47">
        <v>658</v>
      </c>
      <c r="G61" s="93">
        <f t="shared" si="26"/>
        <v>2.3245133712509274</v>
      </c>
      <c r="H61" s="19">
        <v>3958</v>
      </c>
      <c r="I61" s="31">
        <f t="shared" si="27"/>
        <v>13.982407178436429</v>
      </c>
      <c r="J61" s="19">
        <f t="shared" si="28"/>
        <v>28307</v>
      </c>
      <c r="K61" s="43">
        <f t="shared" si="29"/>
        <v>100</v>
      </c>
      <c r="M61" s="19">
        <f t="shared" si="30"/>
        <v>28307</v>
      </c>
      <c r="N61" s="29">
        <f t="shared" si="31"/>
        <v>125.65252130681819</v>
      </c>
    </row>
    <row r="62" spans="1:14" s="30" customFormat="1" ht="10.5" customHeight="1">
      <c r="A62" s="19" t="s">
        <v>97</v>
      </c>
      <c r="B62" s="19">
        <v>6581</v>
      </c>
      <c r="C62" s="31">
        <f t="shared" si="24"/>
        <v>23.945711894625767</v>
      </c>
      <c r="D62" s="19">
        <v>16462</v>
      </c>
      <c r="E62" s="31">
        <f t="shared" si="25"/>
        <v>59.89884655969144</v>
      </c>
      <c r="F62" s="47">
        <v>651</v>
      </c>
      <c r="G62" s="93">
        <f t="shared" si="26"/>
        <v>2.3687370374413272</v>
      </c>
      <c r="H62" s="19">
        <f>3655+134</f>
        <v>3789</v>
      </c>
      <c r="I62" s="31">
        <f t="shared" si="27"/>
        <v>13.78670450824146</v>
      </c>
      <c r="J62" s="19">
        <f t="shared" si="28"/>
        <v>27483</v>
      </c>
      <c r="K62" s="43">
        <f t="shared" si="29"/>
        <v>100</v>
      </c>
      <c r="M62" s="19">
        <f t="shared" si="30"/>
        <v>27483</v>
      </c>
      <c r="N62" s="29">
        <f t="shared" si="31"/>
        <v>121.99485085227273</v>
      </c>
    </row>
    <row r="63" spans="1:14" s="30" customFormat="1" ht="10.5" customHeight="1">
      <c r="A63" s="19" t="s">
        <v>98</v>
      </c>
      <c r="B63" s="19">
        <v>6139</v>
      </c>
      <c r="C63" s="31">
        <f t="shared" si="24"/>
        <v>24.001094690749863</v>
      </c>
      <c r="D63" s="19">
        <v>15370</v>
      </c>
      <c r="E63" s="31">
        <f t="shared" si="25"/>
        <v>60.090702947845806</v>
      </c>
      <c r="F63" s="47">
        <v>611</v>
      </c>
      <c r="G63" s="93">
        <f t="shared" si="26"/>
        <v>2.3887716005942607</v>
      </c>
      <c r="H63" s="19">
        <v>3458</v>
      </c>
      <c r="I63" s="31">
        <f t="shared" si="27"/>
        <v>13.519430760810073</v>
      </c>
      <c r="J63" s="19">
        <f t="shared" si="28"/>
        <v>25578</v>
      </c>
      <c r="K63" s="43">
        <f t="shared" si="29"/>
        <v>100</v>
      </c>
      <c r="M63" s="19">
        <f t="shared" si="30"/>
        <v>25578</v>
      </c>
      <c r="N63" s="29">
        <f t="shared" si="31"/>
        <v>113.53870738636364</v>
      </c>
    </row>
    <row r="64" spans="1:14" s="30" customFormat="1" ht="10.5" customHeight="1">
      <c r="A64" s="19" t="s">
        <v>99</v>
      </c>
      <c r="B64" s="19">
        <v>5823</v>
      </c>
      <c r="C64" s="31">
        <f t="shared" si="24"/>
        <v>23.627510651247718</v>
      </c>
      <c r="D64" s="19">
        <v>14943</v>
      </c>
      <c r="E64" s="31">
        <f t="shared" si="25"/>
        <v>60.63298843578819</v>
      </c>
      <c r="F64" s="47">
        <v>591</v>
      </c>
      <c r="G64" s="93">
        <f t="shared" si="26"/>
        <v>2.398052343274498</v>
      </c>
      <c r="H64" s="19">
        <f>3138+150</f>
        <v>3288</v>
      </c>
      <c r="I64" s="31">
        <f t="shared" si="27"/>
        <v>13.341448569689593</v>
      </c>
      <c r="J64" s="19">
        <f t="shared" si="28"/>
        <v>24645</v>
      </c>
      <c r="K64" s="43">
        <f t="shared" si="29"/>
        <v>100</v>
      </c>
      <c r="M64" s="19">
        <f t="shared" si="30"/>
        <v>24645</v>
      </c>
      <c r="N64" s="29">
        <f t="shared" si="31"/>
        <v>109.39719460227273</v>
      </c>
    </row>
    <row r="65" spans="1:14" s="30" customFormat="1" ht="10.5" customHeight="1">
      <c r="A65" s="19" t="s">
        <v>100</v>
      </c>
      <c r="B65" s="19">
        <v>5822</v>
      </c>
      <c r="C65" s="31">
        <f>B65/J65*100</f>
        <v>23.88022969647252</v>
      </c>
      <c r="D65" s="19">
        <v>14684</v>
      </c>
      <c r="E65" s="31">
        <f>D65/J65*100</f>
        <v>60.229696472518455</v>
      </c>
      <c r="F65" s="47">
        <v>592</v>
      </c>
      <c r="G65" s="93">
        <f>F65/J65*100</f>
        <v>2.428219852337982</v>
      </c>
      <c r="H65" s="19">
        <v>3282</v>
      </c>
      <c r="I65" s="31">
        <f>H65/J65*100</f>
        <v>13.461853978671042</v>
      </c>
      <c r="J65" s="19">
        <f>SUM(H65,F65,D65,B65)</f>
        <v>24380</v>
      </c>
      <c r="K65" s="43">
        <f>I65+G65+E65+C65</f>
        <v>100</v>
      </c>
      <c r="M65" s="19">
        <f>SUM(J65)</f>
        <v>24380</v>
      </c>
      <c r="N65" s="29">
        <f>M65/$M$43*100</f>
        <v>108.22088068181819</v>
      </c>
    </row>
    <row r="66" spans="1:14" s="30" customFormat="1" ht="10.5" customHeight="1">
      <c r="A66" s="36" t="s">
        <v>175</v>
      </c>
      <c r="B66" s="36">
        <v>5869</v>
      </c>
      <c r="C66" s="38">
        <f>B66/J66*100</f>
        <v>23.680600387346676</v>
      </c>
      <c r="D66" s="36">
        <v>15002</v>
      </c>
      <c r="E66" s="38">
        <f>D66/J66*100</f>
        <v>60.53098773402195</v>
      </c>
      <c r="F66" s="50">
        <v>615</v>
      </c>
      <c r="G66" s="92">
        <f>F66/J66*100</f>
        <v>2.4814396384764366</v>
      </c>
      <c r="H66" s="36">
        <v>3298</v>
      </c>
      <c r="I66" s="38">
        <f>H66/J66*100</f>
        <v>13.306972240154938</v>
      </c>
      <c r="J66" s="36">
        <f>SUM(H66,F66,D66,B66)</f>
        <v>24784</v>
      </c>
      <c r="K66" s="52">
        <f>I66+G66+E66+C66</f>
        <v>100</v>
      </c>
      <c r="M66" s="36">
        <f>SUM(J66)</f>
        <v>24784</v>
      </c>
      <c r="N66" s="41">
        <f>M66/$M$43*100</f>
        <v>110.01420454545455</v>
      </c>
    </row>
    <row r="67" spans="1:17" ht="10.5" customHeight="1">
      <c r="A67" s="53"/>
      <c r="B67" s="53"/>
      <c r="C67" s="46"/>
      <c r="D67" s="53"/>
      <c r="E67" s="46"/>
      <c r="F67" s="53"/>
      <c r="G67" s="46"/>
      <c r="H67" s="53"/>
      <c r="I67" s="46"/>
      <c r="J67" s="53"/>
      <c r="K67" s="91"/>
      <c r="M67" s="53"/>
      <c r="N67" s="46"/>
      <c r="P67" s="2"/>
      <c r="Q67" s="2"/>
    </row>
    <row r="68" spans="1:14" ht="10.5" customHeight="1">
      <c r="A68" s="6" t="s">
        <v>50</v>
      </c>
      <c r="B68" s="7"/>
      <c r="C68" s="8"/>
      <c r="D68" s="7"/>
      <c r="E68" s="8"/>
      <c r="F68" s="7"/>
      <c r="G68" s="9"/>
      <c r="H68" s="7"/>
      <c r="I68" s="8"/>
      <c r="J68" s="7"/>
      <c r="K68" s="10"/>
      <c r="L68" s="9"/>
      <c r="M68" s="7"/>
      <c r="N68" s="8"/>
    </row>
    <row r="69" spans="1:14" ht="10.5" customHeight="1">
      <c r="A69" s="6" t="s">
        <v>61</v>
      </c>
      <c r="B69" s="7"/>
      <c r="C69" s="8"/>
      <c r="D69" s="7"/>
      <c r="E69" s="8"/>
      <c r="F69" s="7"/>
      <c r="G69" s="9"/>
      <c r="H69" s="7"/>
      <c r="I69" s="8"/>
      <c r="J69" s="7"/>
      <c r="K69" s="10"/>
      <c r="L69" s="9"/>
      <c r="M69" s="7"/>
      <c r="N69" s="8"/>
    </row>
    <row r="70" spans="1:14" ht="10.5" customHeight="1">
      <c r="A70" s="2"/>
      <c r="B70" s="2"/>
      <c r="C70" s="3"/>
      <c r="D70" s="2"/>
      <c r="E70" s="3"/>
      <c r="F70" s="2"/>
      <c r="G70" s="3"/>
      <c r="H70" s="2"/>
      <c r="I70" s="3"/>
      <c r="J70" s="2"/>
      <c r="K70" s="4"/>
      <c r="M70" s="2"/>
      <c r="N70" s="3"/>
    </row>
    <row r="71" spans="1:14" ht="10.5" customHeight="1">
      <c r="A71" s="11"/>
      <c r="B71" s="12" t="s">
        <v>7</v>
      </c>
      <c r="C71" s="13"/>
      <c r="D71" s="12" t="s">
        <v>6</v>
      </c>
      <c r="E71" s="13"/>
      <c r="F71" s="12" t="s">
        <v>0</v>
      </c>
      <c r="G71" s="13"/>
      <c r="H71" s="12" t="s">
        <v>1</v>
      </c>
      <c r="I71" s="13"/>
      <c r="J71" s="12" t="s">
        <v>4</v>
      </c>
      <c r="K71" s="14"/>
      <c r="M71" s="12" t="s">
        <v>11</v>
      </c>
      <c r="N71" s="15"/>
    </row>
    <row r="72" spans="1:14" ht="10.5" customHeight="1">
      <c r="A72" s="16" t="s">
        <v>12</v>
      </c>
      <c r="B72" s="17" t="s">
        <v>5</v>
      </c>
      <c r="C72" s="18"/>
      <c r="D72" s="16" t="s">
        <v>8</v>
      </c>
      <c r="E72" s="8"/>
      <c r="F72" s="19"/>
      <c r="G72" s="3"/>
      <c r="H72" s="16" t="str">
        <f>"+ VGC"</f>
        <v>+ VGC</v>
      </c>
      <c r="I72" s="8"/>
      <c r="J72" s="19"/>
      <c r="K72" s="20"/>
      <c r="M72" s="16" t="s">
        <v>10</v>
      </c>
      <c r="N72" s="21"/>
    </row>
    <row r="73" spans="1:14" s="26" customFormat="1" ht="10.5" customHeight="1">
      <c r="A73" s="22"/>
      <c r="B73" s="61" t="s">
        <v>13</v>
      </c>
      <c r="C73" s="74" t="s">
        <v>14</v>
      </c>
      <c r="D73" s="61" t="s">
        <v>13</v>
      </c>
      <c r="E73" s="74" t="s">
        <v>14</v>
      </c>
      <c r="F73" s="61" t="s">
        <v>13</v>
      </c>
      <c r="G73" s="74" t="s">
        <v>14</v>
      </c>
      <c r="H73" s="61" t="s">
        <v>13</v>
      </c>
      <c r="I73" s="74" t="s">
        <v>14</v>
      </c>
      <c r="J73" s="61" t="s">
        <v>13</v>
      </c>
      <c r="K73" s="75" t="s">
        <v>14</v>
      </c>
      <c r="M73" s="61" t="s">
        <v>13</v>
      </c>
      <c r="N73" s="75" t="s">
        <v>14</v>
      </c>
    </row>
    <row r="74" spans="1:16" ht="10.5" customHeight="1">
      <c r="A74" s="19" t="s">
        <v>15</v>
      </c>
      <c r="B74" s="19">
        <v>56979</v>
      </c>
      <c r="C74" s="46">
        <v>13.608842798149471</v>
      </c>
      <c r="D74" s="19">
        <v>270147</v>
      </c>
      <c r="E74" s="46">
        <v>64.52180725164858</v>
      </c>
      <c r="F74" s="19">
        <v>867</v>
      </c>
      <c r="G74" s="76">
        <v>0.2070739519120306</v>
      </c>
      <c r="H74" s="19">
        <v>90698</v>
      </c>
      <c r="I74" s="46">
        <v>21.66227599828991</v>
      </c>
      <c r="J74" s="19">
        <v>418691</v>
      </c>
      <c r="K74" s="72">
        <v>100</v>
      </c>
      <c r="L74" s="32"/>
      <c r="M74" s="19">
        <v>418691</v>
      </c>
      <c r="N74" s="44">
        <v>101.44600615909461</v>
      </c>
      <c r="O74" s="32"/>
      <c r="P74" s="2"/>
    </row>
    <row r="75" spans="1:16" ht="10.5" customHeight="1">
      <c r="A75" s="19" t="s">
        <v>16</v>
      </c>
      <c r="B75" s="19">
        <v>56313</v>
      </c>
      <c r="C75" s="46">
        <v>13.584848309402501</v>
      </c>
      <c r="D75" s="19">
        <v>266956</v>
      </c>
      <c r="E75" s="46">
        <v>64.39999228037672</v>
      </c>
      <c r="F75" s="19">
        <v>822</v>
      </c>
      <c r="G75" s="76">
        <v>0.19829782306623436</v>
      </c>
      <c r="H75" s="19">
        <v>90437</v>
      </c>
      <c r="I75" s="46">
        <v>21.816861587154545</v>
      </c>
      <c r="J75" s="19">
        <v>414528</v>
      </c>
      <c r="K75" s="72">
        <v>100</v>
      </c>
      <c r="L75" s="30"/>
      <c r="M75" s="19">
        <v>414528</v>
      </c>
      <c r="N75" s="44">
        <v>100.4373393292838</v>
      </c>
      <c r="O75" s="30"/>
      <c r="P75" s="2"/>
    </row>
    <row r="76" spans="1:16" s="30" customFormat="1" ht="10.5" customHeight="1">
      <c r="A76" s="19" t="s">
        <v>17</v>
      </c>
      <c r="B76" s="19">
        <v>55842</v>
      </c>
      <c r="C76" s="46">
        <v>13.534534367130485</v>
      </c>
      <c r="D76" s="19">
        <v>264918</v>
      </c>
      <c r="E76" s="46">
        <v>64.2086919428293</v>
      </c>
      <c r="F76" s="19">
        <v>815</v>
      </c>
      <c r="G76" s="76">
        <v>0.19753313830470517</v>
      </c>
      <c r="H76" s="19">
        <v>91014</v>
      </c>
      <c r="I76" s="46">
        <v>22.059240551735503</v>
      </c>
      <c r="J76" s="19">
        <v>412589</v>
      </c>
      <c r="K76" s="72">
        <v>100</v>
      </c>
      <c r="M76" s="19">
        <v>412589</v>
      </c>
      <c r="N76" s="44">
        <v>99.96753270353238</v>
      </c>
      <c r="P76" s="2"/>
    </row>
    <row r="77" spans="1:16" s="30" customFormat="1" ht="10.5" customHeight="1">
      <c r="A77" s="19" t="s">
        <v>18</v>
      </c>
      <c r="B77" s="19">
        <v>55702</v>
      </c>
      <c r="C77" s="46">
        <v>13.496219013721067</v>
      </c>
      <c r="D77" s="19">
        <v>264859</v>
      </c>
      <c r="E77" s="46">
        <v>64.17354981428221</v>
      </c>
      <c r="F77" s="19">
        <v>766</v>
      </c>
      <c r="G77" s="76">
        <v>0.1855966350312437</v>
      </c>
      <c r="H77" s="19">
        <v>91396</v>
      </c>
      <c r="I77" s="46">
        <v>22.144634536965473</v>
      </c>
      <c r="J77" s="19">
        <v>412723</v>
      </c>
      <c r="K77" s="72">
        <v>100</v>
      </c>
      <c r="M77" s="33">
        <v>412723</v>
      </c>
      <c r="N77" s="34">
        <v>100</v>
      </c>
      <c r="P77" s="2"/>
    </row>
    <row r="78" spans="1:16" s="30" customFormat="1" ht="10.5" customHeight="1">
      <c r="A78" s="19" t="s">
        <v>19</v>
      </c>
      <c r="B78" s="19">
        <v>57087</v>
      </c>
      <c r="C78" s="46">
        <v>13.677824658755203</v>
      </c>
      <c r="D78" s="19">
        <v>267534</v>
      </c>
      <c r="E78" s="46">
        <v>64.10011284978042</v>
      </c>
      <c r="F78" s="19">
        <v>932</v>
      </c>
      <c r="G78" s="76">
        <v>0.22330359945276243</v>
      </c>
      <c r="H78" s="19">
        <v>91816</v>
      </c>
      <c r="I78" s="46">
        <v>21.998758892011626</v>
      </c>
      <c r="J78" s="19">
        <v>417369</v>
      </c>
      <c r="K78" s="72">
        <v>100</v>
      </c>
      <c r="M78" s="19">
        <v>417369</v>
      </c>
      <c r="N78" s="44">
        <v>101.12569447304851</v>
      </c>
      <c r="P78" s="53"/>
    </row>
    <row r="79" spans="1:16" s="30" customFormat="1" ht="10.5" customHeight="1">
      <c r="A79" s="19" t="s">
        <v>20</v>
      </c>
      <c r="B79" s="19">
        <v>57977</v>
      </c>
      <c r="C79" s="46">
        <v>13.670274221310507</v>
      </c>
      <c r="D79" s="19">
        <v>271835</v>
      </c>
      <c r="E79" s="46">
        <v>64.09539977835938</v>
      </c>
      <c r="F79" s="19">
        <v>928</v>
      </c>
      <c r="G79" s="76">
        <v>0.21881115748272856</v>
      </c>
      <c r="H79" s="19">
        <v>93370</v>
      </c>
      <c r="I79" s="46">
        <v>22.015514842847374</v>
      </c>
      <c r="J79" s="19">
        <v>424110</v>
      </c>
      <c r="K79" s="72">
        <v>100</v>
      </c>
      <c r="M79" s="19">
        <v>424110</v>
      </c>
      <c r="N79" s="44">
        <v>102.75899331997489</v>
      </c>
      <c r="P79" s="53"/>
    </row>
    <row r="80" spans="1:16" s="30" customFormat="1" ht="10.5" customHeight="1">
      <c r="A80" s="19" t="s">
        <v>21</v>
      </c>
      <c r="B80" s="19">
        <v>58708</v>
      </c>
      <c r="C80" s="46">
        <v>13.654420452325356</v>
      </c>
      <c r="D80" s="19">
        <v>275116</v>
      </c>
      <c r="E80" s="46">
        <v>63.987012624547624</v>
      </c>
      <c r="F80" s="19">
        <v>879</v>
      </c>
      <c r="G80" s="76">
        <v>0.2044395240443208</v>
      </c>
      <c r="H80" s="19">
        <v>95253</v>
      </c>
      <c r="I80" s="46">
        <v>22.154127399082697</v>
      </c>
      <c r="J80" s="19">
        <v>429956</v>
      </c>
      <c r="K80" s="72">
        <v>100</v>
      </c>
      <c r="M80" s="19">
        <v>429956</v>
      </c>
      <c r="N80" s="44">
        <v>104.17543970168855</v>
      </c>
      <c r="P80" s="53"/>
    </row>
    <row r="81" spans="1:16" s="30" customFormat="1" ht="10.5" customHeight="1">
      <c r="A81" s="19" t="s">
        <v>22</v>
      </c>
      <c r="B81" s="19">
        <v>59387</v>
      </c>
      <c r="C81" s="46">
        <v>13.635413916217983</v>
      </c>
      <c r="D81" s="19">
        <v>277673</v>
      </c>
      <c r="E81" s="46">
        <v>63.75446290194818</v>
      </c>
      <c r="F81" s="19">
        <v>763</v>
      </c>
      <c r="G81" s="76">
        <v>0.17518683917480798</v>
      </c>
      <c r="H81" s="19">
        <v>96449</v>
      </c>
      <c r="I81" s="46">
        <v>22.144948167196667</v>
      </c>
      <c r="J81" s="19">
        <v>434272</v>
      </c>
      <c r="K81" s="72">
        <v>100</v>
      </c>
      <c r="M81" s="19">
        <v>434272</v>
      </c>
      <c r="N81" s="44">
        <v>105.22117739985416</v>
      </c>
      <c r="P81" s="53"/>
    </row>
    <row r="82" spans="1:16" s="30" customFormat="1" ht="10.5" customHeight="1">
      <c r="A82" s="19" t="s">
        <v>23</v>
      </c>
      <c r="B82" s="19">
        <v>59908</v>
      </c>
      <c r="C82" s="46">
        <v>13.755036908629616</v>
      </c>
      <c r="D82" s="19">
        <v>278292</v>
      </c>
      <c r="E82" s="46">
        <v>63.89658695627217</v>
      </c>
      <c r="F82" s="19">
        <v>908</v>
      </c>
      <c r="G82" s="76">
        <v>0.20847922669819877</v>
      </c>
      <c r="H82" s="19">
        <v>96427</v>
      </c>
      <c r="I82" s="46">
        <v>22.139896908400015</v>
      </c>
      <c r="J82" s="19">
        <v>435535</v>
      </c>
      <c r="K82" s="72">
        <v>100</v>
      </c>
      <c r="M82" s="19">
        <v>435535</v>
      </c>
      <c r="N82" s="44">
        <v>105.52719378372419</v>
      </c>
      <c r="P82" s="53"/>
    </row>
    <row r="83" spans="1:14" s="30" customFormat="1" ht="10.5" customHeight="1">
      <c r="A83" s="19" t="s">
        <v>36</v>
      </c>
      <c r="B83" s="19">
        <v>59802</v>
      </c>
      <c r="C83" s="46">
        <v>13.769110333394732</v>
      </c>
      <c r="D83" s="19">
        <v>277027</v>
      </c>
      <c r="E83" s="46">
        <v>63.7840762571376</v>
      </c>
      <c r="F83" s="19">
        <v>881</v>
      </c>
      <c r="G83" s="76">
        <v>0.20284582796095046</v>
      </c>
      <c r="H83" s="19">
        <v>96610</v>
      </c>
      <c r="I83" s="46">
        <v>22.243967581506723</v>
      </c>
      <c r="J83" s="19">
        <v>434320</v>
      </c>
      <c r="K83" s="72">
        <v>100</v>
      </c>
      <c r="M83" s="19">
        <v>434320</v>
      </c>
      <c r="N83" s="44">
        <v>105.23280747620076</v>
      </c>
    </row>
    <row r="84" spans="1:14" ht="10.5" customHeight="1">
      <c r="A84" s="19" t="s">
        <v>37</v>
      </c>
      <c r="B84" s="19">
        <v>61690</v>
      </c>
      <c r="C84" s="46">
        <v>14.30628767024807</v>
      </c>
      <c r="D84" s="19">
        <v>274690</v>
      </c>
      <c r="E84" s="46">
        <v>63.702288217546474</v>
      </c>
      <c r="F84" s="19">
        <v>792</v>
      </c>
      <c r="G84" s="46">
        <v>0.18366963583784196</v>
      </c>
      <c r="H84" s="19">
        <v>94037</v>
      </c>
      <c r="I84" s="46">
        <v>21.807754476367606</v>
      </c>
      <c r="J84" s="19">
        <v>431209</v>
      </c>
      <c r="K84" s="72">
        <v>100</v>
      </c>
      <c r="M84" s="19">
        <v>431209</v>
      </c>
      <c r="N84" s="29">
        <v>104.4790331529864</v>
      </c>
    </row>
    <row r="85" spans="1:14" s="30" customFormat="1" ht="10.5" customHeight="1">
      <c r="A85" s="19" t="s">
        <v>40</v>
      </c>
      <c r="B85" s="19">
        <v>61268</v>
      </c>
      <c r="C85" s="31">
        <v>14.363042616986313</v>
      </c>
      <c r="D85" s="19">
        <v>272028</v>
      </c>
      <c r="E85" s="46">
        <v>63.77145911427748</v>
      </c>
      <c r="F85" s="19">
        <v>789</v>
      </c>
      <c r="G85" s="46">
        <v>0.18496508168705034</v>
      </c>
      <c r="H85" s="19">
        <v>92482</v>
      </c>
      <c r="I85" s="46">
        <v>21.68053318704916</v>
      </c>
      <c r="J85" s="19">
        <v>426567</v>
      </c>
      <c r="K85" s="43">
        <v>100</v>
      </c>
      <c r="M85" s="19">
        <v>426567</v>
      </c>
      <c r="N85" s="29">
        <v>103.35430785296676</v>
      </c>
    </row>
    <row r="86" spans="1:14" s="30" customFormat="1" ht="10.5" customHeight="1">
      <c r="A86" s="19" t="s">
        <v>41</v>
      </c>
      <c r="B86" s="19">
        <v>59980</v>
      </c>
      <c r="C86" s="31">
        <v>14.257935998554712</v>
      </c>
      <c r="D86" s="19">
        <v>267987</v>
      </c>
      <c r="E86" s="46">
        <v>63.703592771668596</v>
      </c>
      <c r="F86" s="19">
        <v>828</v>
      </c>
      <c r="G86" s="46">
        <v>0.19682512515510675</v>
      </c>
      <c r="H86" s="19">
        <v>91883</v>
      </c>
      <c r="I86" s="46">
        <v>21.84164610462159</v>
      </c>
      <c r="J86" s="19">
        <v>420678</v>
      </c>
      <c r="K86" s="43">
        <v>100.00000000000001</v>
      </c>
      <c r="M86" s="19">
        <f aca="true" t="shared" si="32" ref="M86:M92">SUM(J86)</f>
        <v>420678</v>
      </c>
      <c r="N86" s="29">
        <f>M86/M77*100</f>
        <v>101.92744286119262</v>
      </c>
    </row>
    <row r="87" spans="1:14" s="30" customFormat="1" ht="10.5" customHeight="1">
      <c r="A87" s="19" t="s">
        <v>42</v>
      </c>
      <c r="B87" s="19">
        <v>59432</v>
      </c>
      <c r="C87" s="31">
        <v>14.295954546985273</v>
      </c>
      <c r="D87" s="19">
        <v>264679</v>
      </c>
      <c r="E87" s="46">
        <v>63.66669392821234</v>
      </c>
      <c r="F87" s="19">
        <v>905</v>
      </c>
      <c r="G87" s="46">
        <v>0.2176914602406393</v>
      </c>
      <c r="H87" s="19">
        <v>90710</v>
      </c>
      <c r="I87" s="46">
        <v>21.819660064561756</v>
      </c>
      <c r="J87" s="19">
        <v>415726</v>
      </c>
      <c r="K87" s="43">
        <v>100.00000000000001</v>
      </c>
      <c r="M87" s="19">
        <f t="shared" si="32"/>
        <v>415726</v>
      </c>
      <c r="N87" s="29">
        <f aca="true" t="shared" si="33" ref="N87:N92">M87/$M$77*100</f>
        <v>100.7276066514345</v>
      </c>
    </row>
    <row r="88" spans="1:14" s="30" customFormat="1" ht="10.5" customHeight="1">
      <c r="A88" s="19" t="s">
        <v>62</v>
      </c>
      <c r="B88" s="19">
        <v>59144</v>
      </c>
      <c r="C88" s="31">
        <v>14.287681392242076</v>
      </c>
      <c r="D88" s="19">
        <v>262830</v>
      </c>
      <c r="E88" s="46">
        <v>63.493022120975674</v>
      </c>
      <c r="F88" s="19">
        <v>936</v>
      </c>
      <c r="G88" s="46">
        <v>0.22611371877347802</v>
      </c>
      <c r="H88" s="19">
        <v>91041</v>
      </c>
      <c r="I88" s="46">
        <v>21.993182768008772</v>
      </c>
      <c r="J88" s="19">
        <v>413951</v>
      </c>
      <c r="K88" s="43">
        <v>100</v>
      </c>
      <c r="M88" s="19">
        <f t="shared" si="32"/>
        <v>413951</v>
      </c>
      <c r="N88" s="29">
        <f t="shared" si="33"/>
        <v>100.29753611986732</v>
      </c>
    </row>
    <row r="89" spans="1:16" s="30" customFormat="1" ht="10.5" customHeight="1">
      <c r="A89" s="19" t="s">
        <v>63</v>
      </c>
      <c r="B89" s="19">
        <v>59253</v>
      </c>
      <c r="C89" s="31">
        <v>14.392380804329397</v>
      </c>
      <c r="D89" s="19">
        <v>260579</v>
      </c>
      <c r="E89" s="46">
        <v>63.29387875063457</v>
      </c>
      <c r="F89" s="19">
        <v>934</v>
      </c>
      <c r="G89" s="46">
        <v>0.2268658746602477</v>
      </c>
      <c r="H89" s="19">
        <v>90931</v>
      </c>
      <c r="I89" s="46">
        <v>22.086874570375787</v>
      </c>
      <c r="J89" s="19">
        <v>411697</v>
      </c>
      <c r="K89" s="43">
        <v>100</v>
      </c>
      <c r="M89" s="19">
        <f t="shared" si="32"/>
        <v>411697</v>
      </c>
      <c r="N89" s="29">
        <f t="shared" si="33"/>
        <v>99.75140711809131</v>
      </c>
      <c r="P89" s="53"/>
    </row>
    <row r="90" spans="1:16" s="30" customFormat="1" ht="10.5" customHeight="1">
      <c r="A90" s="19" t="s">
        <v>64</v>
      </c>
      <c r="B90" s="19">
        <v>59381</v>
      </c>
      <c r="C90" s="31">
        <v>14.503511021554619</v>
      </c>
      <c r="D90" s="19">
        <v>258930</v>
      </c>
      <c r="E90" s="46">
        <v>63.24235207913538</v>
      </c>
      <c r="F90" s="19">
        <v>939</v>
      </c>
      <c r="G90" s="46">
        <v>0.2293460340721744</v>
      </c>
      <c r="H90" s="19">
        <v>90175</v>
      </c>
      <c r="I90" s="46">
        <v>22.024790865237833</v>
      </c>
      <c r="J90" s="19">
        <v>409425</v>
      </c>
      <c r="K90" s="43">
        <v>100</v>
      </c>
      <c r="M90" s="19">
        <f t="shared" si="32"/>
        <v>409425</v>
      </c>
      <c r="N90" s="29">
        <f t="shared" si="33"/>
        <v>99.20091683768533</v>
      </c>
      <c r="P90" s="53"/>
    </row>
    <row r="91" spans="1:16" s="30" customFormat="1" ht="10.5" customHeight="1">
      <c r="A91" s="19" t="s">
        <v>65</v>
      </c>
      <c r="B91" s="19">
        <v>59646</v>
      </c>
      <c r="C91" s="31">
        <v>14.622629945428066</v>
      </c>
      <c r="D91" s="19">
        <v>257097</v>
      </c>
      <c r="E91" s="46">
        <v>63.02910993326829</v>
      </c>
      <c r="F91" s="19">
        <v>934</v>
      </c>
      <c r="G91" s="46">
        <v>0.2289765679011135</v>
      </c>
      <c r="H91" s="19">
        <v>90225</v>
      </c>
      <c r="I91" s="46">
        <v>22.119283553402532</v>
      </c>
      <c r="J91" s="19">
        <v>407902</v>
      </c>
      <c r="K91" s="43">
        <v>100</v>
      </c>
      <c r="M91" s="19">
        <f>SUM(J91)</f>
        <v>407902</v>
      </c>
      <c r="N91" s="29">
        <f t="shared" si="33"/>
        <v>98.83190420693782</v>
      </c>
      <c r="P91" s="53"/>
    </row>
    <row r="92" spans="1:16" s="30" customFormat="1" ht="10.5" customHeight="1">
      <c r="A92" s="19" t="s">
        <v>69</v>
      </c>
      <c r="B92" s="19">
        <v>60509</v>
      </c>
      <c r="C92" s="31">
        <v>14.75080934550277</v>
      </c>
      <c r="D92" s="19">
        <v>257813</v>
      </c>
      <c r="E92" s="46">
        <v>62.84933497152664</v>
      </c>
      <c r="F92" s="19">
        <v>935</v>
      </c>
      <c r="G92" s="46">
        <v>0.2279331461112411</v>
      </c>
      <c r="H92" s="19">
        <v>90951</v>
      </c>
      <c r="I92" s="46">
        <v>22.17192253685935</v>
      </c>
      <c r="J92" s="19">
        <v>410208</v>
      </c>
      <c r="K92" s="43">
        <v>100</v>
      </c>
      <c r="M92" s="19">
        <f t="shared" si="32"/>
        <v>410208</v>
      </c>
      <c r="N92" s="29">
        <f t="shared" si="33"/>
        <v>99.39063245808933</v>
      </c>
      <c r="P92" s="53"/>
    </row>
    <row r="93" spans="1:16" s="30" customFormat="1" ht="10.5" customHeight="1">
      <c r="A93" s="19" t="s">
        <v>71</v>
      </c>
      <c r="B93" s="19">
        <v>61742</v>
      </c>
      <c r="C93" s="31">
        <v>14.86820368827391</v>
      </c>
      <c r="D93" s="19">
        <v>259860</v>
      </c>
      <c r="E93" s="46">
        <v>62.577360798724655</v>
      </c>
      <c r="F93" s="19">
        <v>904</v>
      </c>
      <c r="G93" s="46">
        <v>0.2176938896407569</v>
      </c>
      <c r="H93" s="19">
        <v>92756</v>
      </c>
      <c r="I93" s="46">
        <v>22.336741623360673</v>
      </c>
      <c r="J93" s="19">
        <v>415262</v>
      </c>
      <c r="K93" s="43">
        <v>99.99999999999999</v>
      </c>
      <c r="M93" s="19">
        <f aca="true" t="shared" si="34" ref="M93:M98">SUM(J93)</f>
        <v>415262</v>
      </c>
      <c r="N93" s="29">
        <f aca="true" t="shared" si="35" ref="N93:N98">M93/$M$77*100</f>
        <v>100.61518258008397</v>
      </c>
      <c r="P93" s="53"/>
    </row>
    <row r="94" spans="1:16" s="30" customFormat="1" ht="10.5" customHeight="1">
      <c r="A94" s="19" t="s">
        <v>84</v>
      </c>
      <c r="B94" s="19">
        <v>62853</v>
      </c>
      <c r="C94" s="31">
        <v>14.935413656756142</v>
      </c>
      <c r="D94" s="19">
        <v>262424</v>
      </c>
      <c r="E94" s="46">
        <v>62.35837578891339</v>
      </c>
      <c r="F94" s="19">
        <v>895</v>
      </c>
      <c r="G94" s="46">
        <v>0.21267394114516006</v>
      </c>
      <c r="H94" s="19">
        <v>94660</v>
      </c>
      <c r="I94" s="46">
        <v>22.49353661318531</v>
      </c>
      <c r="J94" s="19">
        <v>420832</v>
      </c>
      <c r="K94" s="43">
        <v>100</v>
      </c>
      <c r="M94" s="19">
        <f t="shared" si="34"/>
        <v>420832</v>
      </c>
      <c r="N94" s="29">
        <f t="shared" si="35"/>
        <v>101.96475602280464</v>
      </c>
      <c r="P94" s="53"/>
    </row>
    <row r="95" spans="1:16" s="30" customFormat="1" ht="12" customHeight="1">
      <c r="A95" s="19" t="s">
        <v>93</v>
      </c>
      <c r="B95" s="19">
        <v>64693</v>
      </c>
      <c r="C95" s="31">
        <v>15.11391565195451</v>
      </c>
      <c r="D95" s="19">
        <v>266282</v>
      </c>
      <c r="E95" s="46">
        <v>62.2101879281182</v>
      </c>
      <c r="F95" s="19">
        <v>864</v>
      </c>
      <c r="G95" s="46">
        <v>0.20185218065770172</v>
      </c>
      <c r="H95" s="19">
        <v>96197</v>
      </c>
      <c r="I95" s="46">
        <v>22.474044239269595</v>
      </c>
      <c r="J95" s="19">
        <v>428036</v>
      </c>
      <c r="K95" s="43">
        <v>100.00000000000001</v>
      </c>
      <c r="M95" s="19">
        <f t="shared" si="34"/>
        <v>428036</v>
      </c>
      <c r="N95" s="29">
        <f t="shared" si="35"/>
        <v>103.71023664782433</v>
      </c>
      <c r="P95" s="53"/>
    </row>
    <row r="96" spans="1:16" s="30" customFormat="1" ht="10.5" customHeight="1">
      <c r="A96" s="19" t="s">
        <v>97</v>
      </c>
      <c r="B96" s="19">
        <v>67807</v>
      </c>
      <c r="C96" s="31">
        <v>15.460577317707147</v>
      </c>
      <c r="D96" s="19">
        <v>272109</v>
      </c>
      <c r="E96" s="46">
        <v>62.04318482374938</v>
      </c>
      <c r="F96" s="19">
        <v>887</v>
      </c>
      <c r="G96" s="46">
        <v>0.20224360435952393</v>
      </c>
      <c r="H96" s="19">
        <v>97777</v>
      </c>
      <c r="I96" s="46">
        <v>22.293994254183957</v>
      </c>
      <c r="J96" s="19">
        <v>438580</v>
      </c>
      <c r="K96" s="43">
        <v>100.00000000000001</v>
      </c>
      <c r="M96" s="19">
        <f t="shared" si="34"/>
        <v>438580</v>
      </c>
      <c r="N96" s="29">
        <f t="shared" si="35"/>
        <v>106.26497675196195</v>
      </c>
      <c r="P96" s="53"/>
    </row>
    <row r="97" spans="1:16" s="30" customFormat="1" ht="10.5" customHeight="1">
      <c r="A97" s="19" t="s">
        <v>98</v>
      </c>
      <c r="B97" s="19">
        <v>70022</v>
      </c>
      <c r="C97" s="31">
        <v>15.612868988983008</v>
      </c>
      <c r="D97" s="19">
        <v>277185</v>
      </c>
      <c r="E97" s="46">
        <v>61.804191407147115</v>
      </c>
      <c r="F97" s="19">
        <v>823</v>
      </c>
      <c r="G97" s="46">
        <v>0.18350505809507034</v>
      </c>
      <c r="H97" s="19">
        <v>100459</v>
      </c>
      <c r="I97" s="46">
        <v>22.399434545774813</v>
      </c>
      <c r="J97" s="19">
        <v>448489</v>
      </c>
      <c r="K97" s="43">
        <v>100.00000000000001</v>
      </c>
      <c r="M97" s="19">
        <f t="shared" si="34"/>
        <v>448489</v>
      </c>
      <c r="N97" s="29">
        <f t="shared" si="35"/>
        <v>108.66586063776431</v>
      </c>
      <c r="P97" s="53"/>
    </row>
    <row r="98" spans="1:16" s="30" customFormat="1" ht="10.5" customHeight="1">
      <c r="A98" s="19" t="s">
        <v>99</v>
      </c>
      <c r="B98" s="19">
        <v>71830</v>
      </c>
      <c r="C98" s="31">
        <v>15.7199257664093</v>
      </c>
      <c r="D98" s="19">
        <v>281679</v>
      </c>
      <c r="E98" s="46">
        <v>61.645175692000635</v>
      </c>
      <c r="F98" s="19">
        <v>805</v>
      </c>
      <c r="G98" s="46">
        <v>0.17617346849449375</v>
      </c>
      <c r="H98" s="19">
        <v>102622</v>
      </c>
      <c r="I98" s="46">
        <v>22.458725073095575</v>
      </c>
      <c r="J98" s="19">
        <v>456936</v>
      </c>
      <c r="K98" s="43">
        <v>100.00000000000001</v>
      </c>
      <c r="M98" s="19">
        <f t="shared" si="34"/>
        <v>456936</v>
      </c>
      <c r="N98" s="29">
        <f t="shared" si="35"/>
        <v>110.71251178150962</v>
      </c>
      <c r="P98" s="53"/>
    </row>
    <row r="99" spans="1:16" s="30" customFormat="1" ht="10.5" customHeight="1">
      <c r="A99" s="19" t="s">
        <v>100</v>
      </c>
      <c r="B99" s="19">
        <v>73767</v>
      </c>
      <c r="C99" s="31">
        <v>15.926927901649327</v>
      </c>
      <c r="D99" s="19">
        <v>284517</v>
      </c>
      <c r="E99" s="46">
        <v>61.429660224674464</v>
      </c>
      <c r="F99" s="19">
        <v>800</v>
      </c>
      <c r="G99" s="46">
        <v>0.17272686053817374</v>
      </c>
      <c r="H99" s="19">
        <v>104075</v>
      </c>
      <c r="I99" s="46">
        <v>22.470685013138038</v>
      </c>
      <c r="J99" s="19">
        <v>463159</v>
      </c>
      <c r="K99" s="43">
        <v>100</v>
      </c>
      <c r="M99" s="19">
        <f>SUM(J99)</f>
        <v>463159</v>
      </c>
      <c r="N99" s="29">
        <f>M99/$M$77*100</f>
        <v>112.22030272119557</v>
      </c>
      <c r="P99" s="53"/>
    </row>
    <row r="100" spans="1:16" s="30" customFormat="1" ht="10.5" customHeight="1">
      <c r="A100" s="36" t="s">
        <v>175</v>
      </c>
      <c r="B100" s="36">
        <v>74983</v>
      </c>
      <c r="C100" s="38">
        <v>16.054288644475324</v>
      </c>
      <c r="D100" s="36">
        <v>286856</v>
      </c>
      <c r="E100" s="49">
        <v>61.417508280538435</v>
      </c>
      <c r="F100" s="36">
        <v>816</v>
      </c>
      <c r="G100" s="49">
        <v>0.1747102614444856</v>
      </c>
      <c r="H100" s="36">
        <v>104404</v>
      </c>
      <c r="I100" s="49">
        <v>22.35349281354176</v>
      </c>
      <c r="J100" s="36">
        <v>467059</v>
      </c>
      <c r="K100" s="52">
        <v>100</v>
      </c>
      <c r="M100" s="36">
        <f>SUM(J100)</f>
        <v>467059</v>
      </c>
      <c r="N100" s="41">
        <f>M100/$M$77*100</f>
        <v>113.16524642435726</v>
      </c>
      <c r="P100" s="53"/>
    </row>
    <row r="101" spans="1:16" ht="10.5" customHeight="1">
      <c r="A101" s="53"/>
      <c r="B101" s="53"/>
      <c r="C101" s="31"/>
      <c r="D101" s="53"/>
      <c r="E101" s="46"/>
      <c r="F101" s="53"/>
      <c r="G101" s="46"/>
      <c r="H101" s="53"/>
      <c r="I101" s="46"/>
      <c r="J101" s="53"/>
      <c r="K101" s="94"/>
      <c r="L101" s="30"/>
      <c r="M101" s="53"/>
      <c r="N101" s="46"/>
      <c r="P101" s="2"/>
    </row>
    <row r="102" ht="10.5" customHeight="1">
      <c r="A102" s="5" t="s">
        <v>43</v>
      </c>
    </row>
    <row r="103" ht="10.5" customHeight="1">
      <c r="A103" s="5" t="s">
        <v>24</v>
      </c>
    </row>
    <row r="104" ht="10.5" customHeight="1">
      <c r="A104" s="5" t="s">
        <v>25</v>
      </c>
    </row>
    <row r="105" ht="10.5" customHeight="1">
      <c r="A105" s="5" t="s">
        <v>26</v>
      </c>
    </row>
    <row r="106" ht="11.25">
      <c r="A106" s="53" t="s">
        <v>44</v>
      </c>
    </row>
    <row r="145" ht="9.75" customHeight="1"/>
    <row r="146" ht="11.25" hidden="1"/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6"/>
  <sheetViews>
    <sheetView zoomScale="115" zoomScaleNormal="115" zoomScalePageLayoutView="0" workbookViewId="0" topLeftCell="A1">
      <selection activeCell="A112" sqref="A112"/>
    </sheetView>
  </sheetViews>
  <sheetFormatPr defaultColWidth="9.140625" defaultRowHeight="12.75"/>
  <cols>
    <col min="1" max="1" width="12.28125" style="5" customWidth="1"/>
    <col min="2" max="12" width="8.28125" style="5" customWidth="1"/>
    <col min="13" max="13" width="2.140625" style="5" customWidth="1"/>
    <col min="14" max="15" width="6.7109375" style="5" customWidth="1"/>
    <col min="16" max="16384" width="9.140625" style="5" customWidth="1"/>
  </cols>
  <sheetData>
    <row r="2" spans="1:15" ht="11.25">
      <c r="A2" s="6" t="s">
        <v>56</v>
      </c>
      <c r="B2" s="7"/>
      <c r="C2" s="7"/>
      <c r="D2" s="7"/>
      <c r="E2" s="7"/>
      <c r="F2" s="9"/>
      <c r="G2" s="9"/>
      <c r="H2" s="7"/>
      <c r="I2" s="7"/>
      <c r="J2" s="7"/>
      <c r="K2" s="7"/>
      <c r="L2" s="7"/>
      <c r="M2" s="9"/>
      <c r="N2" s="9"/>
      <c r="O2" s="9"/>
    </row>
    <row r="3" spans="1:15" ht="11.25">
      <c r="A3" s="6" t="s">
        <v>61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2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5" ht="11.25">
      <c r="A5" s="11"/>
      <c r="B5" s="12" t="s">
        <v>7</v>
      </c>
      <c r="C5" s="13"/>
      <c r="D5" s="12" t="s">
        <v>6</v>
      </c>
      <c r="E5" s="54"/>
      <c r="F5" s="12" t="s">
        <v>0</v>
      </c>
      <c r="G5" s="54"/>
      <c r="H5" s="12" t="s">
        <v>1</v>
      </c>
      <c r="I5" s="54"/>
      <c r="J5" s="12" t="s">
        <v>4</v>
      </c>
      <c r="K5" s="55"/>
      <c r="L5" s="56"/>
      <c r="N5" s="12" t="s">
        <v>27</v>
      </c>
      <c r="O5" s="56"/>
    </row>
    <row r="6" spans="1:15" ht="11.25">
      <c r="A6" s="16" t="s">
        <v>12</v>
      </c>
      <c r="B6" s="17" t="s">
        <v>5</v>
      </c>
      <c r="C6" s="18"/>
      <c r="D6" s="16" t="s">
        <v>8</v>
      </c>
      <c r="E6" s="7"/>
      <c r="F6" s="19"/>
      <c r="G6" s="2"/>
      <c r="H6" s="19"/>
      <c r="I6" s="2"/>
      <c r="J6" s="19"/>
      <c r="K6" s="53"/>
      <c r="L6" s="58"/>
      <c r="N6" s="59" t="s">
        <v>28</v>
      </c>
      <c r="O6" s="60"/>
    </row>
    <row r="7" spans="1:15" s="26" customFormat="1" ht="11.25">
      <c r="A7" s="22"/>
      <c r="B7" s="61" t="s">
        <v>2</v>
      </c>
      <c r="C7" s="62" t="s">
        <v>3</v>
      </c>
      <c r="D7" s="61" t="s">
        <v>2</v>
      </c>
      <c r="E7" s="62" t="s">
        <v>3</v>
      </c>
      <c r="F7" s="61" t="s">
        <v>2</v>
      </c>
      <c r="G7" s="62" t="s">
        <v>3</v>
      </c>
      <c r="H7" s="61" t="s">
        <v>2</v>
      </c>
      <c r="I7" s="62" t="s">
        <v>3</v>
      </c>
      <c r="J7" s="61" t="s">
        <v>2</v>
      </c>
      <c r="K7" s="62" t="s">
        <v>3</v>
      </c>
      <c r="L7" s="63" t="s">
        <v>4</v>
      </c>
      <c r="N7" s="61" t="s">
        <v>2</v>
      </c>
      <c r="O7" s="63" t="s">
        <v>3</v>
      </c>
    </row>
    <row r="8" spans="1:15" s="26" customFormat="1" ht="11.25" customHeight="1">
      <c r="A8" s="167" t="s">
        <v>15</v>
      </c>
      <c r="B8" s="163">
        <v>27156</v>
      </c>
      <c r="C8" s="164">
        <v>26247</v>
      </c>
      <c r="D8" s="163">
        <v>119311</v>
      </c>
      <c r="E8" s="164">
        <v>137608</v>
      </c>
      <c r="F8" s="163">
        <v>346</v>
      </c>
      <c r="G8" s="164">
        <v>320</v>
      </c>
      <c r="H8" s="163">
        <v>55651</v>
      </c>
      <c r="I8" s="164">
        <v>31590</v>
      </c>
      <c r="J8" s="163">
        <v>202464</v>
      </c>
      <c r="K8" s="164">
        <v>195765</v>
      </c>
      <c r="L8" s="166">
        <v>398229</v>
      </c>
      <c r="N8" s="168">
        <v>50.841098965670504</v>
      </c>
      <c r="O8" s="169">
        <v>49.158901034329496</v>
      </c>
    </row>
    <row r="9" spans="1:15" s="30" customFormat="1" ht="10.5" customHeight="1">
      <c r="A9" s="65" t="s">
        <v>16</v>
      </c>
      <c r="B9" s="19">
        <v>26804</v>
      </c>
      <c r="C9" s="53">
        <v>25869</v>
      </c>
      <c r="D9" s="19">
        <v>118251</v>
      </c>
      <c r="E9" s="53">
        <v>135115</v>
      </c>
      <c r="F9" s="19">
        <v>328</v>
      </c>
      <c r="G9" s="53">
        <v>288</v>
      </c>
      <c r="H9" s="19">
        <v>54766</v>
      </c>
      <c r="I9" s="53">
        <v>32053</v>
      </c>
      <c r="J9" s="19">
        <v>200149</v>
      </c>
      <c r="K9" s="53">
        <v>193325</v>
      </c>
      <c r="L9" s="58">
        <v>393474</v>
      </c>
      <c r="N9" s="64">
        <v>50.86714751165261</v>
      </c>
      <c r="O9" s="29">
        <v>49.13285248834739</v>
      </c>
    </row>
    <row r="10" spans="1:15" s="30" customFormat="1" ht="10.5" customHeight="1">
      <c r="A10" s="65" t="s">
        <v>17</v>
      </c>
      <c r="B10" s="19">
        <v>26477</v>
      </c>
      <c r="C10" s="53">
        <v>25433</v>
      </c>
      <c r="D10" s="19">
        <v>117222</v>
      </c>
      <c r="E10" s="53">
        <v>133769</v>
      </c>
      <c r="F10" s="19">
        <v>309</v>
      </c>
      <c r="G10" s="53">
        <v>297</v>
      </c>
      <c r="H10" s="19">
        <v>54454</v>
      </c>
      <c r="I10" s="53">
        <v>32876</v>
      </c>
      <c r="J10" s="19">
        <v>198462</v>
      </c>
      <c r="K10" s="53">
        <v>192375</v>
      </c>
      <c r="L10" s="58">
        <v>390837</v>
      </c>
      <c r="N10" s="64">
        <v>50.77871337667621</v>
      </c>
      <c r="O10" s="29">
        <v>49.22128662332379</v>
      </c>
    </row>
    <row r="11" spans="1:15" s="30" customFormat="1" ht="10.5" customHeight="1">
      <c r="A11" s="65" t="s">
        <v>18</v>
      </c>
      <c r="B11" s="19">
        <v>26435</v>
      </c>
      <c r="C11" s="53">
        <v>25144</v>
      </c>
      <c r="D11" s="19">
        <v>117595</v>
      </c>
      <c r="E11" s="53">
        <v>132835</v>
      </c>
      <c r="F11" s="19">
        <v>287</v>
      </c>
      <c r="G11" s="53">
        <v>294</v>
      </c>
      <c r="H11" s="19">
        <v>53815</v>
      </c>
      <c r="I11" s="53">
        <v>33790</v>
      </c>
      <c r="J11" s="19">
        <v>198132</v>
      </c>
      <c r="K11" s="53">
        <v>192063</v>
      </c>
      <c r="L11" s="58">
        <v>390195</v>
      </c>
      <c r="N11" s="64">
        <v>50.77768807903741</v>
      </c>
      <c r="O11" s="29">
        <v>49.222311920962596</v>
      </c>
    </row>
    <row r="12" spans="1:15" s="30" customFormat="1" ht="10.5" customHeight="1">
      <c r="A12" s="65" t="s">
        <v>21</v>
      </c>
      <c r="B12" s="19">
        <v>27594</v>
      </c>
      <c r="C12" s="53">
        <v>26205</v>
      </c>
      <c r="D12" s="19">
        <v>124989</v>
      </c>
      <c r="E12" s="53">
        <v>134262</v>
      </c>
      <c r="F12" s="19">
        <v>232</v>
      </c>
      <c r="G12" s="53">
        <v>229</v>
      </c>
      <c r="H12" s="19">
        <v>52231</v>
      </c>
      <c r="I12" s="53">
        <v>39279</v>
      </c>
      <c r="J12" s="19">
        <v>205046</v>
      </c>
      <c r="K12" s="53">
        <v>199975</v>
      </c>
      <c r="L12" s="58">
        <v>405021</v>
      </c>
      <c r="N12" s="64">
        <v>50.62601692257932</v>
      </c>
      <c r="O12" s="29">
        <v>49.373983077420675</v>
      </c>
    </row>
    <row r="13" spans="1:15" s="30" customFormat="1" ht="10.5" customHeight="1">
      <c r="A13" s="65" t="s">
        <v>22</v>
      </c>
      <c r="B13" s="19">
        <v>27894</v>
      </c>
      <c r="C13" s="53">
        <v>26412</v>
      </c>
      <c r="D13" s="19">
        <v>126710</v>
      </c>
      <c r="E13" s="53">
        <v>134618</v>
      </c>
      <c r="F13" s="19">
        <v>176</v>
      </c>
      <c r="G13" s="53">
        <v>160</v>
      </c>
      <c r="H13" s="19">
        <v>51601</v>
      </c>
      <c r="I13" s="53">
        <v>40974</v>
      </c>
      <c r="J13" s="19">
        <v>206381</v>
      </c>
      <c r="K13" s="53">
        <v>202164</v>
      </c>
      <c r="L13" s="58">
        <v>408545</v>
      </c>
      <c r="N13" s="64">
        <v>50.51609981764555</v>
      </c>
      <c r="O13" s="29">
        <v>49.48390018235445</v>
      </c>
    </row>
    <row r="14" spans="1:15" s="30" customFormat="1" ht="10.5" customHeight="1">
      <c r="A14" s="65" t="s">
        <v>23</v>
      </c>
      <c r="B14" s="19">
        <v>28033</v>
      </c>
      <c r="C14" s="53">
        <v>26660</v>
      </c>
      <c r="D14" s="19">
        <v>127822</v>
      </c>
      <c r="E14" s="53">
        <v>133892</v>
      </c>
      <c r="F14" s="19">
        <v>176</v>
      </c>
      <c r="G14" s="53">
        <v>153</v>
      </c>
      <c r="H14" s="19">
        <v>50670</v>
      </c>
      <c r="I14" s="53">
        <v>41917</v>
      </c>
      <c r="J14" s="19">
        <v>206701</v>
      </c>
      <c r="K14" s="53">
        <v>202622</v>
      </c>
      <c r="L14" s="58">
        <v>409323</v>
      </c>
      <c r="N14" s="64">
        <v>50.49826176393704</v>
      </c>
      <c r="O14" s="29">
        <v>49.50173823606296</v>
      </c>
    </row>
    <row r="15" spans="1:15" s="30" customFormat="1" ht="10.5" customHeight="1">
      <c r="A15" s="65" t="s">
        <v>36</v>
      </c>
      <c r="B15" s="19">
        <v>27754</v>
      </c>
      <c r="C15" s="53">
        <v>26617</v>
      </c>
      <c r="D15" s="19">
        <v>127713</v>
      </c>
      <c r="E15" s="53">
        <v>132465</v>
      </c>
      <c r="F15" s="19">
        <v>155</v>
      </c>
      <c r="G15" s="53">
        <v>169</v>
      </c>
      <c r="H15" s="19">
        <v>49890</v>
      </c>
      <c r="I15" s="53">
        <v>42763</v>
      </c>
      <c r="J15" s="19">
        <v>205512</v>
      </c>
      <c r="K15" s="53">
        <v>202014</v>
      </c>
      <c r="L15" s="58">
        <v>407526</v>
      </c>
      <c r="N15" s="64">
        <v>50.42917507103841</v>
      </c>
      <c r="O15" s="29">
        <v>49.570824928961585</v>
      </c>
    </row>
    <row r="16" spans="1:15" ht="10.5" customHeight="1">
      <c r="A16" s="65" t="s">
        <v>37</v>
      </c>
      <c r="B16" s="19">
        <v>28426</v>
      </c>
      <c r="C16" s="53">
        <v>27536</v>
      </c>
      <c r="D16" s="19">
        <v>126982</v>
      </c>
      <c r="E16" s="53">
        <v>130906</v>
      </c>
      <c r="F16" s="19">
        <v>93</v>
      </c>
      <c r="G16" s="53">
        <v>104</v>
      </c>
      <c r="H16" s="19">
        <v>48090</v>
      </c>
      <c r="I16" s="53">
        <v>42171</v>
      </c>
      <c r="J16" s="19">
        <v>203591</v>
      </c>
      <c r="K16" s="53">
        <v>200717</v>
      </c>
      <c r="L16" s="58">
        <v>404308</v>
      </c>
      <c r="N16" s="64">
        <v>50.35542210394056</v>
      </c>
      <c r="O16" s="29">
        <v>49.64457789605944</v>
      </c>
    </row>
    <row r="17" spans="1:15" s="30" customFormat="1" ht="10.5" customHeight="1">
      <c r="A17" s="65" t="s">
        <v>40</v>
      </c>
      <c r="B17" s="19">
        <v>27974</v>
      </c>
      <c r="C17" s="53">
        <v>27456</v>
      </c>
      <c r="D17" s="19">
        <v>125942</v>
      </c>
      <c r="E17" s="53">
        <v>129334</v>
      </c>
      <c r="F17" s="19">
        <v>101</v>
      </c>
      <c r="G17" s="53">
        <v>97</v>
      </c>
      <c r="H17" s="19">
        <v>46684</v>
      </c>
      <c r="I17" s="53">
        <v>42027</v>
      </c>
      <c r="J17" s="19">
        <v>200701</v>
      </c>
      <c r="K17" s="53">
        <v>198914</v>
      </c>
      <c r="L17" s="58">
        <v>399615</v>
      </c>
      <c r="N17" s="64">
        <v>50.22359020557287</v>
      </c>
      <c r="O17" s="29">
        <v>49.77640979442713</v>
      </c>
    </row>
    <row r="18" spans="1:15" s="30" customFormat="1" ht="10.5" customHeight="1">
      <c r="A18" s="65" t="s">
        <v>41</v>
      </c>
      <c r="B18" s="19">
        <v>27304</v>
      </c>
      <c r="C18" s="53">
        <v>26857</v>
      </c>
      <c r="D18" s="19">
        <v>124539</v>
      </c>
      <c r="E18" s="53">
        <v>126792</v>
      </c>
      <c r="F18" s="19">
        <v>94</v>
      </c>
      <c r="G18" s="53">
        <v>120</v>
      </c>
      <c r="H18" s="19">
        <v>46025</v>
      </c>
      <c r="I18" s="53">
        <v>42179</v>
      </c>
      <c r="J18" s="19">
        <f aca="true" t="shared" si="0" ref="J18:K20">SUM(H18,F18,D18,B18)</f>
        <v>197962</v>
      </c>
      <c r="K18" s="53">
        <f t="shared" si="0"/>
        <v>195948</v>
      </c>
      <c r="L18" s="58">
        <f aca="true" t="shared" si="1" ref="L18:L24">SUM(J18:K18)</f>
        <v>393910</v>
      </c>
      <c r="N18" s="64">
        <f aca="true" t="shared" si="2" ref="N18:N24">J18/L18*100</f>
        <v>50.25564215176055</v>
      </c>
      <c r="O18" s="29">
        <f aca="true" t="shared" si="3" ref="O18:O24">K18/L18*100</f>
        <v>49.744357848239446</v>
      </c>
    </row>
    <row r="19" spans="1:15" s="30" customFormat="1" ht="10.5" customHeight="1">
      <c r="A19" s="65" t="s">
        <v>42</v>
      </c>
      <c r="B19" s="19">
        <v>26817</v>
      </c>
      <c r="C19" s="53">
        <v>26705</v>
      </c>
      <c r="D19" s="19">
        <v>123410</v>
      </c>
      <c r="E19" s="53">
        <v>124704</v>
      </c>
      <c r="F19" s="19">
        <v>112</v>
      </c>
      <c r="G19" s="53">
        <v>129</v>
      </c>
      <c r="H19" s="19">
        <v>45070</v>
      </c>
      <c r="I19" s="53">
        <v>42026</v>
      </c>
      <c r="J19" s="19">
        <f t="shared" si="0"/>
        <v>195409</v>
      </c>
      <c r="K19" s="53">
        <f t="shared" si="0"/>
        <v>193564</v>
      </c>
      <c r="L19" s="58">
        <f t="shared" si="1"/>
        <v>388973</v>
      </c>
      <c r="N19" s="64">
        <f t="shared" si="2"/>
        <v>50.23716299074743</v>
      </c>
      <c r="O19" s="29">
        <f t="shared" si="3"/>
        <v>49.76283700925257</v>
      </c>
    </row>
    <row r="20" spans="1:15" s="30" customFormat="1" ht="10.5" customHeight="1">
      <c r="A20" s="65" t="s">
        <v>62</v>
      </c>
      <c r="B20" s="19">
        <v>26573</v>
      </c>
      <c r="C20" s="53">
        <v>26627</v>
      </c>
      <c r="D20" s="19">
        <v>122498</v>
      </c>
      <c r="E20" s="53">
        <v>123793</v>
      </c>
      <c r="F20" s="19">
        <v>118</v>
      </c>
      <c r="G20" s="53">
        <v>141</v>
      </c>
      <c r="H20" s="19">
        <v>44880</v>
      </c>
      <c r="I20" s="53">
        <v>42527</v>
      </c>
      <c r="J20" s="19">
        <f t="shared" si="0"/>
        <v>194069</v>
      </c>
      <c r="K20" s="53">
        <f t="shared" si="0"/>
        <v>193088</v>
      </c>
      <c r="L20" s="58">
        <f t="shared" si="1"/>
        <v>387157</v>
      </c>
      <c r="N20" s="64">
        <f t="shared" si="2"/>
        <v>50.126692788713626</v>
      </c>
      <c r="O20" s="29">
        <f t="shared" si="3"/>
        <v>49.873307211286374</v>
      </c>
    </row>
    <row r="21" spans="1:15" s="30" customFormat="1" ht="10.5" customHeight="1">
      <c r="A21" s="65" t="s">
        <v>63</v>
      </c>
      <c r="B21" s="19">
        <v>26574</v>
      </c>
      <c r="C21" s="53">
        <v>26611</v>
      </c>
      <c r="D21" s="19">
        <v>121426</v>
      </c>
      <c r="E21" s="53">
        <v>122471</v>
      </c>
      <c r="F21" s="19">
        <v>123</v>
      </c>
      <c r="G21" s="53">
        <v>123</v>
      </c>
      <c r="H21" s="19">
        <v>44517</v>
      </c>
      <c r="I21" s="53">
        <v>42712</v>
      </c>
      <c r="J21" s="19">
        <f aca="true" t="shared" si="4" ref="J21:K24">SUM(H21,F21,D21,B21)</f>
        <v>192640</v>
      </c>
      <c r="K21" s="53">
        <f t="shared" si="4"/>
        <v>191917</v>
      </c>
      <c r="L21" s="58">
        <f t="shared" si="1"/>
        <v>384557</v>
      </c>
      <c r="N21" s="64">
        <f t="shared" si="2"/>
        <v>50.094004269848156</v>
      </c>
      <c r="O21" s="29">
        <f t="shared" si="3"/>
        <v>49.90599573015184</v>
      </c>
    </row>
    <row r="22" spans="1:15" s="30" customFormat="1" ht="10.5" customHeight="1">
      <c r="A22" s="65" t="s">
        <v>64</v>
      </c>
      <c r="B22" s="19">
        <v>26459</v>
      </c>
      <c r="C22" s="53">
        <v>26628</v>
      </c>
      <c r="D22" s="19">
        <v>120663</v>
      </c>
      <c r="E22" s="53">
        <v>121464</v>
      </c>
      <c r="F22" s="19">
        <v>125</v>
      </c>
      <c r="G22" s="53">
        <v>108</v>
      </c>
      <c r="H22" s="19">
        <v>44125</v>
      </c>
      <c r="I22" s="53">
        <v>42310</v>
      </c>
      <c r="J22" s="19">
        <f t="shared" si="4"/>
        <v>191372</v>
      </c>
      <c r="K22" s="53">
        <f t="shared" si="4"/>
        <v>190510</v>
      </c>
      <c r="L22" s="58">
        <f t="shared" si="1"/>
        <v>381882</v>
      </c>
      <c r="N22" s="64">
        <f t="shared" si="2"/>
        <v>50.112862088289056</v>
      </c>
      <c r="O22" s="29">
        <f t="shared" si="3"/>
        <v>49.88713791171095</v>
      </c>
    </row>
    <row r="23" spans="1:15" s="30" customFormat="1" ht="10.5" customHeight="1">
      <c r="A23" s="65" t="s">
        <v>65</v>
      </c>
      <c r="B23" s="19">
        <v>26539</v>
      </c>
      <c r="C23" s="53">
        <v>26693</v>
      </c>
      <c r="D23" s="19">
        <v>120084</v>
      </c>
      <c r="E23" s="53">
        <v>120255</v>
      </c>
      <c r="F23" s="19">
        <v>117</v>
      </c>
      <c r="G23" s="53">
        <v>116</v>
      </c>
      <c r="H23" s="19">
        <v>43965</v>
      </c>
      <c r="I23" s="53">
        <v>42428</v>
      </c>
      <c r="J23" s="19">
        <f>SUM(H23,F23,D23,B23)</f>
        <v>190705</v>
      </c>
      <c r="K23" s="53">
        <f>SUM(I23,G23,E23,C23)</f>
        <v>189492</v>
      </c>
      <c r="L23" s="58">
        <f>SUM(J23:K23)</f>
        <v>380197</v>
      </c>
      <c r="N23" s="64">
        <f>J23/L23*100</f>
        <v>50.15952256330271</v>
      </c>
      <c r="O23" s="29">
        <f>K23/L23*100</f>
        <v>49.84047743669729</v>
      </c>
    </row>
    <row r="24" spans="1:15" s="30" customFormat="1" ht="10.5" customHeight="1">
      <c r="A24" s="65" t="s">
        <v>69</v>
      </c>
      <c r="B24" s="19">
        <v>26888</v>
      </c>
      <c r="C24" s="53">
        <v>27057</v>
      </c>
      <c r="D24" s="19">
        <v>120320</v>
      </c>
      <c r="E24" s="53">
        <v>120501</v>
      </c>
      <c r="F24" s="19">
        <v>112</v>
      </c>
      <c r="G24" s="53">
        <v>119</v>
      </c>
      <c r="H24" s="19">
        <v>44148</v>
      </c>
      <c r="I24" s="53">
        <v>42838</v>
      </c>
      <c r="J24" s="19">
        <f t="shared" si="4"/>
        <v>191468</v>
      </c>
      <c r="K24" s="53">
        <f t="shared" si="4"/>
        <v>190515</v>
      </c>
      <c r="L24" s="58">
        <f t="shared" si="1"/>
        <v>381983</v>
      </c>
      <c r="N24" s="64">
        <f t="shared" si="2"/>
        <v>50.12474377131967</v>
      </c>
      <c r="O24" s="29">
        <f t="shared" si="3"/>
        <v>49.87525622868033</v>
      </c>
    </row>
    <row r="25" spans="1:15" s="30" customFormat="1" ht="10.5" customHeight="1">
      <c r="A25" s="65" t="s">
        <v>71</v>
      </c>
      <c r="B25" s="19">
        <v>27502</v>
      </c>
      <c r="C25" s="53">
        <v>27440</v>
      </c>
      <c r="D25" s="19">
        <v>121454</v>
      </c>
      <c r="E25" s="53">
        <v>121356</v>
      </c>
      <c r="F25" s="19">
        <v>111</v>
      </c>
      <c r="G25" s="53">
        <v>118</v>
      </c>
      <c r="H25" s="19">
        <v>45128</v>
      </c>
      <c r="I25" s="53">
        <v>43587</v>
      </c>
      <c r="J25" s="19">
        <f aca="true" t="shared" si="5" ref="J25:K27">SUM(H25,F25,D25,B25)</f>
        <v>194195</v>
      </c>
      <c r="K25" s="53">
        <f t="shared" si="5"/>
        <v>192501</v>
      </c>
      <c r="L25" s="58">
        <f aca="true" t="shared" si="6" ref="L25:L30">SUM(J25:K25)</f>
        <v>386696</v>
      </c>
      <c r="N25" s="64">
        <f aca="true" t="shared" si="7" ref="N25:N30">J25/L25*100</f>
        <v>50.219035107681485</v>
      </c>
      <c r="O25" s="29">
        <f aca="true" t="shared" si="8" ref="O25:O30">K25/L25*100</f>
        <v>49.780964892318515</v>
      </c>
    </row>
    <row r="26" spans="1:15" s="30" customFormat="1" ht="10.5" customHeight="1">
      <c r="A26" s="65" t="s">
        <v>84</v>
      </c>
      <c r="B26" s="19">
        <v>28189</v>
      </c>
      <c r="C26" s="53">
        <v>27871</v>
      </c>
      <c r="D26" s="19">
        <v>122781</v>
      </c>
      <c r="E26" s="53">
        <v>122627</v>
      </c>
      <c r="F26" s="19">
        <v>109</v>
      </c>
      <c r="G26" s="53">
        <v>109</v>
      </c>
      <c r="H26" s="19">
        <v>46063</v>
      </c>
      <c r="I26" s="53">
        <v>44602</v>
      </c>
      <c r="J26" s="19">
        <f t="shared" si="5"/>
        <v>197142</v>
      </c>
      <c r="K26" s="53">
        <f t="shared" si="5"/>
        <v>195209</v>
      </c>
      <c r="L26" s="58">
        <f t="shared" si="6"/>
        <v>392351</v>
      </c>
      <c r="N26" s="64">
        <f t="shared" si="7"/>
        <v>50.24633555158518</v>
      </c>
      <c r="O26" s="29">
        <f t="shared" si="8"/>
        <v>49.75366444841482</v>
      </c>
    </row>
    <row r="27" spans="1:15" s="30" customFormat="1" ht="10.5" customHeight="1">
      <c r="A27" s="65" t="s">
        <v>93</v>
      </c>
      <c r="B27" s="19">
        <v>29015</v>
      </c>
      <c r="C27" s="53">
        <v>28853</v>
      </c>
      <c r="D27" s="19">
        <v>124879</v>
      </c>
      <c r="E27" s="53">
        <v>124537</v>
      </c>
      <c r="F27" s="19">
        <v>95</v>
      </c>
      <c r="G27" s="53">
        <v>111</v>
      </c>
      <c r="H27" s="19">
        <v>46890</v>
      </c>
      <c r="I27" s="53">
        <v>45349</v>
      </c>
      <c r="J27" s="19">
        <f t="shared" si="5"/>
        <v>200879</v>
      </c>
      <c r="K27" s="53">
        <f t="shared" si="5"/>
        <v>198850</v>
      </c>
      <c r="L27" s="58">
        <f t="shared" si="6"/>
        <v>399729</v>
      </c>
      <c r="N27" s="64">
        <f t="shared" si="7"/>
        <v>50.25379694743188</v>
      </c>
      <c r="O27" s="29">
        <f t="shared" si="8"/>
        <v>49.74620305256812</v>
      </c>
    </row>
    <row r="28" spans="1:15" s="30" customFormat="1" ht="10.5" customHeight="1">
      <c r="A28" s="65" t="s">
        <v>97</v>
      </c>
      <c r="B28" s="19">
        <v>30803</v>
      </c>
      <c r="C28" s="53">
        <v>30423</v>
      </c>
      <c r="D28" s="19">
        <v>128317</v>
      </c>
      <c r="E28" s="53">
        <v>127330</v>
      </c>
      <c r="F28" s="19">
        <v>109</v>
      </c>
      <c r="G28" s="53">
        <v>127</v>
      </c>
      <c r="H28" s="19">
        <v>47590</v>
      </c>
      <c r="I28" s="53">
        <v>46398</v>
      </c>
      <c r="J28" s="19">
        <f aca="true" t="shared" si="9" ref="J28:K30">SUM(H28,F28,D28,B28)</f>
        <v>206819</v>
      </c>
      <c r="K28" s="53">
        <f t="shared" si="9"/>
        <v>204278</v>
      </c>
      <c r="L28" s="58">
        <f t="shared" si="6"/>
        <v>411097</v>
      </c>
      <c r="N28" s="64">
        <f t="shared" si="7"/>
        <v>50.309051148512395</v>
      </c>
      <c r="O28" s="29">
        <f t="shared" si="8"/>
        <v>49.690948851487605</v>
      </c>
    </row>
    <row r="29" spans="1:15" s="30" customFormat="1" ht="10.5" customHeight="1">
      <c r="A29" s="65" t="s">
        <v>98</v>
      </c>
      <c r="B29" s="19">
        <v>32195</v>
      </c>
      <c r="C29" s="53">
        <v>31688</v>
      </c>
      <c r="D29" s="19">
        <v>131526</v>
      </c>
      <c r="E29" s="53">
        <v>130289</v>
      </c>
      <c r="F29" s="19">
        <v>95</v>
      </c>
      <c r="G29" s="53">
        <v>117</v>
      </c>
      <c r="H29" s="19">
        <v>49291</v>
      </c>
      <c r="I29" s="53">
        <v>47710</v>
      </c>
      <c r="J29" s="19">
        <f t="shared" si="9"/>
        <v>213107</v>
      </c>
      <c r="K29" s="53">
        <f t="shared" si="9"/>
        <v>209804</v>
      </c>
      <c r="L29" s="58">
        <f t="shared" si="6"/>
        <v>422911</v>
      </c>
      <c r="N29" s="64">
        <f t="shared" si="7"/>
        <v>50.39050769547258</v>
      </c>
      <c r="O29" s="29">
        <f t="shared" si="8"/>
        <v>49.60949230452743</v>
      </c>
    </row>
    <row r="30" spans="1:15" s="30" customFormat="1" ht="10.5" customHeight="1">
      <c r="A30" s="65" t="s">
        <v>99</v>
      </c>
      <c r="B30" s="19">
        <v>33253</v>
      </c>
      <c r="C30" s="53">
        <v>32754</v>
      </c>
      <c r="D30" s="19">
        <v>133854</v>
      </c>
      <c r="E30" s="53">
        <v>132882</v>
      </c>
      <c r="F30" s="19">
        <v>103</v>
      </c>
      <c r="G30" s="53">
        <v>111</v>
      </c>
      <c r="H30" s="19">
        <v>50622</v>
      </c>
      <c r="I30" s="53">
        <v>48712</v>
      </c>
      <c r="J30" s="19">
        <f t="shared" si="9"/>
        <v>217832</v>
      </c>
      <c r="K30" s="53">
        <f t="shared" si="9"/>
        <v>214459</v>
      </c>
      <c r="L30" s="58">
        <f t="shared" si="6"/>
        <v>432291</v>
      </c>
      <c r="N30" s="64">
        <f t="shared" si="7"/>
        <v>50.390130722129314</v>
      </c>
      <c r="O30" s="29">
        <f t="shared" si="8"/>
        <v>49.60986927787069</v>
      </c>
    </row>
    <row r="31" spans="1:15" s="30" customFormat="1" ht="10.5" customHeight="1">
      <c r="A31" s="65" t="s">
        <v>100</v>
      </c>
      <c r="B31" s="19">
        <v>34310</v>
      </c>
      <c r="C31" s="53">
        <v>33635</v>
      </c>
      <c r="D31" s="19">
        <v>135185</v>
      </c>
      <c r="E31" s="53">
        <v>134648</v>
      </c>
      <c r="F31" s="19">
        <v>101</v>
      </c>
      <c r="G31" s="53">
        <v>107</v>
      </c>
      <c r="H31" s="19">
        <v>51253</v>
      </c>
      <c r="I31" s="53">
        <v>49540</v>
      </c>
      <c r="J31" s="19">
        <f>SUM(H31,F31,D31,B31)</f>
        <v>220849</v>
      </c>
      <c r="K31" s="53">
        <f>SUM(I31,G31,E31,C31)</f>
        <v>217930</v>
      </c>
      <c r="L31" s="58">
        <f>SUM(J31:K31)</f>
        <v>438779</v>
      </c>
      <c r="N31" s="64">
        <f>J31/L31*100</f>
        <v>50.332627587008496</v>
      </c>
      <c r="O31" s="29">
        <f>K31/L31*100</f>
        <v>49.667372412991504</v>
      </c>
    </row>
    <row r="32" spans="1:15" s="30" customFormat="1" ht="10.5" customHeight="1">
      <c r="A32" s="67" t="s">
        <v>175</v>
      </c>
      <c r="B32" s="36">
        <v>34906</v>
      </c>
      <c r="C32" s="68">
        <v>34208</v>
      </c>
      <c r="D32" s="36">
        <v>136200</v>
      </c>
      <c r="E32" s="68">
        <v>135654</v>
      </c>
      <c r="F32" s="36">
        <v>104</v>
      </c>
      <c r="G32" s="68">
        <v>97</v>
      </c>
      <c r="H32" s="36">
        <v>51241</v>
      </c>
      <c r="I32" s="68">
        <v>49865</v>
      </c>
      <c r="J32" s="36">
        <f>SUM(H32,F32,D32,B32)</f>
        <v>222451</v>
      </c>
      <c r="K32" s="68">
        <f>SUM(I32,G32,E32,C32)</f>
        <v>219824</v>
      </c>
      <c r="L32" s="69">
        <f>SUM(J32:K32)</f>
        <v>442275</v>
      </c>
      <c r="N32" s="70">
        <f>J32/L32*100</f>
        <v>50.296987168616816</v>
      </c>
      <c r="O32" s="41">
        <f>K32/L32*100</f>
        <v>49.703012831383184</v>
      </c>
    </row>
    <row r="33" spans="1:15" ht="11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N33" s="46"/>
      <c r="O33" s="46"/>
    </row>
    <row r="34" spans="1:15" ht="12" customHeight="1">
      <c r="A34" s="6" t="s">
        <v>51</v>
      </c>
      <c r="B34" s="7"/>
      <c r="C34" s="7"/>
      <c r="D34" s="7"/>
      <c r="E34" s="7"/>
      <c r="F34" s="7"/>
      <c r="G34" s="9"/>
      <c r="H34" s="7"/>
      <c r="I34" s="7"/>
      <c r="J34" s="7"/>
      <c r="K34" s="7"/>
      <c r="L34" s="7"/>
      <c r="M34" s="9"/>
      <c r="N34" s="9"/>
      <c r="O34" s="9"/>
    </row>
    <row r="35" spans="1:15" ht="10.5" customHeight="1">
      <c r="A35" s="6" t="s">
        <v>61</v>
      </c>
      <c r="B35" s="7"/>
      <c r="C35" s="7"/>
      <c r="D35" s="7"/>
      <c r="E35" s="7"/>
      <c r="F35" s="7"/>
      <c r="G35" s="9"/>
      <c r="H35" s="7"/>
      <c r="I35" s="7"/>
      <c r="J35" s="7"/>
      <c r="K35" s="7"/>
      <c r="L35" s="7"/>
      <c r="M35" s="9"/>
      <c r="N35" s="9"/>
      <c r="O35" s="9"/>
    </row>
    <row r="36" spans="1:12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t="10.5" customHeight="1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1</v>
      </c>
      <c r="I37" s="54"/>
      <c r="J37" s="12" t="s">
        <v>4</v>
      </c>
      <c r="K37" s="77"/>
      <c r="L37" s="78"/>
      <c r="N37" s="12" t="s">
        <v>27</v>
      </c>
      <c r="O37" s="56"/>
    </row>
    <row r="38" spans="1:15" ht="10.5" customHeight="1">
      <c r="A38" s="16" t="s">
        <v>12</v>
      </c>
      <c r="B38" s="17" t="s">
        <v>5</v>
      </c>
      <c r="C38" s="18"/>
      <c r="D38" s="16" t="s">
        <v>8</v>
      </c>
      <c r="E38" s="7"/>
      <c r="F38" s="19"/>
      <c r="G38" s="2"/>
      <c r="H38" s="339" t="str">
        <f>"+ VGC"</f>
        <v>+ VGC</v>
      </c>
      <c r="I38" s="340"/>
      <c r="J38" s="19"/>
      <c r="K38" s="53"/>
      <c r="L38" s="58"/>
      <c r="N38" s="59" t="s">
        <v>28</v>
      </c>
      <c r="O38" s="60"/>
    </row>
    <row r="39" spans="1:15" ht="10.5" customHeight="1">
      <c r="A39" s="22"/>
      <c r="B39" s="23" t="s">
        <v>2</v>
      </c>
      <c r="C39" s="79" t="s">
        <v>3</v>
      </c>
      <c r="D39" s="23" t="s">
        <v>2</v>
      </c>
      <c r="E39" s="79" t="s">
        <v>3</v>
      </c>
      <c r="F39" s="23" t="s">
        <v>2</v>
      </c>
      <c r="G39" s="79" t="s">
        <v>3</v>
      </c>
      <c r="H39" s="23" t="s">
        <v>2</v>
      </c>
      <c r="I39" s="79" t="s">
        <v>3</v>
      </c>
      <c r="J39" s="23" t="s">
        <v>2</v>
      </c>
      <c r="K39" s="79" t="s">
        <v>3</v>
      </c>
      <c r="L39" s="80" t="s">
        <v>4</v>
      </c>
      <c r="N39" s="23" t="s">
        <v>2</v>
      </c>
      <c r="O39" s="80" t="s">
        <v>3</v>
      </c>
    </row>
    <row r="40" spans="1:15" ht="10.5" customHeight="1">
      <c r="A40" s="65" t="s">
        <v>15</v>
      </c>
      <c r="B40" s="53">
        <v>2241</v>
      </c>
      <c r="C40" s="58">
        <v>1335</v>
      </c>
      <c r="D40" s="53">
        <v>8277</v>
      </c>
      <c r="E40" s="58">
        <v>4951</v>
      </c>
      <c r="F40" s="53">
        <v>99</v>
      </c>
      <c r="G40" s="58">
        <v>102</v>
      </c>
      <c r="H40" s="53">
        <v>2149</v>
      </c>
      <c r="I40" s="58">
        <v>1308</v>
      </c>
      <c r="J40" s="19">
        <v>12766</v>
      </c>
      <c r="K40" s="53">
        <v>7696</v>
      </c>
      <c r="L40" s="58">
        <v>20462</v>
      </c>
      <c r="M40" s="66"/>
      <c r="N40" s="64">
        <v>62.38881829733164</v>
      </c>
      <c r="O40" s="29">
        <v>37.61118170266836</v>
      </c>
    </row>
    <row r="41" spans="1:15" s="30" customFormat="1" ht="10.5" customHeight="1">
      <c r="A41" s="65" t="s">
        <v>16</v>
      </c>
      <c r="B41" s="19">
        <v>2247</v>
      </c>
      <c r="C41" s="53">
        <v>1393</v>
      </c>
      <c r="D41" s="19">
        <v>8506</v>
      </c>
      <c r="E41" s="53">
        <v>5084</v>
      </c>
      <c r="F41" s="19">
        <v>106</v>
      </c>
      <c r="G41" s="53">
        <v>100</v>
      </c>
      <c r="H41" s="19">
        <v>2247</v>
      </c>
      <c r="I41" s="53">
        <v>1371</v>
      </c>
      <c r="J41" s="19">
        <v>13106</v>
      </c>
      <c r="K41" s="53">
        <v>7948</v>
      </c>
      <c r="L41" s="58">
        <v>21054</v>
      </c>
      <c r="N41" s="64">
        <v>62.24945378550394</v>
      </c>
      <c r="O41" s="29">
        <v>37.750546214496055</v>
      </c>
    </row>
    <row r="42" spans="1:24" s="30" customFormat="1" ht="10.5" customHeight="1">
      <c r="A42" s="65" t="s">
        <v>17</v>
      </c>
      <c r="B42" s="19">
        <v>2406</v>
      </c>
      <c r="C42" s="53">
        <v>1526</v>
      </c>
      <c r="D42" s="19">
        <v>8693</v>
      </c>
      <c r="E42" s="53">
        <v>5234</v>
      </c>
      <c r="F42" s="19">
        <v>107</v>
      </c>
      <c r="G42" s="53">
        <v>102</v>
      </c>
      <c r="H42" s="19">
        <v>2275</v>
      </c>
      <c r="I42" s="53">
        <v>1409</v>
      </c>
      <c r="J42" s="19">
        <v>13481</v>
      </c>
      <c r="K42" s="53">
        <v>8271</v>
      </c>
      <c r="L42" s="58">
        <v>21752</v>
      </c>
      <c r="N42" s="64">
        <v>61.975910261125414</v>
      </c>
      <c r="O42" s="29">
        <v>38.024089738874586</v>
      </c>
      <c r="Q42" s="5"/>
      <c r="R42" s="5"/>
      <c r="S42" s="5"/>
      <c r="T42" s="5"/>
      <c r="U42" s="5"/>
      <c r="V42" s="5"/>
      <c r="W42" s="5"/>
      <c r="X42" s="5"/>
    </row>
    <row r="43" spans="1:15" s="30" customFormat="1" ht="10.5" customHeight="1">
      <c r="A43" s="65" t="s">
        <v>18</v>
      </c>
      <c r="B43" s="19">
        <v>2518</v>
      </c>
      <c r="C43" s="53">
        <v>1605</v>
      </c>
      <c r="D43" s="19">
        <v>8967</v>
      </c>
      <c r="E43" s="53">
        <v>5462</v>
      </c>
      <c r="F43" s="19">
        <v>100</v>
      </c>
      <c r="G43" s="53">
        <v>85</v>
      </c>
      <c r="H43" s="19">
        <v>2338</v>
      </c>
      <c r="I43" s="53">
        <v>1453</v>
      </c>
      <c r="J43" s="19">
        <v>13923</v>
      </c>
      <c r="K43" s="53">
        <v>8605</v>
      </c>
      <c r="L43" s="58">
        <v>22528</v>
      </c>
      <c r="N43" s="64">
        <v>61.8</v>
      </c>
      <c r="O43" s="29">
        <v>38.2</v>
      </c>
    </row>
    <row r="44" spans="1:22" s="30" customFormat="1" ht="10.5" customHeight="1">
      <c r="A44" s="65" t="s">
        <v>19</v>
      </c>
      <c r="B44" s="19">
        <v>2676</v>
      </c>
      <c r="C44" s="53">
        <v>1632</v>
      </c>
      <c r="D44" s="19">
        <v>9264</v>
      </c>
      <c r="E44" s="53">
        <v>5602</v>
      </c>
      <c r="F44" s="19">
        <v>236</v>
      </c>
      <c r="G44" s="53">
        <v>162</v>
      </c>
      <c r="H44" s="19">
        <v>2188</v>
      </c>
      <c r="I44" s="53">
        <v>1361</v>
      </c>
      <c r="J44" s="19">
        <v>14364</v>
      </c>
      <c r="K44" s="53">
        <v>8757</v>
      </c>
      <c r="L44" s="58">
        <v>23121</v>
      </c>
      <c r="N44" s="64">
        <v>62.125340599455036</v>
      </c>
      <c r="O44" s="29">
        <v>37.87465940054496</v>
      </c>
      <c r="U44" s="5"/>
      <c r="V44" s="5"/>
    </row>
    <row r="45" spans="1:15" s="30" customFormat="1" ht="10.5" customHeight="1">
      <c r="A45" s="65" t="s">
        <v>20</v>
      </c>
      <c r="B45" s="19">
        <v>2958</v>
      </c>
      <c r="C45" s="53">
        <v>1700</v>
      </c>
      <c r="D45" s="19">
        <v>9595</v>
      </c>
      <c r="E45" s="53">
        <v>5757</v>
      </c>
      <c r="F45" s="19">
        <v>257</v>
      </c>
      <c r="G45" s="53">
        <v>160</v>
      </c>
      <c r="H45" s="19">
        <v>2245</v>
      </c>
      <c r="I45" s="53">
        <v>1400</v>
      </c>
      <c r="J45" s="19">
        <v>15055</v>
      </c>
      <c r="K45" s="53">
        <v>9017</v>
      </c>
      <c r="L45" s="58">
        <v>24072</v>
      </c>
      <c r="N45" s="64">
        <v>62.541542040545025</v>
      </c>
      <c r="O45" s="29">
        <v>37.45845795945497</v>
      </c>
    </row>
    <row r="46" spans="1:15" s="30" customFormat="1" ht="10.5" customHeight="1">
      <c r="A46" s="65" t="s">
        <v>21</v>
      </c>
      <c r="B46" s="19">
        <v>3136</v>
      </c>
      <c r="C46" s="53">
        <v>1773</v>
      </c>
      <c r="D46" s="19">
        <v>9938</v>
      </c>
      <c r="E46" s="53">
        <v>5927</v>
      </c>
      <c r="F46" s="19">
        <v>270</v>
      </c>
      <c r="G46" s="53">
        <v>148</v>
      </c>
      <c r="H46" s="19">
        <v>2375</v>
      </c>
      <c r="I46" s="53">
        <v>1368</v>
      </c>
      <c r="J46" s="19">
        <v>15719</v>
      </c>
      <c r="K46" s="53">
        <v>9216</v>
      </c>
      <c r="L46" s="58">
        <v>24935</v>
      </c>
      <c r="N46" s="64">
        <v>63.03990374974935</v>
      </c>
      <c r="O46" s="29">
        <v>36.96009625025065</v>
      </c>
    </row>
    <row r="47" spans="1:18" s="30" customFormat="1" ht="10.5" customHeight="1">
      <c r="A47" s="65" t="s">
        <v>22</v>
      </c>
      <c r="B47" s="19">
        <v>3282</v>
      </c>
      <c r="C47" s="53">
        <v>1799</v>
      </c>
      <c r="D47" s="19">
        <v>10168</v>
      </c>
      <c r="E47" s="53">
        <v>6177</v>
      </c>
      <c r="F47" s="19">
        <v>272</v>
      </c>
      <c r="G47" s="53">
        <v>155</v>
      </c>
      <c r="H47" s="19">
        <v>2450</v>
      </c>
      <c r="I47" s="53">
        <v>1424</v>
      </c>
      <c r="J47" s="19">
        <v>16172</v>
      </c>
      <c r="K47" s="53">
        <v>9555</v>
      </c>
      <c r="L47" s="58">
        <v>25727</v>
      </c>
      <c r="N47" s="64">
        <v>62.860030318342595</v>
      </c>
      <c r="O47" s="29">
        <v>37.139969681657405</v>
      </c>
      <c r="Q47" s="5"/>
      <c r="R47" s="5"/>
    </row>
    <row r="48" spans="1:15" s="30" customFormat="1" ht="10.5" customHeight="1">
      <c r="A48" s="65" t="s">
        <v>23</v>
      </c>
      <c r="B48" s="19">
        <v>3341</v>
      </c>
      <c r="C48" s="53">
        <v>1874</v>
      </c>
      <c r="D48" s="19">
        <v>10332</v>
      </c>
      <c r="E48" s="53">
        <v>6246</v>
      </c>
      <c r="F48" s="19">
        <v>367</v>
      </c>
      <c r="G48" s="53">
        <v>212</v>
      </c>
      <c r="H48" s="19">
        <v>2430</v>
      </c>
      <c r="I48" s="53">
        <v>1410</v>
      </c>
      <c r="J48" s="19">
        <v>16470</v>
      </c>
      <c r="K48" s="53">
        <v>9742</v>
      </c>
      <c r="L48" s="58">
        <v>26212</v>
      </c>
      <c r="N48" s="64">
        <v>62.833816572562185</v>
      </c>
      <c r="O48" s="29">
        <v>37.166183427437815</v>
      </c>
    </row>
    <row r="49" spans="1:15" s="30" customFormat="1" ht="10.5" customHeight="1">
      <c r="A49" s="65" t="s">
        <v>36</v>
      </c>
      <c r="B49" s="19">
        <v>3437</v>
      </c>
      <c r="C49" s="53">
        <v>1994</v>
      </c>
      <c r="D49" s="19">
        <v>10495</v>
      </c>
      <c r="E49" s="53">
        <v>6354</v>
      </c>
      <c r="F49" s="19">
        <v>352</v>
      </c>
      <c r="G49" s="53">
        <v>205</v>
      </c>
      <c r="H49" s="19">
        <v>2506</v>
      </c>
      <c r="I49" s="53">
        <v>1451</v>
      </c>
      <c r="J49" s="19">
        <v>16790</v>
      </c>
      <c r="K49" s="53">
        <v>10004</v>
      </c>
      <c r="L49" s="58">
        <v>26794</v>
      </c>
      <c r="N49" s="64">
        <v>62.663282824512955</v>
      </c>
      <c r="O49" s="29">
        <v>37.33671717548705</v>
      </c>
    </row>
    <row r="50" spans="1:15" ht="10.5" customHeight="1">
      <c r="A50" s="65" t="s">
        <v>37</v>
      </c>
      <c r="B50" s="19">
        <v>3592</v>
      </c>
      <c r="C50" s="53">
        <v>2136</v>
      </c>
      <c r="D50" s="19">
        <v>10514</v>
      </c>
      <c r="E50" s="53">
        <v>6288</v>
      </c>
      <c r="F50" s="19">
        <v>381</v>
      </c>
      <c r="G50" s="53">
        <v>214</v>
      </c>
      <c r="H50" s="19">
        <v>2353</v>
      </c>
      <c r="I50" s="53">
        <v>1423</v>
      </c>
      <c r="J50" s="19">
        <v>16840</v>
      </c>
      <c r="K50" s="53">
        <v>10061</v>
      </c>
      <c r="L50" s="58">
        <v>26901</v>
      </c>
      <c r="N50" s="64">
        <v>62.59990334931787</v>
      </c>
      <c r="O50" s="29">
        <v>37.40009665068213</v>
      </c>
    </row>
    <row r="51" spans="1:15" s="30" customFormat="1" ht="10.5" customHeight="1">
      <c r="A51" s="65" t="s">
        <v>40</v>
      </c>
      <c r="B51" s="19">
        <v>3692</v>
      </c>
      <c r="C51" s="53">
        <v>2146</v>
      </c>
      <c r="D51" s="19">
        <v>10438</v>
      </c>
      <c r="E51" s="53">
        <v>6314</v>
      </c>
      <c r="F51" s="19">
        <v>370</v>
      </c>
      <c r="G51" s="53">
        <v>221</v>
      </c>
      <c r="H51" s="19">
        <v>2370</v>
      </c>
      <c r="I51" s="53">
        <v>1401</v>
      </c>
      <c r="J51" s="19">
        <v>16870</v>
      </c>
      <c r="K51" s="53">
        <v>10082</v>
      </c>
      <c r="L51" s="58">
        <v>26952</v>
      </c>
      <c r="N51" s="64">
        <v>62.59275749480558</v>
      </c>
      <c r="O51" s="29">
        <v>37.40724250519442</v>
      </c>
    </row>
    <row r="52" spans="1:15" s="30" customFormat="1" ht="10.5" customHeight="1">
      <c r="A52" s="65" t="s">
        <v>41</v>
      </c>
      <c r="B52" s="19">
        <v>3665</v>
      </c>
      <c r="C52" s="53">
        <v>2154</v>
      </c>
      <c r="D52" s="19">
        <v>10400</v>
      </c>
      <c r="E52" s="53">
        <v>6256</v>
      </c>
      <c r="F52" s="19">
        <v>384</v>
      </c>
      <c r="G52" s="53">
        <v>230</v>
      </c>
      <c r="H52" s="19">
        <v>2272</v>
      </c>
      <c r="I52" s="53">
        <v>1407</v>
      </c>
      <c r="J52" s="19">
        <f aca="true" t="shared" si="10" ref="J52:K54">SUM(H52,F52,D52,B52)</f>
        <v>16721</v>
      </c>
      <c r="K52" s="53">
        <f t="shared" si="10"/>
        <v>10047</v>
      </c>
      <c r="L52" s="58">
        <f aca="true" t="shared" si="11" ref="L52:L58">SUM(J52:K52)</f>
        <v>26768</v>
      </c>
      <c r="N52" s="64">
        <f aca="true" t="shared" si="12" ref="N52:N58">J52/L52*100</f>
        <v>62.466377764494915</v>
      </c>
      <c r="O52" s="29">
        <f aca="true" t="shared" si="13" ref="O52:O58">K52/L52*100</f>
        <v>37.533622235505085</v>
      </c>
    </row>
    <row r="53" spans="1:15" s="30" customFormat="1" ht="10.5" customHeight="1">
      <c r="A53" s="65" t="s">
        <v>42</v>
      </c>
      <c r="B53" s="19">
        <v>3720</v>
      </c>
      <c r="C53" s="53">
        <v>2190</v>
      </c>
      <c r="D53" s="19">
        <v>10370</v>
      </c>
      <c r="E53" s="53">
        <v>6195</v>
      </c>
      <c r="F53" s="19">
        <v>405</v>
      </c>
      <c r="G53" s="53">
        <v>259</v>
      </c>
      <c r="H53" s="19">
        <f>2157+48</f>
        <v>2205</v>
      </c>
      <c r="I53" s="53">
        <f>1389+20</f>
        <v>1409</v>
      </c>
      <c r="J53" s="19">
        <f t="shared" si="10"/>
        <v>16700</v>
      </c>
      <c r="K53" s="53">
        <f t="shared" si="10"/>
        <v>10053</v>
      </c>
      <c r="L53" s="58">
        <f t="shared" si="11"/>
        <v>26753</v>
      </c>
      <c r="N53" s="64">
        <f t="shared" si="12"/>
        <v>62.42290584233544</v>
      </c>
      <c r="O53" s="29">
        <f t="shared" si="13"/>
        <v>37.57709415766456</v>
      </c>
    </row>
    <row r="54" spans="1:15" s="30" customFormat="1" ht="10.5" customHeight="1">
      <c r="A54" s="65" t="s">
        <v>62</v>
      </c>
      <c r="B54" s="19">
        <v>3762</v>
      </c>
      <c r="C54" s="53">
        <v>2182</v>
      </c>
      <c r="D54" s="19">
        <v>10340</v>
      </c>
      <c r="E54" s="53">
        <v>6199</v>
      </c>
      <c r="F54" s="19">
        <v>410</v>
      </c>
      <c r="G54" s="53">
        <v>267</v>
      </c>
      <c r="H54" s="19">
        <v>2213</v>
      </c>
      <c r="I54" s="53">
        <v>1421</v>
      </c>
      <c r="J54" s="19">
        <f t="shared" si="10"/>
        <v>16725</v>
      </c>
      <c r="K54" s="53">
        <f t="shared" si="10"/>
        <v>10069</v>
      </c>
      <c r="L54" s="58">
        <f t="shared" si="11"/>
        <v>26794</v>
      </c>
      <c r="N54" s="64">
        <f t="shared" si="12"/>
        <v>62.42069119952228</v>
      </c>
      <c r="O54" s="29">
        <f t="shared" si="13"/>
        <v>37.57930880047772</v>
      </c>
    </row>
    <row r="55" spans="1:15" s="30" customFormat="1" ht="10.5" customHeight="1">
      <c r="A55" s="65" t="s">
        <v>63</v>
      </c>
      <c r="B55" s="19">
        <v>3804</v>
      </c>
      <c r="C55" s="53">
        <v>2264</v>
      </c>
      <c r="D55" s="19">
        <v>10450</v>
      </c>
      <c r="E55" s="53">
        <v>6232</v>
      </c>
      <c r="F55" s="19">
        <v>417</v>
      </c>
      <c r="G55" s="53">
        <v>271</v>
      </c>
      <c r="H55" s="19">
        <v>2280</v>
      </c>
      <c r="I55" s="53">
        <v>1422</v>
      </c>
      <c r="J55" s="19">
        <f aca="true" t="shared" si="14" ref="J55:K58">SUM(H55,F55,D55,B55)</f>
        <v>16951</v>
      </c>
      <c r="K55" s="53">
        <f t="shared" si="14"/>
        <v>10189</v>
      </c>
      <c r="L55" s="58">
        <f t="shared" si="11"/>
        <v>27140</v>
      </c>
      <c r="N55" s="64">
        <f t="shared" si="12"/>
        <v>62.45762711864407</v>
      </c>
      <c r="O55" s="29">
        <f t="shared" si="13"/>
        <v>37.54237288135593</v>
      </c>
    </row>
    <row r="56" spans="1:15" s="30" customFormat="1" ht="10.5" customHeight="1">
      <c r="A56" s="65" t="s">
        <v>64</v>
      </c>
      <c r="B56" s="19">
        <v>3998</v>
      </c>
      <c r="C56" s="53">
        <v>2296</v>
      </c>
      <c r="D56" s="19">
        <v>10497</v>
      </c>
      <c r="E56" s="53">
        <v>6306</v>
      </c>
      <c r="F56" s="19">
        <v>439</v>
      </c>
      <c r="G56" s="53">
        <v>267</v>
      </c>
      <c r="H56" s="19">
        <v>2325</v>
      </c>
      <c r="I56" s="53">
        <v>1415</v>
      </c>
      <c r="J56" s="19">
        <f t="shared" si="14"/>
        <v>17259</v>
      </c>
      <c r="K56" s="53">
        <f t="shared" si="14"/>
        <v>10284</v>
      </c>
      <c r="L56" s="58">
        <f t="shared" si="11"/>
        <v>27543</v>
      </c>
      <c r="N56" s="64">
        <f t="shared" si="12"/>
        <v>62.66201938786624</v>
      </c>
      <c r="O56" s="29">
        <f t="shared" si="13"/>
        <v>37.337980612133755</v>
      </c>
    </row>
    <row r="57" spans="1:15" s="30" customFormat="1" ht="10.5" customHeight="1">
      <c r="A57" s="65" t="s">
        <v>65</v>
      </c>
      <c r="B57" s="19">
        <v>4084</v>
      </c>
      <c r="C57" s="53">
        <v>2330</v>
      </c>
      <c r="D57" s="19">
        <v>10447</v>
      </c>
      <c r="E57" s="53">
        <v>6311</v>
      </c>
      <c r="F57" s="19">
        <v>440</v>
      </c>
      <c r="G57" s="53">
        <v>261</v>
      </c>
      <c r="H57" s="19">
        <v>2400</v>
      </c>
      <c r="I57" s="53">
        <v>1432</v>
      </c>
      <c r="J57" s="19">
        <f>SUM(H57,F57,D57,B57)</f>
        <v>17371</v>
      </c>
      <c r="K57" s="53">
        <f>SUM(I57,G57,E57,C57)</f>
        <v>10334</v>
      </c>
      <c r="L57" s="58">
        <f>SUM(J57:K57)</f>
        <v>27705</v>
      </c>
      <c r="N57" s="64">
        <f>J57/L57*100</f>
        <v>62.69987366901282</v>
      </c>
      <c r="O57" s="29">
        <f>K57/L57*100</f>
        <v>37.30012633098719</v>
      </c>
    </row>
    <row r="58" spans="1:15" s="30" customFormat="1" ht="10.5" customHeight="1">
      <c r="A58" s="65" t="s">
        <v>69</v>
      </c>
      <c r="B58" s="19">
        <v>4158</v>
      </c>
      <c r="C58" s="53">
        <v>2406</v>
      </c>
      <c r="D58" s="19">
        <v>10669</v>
      </c>
      <c r="E58" s="53">
        <v>6323</v>
      </c>
      <c r="F58" s="19">
        <v>435</v>
      </c>
      <c r="G58" s="53">
        <v>269</v>
      </c>
      <c r="H58" s="19">
        <v>2496</v>
      </c>
      <c r="I58" s="53">
        <v>1469</v>
      </c>
      <c r="J58" s="19">
        <f t="shared" si="14"/>
        <v>17758</v>
      </c>
      <c r="K58" s="53">
        <f t="shared" si="14"/>
        <v>10467</v>
      </c>
      <c r="L58" s="58">
        <f t="shared" si="11"/>
        <v>28225</v>
      </c>
      <c r="N58" s="64">
        <f t="shared" si="12"/>
        <v>62.91585473870682</v>
      </c>
      <c r="O58" s="29">
        <f t="shared" si="13"/>
        <v>37.08414526129318</v>
      </c>
    </row>
    <row r="59" spans="1:15" s="30" customFormat="1" ht="10.5" customHeight="1">
      <c r="A59" s="65" t="s">
        <v>71</v>
      </c>
      <c r="B59" s="19">
        <v>4326</v>
      </c>
      <c r="C59" s="53">
        <v>2474</v>
      </c>
      <c r="D59" s="19">
        <v>10751</v>
      </c>
      <c r="E59" s="53">
        <v>6299</v>
      </c>
      <c r="F59" s="19">
        <v>429</v>
      </c>
      <c r="G59" s="53">
        <v>246</v>
      </c>
      <c r="H59" s="19">
        <v>2529</v>
      </c>
      <c r="I59" s="53">
        <v>1512</v>
      </c>
      <c r="J59" s="19">
        <f aca="true" t="shared" si="15" ref="J59:K61">SUM(H59,F59,D59,B59)</f>
        <v>18035</v>
      </c>
      <c r="K59" s="53">
        <f t="shared" si="15"/>
        <v>10531</v>
      </c>
      <c r="L59" s="58">
        <f aca="true" t="shared" si="16" ref="L59:L64">SUM(J59:K59)</f>
        <v>28566</v>
      </c>
      <c r="N59" s="64">
        <f aca="true" t="shared" si="17" ref="N59:N64">J59/L59*100</f>
        <v>63.13449555415529</v>
      </c>
      <c r="O59" s="29">
        <f aca="true" t="shared" si="18" ref="O59:O64">K59/L59*100</f>
        <v>36.86550444584471</v>
      </c>
    </row>
    <row r="60" spans="1:15" s="30" customFormat="1" ht="10.5" customHeight="1">
      <c r="A60" s="65" t="s">
        <v>84</v>
      </c>
      <c r="B60" s="19">
        <v>4307</v>
      </c>
      <c r="C60" s="53">
        <v>2486</v>
      </c>
      <c r="D60" s="19">
        <v>10756</v>
      </c>
      <c r="E60" s="53">
        <v>6260</v>
      </c>
      <c r="F60" s="19">
        <v>417</v>
      </c>
      <c r="G60" s="53">
        <v>260</v>
      </c>
      <c r="H60" s="19">
        <v>2521</v>
      </c>
      <c r="I60" s="53">
        <v>1474</v>
      </c>
      <c r="J60" s="19">
        <f t="shared" si="15"/>
        <v>18001</v>
      </c>
      <c r="K60" s="53">
        <f t="shared" si="15"/>
        <v>10480</v>
      </c>
      <c r="L60" s="58">
        <f t="shared" si="16"/>
        <v>28481</v>
      </c>
      <c r="N60" s="64">
        <f t="shared" si="17"/>
        <v>63.20353920157298</v>
      </c>
      <c r="O60" s="29">
        <f t="shared" si="18"/>
        <v>36.79646079842702</v>
      </c>
    </row>
    <row r="61" spans="1:15" s="30" customFormat="1" ht="10.5" customHeight="1">
      <c r="A61" s="65" t="s">
        <v>93</v>
      </c>
      <c r="B61" s="19">
        <v>4363</v>
      </c>
      <c r="C61" s="53">
        <v>2462</v>
      </c>
      <c r="D61" s="19">
        <v>10694</v>
      </c>
      <c r="E61" s="53">
        <v>6172</v>
      </c>
      <c r="F61" s="19">
        <v>385</v>
      </c>
      <c r="G61" s="53">
        <v>273</v>
      </c>
      <c r="H61" s="19">
        <v>2492</v>
      </c>
      <c r="I61" s="53">
        <v>1466</v>
      </c>
      <c r="J61" s="19">
        <f t="shared" si="15"/>
        <v>17934</v>
      </c>
      <c r="K61" s="53">
        <f t="shared" si="15"/>
        <v>10373</v>
      </c>
      <c r="L61" s="58">
        <f t="shared" si="16"/>
        <v>28307</v>
      </c>
      <c r="N61" s="64">
        <f t="shared" si="17"/>
        <v>63.35535379941357</v>
      </c>
      <c r="O61" s="29">
        <f t="shared" si="18"/>
        <v>36.64464620058643</v>
      </c>
    </row>
    <row r="62" spans="1:15" s="30" customFormat="1" ht="10.5" customHeight="1">
      <c r="A62" s="65" t="s">
        <v>97</v>
      </c>
      <c r="B62" s="19">
        <v>4255</v>
      </c>
      <c r="C62" s="53">
        <v>2326</v>
      </c>
      <c r="D62" s="19">
        <v>10410</v>
      </c>
      <c r="E62" s="53">
        <v>6052</v>
      </c>
      <c r="F62" s="19">
        <v>387</v>
      </c>
      <c r="G62" s="53">
        <v>264</v>
      </c>
      <c r="H62" s="19">
        <v>2404</v>
      </c>
      <c r="I62" s="53">
        <v>1385</v>
      </c>
      <c r="J62" s="19">
        <f aca="true" t="shared" si="19" ref="J62:K64">SUM(H62,F62,D62,B62)</f>
        <v>17456</v>
      </c>
      <c r="K62" s="53">
        <f t="shared" si="19"/>
        <v>10027</v>
      </c>
      <c r="L62" s="58">
        <f t="shared" si="16"/>
        <v>27483</v>
      </c>
      <c r="N62" s="64">
        <f t="shared" si="17"/>
        <v>63.515627842666376</v>
      </c>
      <c r="O62" s="29">
        <f t="shared" si="18"/>
        <v>36.484372157333624</v>
      </c>
    </row>
    <row r="63" spans="1:15" s="30" customFormat="1" ht="10.5" customHeight="1">
      <c r="A63" s="65" t="s">
        <v>98</v>
      </c>
      <c r="B63" s="19">
        <v>4011</v>
      </c>
      <c r="C63" s="53">
        <v>2128</v>
      </c>
      <c r="D63" s="19">
        <v>9769</v>
      </c>
      <c r="E63" s="53">
        <v>5601</v>
      </c>
      <c r="F63" s="19">
        <v>353</v>
      </c>
      <c r="G63" s="53">
        <v>258</v>
      </c>
      <c r="H63" s="19">
        <v>2226</v>
      </c>
      <c r="I63" s="53">
        <v>1232</v>
      </c>
      <c r="J63" s="19">
        <f t="shared" si="19"/>
        <v>16359</v>
      </c>
      <c r="K63" s="53">
        <f t="shared" si="19"/>
        <v>9219</v>
      </c>
      <c r="L63" s="58">
        <f t="shared" si="16"/>
        <v>25578</v>
      </c>
      <c r="N63" s="64">
        <f t="shared" si="17"/>
        <v>63.95730706075534</v>
      </c>
      <c r="O63" s="29">
        <f t="shared" si="18"/>
        <v>36.04269293924467</v>
      </c>
    </row>
    <row r="64" spans="1:15" s="30" customFormat="1" ht="10.5" customHeight="1">
      <c r="A64" s="65" t="s">
        <v>99</v>
      </c>
      <c r="B64" s="19">
        <v>3884</v>
      </c>
      <c r="C64" s="53">
        <v>1939</v>
      </c>
      <c r="D64" s="19">
        <v>9588</v>
      </c>
      <c r="E64" s="53">
        <v>5355</v>
      </c>
      <c r="F64" s="19">
        <v>352</v>
      </c>
      <c r="G64" s="53">
        <v>239</v>
      </c>
      <c r="H64" s="19">
        <v>2123</v>
      </c>
      <c r="I64" s="53">
        <v>1165</v>
      </c>
      <c r="J64" s="19">
        <f t="shared" si="19"/>
        <v>15947</v>
      </c>
      <c r="K64" s="53">
        <f t="shared" si="19"/>
        <v>8698</v>
      </c>
      <c r="L64" s="58">
        <f t="shared" si="16"/>
        <v>24645</v>
      </c>
      <c r="N64" s="64">
        <f t="shared" si="17"/>
        <v>64.70683708663016</v>
      </c>
      <c r="O64" s="29">
        <f t="shared" si="18"/>
        <v>35.293162913369855</v>
      </c>
    </row>
    <row r="65" spans="1:15" s="30" customFormat="1" ht="10.5" customHeight="1">
      <c r="A65" s="65" t="s">
        <v>100</v>
      </c>
      <c r="B65" s="19">
        <v>3934</v>
      </c>
      <c r="C65" s="53">
        <v>1888</v>
      </c>
      <c r="D65" s="19">
        <v>9533</v>
      </c>
      <c r="E65" s="53">
        <v>5151</v>
      </c>
      <c r="F65" s="19">
        <v>356</v>
      </c>
      <c r="G65" s="53">
        <v>236</v>
      </c>
      <c r="H65" s="19">
        <v>2153</v>
      </c>
      <c r="I65" s="53">
        <v>1129</v>
      </c>
      <c r="J65" s="19">
        <f>SUM(H65,F65,D65,B65)</f>
        <v>15976</v>
      </c>
      <c r="K65" s="53">
        <f>SUM(I65,G65,E65,C65)</f>
        <v>8404</v>
      </c>
      <c r="L65" s="58">
        <f>SUM(J65:K65)</f>
        <v>24380</v>
      </c>
      <c r="N65" s="64">
        <f>J65/L65*100</f>
        <v>65.52912223133717</v>
      </c>
      <c r="O65" s="29">
        <f>K65/L65*100</f>
        <v>34.47087776866284</v>
      </c>
    </row>
    <row r="66" spans="1:15" s="30" customFormat="1" ht="10.5" customHeight="1">
      <c r="A66" s="67" t="s">
        <v>175</v>
      </c>
      <c r="B66" s="36">
        <v>4014</v>
      </c>
      <c r="C66" s="68">
        <v>1855</v>
      </c>
      <c r="D66" s="36">
        <v>9800</v>
      </c>
      <c r="E66" s="68">
        <v>5202</v>
      </c>
      <c r="F66" s="36">
        <v>368</v>
      </c>
      <c r="G66" s="68">
        <v>247</v>
      </c>
      <c r="H66" s="36">
        <v>2178</v>
      </c>
      <c r="I66" s="68">
        <v>1120</v>
      </c>
      <c r="J66" s="36">
        <f>SUM(H66,F66,D66,B66)</f>
        <v>16360</v>
      </c>
      <c r="K66" s="68">
        <f>SUM(I66,G66,E66,C66)</f>
        <v>8424</v>
      </c>
      <c r="L66" s="69">
        <f>SUM(J66:K66)</f>
        <v>24784</v>
      </c>
      <c r="N66" s="70">
        <f>J66/L66*100</f>
        <v>66.01032924467398</v>
      </c>
      <c r="O66" s="41">
        <f>K66/L66*100</f>
        <v>33.98967075532602</v>
      </c>
    </row>
    <row r="67" spans="1:15" ht="10.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N67" s="46"/>
      <c r="O67" s="46"/>
    </row>
    <row r="68" spans="1:15" ht="12.75" customHeight="1">
      <c r="A68" s="6" t="s">
        <v>52</v>
      </c>
      <c r="B68" s="7"/>
      <c r="C68" s="7"/>
      <c r="D68" s="7"/>
      <c r="E68" s="7"/>
      <c r="F68" s="9"/>
      <c r="G68" s="9"/>
      <c r="H68" s="7"/>
      <c r="I68" s="7"/>
      <c r="J68" s="7"/>
      <c r="K68" s="7"/>
      <c r="L68" s="7"/>
      <c r="M68" s="9"/>
      <c r="N68" s="9"/>
      <c r="O68" s="9"/>
    </row>
    <row r="69" spans="1:15" ht="11.25">
      <c r="A69" s="6" t="s">
        <v>61</v>
      </c>
      <c r="B69" s="7"/>
      <c r="C69" s="7"/>
      <c r="D69" s="7"/>
      <c r="E69" s="7"/>
      <c r="F69" s="9"/>
      <c r="G69" s="9"/>
      <c r="H69" s="7"/>
      <c r="I69" s="7"/>
      <c r="J69" s="7"/>
      <c r="K69" s="7"/>
      <c r="L69" s="7"/>
      <c r="M69" s="9"/>
      <c r="N69" s="9"/>
      <c r="O69" s="9"/>
    </row>
    <row r="70" spans="1:12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5" ht="11.25">
      <c r="A71" s="11"/>
      <c r="B71" s="12" t="s">
        <v>7</v>
      </c>
      <c r="C71" s="13"/>
      <c r="D71" s="12" t="s">
        <v>6</v>
      </c>
      <c r="E71" s="54"/>
      <c r="F71" s="12" t="s">
        <v>0</v>
      </c>
      <c r="G71" s="54"/>
      <c r="H71" s="12" t="s">
        <v>1</v>
      </c>
      <c r="I71" s="54"/>
      <c r="J71" s="12" t="s">
        <v>4</v>
      </c>
      <c r="K71" s="55"/>
      <c r="L71" s="56"/>
      <c r="N71" s="12" t="s">
        <v>27</v>
      </c>
      <c r="O71" s="56"/>
    </row>
    <row r="72" spans="1:15" ht="11.25">
      <c r="A72" s="16" t="s">
        <v>12</v>
      </c>
      <c r="B72" s="17" t="s">
        <v>5</v>
      </c>
      <c r="C72" s="18"/>
      <c r="D72" s="16" t="s">
        <v>8</v>
      </c>
      <c r="E72" s="7"/>
      <c r="F72" s="19"/>
      <c r="G72" s="2"/>
      <c r="H72" s="339" t="str">
        <f>"+ VGC"</f>
        <v>+ VGC</v>
      </c>
      <c r="I72" s="340"/>
      <c r="J72" s="19"/>
      <c r="K72" s="53"/>
      <c r="L72" s="58"/>
      <c r="N72" s="59" t="s">
        <v>28</v>
      </c>
      <c r="O72" s="60"/>
    </row>
    <row r="73" spans="1:15" s="26" customFormat="1" ht="11.25">
      <c r="A73" s="22"/>
      <c r="B73" s="61" t="s">
        <v>2</v>
      </c>
      <c r="C73" s="62" t="s">
        <v>3</v>
      </c>
      <c r="D73" s="61" t="s">
        <v>2</v>
      </c>
      <c r="E73" s="62" t="s">
        <v>3</v>
      </c>
      <c r="F73" s="61" t="s">
        <v>2</v>
      </c>
      <c r="G73" s="62" t="s">
        <v>3</v>
      </c>
      <c r="H73" s="61" t="s">
        <v>2</v>
      </c>
      <c r="I73" s="62" t="s">
        <v>3</v>
      </c>
      <c r="J73" s="61" t="s">
        <v>2</v>
      </c>
      <c r="K73" s="62" t="s">
        <v>3</v>
      </c>
      <c r="L73" s="63" t="s">
        <v>4</v>
      </c>
      <c r="N73" s="61" t="s">
        <v>2</v>
      </c>
      <c r="O73" s="63" t="s">
        <v>3</v>
      </c>
    </row>
    <row r="74" spans="1:15" ht="10.5" customHeight="1">
      <c r="A74" s="65" t="s">
        <v>15</v>
      </c>
      <c r="B74" s="53">
        <v>29397</v>
      </c>
      <c r="C74" s="58">
        <v>27582</v>
      </c>
      <c r="D74" s="53">
        <v>127588</v>
      </c>
      <c r="E74" s="58">
        <v>142559</v>
      </c>
      <c r="F74" s="53">
        <v>445</v>
      </c>
      <c r="G74" s="58">
        <v>422</v>
      </c>
      <c r="H74" s="53">
        <v>57800</v>
      </c>
      <c r="I74" s="58">
        <v>32898</v>
      </c>
      <c r="J74" s="19">
        <v>215230</v>
      </c>
      <c r="K74" s="53">
        <v>203461</v>
      </c>
      <c r="L74" s="58">
        <v>418691</v>
      </c>
      <c r="M74" s="66"/>
      <c r="N74" s="64">
        <v>51.40545175320225</v>
      </c>
      <c r="O74" s="29">
        <v>48.59454824679776</v>
      </c>
    </row>
    <row r="75" spans="1:15" ht="10.5" customHeight="1">
      <c r="A75" s="65" t="s">
        <v>16</v>
      </c>
      <c r="B75" s="53">
        <v>29051</v>
      </c>
      <c r="C75" s="53">
        <v>27262</v>
      </c>
      <c r="D75" s="19">
        <v>126757</v>
      </c>
      <c r="E75" s="53">
        <v>140199</v>
      </c>
      <c r="F75" s="19">
        <v>434</v>
      </c>
      <c r="G75" s="53">
        <v>388</v>
      </c>
      <c r="H75" s="19">
        <v>57013</v>
      </c>
      <c r="I75" s="53">
        <v>33424</v>
      </c>
      <c r="J75" s="19">
        <v>213255</v>
      </c>
      <c r="K75" s="53">
        <v>201273</v>
      </c>
      <c r="L75" s="58">
        <v>414528</v>
      </c>
      <c r="M75" s="30"/>
      <c r="N75" s="64">
        <v>51.445258221398795</v>
      </c>
      <c r="O75" s="29">
        <v>48.554741778601205</v>
      </c>
    </row>
    <row r="76" spans="1:15" s="30" customFormat="1" ht="10.5" customHeight="1">
      <c r="A76" s="65" t="s">
        <v>17</v>
      </c>
      <c r="B76" s="53">
        <v>28883</v>
      </c>
      <c r="C76" s="53">
        <v>26959</v>
      </c>
      <c r="D76" s="19">
        <v>125915</v>
      </c>
      <c r="E76" s="53">
        <v>139003</v>
      </c>
      <c r="F76" s="19">
        <v>416</v>
      </c>
      <c r="G76" s="53">
        <v>399</v>
      </c>
      <c r="H76" s="19">
        <v>56729</v>
      </c>
      <c r="I76" s="53">
        <v>34285</v>
      </c>
      <c r="J76" s="19">
        <v>211943</v>
      </c>
      <c r="K76" s="53">
        <v>200646</v>
      </c>
      <c r="L76" s="58">
        <v>412589</v>
      </c>
      <c r="N76" s="64">
        <v>51.369037953023465</v>
      </c>
      <c r="O76" s="29">
        <v>48.630962046976535</v>
      </c>
    </row>
    <row r="77" spans="1:15" s="30" customFormat="1" ht="10.5" customHeight="1">
      <c r="A77" s="65" t="s">
        <v>18</v>
      </c>
      <c r="B77" s="53">
        <v>28953</v>
      </c>
      <c r="C77" s="53">
        <v>26749</v>
      </c>
      <c r="D77" s="19">
        <v>126562</v>
      </c>
      <c r="E77" s="53">
        <v>138297</v>
      </c>
      <c r="F77" s="19">
        <v>387</v>
      </c>
      <c r="G77" s="53">
        <v>379</v>
      </c>
      <c r="H77" s="19">
        <v>56153</v>
      </c>
      <c r="I77" s="53">
        <v>35243</v>
      </c>
      <c r="J77" s="19">
        <v>212055</v>
      </c>
      <c r="K77" s="53">
        <v>200668</v>
      </c>
      <c r="L77" s="58">
        <v>412723</v>
      </c>
      <c r="N77" s="64">
        <v>51.379496659987446</v>
      </c>
      <c r="O77" s="29">
        <v>48.62050334001255</v>
      </c>
    </row>
    <row r="78" spans="1:15" s="30" customFormat="1" ht="10.5" customHeight="1">
      <c r="A78" s="65" t="s">
        <v>19</v>
      </c>
      <c r="B78" s="53">
        <v>29768</v>
      </c>
      <c r="C78" s="53">
        <v>27319</v>
      </c>
      <c r="D78" s="19">
        <v>129074</v>
      </c>
      <c r="E78" s="53">
        <v>138460</v>
      </c>
      <c r="F78" s="19">
        <v>502</v>
      </c>
      <c r="G78" s="53">
        <v>430</v>
      </c>
      <c r="H78" s="19">
        <v>54983</v>
      </c>
      <c r="I78" s="53">
        <v>36833</v>
      </c>
      <c r="J78" s="19">
        <v>214327</v>
      </c>
      <c r="K78" s="53">
        <v>203042</v>
      </c>
      <c r="L78" s="58">
        <v>417369</v>
      </c>
      <c r="N78" s="64">
        <v>51.35192120162254</v>
      </c>
      <c r="O78" s="29">
        <v>48.648078798377455</v>
      </c>
    </row>
    <row r="79" spans="1:15" s="30" customFormat="1" ht="10.5" customHeight="1">
      <c r="A79" s="65" t="s">
        <v>20</v>
      </c>
      <c r="B79" s="53">
        <v>30375</v>
      </c>
      <c r="C79" s="53">
        <v>27602</v>
      </c>
      <c r="D79" s="19">
        <v>132482</v>
      </c>
      <c r="E79" s="53">
        <v>139353</v>
      </c>
      <c r="F79" s="19">
        <v>508</v>
      </c>
      <c r="G79" s="53">
        <v>420</v>
      </c>
      <c r="H79" s="19">
        <v>54752</v>
      </c>
      <c r="I79" s="53">
        <v>38618</v>
      </c>
      <c r="J79" s="19">
        <v>218117</v>
      </c>
      <c r="K79" s="53">
        <v>205993</v>
      </c>
      <c r="L79" s="58">
        <v>424110</v>
      </c>
      <c r="N79" s="64">
        <v>51.42934616019429</v>
      </c>
      <c r="O79" s="29">
        <v>48.57065383980571</v>
      </c>
    </row>
    <row r="80" spans="1:15" s="30" customFormat="1" ht="10.5" customHeight="1">
      <c r="A80" s="65" t="s">
        <v>21</v>
      </c>
      <c r="B80" s="53">
        <v>30730</v>
      </c>
      <c r="C80" s="53">
        <v>27978</v>
      </c>
      <c r="D80" s="19">
        <v>134927</v>
      </c>
      <c r="E80" s="53">
        <v>140189</v>
      </c>
      <c r="F80" s="19">
        <v>502</v>
      </c>
      <c r="G80" s="53">
        <v>377</v>
      </c>
      <c r="H80" s="19">
        <v>54606</v>
      </c>
      <c r="I80" s="53">
        <v>40647</v>
      </c>
      <c r="J80" s="19">
        <v>220765</v>
      </c>
      <c r="K80" s="53">
        <v>209191</v>
      </c>
      <c r="L80" s="58">
        <v>429956</v>
      </c>
      <c r="N80" s="64">
        <v>51.34595167877644</v>
      </c>
      <c r="O80" s="29">
        <v>48.65404832122357</v>
      </c>
    </row>
    <row r="81" spans="1:15" s="30" customFormat="1" ht="10.5" customHeight="1">
      <c r="A81" s="65" t="s">
        <v>22</v>
      </c>
      <c r="B81" s="53">
        <v>31176</v>
      </c>
      <c r="C81" s="53">
        <v>28211</v>
      </c>
      <c r="D81" s="19">
        <v>136878</v>
      </c>
      <c r="E81" s="53">
        <v>140795</v>
      </c>
      <c r="F81" s="19">
        <v>448</v>
      </c>
      <c r="G81" s="53">
        <v>315</v>
      </c>
      <c r="H81" s="19">
        <v>54051</v>
      </c>
      <c r="I81" s="53">
        <v>42398</v>
      </c>
      <c r="J81" s="19">
        <v>222553</v>
      </c>
      <c r="K81" s="53">
        <v>211719</v>
      </c>
      <c r="L81" s="58">
        <v>434272</v>
      </c>
      <c r="N81" s="64">
        <v>51.24737491710265</v>
      </c>
      <c r="O81" s="29">
        <v>48.75262508289735</v>
      </c>
    </row>
    <row r="82" spans="1:15" s="30" customFormat="1" ht="10.5" customHeight="1">
      <c r="A82" s="65" t="s">
        <v>23</v>
      </c>
      <c r="B82" s="53">
        <v>31374</v>
      </c>
      <c r="C82" s="53">
        <v>28534</v>
      </c>
      <c r="D82" s="19">
        <v>138154</v>
      </c>
      <c r="E82" s="53">
        <v>140138</v>
      </c>
      <c r="F82" s="19">
        <v>543</v>
      </c>
      <c r="G82" s="53">
        <v>365</v>
      </c>
      <c r="H82" s="19">
        <v>53100</v>
      </c>
      <c r="I82" s="53">
        <v>43327</v>
      </c>
      <c r="J82" s="19">
        <v>223171</v>
      </c>
      <c r="K82" s="53">
        <v>212364</v>
      </c>
      <c r="L82" s="58">
        <v>435535</v>
      </c>
      <c r="N82" s="64">
        <v>51.2406580412596</v>
      </c>
      <c r="O82" s="29">
        <v>48.7593419587404</v>
      </c>
    </row>
    <row r="83" spans="1:15" s="30" customFormat="1" ht="10.5" customHeight="1">
      <c r="A83" s="65" t="s">
        <v>36</v>
      </c>
      <c r="B83" s="53">
        <v>31191</v>
      </c>
      <c r="C83" s="53">
        <v>28611</v>
      </c>
      <c r="D83" s="19">
        <v>138208</v>
      </c>
      <c r="E83" s="53">
        <v>138819</v>
      </c>
      <c r="F83" s="19">
        <v>507</v>
      </c>
      <c r="G83" s="53">
        <v>374</v>
      </c>
      <c r="H83" s="19">
        <v>52396</v>
      </c>
      <c r="I83" s="53">
        <v>44214</v>
      </c>
      <c r="J83" s="19">
        <v>222302</v>
      </c>
      <c r="K83" s="53">
        <v>212018</v>
      </c>
      <c r="L83" s="58">
        <v>434320</v>
      </c>
      <c r="N83" s="64">
        <v>51.183919690550745</v>
      </c>
      <c r="O83" s="29">
        <v>48.816080309449255</v>
      </c>
    </row>
    <row r="84" spans="1:15" ht="10.5" customHeight="1">
      <c r="A84" s="65" t="s">
        <v>37</v>
      </c>
      <c r="B84" s="53">
        <v>32018</v>
      </c>
      <c r="C84" s="53">
        <v>29672</v>
      </c>
      <c r="D84" s="19">
        <v>137496</v>
      </c>
      <c r="E84" s="53">
        <v>137194</v>
      </c>
      <c r="F84" s="19">
        <v>474</v>
      </c>
      <c r="G84" s="53">
        <v>318</v>
      </c>
      <c r="H84" s="19">
        <v>50443</v>
      </c>
      <c r="I84" s="53">
        <v>43594</v>
      </c>
      <c r="J84" s="19">
        <v>220431</v>
      </c>
      <c r="K84" s="53">
        <v>210778</v>
      </c>
      <c r="L84" s="58">
        <v>431209</v>
      </c>
      <c r="N84" s="64">
        <v>51.119294819913314</v>
      </c>
      <c r="O84" s="29">
        <v>48.880705180086686</v>
      </c>
    </row>
    <row r="85" spans="1:15" s="30" customFormat="1" ht="10.5" customHeight="1">
      <c r="A85" s="65" t="s">
        <v>40</v>
      </c>
      <c r="B85" s="53">
        <v>31666</v>
      </c>
      <c r="C85" s="53">
        <v>29602</v>
      </c>
      <c r="D85" s="19">
        <v>136380</v>
      </c>
      <c r="E85" s="53">
        <v>135648</v>
      </c>
      <c r="F85" s="19">
        <v>471</v>
      </c>
      <c r="G85" s="53">
        <v>318</v>
      </c>
      <c r="H85" s="19">
        <v>49054</v>
      </c>
      <c r="I85" s="53">
        <v>43428</v>
      </c>
      <c r="J85" s="19">
        <v>217571</v>
      </c>
      <c r="K85" s="53">
        <v>208996</v>
      </c>
      <c r="L85" s="58">
        <v>426567</v>
      </c>
      <c r="N85" s="64">
        <v>51.00511760168976</v>
      </c>
      <c r="O85" s="29">
        <v>48.99488239831023</v>
      </c>
    </row>
    <row r="86" spans="1:15" s="30" customFormat="1" ht="10.5" customHeight="1">
      <c r="A86" s="65" t="s">
        <v>41</v>
      </c>
      <c r="B86" s="53">
        <f aca="true" t="shared" si="20" ref="B86:I100">SUM(B52,B18)</f>
        <v>30969</v>
      </c>
      <c r="C86" s="53">
        <f t="shared" si="20"/>
        <v>29011</v>
      </c>
      <c r="D86" s="19">
        <f t="shared" si="20"/>
        <v>134939</v>
      </c>
      <c r="E86" s="53">
        <f t="shared" si="20"/>
        <v>133048</v>
      </c>
      <c r="F86" s="19">
        <f t="shared" si="20"/>
        <v>478</v>
      </c>
      <c r="G86" s="53">
        <f t="shared" si="20"/>
        <v>350</v>
      </c>
      <c r="H86" s="19">
        <f t="shared" si="20"/>
        <v>48297</v>
      </c>
      <c r="I86" s="53">
        <f t="shared" si="20"/>
        <v>43586</v>
      </c>
      <c r="J86" s="19">
        <f aca="true" t="shared" si="21" ref="J86:K88">SUM(H86,F86,D86,B86)</f>
        <v>214683</v>
      </c>
      <c r="K86" s="53">
        <f t="shared" si="21"/>
        <v>205995</v>
      </c>
      <c r="L86" s="58">
        <f aca="true" t="shared" si="22" ref="L86:L92">SUM(J86:K86)</f>
        <v>420678</v>
      </c>
      <c r="N86" s="64">
        <f aca="true" t="shared" si="23" ref="N86:N92">J86/L86*100</f>
        <v>51.03261877255287</v>
      </c>
      <c r="O86" s="29">
        <f aca="true" t="shared" si="24" ref="O86:O92">K86/L86*100</f>
        <v>48.96738122744712</v>
      </c>
    </row>
    <row r="87" spans="1:15" s="30" customFormat="1" ht="10.5" customHeight="1">
      <c r="A87" s="65" t="s">
        <v>42</v>
      </c>
      <c r="B87" s="53">
        <f t="shared" si="20"/>
        <v>30537</v>
      </c>
      <c r="C87" s="53">
        <f t="shared" si="20"/>
        <v>28895</v>
      </c>
      <c r="D87" s="19">
        <f t="shared" si="20"/>
        <v>133780</v>
      </c>
      <c r="E87" s="53">
        <f t="shared" si="20"/>
        <v>130899</v>
      </c>
      <c r="F87" s="19">
        <f t="shared" si="20"/>
        <v>517</v>
      </c>
      <c r="G87" s="53">
        <f t="shared" si="20"/>
        <v>388</v>
      </c>
      <c r="H87" s="19">
        <f t="shared" si="20"/>
        <v>47275</v>
      </c>
      <c r="I87" s="53">
        <f t="shared" si="20"/>
        <v>43435</v>
      </c>
      <c r="J87" s="19">
        <f t="shared" si="21"/>
        <v>212109</v>
      </c>
      <c r="K87" s="53">
        <f t="shared" si="21"/>
        <v>203617</v>
      </c>
      <c r="L87" s="58">
        <f t="shared" si="22"/>
        <v>415726</v>
      </c>
      <c r="N87" s="64">
        <f t="shared" si="23"/>
        <v>51.02134579025608</v>
      </c>
      <c r="O87" s="29">
        <f t="shared" si="24"/>
        <v>48.978654209743915</v>
      </c>
    </row>
    <row r="88" spans="1:15" s="30" customFormat="1" ht="10.5" customHeight="1">
      <c r="A88" s="65" t="s">
        <v>62</v>
      </c>
      <c r="B88" s="53">
        <f t="shared" si="20"/>
        <v>30335</v>
      </c>
      <c r="C88" s="53">
        <f t="shared" si="20"/>
        <v>28809</v>
      </c>
      <c r="D88" s="19">
        <f t="shared" si="20"/>
        <v>132838</v>
      </c>
      <c r="E88" s="53">
        <f t="shared" si="20"/>
        <v>129992</v>
      </c>
      <c r="F88" s="19">
        <f t="shared" si="20"/>
        <v>528</v>
      </c>
      <c r="G88" s="53">
        <f t="shared" si="20"/>
        <v>408</v>
      </c>
      <c r="H88" s="19">
        <f t="shared" si="20"/>
        <v>47093</v>
      </c>
      <c r="I88" s="53">
        <f t="shared" si="20"/>
        <v>43948</v>
      </c>
      <c r="J88" s="19">
        <f t="shared" si="21"/>
        <v>210794</v>
      </c>
      <c r="K88" s="53">
        <f t="shared" si="21"/>
        <v>203157</v>
      </c>
      <c r="L88" s="58">
        <f t="shared" si="22"/>
        <v>413951</v>
      </c>
      <c r="N88" s="64">
        <f t="shared" si="23"/>
        <v>50.92245217429115</v>
      </c>
      <c r="O88" s="29">
        <f t="shared" si="24"/>
        <v>49.07754782570884</v>
      </c>
    </row>
    <row r="89" spans="1:15" s="30" customFormat="1" ht="10.5" customHeight="1">
      <c r="A89" s="65" t="s">
        <v>63</v>
      </c>
      <c r="B89" s="53">
        <f t="shared" si="20"/>
        <v>30378</v>
      </c>
      <c r="C89" s="53">
        <f t="shared" si="20"/>
        <v>28875</v>
      </c>
      <c r="D89" s="19">
        <f t="shared" si="20"/>
        <v>131876</v>
      </c>
      <c r="E89" s="53">
        <f t="shared" si="20"/>
        <v>128703</v>
      </c>
      <c r="F89" s="19">
        <f t="shared" si="20"/>
        <v>540</v>
      </c>
      <c r="G89" s="53">
        <f t="shared" si="20"/>
        <v>394</v>
      </c>
      <c r="H89" s="19">
        <f t="shared" si="20"/>
        <v>46797</v>
      </c>
      <c r="I89" s="53">
        <f t="shared" si="20"/>
        <v>44134</v>
      </c>
      <c r="J89" s="19">
        <f aca="true" t="shared" si="25" ref="J89:K92">SUM(H89,F89,D89,B89)</f>
        <v>209591</v>
      </c>
      <c r="K89" s="53">
        <f t="shared" si="25"/>
        <v>202106</v>
      </c>
      <c r="L89" s="58">
        <f t="shared" si="22"/>
        <v>411697</v>
      </c>
      <c r="N89" s="64">
        <f t="shared" si="23"/>
        <v>50.90904232967449</v>
      </c>
      <c r="O89" s="29">
        <f t="shared" si="24"/>
        <v>49.09095767032551</v>
      </c>
    </row>
    <row r="90" spans="1:15" s="30" customFormat="1" ht="10.5" customHeight="1">
      <c r="A90" s="65" t="s">
        <v>64</v>
      </c>
      <c r="B90" s="53">
        <f t="shared" si="20"/>
        <v>30457</v>
      </c>
      <c r="C90" s="53">
        <f t="shared" si="20"/>
        <v>28924</v>
      </c>
      <c r="D90" s="19">
        <f t="shared" si="20"/>
        <v>131160</v>
      </c>
      <c r="E90" s="53">
        <f t="shared" si="20"/>
        <v>127770</v>
      </c>
      <c r="F90" s="19">
        <f t="shared" si="20"/>
        <v>564</v>
      </c>
      <c r="G90" s="53">
        <f t="shared" si="20"/>
        <v>375</v>
      </c>
      <c r="H90" s="19">
        <f t="shared" si="20"/>
        <v>46450</v>
      </c>
      <c r="I90" s="53">
        <f t="shared" si="20"/>
        <v>43725</v>
      </c>
      <c r="J90" s="19">
        <f t="shared" si="25"/>
        <v>208631</v>
      </c>
      <c r="K90" s="53">
        <f t="shared" si="25"/>
        <v>200794</v>
      </c>
      <c r="L90" s="58">
        <f t="shared" si="22"/>
        <v>409425</v>
      </c>
      <c r="N90" s="64">
        <f t="shared" si="23"/>
        <v>50.957073945167</v>
      </c>
      <c r="O90" s="29">
        <f t="shared" si="24"/>
        <v>49.042926054832996</v>
      </c>
    </row>
    <row r="91" spans="1:15" s="30" customFormat="1" ht="10.5" customHeight="1">
      <c r="A91" s="65" t="s">
        <v>65</v>
      </c>
      <c r="B91" s="53">
        <f t="shared" si="20"/>
        <v>30623</v>
      </c>
      <c r="C91" s="53">
        <f t="shared" si="20"/>
        <v>29023</v>
      </c>
      <c r="D91" s="19">
        <f t="shared" si="20"/>
        <v>130531</v>
      </c>
      <c r="E91" s="53">
        <f t="shared" si="20"/>
        <v>126566</v>
      </c>
      <c r="F91" s="19">
        <f t="shared" si="20"/>
        <v>557</v>
      </c>
      <c r="G91" s="53">
        <f t="shared" si="20"/>
        <v>377</v>
      </c>
      <c r="H91" s="19">
        <f t="shared" si="20"/>
        <v>46365</v>
      </c>
      <c r="I91" s="53">
        <f t="shared" si="20"/>
        <v>43860</v>
      </c>
      <c r="J91" s="19">
        <f>SUM(H91,F91,D91,B91)</f>
        <v>208076</v>
      </c>
      <c r="K91" s="53">
        <f>SUM(I91,G91,E91,C91)</f>
        <v>199826</v>
      </c>
      <c r="L91" s="58">
        <f>SUM(J91:K91)</f>
        <v>407902</v>
      </c>
      <c r="N91" s="64">
        <f>J91/L91*100</f>
        <v>51.011272315409094</v>
      </c>
      <c r="O91" s="29">
        <f>K91/L91*100</f>
        <v>48.988727684590906</v>
      </c>
    </row>
    <row r="92" spans="1:15" s="30" customFormat="1" ht="10.5" customHeight="1">
      <c r="A92" s="65" t="s">
        <v>69</v>
      </c>
      <c r="B92" s="53">
        <f t="shared" si="20"/>
        <v>31046</v>
      </c>
      <c r="C92" s="53">
        <f t="shared" si="20"/>
        <v>29463</v>
      </c>
      <c r="D92" s="19">
        <f t="shared" si="20"/>
        <v>130989</v>
      </c>
      <c r="E92" s="53">
        <f t="shared" si="20"/>
        <v>126824</v>
      </c>
      <c r="F92" s="19">
        <f t="shared" si="20"/>
        <v>547</v>
      </c>
      <c r="G92" s="53">
        <f t="shared" si="20"/>
        <v>388</v>
      </c>
      <c r="H92" s="19">
        <f t="shared" si="20"/>
        <v>46644</v>
      </c>
      <c r="I92" s="53">
        <f t="shared" si="20"/>
        <v>44307</v>
      </c>
      <c r="J92" s="19">
        <f t="shared" si="25"/>
        <v>209226</v>
      </c>
      <c r="K92" s="53">
        <f t="shared" si="25"/>
        <v>200982</v>
      </c>
      <c r="L92" s="58">
        <f t="shared" si="22"/>
        <v>410208</v>
      </c>
      <c r="N92" s="64">
        <f t="shared" si="23"/>
        <v>51.00485607301661</v>
      </c>
      <c r="O92" s="29">
        <f t="shared" si="24"/>
        <v>48.99514392698339</v>
      </c>
    </row>
    <row r="93" spans="1:15" s="30" customFormat="1" ht="10.5" customHeight="1">
      <c r="A93" s="65" t="s">
        <v>71</v>
      </c>
      <c r="B93" s="53">
        <f t="shared" si="20"/>
        <v>31828</v>
      </c>
      <c r="C93" s="53">
        <f t="shared" si="20"/>
        <v>29914</v>
      </c>
      <c r="D93" s="19">
        <f t="shared" si="20"/>
        <v>132205</v>
      </c>
      <c r="E93" s="53">
        <f t="shared" si="20"/>
        <v>127655</v>
      </c>
      <c r="F93" s="19">
        <f t="shared" si="20"/>
        <v>540</v>
      </c>
      <c r="G93" s="53">
        <f t="shared" si="20"/>
        <v>364</v>
      </c>
      <c r="H93" s="19">
        <f t="shared" si="20"/>
        <v>47657</v>
      </c>
      <c r="I93" s="53">
        <f t="shared" si="20"/>
        <v>45099</v>
      </c>
      <c r="J93" s="19">
        <f aca="true" t="shared" si="26" ref="J93:K95">SUM(H93,F93,D93,B93)</f>
        <v>212230</v>
      </c>
      <c r="K93" s="53">
        <f t="shared" si="26"/>
        <v>203032</v>
      </c>
      <c r="L93" s="58">
        <f aca="true" t="shared" si="27" ref="L93:L98">SUM(J93:K93)</f>
        <v>415262</v>
      </c>
      <c r="N93" s="64">
        <f aca="true" t="shared" si="28" ref="N93:N98">J93/L93*100</f>
        <v>51.107493582364874</v>
      </c>
      <c r="O93" s="29">
        <f aca="true" t="shared" si="29" ref="O93:O98">K93/L93*100</f>
        <v>48.89250641763513</v>
      </c>
    </row>
    <row r="94" spans="1:15" s="30" customFormat="1" ht="10.5" customHeight="1">
      <c r="A94" s="65" t="s">
        <v>84</v>
      </c>
      <c r="B94" s="53">
        <f t="shared" si="20"/>
        <v>32496</v>
      </c>
      <c r="C94" s="53">
        <f t="shared" si="20"/>
        <v>30357</v>
      </c>
      <c r="D94" s="19">
        <f t="shared" si="20"/>
        <v>133537</v>
      </c>
      <c r="E94" s="53">
        <f t="shared" si="20"/>
        <v>128887</v>
      </c>
      <c r="F94" s="19">
        <f t="shared" si="20"/>
        <v>526</v>
      </c>
      <c r="G94" s="53">
        <f t="shared" si="20"/>
        <v>369</v>
      </c>
      <c r="H94" s="19">
        <f t="shared" si="20"/>
        <v>48584</v>
      </c>
      <c r="I94" s="53">
        <f t="shared" si="20"/>
        <v>46076</v>
      </c>
      <c r="J94" s="19">
        <f t="shared" si="26"/>
        <v>215143</v>
      </c>
      <c r="K94" s="53">
        <f t="shared" si="26"/>
        <v>205689</v>
      </c>
      <c r="L94" s="58">
        <f t="shared" si="27"/>
        <v>420832</v>
      </c>
      <c r="N94" s="64">
        <f t="shared" si="28"/>
        <v>51.12325108356779</v>
      </c>
      <c r="O94" s="29">
        <f t="shared" si="29"/>
        <v>48.87674891643221</v>
      </c>
    </row>
    <row r="95" spans="1:15" s="30" customFormat="1" ht="10.5" customHeight="1">
      <c r="A95" s="65" t="s">
        <v>93</v>
      </c>
      <c r="B95" s="53">
        <f t="shared" si="20"/>
        <v>33378</v>
      </c>
      <c r="C95" s="53">
        <f t="shared" si="20"/>
        <v>31315</v>
      </c>
      <c r="D95" s="19">
        <f t="shared" si="20"/>
        <v>135573</v>
      </c>
      <c r="E95" s="53">
        <f t="shared" si="20"/>
        <v>130709</v>
      </c>
      <c r="F95" s="19">
        <f t="shared" si="20"/>
        <v>480</v>
      </c>
      <c r="G95" s="53">
        <f t="shared" si="20"/>
        <v>384</v>
      </c>
      <c r="H95" s="19">
        <f t="shared" si="20"/>
        <v>49382</v>
      </c>
      <c r="I95" s="53">
        <f t="shared" si="20"/>
        <v>46815</v>
      </c>
      <c r="J95" s="19">
        <f t="shared" si="26"/>
        <v>218813</v>
      </c>
      <c r="K95" s="53">
        <f t="shared" si="26"/>
        <v>209223</v>
      </c>
      <c r="L95" s="58">
        <f t="shared" si="27"/>
        <v>428036</v>
      </c>
      <c r="N95" s="64">
        <f t="shared" si="28"/>
        <v>51.12023287760843</v>
      </c>
      <c r="O95" s="29">
        <f t="shared" si="29"/>
        <v>48.87976712239158</v>
      </c>
    </row>
    <row r="96" spans="1:15" s="30" customFormat="1" ht="10.5" customHeight="1">
      <c r="A96" s="65" t="s">
        <v>97</v>
      </c>
      <c r="B96" s="53">
        <f t="shared" si="20"/>
        <v>35058</v>
      </c>
      <c r="C96" s="53">
        <f t="shared" si="20"/>
        <v>32749</v>
      </c>
      <c r="D96" s="19">
        <f t="shared" si="20"/>
        <v>138727</v>
      </c>
      <c r="E96" s="53">
        <f t="shared" si="20"/>
        <v>133382</v>
      </c>
      <c r="F96" s="19">
        <f t="shared" si="20"/>
        <v>496</v>
      </c>
      <c r="G96" s="53">
        <f t="shared" si="20"/>
        <v>391</v>
      </c>
      <c r="H96" s="19">
        <f t="shared" si="20"/>
        <v>49994</v>
      </c>
      <c r="I96" s="53">
        <f t="shared" si="20"/>
        <v>47783</v>
      </c>
      <c r="J96" s="19">
        <f aca="true" t="shared" si="30" ref="J96:K98">SUM(H96,F96,D96,B96)</f>
        <v>224275</v>
      </c>
      <c r="K96" s="53">
        <f t="shared" si="30"/>
        <v>214305</v>
      </c>
      <c r="L96" s="58">
        <f t="shared" si="27"/>
        <v>438580</v>
      </c>
      <c r="N96" s="64">
        <f t="shared" si="28"/>
        <v>51.13662273701492</v>
      </c>
      <c r="O96" s="29">
        <f t="shared" si="29"/>
        <v>48.86337726298508</v>
      </c>
    </row>
    <row r="97" spans="1:15" s="30" customFormat="1" ht="10.5" customHeight="1">
      <c r="A97" s="65" t="s">
        <v>98</v>
      </c>
      <c r="B97" s="53">
        <f t="shared" si="20"/>
        <v>36206</v>
      </c>
      <c r="C97" s="53">
        <f t="shared" si="20"/>
        <v>33816</v>
      </c>
      <c r="D97" s="19">
        <f t="shared" si="20"/>
        <v>141295</v>
      </c>
      <c r="E97" s="53">
        <f t="shared" si="20"/>
        <v>135890</v>
      </c>
      <c r="F97" s="19">
        <f t="shared" si="20"/>
        <v>448</v>
      </c>
      <c r="G97" s="53">
        <f t="shared" si="20"/>
        <v>375</v>
      </c>
      <c r="H97" s="19">
        <f t="shared" si="20"/>
        <v>51517</v>
      </c>
      <c r="I97" s="53">
        <f t="shared" si="20"/>
        <v>48942</v>
      </c>
      <c r="J97" s="19">
        <f t="shared" si="30"/>
        <v>229466</v>
      </c>
      <c r="K97" s="53">
        <f t="shared" si="30"/>
        <v>219023</v>
      </c>
      <c r="L97" s="58">
        <f t="shared" si="27"/>
        <v>448489</v>
      </c>
      <c r="N97" s="64">
        <f t="shared" si="28"/>
        <v>51.164242601267816</v>
      </c>
      <c r="O97" s="29">
        <f t="shared" si="29"/>
        <v>48.83575739873219</v>
      </c>
    </row>
    <row r="98" spans="1:15" s="30" customFormat="1" ht="10.5" customHeight="1">
      <c r="A98" s="65" t="s">
        <v>99</v>
      </c>
      <c r="B98" s="53">
        <f t="shared" si="20"/>
        <v>37137</v>
      </c>
      <c r="C98" s="53">
        <f t="shared" si="20"/>
        <v>34693</v>
      </c>
      <c r="D98" s="19">
        <f t="shared" si="20"/>
        <v>143442</v>
      </c>
      <c r="E98" s="53">
        <f t="shared" si="20"/>
        <v>138237</v>
      </c>
      <c r="F98" s="19">
        <f t="shared" si="20"/>
        <v>455</v>
      </c>
      <c r="G98" s="53">
        <f t="shared" si="20"/>
        <v>350</v>
      </c>
      <c r="H98" s="19">
        <f t="shared" si="20"/>
        <v>52745</v>
      </c>
      <c r="I98" s="53">
        <f t="shared" si="20"/>
        <v>49877</v>
      </c>
      <c r="J98" s="19">
        <f t="shared" si="30"/>
        <v>233779</v>
      </c>
      <c r="K98" s="53">
        <f t="shared" si="30"/>
        <v>223157</v>
      </c>
      <c r="L98" s="58">
        <f t="shared" si="27"/>
        <v>456936</v>
      </c>
      <c r="N98" s="64">
        <f t="shared" si="28"/>
        <v>51.16230719400529</v>
      </c>
      <c r="O98" s="29">
        <f t="shared" si="29"/>
        <v>48.83769280599471</v>
      </c>
    </row>
    <row r="99" spans="1:15" s="30" customFormat="1" ht="10.5" customHeight="1">
      <c r="A99" s="65" t="s">
        <v>100</v>
      </c>
      <c r="B99" s="53">
        <f t="shared" si="20"/>
        <v>38244</v>
      </c>
      <c r="C99" s="53">
        <f t="shared" si="20"/>
        <v>35523</v>
      </c>
      <c r="D99" s="19">
        <f t="shared" si="20"/>
        <v>144718</v>
      </c>
      <c r="E99" s="53">
        <f t="shared" si="20"/>
        <v>139799</v>
      </c>
      <c r="F99" s="19">
        <f t="shared" si="20"/>
        <v>457</v>
      </c>
      <c r="G99" s="53">
        <f t="shared" si="20"/>
        <v>343</v>
      </c>
      <c r="H99" s="19">
        <f t="shared" si="20"/>
        <v>53406</v>
      </c>
      <c r="I99" s="53">
        <f t="shared" si="20"/>
        <v>50669</v>
      </c>
      <c r="J99" s="19">
        <f>SUM(H99,F99,D99,B99)</f>
        <v>236825</v>
      </c>
      <c r="K99" s="53">
        <f>SUM(I99,G99,E99,C99)</f>
        <v>226334</v>
      </c>
      <c r="L99" s="58">
        <f>SUM(J99:K99)</f>
        <v>463159</v>
      </c>
      <c r="N99" s="64">
        <f>J99/L99*100</f>
        <v>51.13254843369124</v>
      </c>
      <c r="O99" s="29">
        <f>K99/L99*100</f>
        <v>48.86745156630876</v>
      </c>
    </row>
    <row r="100" spans="1:15" s="30" customFormat="1" ht="10.5" customHeight="1">
      <c r="A100" s="67" t="s">
        <v>175</v>
      </c>
      <c r="B100" s="68">
        <f t="shared" si="20"/>
        <v>38920</v>
      </c>
      <c r="C100" s="68">
        <f t="shared" si="20"/>
        <v>36063</v>
      </c>
      <c r="D100" s="36">
        <f t="shared" si="20"/>
        <v>146000</v>
      </c>
      <c r="E100" s="68">
        <f t="shared" si="20"/>
        <v>140856</v>
      </c>
      <c r="F100" s="36">
        <f t="shared" si="20"/>
        <v>472</v>
      </c>
      <c r="G100" s="68">
        <f t="shared" si="20"/>
        <v>344</v>
      </c>
      <c r="H100" s="36">
        <f t="shared" si="20"/>
        <v>53419</v>
      </c>
      <c r="I100" s="68">
        <f t="shared" si="20"/>
        <v>50985</v>
      </c>
      <c r="J100" s="36">
        <f>SUM(H100,F100,D100,B100)</f>
        <v>238811</v>
      </c>
      <c r="K100" s="68">
        <f>SUM(I100,G100,E100,C100)</f>
        <v>228248</v>
      </c>
      <c r="L100" s="69">
        <f>SUM(J100:K100)</f>
        <v>467059</v>
      </c>
      <c r="N100" s="70">
        <f>J100/L100*100</f>
        <v>51.13079932085668</v>
      </c>
      <c r="O100" s="41">
        <f>K100/L100*100</f>
        <v>48.86920067914332</v>
      </c>
    </row>
    <row r="101" spans="1:15" ht="11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N101" s="46"/>
      <c r="O101" s="46"/>
    </row>
    <row r="102" ht="10.5" customHeight="1">
      <c r="A102" s="5" t="s">
        <v>43</v>
      </c>
    </row>
    <row r="103" ht="10.5" customHeight="1">
      <c r="A103" s="5" t="s">
        <v>24</v>
      </c>
    </row>
    <row r="104" ht="10.5" customHeight="1">
      <c r="A104" s="5" t="s">
        <v>25</v>
      </c>
    </row>
    <row r="105" ht="10.5" customHeight="1">
      <c r="A105" s="5" t="s">
        <v>26</v>
      </c>
    </row>
    <row r="106" ht="11.25">
      <c r="A106" s="5" t="s">
        <v>44</v>
      </c>
    </row>
    <row r="145" ht="9.75" customHeight="1"/>
    <row r="146" ht="11.25" hidden="1"/>
  </sheetData>
  <sheetProtection/>
  <mergeCells count="2">
    <mergeCell ref="H38:I38"/>
    <mergeCell ref="H72:I72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7"/>
  <sheetViews>
    <sheetView zoomScale="115" zoomScaleNormal="115" zoomScalePageLayoutView="0" workbookViewId="0" topLeftCell="A1">
      <selection activeCell="A116" sqref="A116"/>
    </sheetView>
  </sheetViews>
  <sheetFormatPr defaultColWidth="9.140625" defaultRowHeight="12.75"/>
  <cols>
    <col min="1" max="1" width="12.28125" style="2" customWidth="1"/>
    <col min="2" max="2" width="8.28125" style="2" customWidth="1"/>
    <col min="3" max="3" width="8.28125" style="3" customWidth="1"/>
    <col min="4" max="4" width="8.28125" style="2" customWidth="1"/>
    <col min="5" max="5" width="8.28125" style="3" customWidth="1"/>
    <col min="6" max="6" width="8.28125" style="2" customWidth="1"/>
    <col min="7" max="7" width="8.28125" style="3" customWidth="1"/>
    <col min="8" max="8" width="8.28125" style="2" customWidth="1"/>
    <col min="9" max="9" width="8.28125" style="3" customWidth="1"/>
    <col min="10" max="10" width="8.28125" style="2" customWidth="1"/>
    <col min="11" max="11" width="8.28125" style="4" customWidth="1"/>
    <col min="12" max="12" width="1.28515625" style="5" customWidth="1"/>
    <col min="13" max="13" width="7.28125" style="2" customWidth="1"/>
    <col min="14" max="14" width="7.28125" style="3" customWidth="1"/>
    <col min="15" max="16384" width="9.140625" style="2" customWidth="1"/>
  </cols>
  <sheetData>
    <row r="2" spans="1:14" ht="11.25">
      <c r="A2" s="6" t="s">
        <v>94</v>
      </c>
      <c r="B2" s="7"/>
      <c r="C2" s="8"/>
      <c r="D2" s="7"/>
      <c r="E2" s="10"/>
      <c r="F2" s="9"/>
      <c r="G2" s="7"/>
      <c r="H2" s="8"/>
      <c r="I2" s="7"/>
      <c r="J2" s="7"/>
      <c r="K2" s="7"/>
      <c r="L2" s="7"/>
      <c r="M2" s="7"/>
      <c r="N2" s="7"/>
    </row>
    <row r="3" spans="1:14" ht="11.25">
      <c r="A3" s="6" t="s">
        <v>61</v>
      </c>
      <c r="B3" s="7"/>
      <c r="C3" s="8"/>
      <c r="D3" s="7"/>
      <c r="E3" s="10"/>
      <c r="F3" s="9"/>
      <c r="G3" s="7"/>
      <c r="H3" s="8"/>
      <c r="I3" s="7"/>
      <c r="J3" s="7"/>
      <c r="K3" s="7"/>
      <c r="L3" s="7"/>
      <c r="M3" s="7"/>
      <c r="N3" s="7"/>
    </row>
    <row r="5" spans="1:14" ht="11.25">
      <c r="A5" s="11"/>
      <c r="B5" s="12" t="s">
        <v>7</v>
      </c>
      <c r="C5" s="13"/>
      <c r="D5" s="12" t="s">
        <v>6</v>
      </c>
      <c r="E5" s="13"/>
      <c r="F5" s="12" t="s">
        <v>0</v>
      </c>
      <c r="G5" s="13"/>
      <c r="H5" s="12" t="s">
        <v>1</v>
      </c>
      <c r="I5" s="13"/>
      <c r="J5" s="12" t="s">
        <v>4</v>
      </c>
      <c r="K5" s="14"/>
      <c r="M5" s="12" t="s">
        <v>11</v>
      </c>
      <c r="N5" s="15"/>
    </row>
    <row r="6" spans="1:14" ht="11.25">
      <c r="A6" s="16" t="s">
        <v>12</v>
      </c>
      <c r="B6" s="17" t="s">
        <v>5</v>
      </c>
      <c r="C6" s="18"/>
      <c r="D6" s="16" t="s">
        <v>8</v>
      </c>
      <c r="E6" s="8"/>
      <c r="F6" s="19"/>
      <c r="H6" s="339"/>
      <c r="I6" s="340"/>
      <c r="J6" s="19"/>
      <c r="K6" s="20"/>
      <c r="M6" s="16" t="s">
        <v>10</v>
      </c>
      <c r="N6" s="21"/>
    </row>
    <row r="7" spans="1:14" s="81" customFormat="1" ht="11.25">
      <c r="A7" s="22"/>
      <c r="B7" s="61" t="s">
        <v>13</v>
      </c>
      <c r="C7" s="74" t="s">
        <v>14</v>
      </c>
      <c r="D7" s="61" t="s">
        <v>13</v>
      </c>
      <c r="E7" s="74" t="s">
        <v>14</v>
      </c>
      <c r="F7" s="61" t="s">
        <v>13</v>
      </c>
      <c r="G7" s="74" t="s">
        <v>14</v>
      </c>
      <c r="H7" s="61" t="s">
        <v>13</v>
      </c>
      <c r="I7" s="74" t="s">
        <v>14</v>
      </c>
      <c r="J7" s="61" t="s">
        <v>13</v>
      </c>
      <c r="K7" s="75" t="s">
        <v>14</v>
      </c>
      <c r="L7" s="26"/>
      <c r="M7" s="61" t="s">
        <v>13</v>
      </c>
      <c r="N7" s="75" t="s">
        <v>14</v>
      </c>
    </row>
    <row r="8" spans="1:14" s="81" customFormat="1" ht="11.25">
      <c r="A8" s="19" t="s">
        <v>15</v>
      </c>
      <c r="B8" s="19">
        <v>71669</v>
      </c>
      <c r="C8" s="46">
        <v>16.73621700640081</v>
      </c>
      <c r="D8" s="19">
        <v>320538</v>
      </c>
      <c r="E8" s="46">
        <v>74.8523563437149</v>
      </c>
      <c r="F8" s="19">
        <v>13880</v>
      </c>
      <c r="G8" s="46">
        <v>3.2412715685839517</v>
      </c>
      <c r="H8" s="19">
        <v>22140</v>
      </c>
      <c r="I8" s="46">
        <v>5.170155081300338</v>
      </c>
      <c r="J8" s="19">
        <v>428227</v>
      </c>
      <c r="K8" s="72">
        <v>100</v>
      </c>
      <c r="L8" s="30"/>
      <c r="M8" s="19">
        <v>428227</v>
      </c>
      <c r="N8" s="29">
        <v>98.3444180086167</v>
      </c>
    </row>
    <row r="9" spans="1:14" s="53" customFormat="1" ht="10.5" customHeight="1">
      <c r="A9" s="19" t="s">
        <v>16</v>
      </c>
      <c r="B9" s="19">
        <v>72231</v>
      </c>
      <c r="C9" s="46">
        <v>16.626614184103307</v>
      </c>
      <c r="D9" s="19">
        <v>325563</v>
      </c>
      <c r="E9" s="46">
        <v>74.94026655617706</v>
      </c>
      <c r="F9" s="19">
        <v>13910</v>
      </c>
      <c r="G9" s="46">
        <v>3.2018967382547245</v>
      </c>
      <c r="H9" s="19">
        <v>22726</v>
      </c>
      <c r="I9" s="46">
        <v>5.231222521464908</v>
      </c>
      <c r="J9" s="19">
        <v>434430</v>
      </c>
      <c r="K9" s="72">
        <v>100</v>
      </c>
      <c r="L9" s="30"/>
      <c r="M9" s="19">
        <v>434430</v>
      </c>
      <c r="N9" s="29">
        <v>99.7689671960977</v>
      </c>
    </row>
    <row r="10" spans="1:14" s="53" customFormat="1" ht="10.5" customHeight="1">
      <c r="A10" s="19" t="s">
        <v>17</v>
      </c>
      <c r="B10" s="19">
        <v>72342</v>
      </c>
      <c r="C10" s="46">
        <v>16.555900365254168</v>
      </c>
      <c r="D10" s="19">
        <v>328025</v>
      </c>
      <c r="E10" s="46">
        <v>75.07048764635341</v>
      </c>
      <c r="F10" s="19">
        <v>13886</v>
      </c>
      <c r="G10" s="46">
        <v>3.177894341764388</v>
      </c>
      <c r="H10" s="19">
        <v>22703</v>
      </c>
      <c r="I10" s="46">
        <v>5.195717646628036</v>
      </c>
      <c r="J10" s="19">
        <v>436956</v>
      </c>
      <c r="K10" s="72">
        <v>100</v>
      </c>
      <c r="L10" s="30"/>
      <c r="M10" s="19">
        <v>436956</v>
      </c>
      <c r="N10" s="29">
        <v>100.34907540947464</v>
      </c>
    </row>
    <row r="11" spans="1:14" s="53" customFormat="1" ht="10.5" customHeight="1">
      <c r="A11" s="19" t="s">
        <v>18</v>
      </c>
      <c r="B11" s="19">
        <v>71681</v>
      </c>
      <c r="C11" s="46">
        <v>16.461891070099853</v>
      </c>
      <c r="D11" s="19">
        <v>327411</v>
      </c>
      <c r="E11" s="46">
        <v>75.19153216546174</v>
      </c>
      <c r="F11" s="19">
        <v>13251</v>
      </c>
      <c r="G11" s="46">
        <v>3.0431567440450493</v>
      </c>
      <c r="H11" s="19">
        <v>23093</v>
      </c>
      <c r="I11" s="46">
        <v>5.303420020393353</v>
      </c>
      <c r="J11" s="19">
        <v>435436</v>
      </c>
      <c r="K11" s="72">
        <v>100</v>
      </c>
      <c r="L11" s="30"/>
      <c r="M11" s="33">
        <v>435436</v>
      </c>
      <c r="N11" s="34">
        <v>100</v>
      </c>
    </row>
    <row r="12" spans="1:14" s="53" customFormat="1" ht="10.5" customHeight="1">
      <c r="A12" s="19" t="s">
        <v>21</v>
      </c>
      <c r="B12" s="19">
        <v>68437</v>
      </c>
      <c r="C12" s="46">
        <v>16.280336659006675</v>
      </c>
      <c r="D12" s="19">
        <v>317142</v>
      </c>
      <c r="E12" s="46">
        <v>75.44425572001542</v>
      </c>
      <c r="F12" s="19">
        <v>13361</v>
      </c>
      <c r="G12" s="46">
        <v>3.178420709572135</v>
      </c>
      <c r="H12" s="19">
        <v>21426</v>
      </c>
      <c r="I12" s="46">
        <v>5.096986911405775</v>
      </c>
      <c r="J12" s="19">
        <v>420366</v>
      </c>
      <c r="K12" s="72">
        <v>100</v>
      </c>
      <c r="L12" s="30"/>
      <c r="M12" s="19">
        <v>420366</v>
      </c>
      <c r="N12" s="29">
        <v>96.53910103895865</v>
      </c>
    </row>
    <row r="13" spans="1:14" s="53" customFormat="1" ht="10.5" customHeight="1">
      <c r="A13" s="19" t="s">
        <v>22</v>
      </c>
      <c r="B13" s="19">
        <v>67117</v>
      </c>
      <c r="C13" s="46">
        <v>16.16291754665228</v>
      </c>
      <c r="D13" s="19">
        <v>313882</v>
      </c>
      <c r="E13" s="46">
        <v>75.5881354258729</v>
      </c>
      <c r="F13" s="19">
        <v>13277</v>
      </c>
      <c r="G13" s="46">
        <v>3.1973278940790313</v>
      </c>
      <c r="H13" s="19">
        <v>20977</v>
      </c>
      <c r="I13" s="46">
        <v>5.051619133395785</v>
      </c>
      <c r="J13" s="19">
        <v>415253</v>
      </c>
      <c r="K13" s="72">
        <v>100</v>
      </c>
      <c r="L13" s="30"/>
      <c r="M13" s="19">
        <v>415253</v>
      </c>
      <c r="N13" s="29">
        <v>95.36487566485086</v>
      </c>
    </row>
    <row r="14" spans="1:14" s="53" customFormat="1" ht="10.5" customHeight="1">
      <c r="A14" s="19" t="s">
        <v>23</v>
      </c>
      <c r="B14" s="19">
        <v>66424</v>
      </c>
      <c r="C14" s="46">
        <v>16.069946751245332</v>
      </c>
      <c r="D14" s="19">
        <v>312660</v>
      </c>
      <c r="E14" s="46">
        <v>75.64177934548304</v>
      </c>
      <c r="F14" s="19">
        <v>13148</v>
      </c>
      <c r="G14" s="46">
        <v>3.1808933500748773</v>
      </c>
      <c r="H14" s="19">
        <v>21111</v>
      </c>
      <c r="I14" s="46">
        <v>5.10738055319674</v>
      </c>
      <c r="J14" s="19">
        <v>413343</v>
      </c>
      <c r="K14" s="72">
        <v>100</v>
      </c>
      <c r="L14" s="30"/>
      <c r="M14" s="19">
        <v>413343</v>
      </c>
      <c r="N14" s="29">
        <v>94.92623485426101</v>
      </c>
    </row>
    <row r="15" spans="1:14" s="53" customFormat="1" ht="10.5" customHeight="1">
      <c r="A15" s="19" t="s">
        <v>36</v>
      </c>
      <c r="B15" s="19">
        <v>66679</v>
      </c>
      <c r="C15" s="46">
        <v>16.1029658591718</v>
      </c>
      <c r="D15" s="19">
        <v>313008</v>
      </c>
      <c r="E15" s="46">
        <v>75.59137266077246</v>
      </c>
      <c r="F15" s="19">
        <v>13213</v>
      </c>
      <c r="G15" s="46">
        <v>3.190936995114459</v>
      </c>
      <c r="H15" s="19">
        <v>21179</v>
      </c>
      <c r="I15" s="46">
        <v>5.114724484941279</v>
      </c>
      <c r="J15" s="19">
        <v>414079</v>
      </c>
      <c r="K15" s="72">
        <v>100</v>
      </c>
      <c r="L15" s="30"/>
      <c r="M15" s="19">
        <v>414079</v>
      </c>
      <c r="N15" s="29">
        <v>95.09526084200664</v>
      </c>
    </row>
    <row r="16" spans="1:14" ht="10.5" customHeight="1">
      <c r="A16" s="19" t="s">
        <v>37</v>
      </c>
      <c r="B16" s="19">
        <v>68473</v>
      </c>
      <c r="C16" s="46">
        <v>16.327236223082224</v>
      </c>
      <c r="D16" s="19">
        <v>316768</v>
      </c>
      <c r="E16" s="46">
        <v>75.53263277369635</v>
      </c>
      <c r="F16" s="19">
        <v>13337</v>
      </c>
      <c r="G16" s="46">
        <v>3.1801783112649895</v>
      </c>
      <c r="H16" s="19">
        <v>20801</v>
      </c>
      <c r="I16" s="46">
        <v>4.95995269195644</v>
      </c>
      <c r="J16" s="19">
        <v>419379</v>
      </c>
      <c r="K16" s="72">
        <v>100</v>
      </c>
      <c r="M16" s="19">
        <v>419379</v>
      </c>
      <c r="N16" s="29">
        <v>96.3124316776748</v>
      </c>
    </row>
    <row r="17" spans="1:14" s="53" customFormat="1" ht="10.5" customHeight="1">
      <c r="A17" s="19" t="s">
        <v>40</v>
      </c>
      <c r="B17" s="19">
        <v>70491</v>
      </c>
      <c r="C17" s="46">
        <v>16.472861876697156</v>
      </c>
      <c r="D17" s="19">
        <v>322713</v>
      </c>
      <c r="E17" s="46">
        <v>75.41397731362257</v>
      </c>
      <c r="F17" s="19">
        <v>13661</v>
      </c>
      <c r="G17" s="46">
        <v>3.1924042231995546</v>
      </c>
      <c r="H17" s="19">
        <v>21057</v>
      </c>
      <c r="I17" s="46">
        <v>4.920756586480714</v>
      </c>
      <c r="J17" s="19">
        <v>427922</v>
      </c>
      <c r="K17" s="72">
        <v>100</v>
      </c>
      <c r="L17" s="30"/>
      <c r="M17" s="19">
        <v>427922</v>
      </c>
      <c r="N17" s="29">
        <v>98.27437327184707</v>
      </c>
    </row>
    <row r="18" spans="1:16" s="53" customFormat="1" ht="10.5" customHeight="1">
      <c r="A18" s="19" t="s">
        <v>41</v>
      </c>
      <c r="B18" s="19">
        <v>71467</v>
      </c>
      <c r="C18" s="46">
        <f aca="true" t="shared" si="0" ref="C18:C24">B18/J18*100</f>
        <v>16.4273827255843</v>
      </c>
      <c r="D18" s="19">
        <v>328660</v>
      </c>
      <c r="E18" s="46">
        <f aca="true" t="shared" si="1" ref="E18:E24">D18/J18*100</f>
        <v>75.54568691270849</v>
      </c>
      <c r="F18" s="19">
        <v>13763</v>
      </c>
      <c r="G18" s="46">
        <f aca="true" t="shared" si="2" ref="G18:G24">F18/J18*100</f>
        <v>3.1635589636086134</v>
      </c>
      <c r="H18" s="19">
        <f>20842+316</f>
        <v>21158</v>
      </c>
      <c r="I18" s="46">
        <f aca="true" t="shared" si="3" ref="I18:I24">H18/J18*100</f>
        <v>4.8633713980986</v>
      </c>
      <c r="J18" s="19">
        <f aca="true" t="shared" si="4" ref="J18:K20">SUM(H18,F18,D18,B18)</f>
        <v>435048</v>
      </c>
      <c r="K18" s="72">
        <f t="shared" si="4"/>
        <v>100</v>
      </c>
      <c r="L18" s="30"/>
      <c r="M18" s="19">
        <f aca="true" t="shared" si="5" ref="M18:M24">SUM(J18)</f>
        <v>435048</v>
      </c>
      <c r="N18" s="29">
        <f>M18/M11*100</f>
        <v>99.91089390863411</v>
      </c>
      <c r="P18" s="5"/>
    </row>
    <row r="19" spans="1:16" s="53" customFormat="1" ht="10.5" customHeight="1">
      <c r="A19" s="19" t="s">
        <v>42</v>
      </c>
      <c r="B19" s="19">
        <v>72323</v>
      </c>
      <c r="C19" s="46">
        <f t="shared" si="0"/>
        <v>16.453873279490388</v>
      </c>
      <c r="D19" s="19">
        <v>332601</v>
      </c>
      <c r="E19" s="46">
        <f t="shared" si="1"/>
        <v>75.6685246274599</v>
      </c>
      <c r="F19" s="19">
        <v>13611</v>
      </c>
      <c r="G19" s="46">
        <f t="shared" si="2"/>
        <v>3.0965760436810372</v>
      </c>
      <c r="H19" s="19">
        <f>20710+305</f>
        <v>21015</v>
      </c>
      <c r="I19" s="46">
        <f t="shared" si="3"/>
        <v>4.7810260493686725</v>
      </c>
      <c r="J19" s="19">
        <f t="shared" si="4"/>
        <v>439550</v>
      </c>
      <c r="K19" s="72">
        <f t="shared" si="4"/>
        <v>100</v>
      </c>
      <c r="L19" s="30"/>
      <c r="M19" s="19">
        <f t="shared" si="5"/>
        <v>439550</v>
      </c>
      <c r="N19" s="29">
        <f aca="true" t="shared" si="6" ref="N19:N24">M19/$M$11*100</f>
        <v>100.94480015432808</v>
      </c>
      <c r="P19" s="30"/>
    </row>
    <row r="20" spans="1:16" s="53" customFormat="1" ht="10.5" customHeight="1">
      <c r="A20" s="19" t="s">
        <v>62</v>
      </c>
      <c r="B20" s="19">
        <v>72496</v>
      </c>
      <c r="C20" s="46">
        <f t="shared" si="0"/>
        <v>16.501190427415793</v>
      </c>
      <c r="D20" s="19">
        <v>332577</v>
      </c>
      <c r="E20" s="46">
        <f t="shared" si="1"/>
        <v>75.69957527006541</v>
      </c>
      <c r="F20" s="19">
        <v>13716</v>
      </c>
      <c r="G20" s="46">
        <f t="shared" si="2"/>
        <v>3.121969872854158</v>
      </c>
      <c r="H20" s="19">
        <f>20268+281</f>
        <v>20549</v>
      </c>
      <c r="I20" s="46">
        <f t="shared" si="3"/>
        <v>4.677264429664632</v>
      </c>
      <c r="J20" s="19">
        <f t="shared" si="4"/>
        <v>439338</v>
      </c>
      <c r="K20" s="72">
        <f t="shared" si="4"/>
        <v>99.99999999999999</v>
      </c>
      <c r="L20" s="30"/>
      <c r="M20" s="19">
        <f t="shared" si="5"/>
        <v>439338</v>
      </c>
      <c r="N20" s="29">
        <f t="shared" si="6"/>
        <v>100.89611332090136</v>
      </c>
      <c r="P20" s="30"/>
    </row>
    <row r="21" spans="1:16" s="53" customFormat="1" ht="10.5" customHeight="1">
      <c r="A21" s="19" t="s">
        <v>63</v>
      </c>
      <c r="B21" s="19">
        <v>72292</v>
      </c>
      <c r="C21" s="46">
        <f t="shared" si="0"/>
        <v>16.493161310929356</v>
      </c>
      <c r="D21" s="19">
        <v>331699</v>
      </c>
      <c r="E21" s="46">
        <f t="shared" si="1"/>
        <v>75.67594081881752</v>
      </c>
      <c r="F21" s="19">
        <v>13907</v>
      </c>
      <c r="G21" s="46">
        <f t="shared" si="2"/>
        <v>3.1728323237854053</v>
      </c>
      <c r="H21" s="19">
        <v>20417</v>
      </c>
      <c r="I21" s="46">
        <f t="shared" si="3"/>
        <v>4.658065546467723</v>
      </c>
      <c r="J21" s="19">
        <f aca="true" t="shared" si="7" ref="J21:K24">SUM(H21,F21,D21,B21)</f>
        <v>438315</v>
      </c>
      <c r="K21" s="72">
        <f t="shared" si="7"/>
        <v>100</v>
      </c>
      <c r="L21" s="30"/>
      <c r="M21" s="19">
        <f t="shared" si="5"/>
        <v>438315</v>
      </c>
      <c r="N21" s="29">
        <f t="shared" si="6"/>
        <v>100.66117638412993</v>
      </c>
      <c r="P21" s="30"/>
    </row>
    <row r="22" spans="1:16" s="53" customFormat="1" ht="10.5" customHeight="1">
      <c r="A22" s="19" t="s">
        <v>64</v>
      </c>
      <c r="B22" s="19">
        <v>72349</v>
      </c>
      <c r="C22" s="46">
        <f t="shared" si="0"/>
        <v>16.588252557629783</v>
      </c>
      <c r="D22" s="19">
        <v>329461</v>
      </c>
      <c r="E22" s="46">
        <f t="shared" si="1"/>
        <v>75.5391543198837</v>
      </c>
      <c r="F22" s="19">
        <v>13977</v>
      </c>
      <c r="G22" s="46">
        <f t="shared" si="2"/>
        <v>3.2046608245862624</v>
      </c>
      <c r="H22" s="19">
        <v>20359</v>
      </c>
      <c r="I22" s="46">
        <f t="shared" si="3"/>
        <v>4.667932297900244</v>
      </c>
      <c r="J22" s="19">
        <f t="shared" si="7"/>
        <v>436146</v>
      </c>
      <c r="K22" s="72">
        <f t="shared" si="7"/>
        <v>100</v>
      </c>
      <c r="L22" s="30"/>
      <c r="M22" s="19">
        <f t="shared" si="5"/>
        <v>436146</v>
      </c>
      <c r="N22" s="29">
        <f t="shared" si="6"/>
        <v>100.16305496100459</v>
      </c>
      <c r="P22" s="30"/>
    </row>
    <row r="23" spans="1:16" s="53" customFormat="1" ht="10.5" customHeight="1">
      <c r="A23" s="19" t="s">
        <v>67</v>
      </c>
      <c r="B23" s="19">
        <v>73003</v>
      </c>
      <c r="C23" s="46">
        <f>B23/J23*100</f>
        <v>16.987515852424114</v>
      </c>
      <c r="D23" s="19">
        <v>323725</v>
      </c>
      <c r="E23" s="46">
        <f>D23/J23*100</f>
        <v>75.32955589942874</v>
      </c>
      <c r="F23" s="19">
        <v>13501</v>
      </c>
      <c r="G23" s="46">
        <f>F23/J23*100</f>
        <v>3.1416305018092126</v>
      </c>
      <c r="H23" s="19">
        <v>19516</v>
      </c>
      <c r="I23" s="46">
        <f>H23/J23*100</f>
        <v>4.5412977463379445</v>
      </c>
      <c r="J23" s="19">
        <f>SUM(H23,F23,D23,B23)</f>
        <v>429745</v>
      </c>
      <c r="K23" s="72">
        <f>SUM(I23,G23,E23,C23)</f>
        <v>100</v>
      </c>
      <c r="L23" s="30"/>
      <c r="M23" s="19">
        <f>SUM(J23)</f>
        <v>429745</v>
      </c>
      <c r="N23" s="29">
        <f t="shared" si="6"/>
        <v>98.69303410834198</v>
      </c>
      <c r="P23" s="30"/>
    </row>
    <row r="24" spans="1:16" s="53" customFormat="1" ht="10.5" customHeight="1">
      <c r="A24" s="19" t="s">
        <v>69</v>
      </c>
      <c r="B24" s="19">
        <v>72900</v>
      </c>
      <c r="C24" s="46">
        <f t="shared" si="0"/>
        <v>17.1602090297067</v>
      </c>
      <c r="D24" s="19">
        <v>319564</v>
      </c>
      <c r="E24" s="46">
        <f t="shared" si="1"/>
        <v>75.2233887293442</v>
      </c>
      <c r="F24" s="19">
        <v>13290</v>
      </c>
      <c r="G24" s="46">
        <f t="shared" si="2"/>
        <v>3.128383786074102</v>
      </c>
      <c r="H24" s="19">
        <v>19066</v>
      </c>
      <c r="I24" s="46">
        <f t="shared" si="3"/>
        <v>4.4880184548750055</v>
      </c>
      <c r="J24" s="19">
        <f t="shared" si="7"/>
        <v>424820</v>
      </c>
      <c r="K24" s="72">
        <f t="shared" si="7"/>
        <v>100</v>
      </c>
      <c r="L24" s="30"/>
      <c r="M24" s="19">
        <f t="shared" si="5"/>
        <v>424820</v>
      </c>
      <c r="N24" s="29">
        <f t="shared" si="6"/>
        <v>97.56198385066921</v>
      </c>
      <c r="P24" s="30"/>
    </row>
    <row r="25" spans="1:16" s="53" customFormat="1" ht="10.5" customHeight="1">
      <c r="A25" s="19" t="s">
        <v>71</v>
      </c>
      <c r="B25" s="19">
        <v>72727</v>
      </c>
      <c r="C25" s="46">
        <f aca="true" t="shared" si="8" ref="C25:C30">B25/J25*100</f>
        <v>17.28775687271949</v>
      </c>
      <c r="D25" s="19">
        <v>315900</v>
      </c>
      <c r="E25" s="46">
        <f aca="true" t="shared" si="9" ref="E25:E30">D25/J25*100</f>
        <v>75.09181454057074</v>
      </c>
      <c r="F25" s="19">
        <v>13226</v>
      </c>
      <c r="G25" s="46">
        <f aca="true" t="shared" si="10" ref="G25:G30">F25/J25*100</f>
        <v>3.1439200351807175</v>
      </c>
      <c r="H25" s="19">
        <v>18832</v>
      </c>
      <c r="I25" s="46">
        <f aca="true" t="shared" si="11" ref="I25:I30">H25/J25*100</f>
        <v>4.4765085515290535</v>
      </c>
      <c r="J25" s="19">
        <f aca="true" t="shared" si="12" ref="J25:K27">SUM(H25,F25,D25,B25)</f>
        <v>420685</v>
      </c>
      <c r="K25" s="72">
        <f t="shared" si="12"/>
        <v>100</v>
      </c>
      <c r="L25" s="30"/>
      <c r="M25" s="19">
        <f aca="true" t="shared" si="13" ref="M25:M30">SUM(J25)</f>
        <v>420685</v>
      </c>
      <c r="N25" s="29">
        <f aca="true" t="shared" si="14" ref="N25:N30">M25/$M$11*100</f>
        <v>96.6123609439734</v>
      </c>
      <c r="P25" s="30"/>
    </row>
    <row r="26" spans="1:16" s="53" customFormat="1" ht="10.5" customHeight="1">
      <c r="A26" s="19" t="s">
        <v>84</v>
      </c>
      <c r="B26" s="19">
        <v>73598</v>
      </c>
      <c r="C26" s="46">
        <f t="shared" si="8"/>
        <v>17.572830138222663</v>
      </c>
      <c r="D26" s="19">
        <v>313324</v>
      </c>
      <c r="E26" s="46">
        <f t="shared" si="9"/>
        <v>74.81167192353702</v>
      </c>
      <c r="F26" s="19">
        <v>13460</v>
      </c>
      <c r="G26" s="46">
        <f t="shared" si="10"/>
        <v>3.213814147945284</v>
      </c>
      <c r="H26" s="19">
        <v>18435</v>
      </c>
      <c r="I26" s="46">
        <f t="shared" si="11"/>
        <v>4.401683790295046</v>
      </c>
      <c r="J26" s="19">
        <f t="shared" si="12"/>
        <v>418817</v>
      </c>
      <c r="K26" s="72">
        <f t="shared" si="12"/>
        <v>100</v>
      </c>
      <c r="L26" s="30"/>
      <c r="M26" s="19">
        <f t="shared" si="13"/>
        <v>418817</v>
      </c>
      <c r="N26" s="29">
        <f t="shared" si="14"/>
        <v>96.18336563811903</v>
      </c>
      <c r="P26" s="30"/>
    </row>
    <row r="27" spans="1:16" s="53" customFormat="1" ht="10.5" customHeight="1">
      <c r="A27" s="19" t="s">
        <v>93</v>
      </c>
      <c r="B27" s="19">
        <v>74868</v>
      </c>
      <c r="C27" s="46">
        <f t="shared" si="8"/>
        <v>17.933786700329847</v>
      </c>
      <c r="D27" s="19">
        <v>311436</v>
      </c>
      <c r="E27" s="46">
        <f t="shared" si="9"/>
        <v>74.60098833685855</v>
      </c>
      <c r="F27" s="19">
        <v>13220</v>
      </c>
      <c r="G27" s="46">
        <f t="shared" si="10"/>
        <v>3.166702198247055</v>
      </c>
      <c r="H27" s="19">
        <v>17945</v>
      </c>
      <c r="I27" s="46">
        <f t="shared" si="11"/>
        <v>4.298522764564554</v>
      </c>
      <c r="J27" s="19">
        <f t="shared" si="12"/>
        <v>417469</v>
      </c>
      <c r="K27" s="72">
        <f t="shared" si="12"/>
        <v>100</v>
      </c>
      <c r="L27" s="30"/>
      <c r="M27" s="19">
        <f t="shared" si="13"/>
        <v>417469</v>
      </c>
      <c r="N27" s="29">
        <f t="shared" si="14"/>
        <v>95.87379086708494</v>
      </c>
      <c r="P27" s="30"/>
    </row>
    <row r="28" spans="1:16" s="53" customFormat="1" ht="10.5" customHeight="1">
      <c r="A28" s="19" t="s">
        <v>97</v>
      </c>
      <c r="B28" s="19">
        <v>76522</v>
      </c>
      <c r="C28" s="46">
        <f t="shared" si="8"/>
        <v>18.357334945435618</v>
      </c>
      <c r="D28" s="19">
        <v>309367</v>
      </c>
      <c r="E28" s="46">
        <f t="shared" si="9"/>
        <v>74.21595933280076</v>
      </c>
      <c r="F28" s="19">
        <v>13121</v>
      </c>
      <c r="G28" s="46">
        <f t="shared" si="10"/>
        <v>3.14767768509789</v>
      </c>
      <c r="H28" s="19">
        <v>17837</v>
      </c>
      <c r="I28" s="46">
        <f t="shared" si="11"/>
        <v>4.279028036665731</v>
      </c>
      <c r="J28" s="19">
        <f aca="true" t="shared" si="15" ref="J28:K30">SUM(H28,F28,D28,B28)</f>
        <v>416847</v>
      </c>
      <c r="K28" s="72">
        <f t="shared" si="15"/>
        <v>100</v>
      </c>
      <c r="L28" s="30"/>
      <c r="M28" s="19">
        <f t="shared" si="13"/>
        <v>416847</v>
      </c>
      <c r="N28" s="29">
        <f t="shared" si="14"/>
        <v>95.73094553504993</v>
      </c>
      <c r="P28" s="30"/>
    </row>
    <row r="29" spans="1:16" s="53" customFormat="1" ht="10.5" customHeight="1">
      <c r="A29" s="19" t="s">
        <v>98</v>
      </c>
      <c r="B29" s="19">
        <v>78469</v>
      </c>
      <c r="C29" s="46">
        <f t="shared" si="8"/>
        <v>18.76225408150578</v>
      </c>
      <c r="D29" s="19">
        <v>308644</v>
      </c>
      <c r="E29" s="46">
        <f t="shared" si="9"/>
        <v>73.79802404430119</v>
      </c>
      <c r="F29" s="19">
        <v>13217</v>
      </c>
      <c r="G29" s="46">
        <f t="shared" si="10"/>
        <v>3.16023795633004</v>
      </c>
      <c r="H29" s="19">
        <v>17898</v>
      </c>
      <c r="I29" s="46">
        <f t="shared" si="11"/>
        <v>4.279483917862984</v>
      </c>
      <c r="J29" s="19">
        <f t="shared" si="15"/>
        <v>418228</v>
      </c>
      <c r="K29" s="72">
        <f t="shared" si="15"/>
        <v>100</v>
      </c>
      <c r="L29" s="30"/>
      <c r="M29" s="19">
        <f t="shared" si="13"/>
        <v>418228</v>
      </c>
      <c r="N29" s="29">
        <f t="shared" si="14"/>
        <v>96.04809891694761</v>
      </c>
      <c r="P29" s="30"/>
    </row>
    <row r="30" spans="1:16" s="53" customFormat="1" ht="10.5" customHeight="1">
      <c r="A30" s="19" t="s">
        <v>99</v>
      </c>
      <c r="B30" s="19">
        <v>80374</v>
      </c>
      <c r="C30" s="46">
        <f t="shared" si="8"/>
        <v>19.172866865295664</v>
      </c>
      <c r="D30" s="19">
        <v>307455</v>
      </c>
      <c r="E30" s="46">
        <f t="shared" si="9"/>
        <v>73.34204820053101</v>
      </c>
      <c r="F30" s="19">
        <v>13320</v>
      </c>
      <c r="G30" s="46">
        <f t="shared" si="10"/>
        <v>3.1774278578363435</v>
      </c>
      <c r="H30" s="19">
        <v>18058</v>
      </c>
      <c r="I30" s="46">
        <f t="shared" si="11"/>
        <v>4.307657076336989</v>
      </c>
      <c r="J30" s="19">
        <f t="shared" si="15"/>
        <v>419207</v>
      </c>
      <c r="K30" s="72">
        <f t="shared" si="15"/>
        <v>100</v>
      </c>
      <c r="L30" s="30"/>
      <c r="M30" s="19">
        <f t="shared" si="13"/>
        <v>419207</v>
      </c>
      <c r="N30" s="29">
        <f t="shared" si="14"/>
        <v>96.27293103923424</v>
      </c>
      <c r="P30" s="30"/>
    </row>
    <row r="31" spans="1:16" s="53" customFormat="1" ht="10.5" customHeight="1">
      <c r="A31" s="19" t="s">
        <v>100</v>
      </c>
      <c r="B31" s="19">
        <v>82319</v>
      </c>
      <c r="C31" s="46">
        <f>B31/J31*100</f>
        <v>19.508027726761064</v>
      </c>
      <c r="D31" s="19">
        <v>307849</v>
      </c>
      <c r="E31" s="46">
        <f>D31/J31*100</f>
        <v>72.95432193850347</v>
      </c>
      <c r="F31" s="19">
        <v>13440</v>
      </c>
      <c r="G31" s="46">
        <f>F31/J31*100</f>
        <v>3.1850228094081405</v>
      </c>
      <c r="H31" s="19">
        <v>18367</v>
      </c>
      <c r="I31" s="46">
        <f>H31/J31*100</f>
        <v>4.35262752532733</v>
      </c>
      <c r="J31" s="19">
        <f>SUM(H31,F31,D31,B31)</f>
        <v>421975</v>
      </c>
      <c r="K31" s="72">
        <f>SUM(I31,G31,E31,C31)</f>
        <v>100</v>
      </c>
      <c r="L31" s="30"/>
      <c r="M31" s="19">
        <f>SUM(J31)</f>
        <v>421975</v>
      </c>
      <c r="N31" s="29">
        <f>M31/$M$11*100</f>
        <v>96.90861573227754</v>
      </c>
      <c r="P31" s="30"/>
    </row>
    <row r="32" spans="1:16" s="53" customFormat="1" ht="10.5" customHeight="1">
      <c r="A32" s="36" t="s">
        <v>175</v>
      </c>
      <c r="B32" s="36">
        <v>85212</v>
      </c>
      <c r="C32" s="49">
        <f>B32/J32*100</f>
        <v>19.93468333582872</v>
      </c>
      <c r="D32" s="36">
        <v>309917</v>
      </c>
      <c r="E32" s="49">
        <f>D32/J32*100</f>
        <v>72.50266694115885</v>
      </c>
      <c r="F32" s="36">
        <v>13712</v>
      </c>
      <c r="G32" s="49">
        <f>F32/J32*100</f>
        <v>3.2078155412486895</v>
      </c>
      <c r="H32" s="36">
        <v>18615</v>
      </c>
      <c r="I32" s="49">
        <f>H32/J32*100</f>
        <v>4.354834181763737</v>
      </c>
      <c r="J32" s="36">
        <f>SUM(H32,F32,D32,B32)</f>
        <v>427456</v>
      </c>
      <c r="K32" s="73">
        <f>SUM(I32,G32,E32,C32)</f>
        <v>100</v>
      </c>
      <c r="L32" s="30"/>
      <c r="M32" s="36">
        <f>SUM(J32)</f>
        <v>427456</v>
      </c>
      <c r="N32" s="41">
        <f>M32/$M$11*100</f>
        <v>98.16735410025814</v>
      </c>
      <c r="P32" s="30"/>
    </row>
    <row r="33" spans="1:16" ht="11.25">
      <c r="A33" s="53"/>
      <c r="B33" s="53"/>
      <c r="C33" s="46"/>
      <c r="D33" s="53"/>
      <c r="E33" s="46"/>
      <c r="F33" s="53"/>
      <c r="G33" s="46"/>
      <c r="H33" s="53"/>
      <c r="I33" s="46"/>
      <c r="J33" s="53"/>
      <c r="K33" s="91"/>
      <c r="M33" s="53"/>
      <c r="N33" s="46"/>
      <c r="P33" s="30"/>
    </row>
    <row r="34" spans="1:16" ht="11.25">
      <c r="A34" s="6" t="s">
        <v>57</v>
      </c>
      <c r="B34" s="7"/>
      <c r="C34" s="8"/>
      <c r="D34" s="7"/>
      <c r="E34" s="10"/>
      <c r="F34" s="9"/>
      <c r="G34" s="7"/>
      <c r="H34" s="8"/>
      <c r="I34" s="7"/>
      <c r="J34" s="7"/>
      <c r="K34" s="7"/>
      <c r="L34" s="7"/>
      <c r="M34" s="7"/>
      <c r="N34" s="7"/>
      <c r="P34" s="30"/>
    </row>
    <row r="35" spans="1:14" ht="11.25">
      <c r="A35" s="6" t="s">
        <v>61</v>
      </c>
      <c r="B35" s="7"/>
      <c r="C35" s="8"/>
      <c r="D35" s="7"/>
      <c r="E35" s="10"/>
      <c r="F35" s="9"/>
      <c r="G35" s="7"/>
      <c r="H35" s="8"/>
      <c r="I35" s="7"/>
      <c r="J35" s="7"/>
      <c r="K35" s="7"/>
      <c r="L35" s="7"/>
      <c r="M35" s="7"/>
      <c r="N35" s="7"/>
    </row>
    <row r="37" spans="1:14" ht="11.25">
      <c r="A37" s="11"/>
      <c r="B37" s="12" t="s">
        <v>7</v>
      </c>
      <c r="C37" s="13"/>
      <c r="D37" s="12" t="s">
        <v>6</v>
      </c>
      <c r="E37" s="13"/>
      <c r="F37" s="12" t="s">
        <v>0</v>
      </c>
      <c r="G37" s="13"/>
      <c r="H37" s="12" t="s">
        <v>101</v>
      </c>
      <c r="I37" s="13"/>
      <c r="J37" s="12" t="s">
        <v>4</v>
      </c>
      <c r="K37" s="14"/>
      <c r="M37" s="12" t="s">
        <v>11</v>
      </c>
      <c r="N37" s="15"/>
    </row>
    <row r="38" spans="1:14" ht="11.25">
      <c r="A38" s="16" t="s">
        <v>12</v>
      </c>
      <c r="B38" s="17" t="s">
        <v>5</v>
      </c>
      <c r="C38" s="18"/>
      <c r="D38" s="16" t="s">
        <v>8</v>
      </c>
      <c r="E38" s="8"/>
      <c r="F38" s="19"/>
      <c r="H38" s="16" t="s">
        <v>32</v>
      </c>
      <c r="I38" s="8"/>
      <c r="J38" s="19"/>
      <c r="K38" s="20"/>
      <c r="M38" s="16" t="s">
        <v>10</v>
      </c>
      <c r="N38" s="21"/>
    </row>
    <row r="39" spans="1:14" s="81" customFormat="1" ht="11.25">
      <c r="A39" s="22"/>
      <c r="B39" s="61" t="s">
        <v>13</v>
      </c>
      <c r="C39" s="74" t="s">
        <v>14</v>
      </c>
      <c r="D39" s="61" t="s">
        <v>13</v>
      </c>
      <c r="E39" s="74" t="s">
        <v>14</v>
      </c>
      <c r="F39" s="61" t="s">
        <v>13</v>
      </c>
      <c r="G39" s="74" t="s">
        <v>14</v>
      </c>
      <c r="H39" s="61" t="s">
        <v>13</v>
      </c>
      <c r="I39" s="74" t="s">
        <v>14</v>
      </c>
      <c r="J39" s="61" t="s">
        <v>13</v>
      </c>
      <c r="K39" s="75" t="s">
        <v>14</v>
      </c>
      <c r="L39" s="26"/>
      <c r="M39" s="61" t="s">
        <v>13</v>
      </c>
      <c r="N39" s="75" t="s">
        <v>14</v>
      </c>
    </row>
    <row r="40" spans="1:14" s="53" customFormat="1" ht="10.5" customHeight="1">
      <c r="A40" s="19" t="s">
        <v>15</v>
      </c>
      <c r="B40" s="19">
        <v>2580</v>
      </c>
      <c r="C40" s="46">
        <v>18.140908451694557</v>
      </c>
      <c r="D40" s="19">
        <v>9044</v>
      </c>
      <c r="E40" s="46">
        <v>63.59161861904092</v>
      </c>
      <c r="F40" s="19">
        <v>267</v>
      </c>
      <c r="G40" s="46">
        <v>1.8773730839544367</v>
      </c>
      <c r="H40" s="19">
        <v>2331</v>
      </c>
      <c r="I40" s="46">
        <v>16.390099845310083</v>
      </c>
      <c r="J40" s="19">
        <v>14222</v>
      </c>
      <c r="K40" s="72">
        <v>100</v>
      </c>
      <c r="L40" s="32"/>
      <c r="M40" s="19">
        <v>14222</v>
      </c>
      <c r="N40" s="44">
        <v>92.6092335742658</v>
      </c>
    </row>
    <row r="41" spans="1:14" s="53" customFormat="1" ht="10.5" customHeight="1">
      <c r="A41" s="19" t="s">
        <v>16</v>
      </c>
      <c r="B41" s="19">
        <v>2664</v>
      </c>
      <c r="C41" s="46">
        <v>18.29921692540184</v>
      </c>
      <c r="D41" s="19">
        <v>9301</v>
      </c>
      <c r="E41" s="46">
        <v>63.88927050419013</v>
      </c>
      <c r="F41" s="19">
        <v>271</v>
      </c>
      <c r="G41" s="46">
        <v>1.8615194394834456</v>
      </c>
      <c r="H41" s="19">
        <v>2322</v>
      </c>
      <c r="I41" s="46">
        <v>15.949993130924579</v>
      </c>
      <c r="J41" s="19">
        <v>14558</v>
      </c>
      <c r="K41" s="72">
        <v>100</v>
      </c>
      <c r="L41" s="30"/>
      <c r="M41" s="19">
        <v>14558</v>
      </c>
      <c r="N41" s="44">
        <v>94.79716090382236</v>
      </c>
    </row>
    <row r="42" spans="1:14" s="53" customFormat="1" ht="10.5" customHeight="1">
      <c r="A42" s="19" t="s">
        <v>17</v>
      </c>
      <c r="B42" s="19">
        <v>2685</v>
      </c>
      <c r="C42" s="46">
        <v>17.94666131943052</v>
      </c>
      <c r="D42" s="19">
        <v>9591</v>
      </c>
      <c r="E42" s="46">
        <v>64.10667736113896</v>
      </c>
      <c r="F42" s="19">
        <v>271</v>
      </c>
      <c r="G42" s="46">
        <v>1.8113762449034156</v>
      </c>
      <c r="H42" s="19">
        <v>2414</v>
      </c>
      <c r="I42" s="46">
        <v>16.135285074527104</v>
      </c>
      <c r="J42" s="19">
        <v>14961</v>
      </c>
      <c r="K42" s="72">
        <v>100</v>
      </c>
      <c r="L42" s="30"/>
      <c r="M42" s="19">
        <v>14961</v>
      </c>
      <c r="N42" s="44">
        <v>97.42137136159407</v>
      </c>
    </row>
    <row r="43" spans="1:14" s="53" customFormat="1" ht="10.5" customHeight="1">
      <c r="A43" s="19" t="s">
        <v>18</v>
      </c>
      <c r="B43" s="19">
        <v>2771</v>
      </c>
      <c r="C43" s="46">
        <v>18.04388878036075</v>
      </c>
      <c r="D43" s="19">
        <v>9926</v>
      </c>
      <c r="E43" s="46">
        <v>64.63501986064986</v>
      </c>
      <c r="F43" s="19">
        <v>153</v>
      </c>
      <c r="G43" s="46">
        <v>0.9962883375659308</v>
      </c>
      <c r="H43" s="19">
        <v>2507</v>
      </c>
      <c r="I43" s="46">
        <v>16.324803021423456</v>
      </c>
      <c r="J43" s="19">
        <v>15357</v>
      </c>
      <c r="K43" s="72">
        <v>100</v>
      </c>
      <c r="L43" s="30"/>
      <c r="M43" s="33">
        <v>15357</v>
      </c>
      <c r="N43" s="34">
        <v>100</v>
      </c>
    </row>
    <row r="44" spans="1:14" s="53" customFormat="1" ht="10.5" customHeight="1">
      <c r="A44" s="19" t="s">
        <v>19</v>
      </c>
      <c r="B44" s="19">
        <v>2879</v>
      </c>
      <c r="C44" s="46">
        <v>18.516851041934654</v>
      </c>
      <c r="D44" s="19">
        <v>9962</v>
      </c>
      <c r="E44" s="46">
        <v>64.07254952405455</v>
      </c>
      <c r="F44" s="19">
        <v>297</v>
      </c>
      <c r="G44" s="46">
        <v>1.9102135322871108</v>
      </c>
      <c r="H44" s="19">
        <v>2410</v>
      </c>
      <c r="I44" s="46">
        <v>15.500385901723696</v>
      </c>
      <c r="J44" s="19">
        <v>15548</v>
      </c>
      <c r="K44" s="72">
        <v>100</v>
      </c>
      <c r="L44" s="30"/>
      <c r="M44" s="19">
        <v>15548</v>
      </c>
      <c r="N44" s="44">
        <v>101.24373249983721</v>
      </c>
    </row>
    <row r="45" spans="1:14" s="53" customFormat="1" ht="10.5" customHeight="1">
      <c r="A45" s="19" t="s">
        <v>20</v>
      </c>
      <c r="B45" s="19">
        <v>3159</v>
      </c>
      <c r="C45" s="46">
        <v>20.18917364350994</v>
      </c>
      <c r="D45" s="19">
        <v>9976</v>
      </c>
      <c r="E45" s="46">
        <v>63.756630664025046</v>
      </c>
      <c r="F45" s="19">
        <v>300</v>
      </c>
      <c r="G45" s="46">
        <v>1.9173004409791015</v>
      </c>
      <c r="H45" s="19">
        <v>2212</v>
      </c>
      <c r="I45" s="46">
        <v>14.136895251485909</v>
      </c>
      <c r="J45" s="19">
        <v>15647</v>
      </c>
      <c r="K45" s="72">
        <v>100</v>
      </c>
      <c r="L45" s="30"/>
      <c r="M45" s="19">
        <v>15647</v>
      </c>
      <c r="N45" s="44">
        <v>101.8883896594387</v>
      </c>
    </row>
    <row r="46" spans="1:14" s="53" customFormat="1" ht="10.5" customHeight="1">
      <c r="A46" s="19" t="s">
        <v>21</v>
      </c>
      <c r="B46" s="19">
        <v>3159</v>
      </c>
      <c r="C46" s="46">
        <v>20.173702024394917</v>
      </c>
      <c r="D46" s="19">
        <v>10045</v>
      </c>
      <c r="E46" s="46">
        <v>64.14841305319624</v>
      </c>
      <c r="F46" s="19">
        <v>298</v>
      </c>
      <c r="G46" s="46">
        <v>1.903058943738425</v>
      </c>
      <c r="H46" s="19">
        <v>2157</v>
      </c>
      <c r="I46" s="46">
        <v>13.774825978670414</v>
      </c>
      <c r="J46" s="19">
        <v>15659</v>
      </c>
      <c r="K46" s="72">
        <v>100</v>
      </c>
      <c r="L46" s="30"/>
      <c r="M46" s="19">
        <v>15659</v>
      </c>
      <c r="N46" s="44">
        <v>101.96652992120856</v>
      </c>
    </row>
    <row r="47" spans="1:14" s="53" customFormat="1" ht="10.5" customHeight="1">
      <c r="A47" s="19" t="s">
        <v>22</v>
      </c>
      <c r="B47" s="19">
        <v>3219</v>
      </c>
      <c r="C47" s="46">
        <v>20.406998858881703</v>
      </c>
      <c r="D47" s="19">
        <v>10099</v>
      </c>
      <c r="E47" s="46">
        <v>64.02307594776214</v>
      </c>
      <c r="F47" s="19">
        <v>318</v>
      </c>
      <c r="G47" s="46">
        <v>2.01597565614302</v>
      </c>
      <c r="H47" s="19">
        <v>2138</v>
      </c>
      <c r="I47" s="46">
        <v>13.553949537213136</v>
      </c>
      <c r="J47" s="19">
        <v>15774</v>
      </c>
      <c r="K47" s="72">
        <v>100</v>
      </c>
      <c r="L47" s="30"/>
      <c r="M47" s="19">
        <v>15774</v>
      </c>
      <c r="N47" s="44">
        <v>102.71537409650323</v>
      </c>
    </row>
    <row r="48" spans="1:14" s="53" customFormat="1" ht="10.5" customHeight="1">
      <c r="A48" s="19" t="s">
        <v>23</v>
      </c>
      <c r="B48" s="19">
        <v>3266</v>
      </c>
      <c r="C48" s="46">
        <v>20.719406204402716</v>
      </c>
      <c r="D48" s="19">
        <v>10045</v>
      </c>
      <c r="E48" s="46">
        <v>63.72517921715409</v>
      </c>
      <c r="F48" s="19">
        <v>308</v>
      </c>
      <c r="G48" s="46">
        <v>1.9539427773900906</v>
      </c>
      <c r="H48" s="19">
        <v>2144</v>
      </c>
      <c r="I48" s="46">
        <v>13.6014718010531</v>
      </c>
      <c r="J48" s="19">
        <v>15763</v>
      </c>
      <c r="K48" s="72">
        <v>100</v>
      </c>
      <c r="L48" s="30"/>
      <c r="M48" s="19">
        <v>15763</v>
      </c>
      <c r="N48" s="44">
        <v>102.64374552321418</v>
      </c>
    </row>
    <row r="49" spans="1:14" s="53" customFormat="1" ht="10.5" customHeight="1">
      <c r="A49" s="19" t="s">
        <v>36</v>
      </c>
      <c r="B49" s="19">
        <v>3250</v>
      </c>
      <c r="C49" s="46">
        <v>20.206416314349664</v>
      </c>
      <c r="D49" s="19">
        <v>10324</v>
      </c>
      <c r="E49" s="46">
        <v>64.18801293210645</v>
      </c>
      <c r="F49" s="19">
        <v>301</v>
      </c>
      <c r="G49" s="46">
        <v>1.8714250186520767</v>
      </c>
      <c r="H49" s="19">
        <v>2209</v>
      </c>
      <c r="I49" s="46">
        <v>13.734145734891818</v>
      </c>
      <c r="J49" s="19">
        <v>16084</v>
      </c>
      <c r="K49" s="72">
        <v>100</v>
      </c>
      <c r="L49" s="30"/>
      <c r="M49" s="19">
        <v>16084</v>
      </c>
      <c r="N49" s="44">
        <v>104.73399752555838</v>
      </c>
    </row>
    <row r="50" spans="1:14" ht="10.5" customHeight="1">
      <c r="A50" s="19" t="s">
        <v>37</v>
      </c>
      <c r="B50" s="19">
        <v>3503</v>
      </c>
      <c r="C50" s="46">
        <v>21.357151566882088</v>
      </c>
      <c r="D50" s="19">
        <v>10569</v>
      </c>
      <c r="E50" s="46">
        <v>64.43726374832337</v>
      </c>
      <c r="F50" s="19">
        <v>279</v>
      </c>
      <c r="G50" s="46">
        <v>1.7010120716985733</v>
      </c>
      <c r="H50" s="19">
        <v>2051</v>
      </c>
      <c r="I50" s="46">
        <v>12.504572613095963</v>
      </c>
      <c r="J50" s="19">
        <v>16402</v>
      </c>
      <c r="K50" s="72">
        <v>100</v>
      </c>
      <c r="M50" s="19">
        <v>16402</v>
      </c>
      <c r="N50" s="29">
        <v>106.80471446246013</v>
      </c>
    </row>
    <row r="51" spans="1:14" s="53" customFormat="1" ht="10.5" customHeight="1">
      <c r="A51" s="19" t="s">
        <v>40</v>
      </c>
      <c r="B51" s="19">
        <v>3581</v>
      </c>
      <c r="C51" s="46">
        <v>21.325631252977608</v>
      </c>
      <c r="D51" s="19">
        <v>10846</v>
      </c>
      <c r="E51" s="46">
        <v>64.59028108623154</v>
      </c>
      <c r="F51" s="19">
        <v>290</v>
      </c>
      <c r="G51" s="46">
        <v>1.727012863268223</v>
      </c>
      <c r="H51" s="19">
        <v>2075</v>
      </c>
      <c r="I51" s="46">
        <v>12.35707479752263</v>
      </c>
      <c r="J51" s="19">
        <v>16792</v>
      </c>
      <c r="K51" s="72">
        <v>100</v>
      </c>
      <c r="L51" s="30"/>
      <c r="M51" s="19">
        <v>16792</v>
      </c>
      <c r="N51" s="29">
        <v>109.34427296998112</v>
      </c>
    </row>
    <row r="52" spans="1:14" s="53" customFormat="1" ht="10.5" customHeight="1">
      <c r="A52" s="19" t="s">
        <v>41</v>
      </c>
      <c r="B52" s="19">
        <v>3831</v>
      </c>
      <c r="C52" s="46">
        <f aca="true" t="shared" si="16" ref="C52:C58">B52/J52*100</f>
        <v>22.026102455010637</v>
      </c>
      <c r="D52" s="19">
        <v>11248</v>
      </c>
      <c r="E52" s="46">
        <f aca="true" t="shared" si="17" ref="E52:E58">D52/J52*100</f>
        <v>64.66969470476629</v>
      </c>
      <c r="F52" s="19">
        <v>291</v>
      </c>
      <c r="G52" s="46">
        <f aca="true" t="shared" si="18" ref="G52:G58">F52/J52*100</f>
        <v>1.6730868740297822</v>
      </c>
      <c r="H52" s="19">
        <f>1654+274+95</f>
        <v>2023</v>
      </c>
      <c r="I52" s="46">
        <f aca="true" t="shared" si="19" ref="I52:I58">H52/J52*100</f>
        <v>11.631115966193297</v>
      </c>
      <c r="J52" s="19">
        <f aca="true" t="shared" si="20" ref="J52:K54">SUM(H52,F52,D52,B52)</f>
        <v>17393</v>
      </c>
      <c r="K52" s="72">
        <f t="shared" si="20"/>
        <v>100</v>
      </c>
      <c r="L52" s="30"/>
      <c r="M52" s="19">
        <f aca="true" t="shared" si="21" ref="M52:M58">SUM(J52)</f>
        <v>17393</v>
      </c>
      <c r="N52" s="29">
        <f>M52/M43*100</f>
        <v>113.25779774695579</v>
      </c>
    </row>
    <row r="53" spans="1:14" s="53" customFormat="1" ht="10.5" customHeight="1">
      <c r="A53" s="19" t="s">
        <v>42</v>
      </c>
      <c r="B53" s="19">
        <v>3988</v>
      </c>
      <c r="C53" s="46">
        <f t="shared" si="16"/>
        <v>22.403235773271167</v>
      </c>
      <c r="D53" s="19">
        <v>11491</v>
      </c>
      <c r="E53" s="46">
        <f t="shared" si="17"/>
        <v>64.55255322734678</v>
      </c>
      <c r="F53" s="19">
        <v>301</v>
      </c>
      <c r="G53" s="46">
        <f t="shared" si="18"/>
        <v>1.6909162406606373</v>
      </c>
      <c r="H53" s="19">
        <f>1662+103+256</f>
        <v>2021</v>
      </c>
      <c r="I53" s="46">
        <f t="shared" si="19"/>
        <v>11.35329475872142</v>
      </c>
      <c r="J53" s="19">
        <f t="shared" si="20"/>
        <v>17801</v>
      </c>
      <c r="K53" s="72">
        <f t="shared" si="20"/>
        <v>100</v>
      </c>
      <c r="L53" s="30"/>
      <c r="M53" s="19">
        <f t="shared" si="21"/>
        <v>17801</v>
      </c>
      <c r="N53" s="29">
        <f aca="true" t="shared" si="22" ref="N53:N58">M53/$M$43*100</f>
        <v>115.91456664713161</v>
      </c>
    </row>
    <row r="54" spans="1:14" s="53" customFormat="1" ht="10.5" customHeight="1">
      <c r="A54" s="19" t="s">
        <v>62</v>
      </c>
      <c r="B54" s="19">
        <v>4032</v>
      </c>
      <c r="C54" s="46">
        <f t="shared" si="16"/>
        <v>22.167243938644233</v>
      </c>
      <c r="D54" s="19">
        <v>11755</v>
      </c>
      <c r="E54" s="46">
        <f t="shared" si="17"/>
        <v>64.62697234592336</v>
      </c>
      <c r="F54" s="19">
        <v>318</v>
      </c>
      <c r="G54" s="46">
        <f t="shared" si="18"/>
        <v>1.748309417779977</v>
      </c>
      <c r="H54" s="19">
        <f>1702+275+107</f>
        <v>2084</v>
      </c>
      <c r="I54" s="46">
        <f t="shared" si="19"/>
        <v>11.457474297652427</v>
      </c>
      <c r="J54" s="19">
        <f t="shared" si="20"/>
        <v>18189</v>
      </c>
      <c r="K54" s="72">
        <f t="shared" si="20"/>
        <v>100</v>
      </c>
      <c r="L54" s="30"/>
      <c r="M54" s="19">
        <f t="shared" si="21"/>
        <v>18189</v>
      </c>
      <c r="N54" s="29">
        <f t="shared" si="22"/>
        <v>118.44110177769096</v>
      </c>
    </row>
    <row r="55" spans="1:14" s="53" customFormat="1" ht="10.5" customHeight="1">
      <c r="A55" s="19" t="s">
        <v>63</v>
      </c>
      <c r="B55" s="19">
        <v>4167</v>
      </c>
      <c r="C55" s="46">
        <f t="shared" si="16"/>
        <v>22.816623774845315</v>
      </c>
      <c r="D55" s="19">
        <v>11719</v>
      </c>
      <c r="E55" s="46">
        <f t="shared" si="17"/>
        <v>64.16798992498495</v>
      </c>
      <c r="F55" s="19">
        <v>316</v>
      </c>
      <c r="G55" s="46">
        <f t="shared" si="18"/>
        <v>1.7302743251382577</v>
      </c>
      <c r="H55" s="19">
        <v>2061</v>
      </c>
      <c r="I55" s="46">
        <f t="shared" si="19"/>
        <v>11.285111975031484</v>
      </c>
      <c r="J55" s="19">
        <f aca="true" t="shared" si="23" ref="J55:K58">SUM(H55,F55,D55,B55)</f>
        <v>18263</v>
      </c>
      <c r="K55" s="72">
        <f t="shared" si="23"/>
        <v>100</v>
      </c>
      <c r="L55" s="30"/>
      <c r="M55" s="19">
        <f t="shared" si="21"/>
        <v>18263</v>
      </c>
      <c r="N55" s="29">
        <f t="shared" si="22"/>
        <v>118.92296672527188</v>
      </c>
    </row>
    <row r="56" spans="1:14" s="53" customFormat="1" ht="10.5" customHeight="1">
      <c r="A56" s="19" t="s">
        <v>64</v>
      </c>
      <c r="B56" s="19">
        <v>4283</v>
      </c>
      <c r="C56" s="46">
        <f t="shared" si="16"/>
        <v>23.09143843001941</v>
      </c>
      <c r="D56" s="19">
        <v>11858</v>
      </c>
      <c r="E56" s="46">
        <f t="shared" si="17"/>
        <v>63.93142117748545</v>
      </c>
      <c r="F56" s="19">
        <v>301</v>
      </c>
      <c r="G56" s="46">
        <f t="shared" si="18"/>
        <v>1.6228164761699373</v>
      </c>
      <c r="H56" s="19">
        <v>2106</v>
      </c>
      <c r="I56" s="46">
        <f t="shared" si="19"/>
        <v>11.35432391632521</v>
      </c>
      <c r="J56" s="19">
        <f t="shared" si="23"/>
        <v>18548</v>
      </c>
      <c r="K56" s="72">
        <f t="shared" si="23"/>
        <v>100</v>
      </c>
      <c r="L56" s="30"/>
      <c r="M56" s="19">
        <f t="shared" si="21"/>
        <v>18548</v>
      </c>
      <c r="N56" s="29">
        <f t="shared" si="22"/>
        <v>120.77879794230644</v>
      </c>
    </row>
    <row r="57" spans="1:14" s="53" customFormat="1" ht="10.5" customHeight="1">
      <c r="A57" s="19" t="s">
        <v>65</v>
      </c>
      <c r="B57" s="19">
        <v>4445</v>
      </c>
      <c r="C57" s="46">
        <f>B57/J57*100</f>
        <v>23.376281882724165</v>
      </c>
      <c r="D57" s="19">
        <v>12138</v>
      </c>
      <c r="E57" s="46">
        <f>D57/J57*100</f>
        <v>63.833815408887716</v>
      </c>
      <c r="F57" s="19">
        <v>293</v>
      </c>
      <c r="G57" s="46">
        <f>F57/J57*100</f>
        <v>1.5408887720220878</v>
      </c>
      <c r="H57" s="19">
        <v>2139</v>
      </c>
      <c r="I57" s="46">
        <f>H57/J57*100</f>
        <v>11.249013936366028</v>
      </c>
      <c r="J57" s="19">
        <f>SUM(H57,F57,D57,B57)</f>
        <v>19015</v>
      </c>
      <c r="K57" s="72">
        <f>SUM(I57,G57,E57,C57)</f>
        <v>100</v>
      </c>
      <c r="L57" s="30"/>
      <c r="M57" s="19">
        <f>SUM(J57)</f>
        <v>19015</v>
      </c>
      <c r="N57" s="29">
        <f t="shared" si="22"/>
        <v>123.81975646285082</v>
      </c>
    </row>
    <row r="58" spans="1:14" s="53" customFormat="1" ht="10.5" customHeight="1">
      <c r="A58" s="19" t="s">
        <v>69</v>
      </c>
      <c r="B58" s="19">
        <v>4645</v>
      </c>
      <c r="C58" s="46">
        <f t="shared" si="16"/>
        <v>23.83640375635039</v>
      </c>
      <c r="D58" s="19">
        <v>12302</v>
      </c>
      <c r="E58" s="46">
        <f t="shared" si="17"/>
        <v>63.129265664289015</v>
      </c>
      <c r="F58" s="19">
        <v>308</v>
      </c>
      <c r="G58" s="46">
        <f t="shared" si="18"/>
        <v>1.5805408734027815</v>
      </c>
      <c r="H58" s="19">
        <f>1794+241+197</f>
        <v>2232</v>
      </c>
      <c r="I58" s="46">
        <f t="shared" si="19"/>
        <v>11.453789705957817</v>
      </c>
      <c r="J58" s="19">
        <f t="shared" si="23"/>
        <v>19487</v>
      </c>
      <c r="K58" s="72">
        <f t="shared" si="23"/>
        <v>100</v>
      </c>
      <c r="L58" s="30"/>
      <c r="M58" s="19">
        <f t="shared" si="21"/>
        <v>19487</v>
      </c>
      <c r="N58" s="29">
        <f t="shared" si="22"/>
        <v>126.89327342579931</v>
      </c>
    </row>
    <row r="59" spans="1:14" s="53" customFormat="1" ht="10.5" customHeight="1">
      <c r="A59" s="19" t="s">
        <v>71</v>
      </c>
      <c r="B59" s="19">
        <v>4904</v>
      </c>
      <c r="C59" s="46">
        <f aca="true" t="shared" si="24" ref="C59:C64">B59/J59*100</f>
        <v>24.723972775397026</v>
      </c>
      <c r="D59" s="19">
        <v>12404</v>
      </c>
      <c r="E59" s="46">
        <f aca="true" t="shared" si="25" ref="E59:E64">D59/J59*100</f>
        <v>62.53592135114696</v>
      </c>
      <c r="F59" s="19">
        <v>297</v>
      </c>
      <c r="G59" s="46">
        <f aca="true" t="shared" si="26" ref="G59:G64">F59/J59*100</f>
        <v>1.4973531635996975</v>
      </c>
      <c r="H59" s="19">
        <v>2230</v>
      </c>
      <c r="I59" s="46">
        <f aca="true" t="shared" si="27" ref="I59:I64">H59/J59*100</f>
        <v>11.242752709856314</v>
      </c>
      <c r="J59" s="19">
        <f aca="true" t="shared" si="28" ref="J59:K61">SUM(H59,F59,D59,B59)</f>
        <v>19835</v>
      </c>
      <c r="K59" s="72">
        <f t="shared" si="28"/>
        <v>100</v>
      </c>
      <c r="L59" s="30"/>
      <c r="M59" s="19">
        <f aca="true" t="shared" si="29" ref="M59:M64">SUM(J59)</f>
        <v>19835</v>
      </c>
      <c r="N59" s="29">
        <f aca="true" t="shared" si="30" ref="N59:N64">M59/$M$43*100</f>
        <v>129.15934101712574</v>
      </c>
    </row>
    <row r="60" spans="1:14" s="53" customFormat="1" ht="10.5" customHeight="1">
      <c r="A60" s="19" t="s">
        <v>84</v>
      </c>
      <c r="B60" s="19">
        <v>5090</v>
      </c>
      <c r="C60" s="46">
        <f t="shared" si="24"/>
        <v>25.226743321603806</v>
      </c>
      <c r="D60" s="19">
        <v>12546</v>
      </c>
      <c r="E60" s="46">
        <f t="shared" si="25"/>
        <v>62.17970957030282</v>
      </c>
      <c r="F60" s="19">
        <v>297</v>
      </c>
      <c r="G60" s="46">
        <f t="shared" si="26"/>
        <v>1.4719730386083163</v>
      </c>
      <c r="H60" s="19">
        <v>2244</v>
      </c>
      <c r="I60" s="46">
        <f t="shared" si="27"/>
        <v>11.121574069485057</v>
      </c>
      <c r="J60" s="19">
        <f t="shared" si="28"/>
        <v>20177</v>
      </c>
      <c r="K60" s="72">
        <f t="shared" si="28"/>
        <v>100</v>
      </c>
      <c r="L60" s="30"/>
      <c r="M60" s="19">
        <f t="shared" si="29"/>
        <v>20177</v>
      </c>
      <c r="N60" s="29">
        <f t="shared" si="30"/>
        <v>131.38633847756725</v>
      </c>
    </row>
    <row r="61" spans="1:14" s="53" customFormat="1" ht="10.5" customHeight="1">
      <c r="A61" s="19" t="s">
        <v>93</v>
      </c>
      <c r="B61" s="19">
        <v>5246</v>
      </c>
      <c r="C61" s="46">
        <f t="shared" si="24"/>
        <v>25.596486948036105</v>
      </c>
      <c r="D61" s="19">
        <v>12738</v>
      </c>
      <c r="E61" s="46">
        <f t="shared" si="25"/>
        <v>62.15174432788485</v>
      </c>
      <c r="F61" s="19">
        <v>324</v>
      </c>
      <c r="G61" s="46">
        <f t="shared" si="26"/>
        <v>1.5808733837521345</v>
      </c>
      <c r="H61" s="19">
        <f>1762+252+173</f>
        <v>2187</v>
      </c>
      <c r="I61" s="46">
        <f t="shared" si="27"/>
        <v>10.67089534032691</v>
      </c>
      <c r="J61" s="19">
        <f t="shared" si="28"/>
        <v>20495</v>
      </c>
      <c r="K61" s="72">
        <f t="shared" si="28"/>
        <v>100</v>
      </c>
      <c r="L61" s="30"/>
      <c r="M61" s="19">
        <f t="shared" si="29"/>
        <v>20495</v>
      </c>
      <c r="N61" s="29">
        <f t="shared" si="30"/>
        <v>133.45705541446898</v>
      </c>
    </row>
    <row r="62" spans="1:14" s="53" customFormat="1" ht="10.5" customHeight="1">
      <c r="A62" s="19" t="s">
        <v>97</v>
      </c>
      <c r="B62" s="19">
        <v>5249</v>
      </c>
      <c r="C62" s="46">
        <f t="shared" si="24"/>
        <v>25.405353080683412</v>
      </c>
      <c r="D62" s="19">
        <v>12863</v>
      </c>
      <c r="E62" s="46">
        <f t="shared" si="25"/>
        <v>62.25739315618799</v>
      </c>
      <c r="F62" s="19">
        <v>324</v>
      </c>
      <c r="G62" s="46">
        <f t="shared" si="26"/>
        <v>1.5681719181065776</v>
      </c>
      <c r="H62" s="19">
        <v>2225</v>
      </c>
      <c r="I62" s="46">
        <f t="shared" si="27"/>
        <v>10.769081845022022</v>
      </c>
      <c r="J62" s="19">
        <f aca="true" t="shared" si="31" ref="J62:K64">SUM(H62,F62,D62,B62)</f>
        <v>20661</v>
      </c>
      <c r="K62" s="72">
        <f t="shared" si="31"/>
        <v>100</v>
      </c>
      <c r="L62" s="30"/>
      <c r="M62" s="19">
        <f t="shared" si="29"/>
        <v>20661</v>
      </c>
      <c r="N62" s="29">
        <f t="shared" si="30"/>
        <v>134.5379957022856</v>
      </c>
    </row>
    <row r="63" spans="1:14" s="53" customFormat="1" ht="10.5" customHeight="1">
      <c r="A63" s="19" t="s">
        <v>98</v>
      </c>
      <c r="B63" s="19">
        <v>5176</v>
      </c>
      <c r="C63" s="46">
        <f t="shared" si="24"/>
        <v>25.456155018934734</v>
      </c>
      <c r="D63" s="19">
        <v>12714</v>
      </c>
      <c r="E63" s="46">
        <f t="shared" si="25"/>
        <v>62.52889391629372</v>
      </c>
      <c r="F63" s="19">
        <v>312</v>
      </c>
      <c r="G63" s="46">
        <f t="shared" si="26"/>
        <v>1.5344513844489254</v>
      </c>
      <c r="H63" s="19">
        <v>2131</v>
      </c>
      <c r="I63" s="46">
        <f t="shared" si="27"/>
        <v>10.480499680322628</v>
      </c>
      <c r="J63" s="19">
        <f t="shared" si="31"/>
        <v>20333</v>
      </c>
      <c r="K63" s="72">
        <f t="shared" si="31"/>
        <v>100.00000000000001</v>
      </c>
      <c r="L63" s="30"/>
      <c r="M63" s="19">
        <f t="shared" si="29"/>
        <v>20333</v>
      </c>
      <c r="N63" s="29">
        <f t="shared" si="30"/>
        <v>132.40216188057562</v>
      </c>
    </row>
    <row r="64" spans="1:14" s="53" customFormat="1" ht="10.5" customHeight="1">
      <c r="A64" s="19" t="s">
        <v>99</v>
      </c>
      <c r="B64" s="19">
        <v>5124</v>
      </c>
      <c r="C64" s="46">
        <f t="shared" si="24"/>
        <v>25.454545454545453</v>
      </c>
      <c r="D64" s="19">
        <v>12564</v>
      </c>
      <c r="E64" s="46">
        <f t="shared" si="25"/>
        <v>62.414307004470935</v>
      </c>
      <c r="F64" s="19">
        <v>314</v>
      </c>
      <c r="G64" s="46">
        <f t="shared" si="26"/>
        <v>1.5598609041231992</v>
      </c>
      <c r="H64" s="19">
        <f>1718+226+184</f>
        <v>2128</v>
      </c>
      <c r="I64" s="46">
        <f t="shared" si="27"/>
        <v>10.571286636860409</v>
      </c>
      <c r="J64" s="19">
        <f t="shared" si="31"/>
        <v>20130</v>
      </c>
      <c r="K64" s="72">
        <f t="shared" si="31"/>
        <v>100</v>
      </c>
      <c r="L64" s="30"/>
      <c r="M64" s="19">
        <f t="shared" si="29"/>
        <v>20130</v>
      </c>
      <c r="N64" s="29">
        <f t="shared" si="30"/>
        <v>131.08028911896855</v>
      </c>
    </row>
    <row r="65" spans="1:14" s="53" customFormat="1" ht="10.5" customHeight="1">
      <c r="A65" s="19" t="s">
        <v>100</v>
      </c>
      <c r="B65" s="19">
        <v>5297</v>
      </c>
      <c r="C65" s="46">
        <f>B65/J65*100</f>
        <v>26.053809453543845</v>
      </c>
      <c r="D65" s="19">
        <v>12586</v>
      </c>
      <c r="E65" s="46">
        <f>D65/J65*100</f>
        <v>61.90546456150706</v>
      </c>
      <c r="F65" s="19">
        <v>305</v>
      </c>
      <c r="G65" s="46">
        <f>F65/J65*100</f>
        <v>1.5001721509025627</v>
      </c>
      <c r="H65" s="19">
        <f>1735+206+202</f>
        <v>2143</v>
      </c>
      <c r="I65" s="46">
        <f>H65/J65*100</f>
        <v>10.54055383404653</v>
      </c>
      <c r="J65" s="19">
        <f>SUM(H65,F65,D65,B65)</f>
        <v>20331</v>
      </c>
      <c r="K65" s="72">
        <f>SUM(I65,G65,E65,C65)</f>
        <v>100</v>
      </c>
      <c r="L65" s="30"/>
      <c r="M65" s="19">
        <f>SUM(J65)</f>
        <v>20331</v>
      </c>
      <c r="N65" s="29">
        <f>M65/$M$43*100</f>
        <v>132.389138503614</v>
      </c>
    </row>
    <row r="66" spans="1:14" s="53" customFormat="1" ht="10.5" customHeight="1">
      <c r="A66" s="36" t="s">
        <v>175</v>
      </c>
      <c r="B66" s="36">
        <v>5560</v>
      </c>
      <c r="C66" s="49">
        <f>B66/J66*100</f>
        <v>27.063862928348907</v>
      </c>
      <c r="D66" s="36">
        <v>12607</v>
      </c>
      <c r="E66" s="49">
        <f>D66/J66*100</f>
        <v>61.365848909657316</v>
      </c>
      <c r="F66" s="203">
        <v>516</v>
      </c>
      <c r="G66" s="49">
        <f>F66/J66*100</f>
        <v>2.5116822429906542</v>
      </c>
      <c r="H66" s="36">
        <f>1653+208</f>
        <v>1861</v>
      </c>
      <c r="I66" s="49">
        <f>H66/J66*100</f>
        <v>9.058605919003115</v>
      </c>
      <c r="J66" s="36">
        <f>SUM(H66,F66,D66,B66)</f>
        <v>20544</v>
      </c>
      <c r="K66" s="73">
        <f>SUM(I66,G66,E66,C66)</f>
        <v>100</v>
      </c>
      <c r="L66" s="30"/>
      <c r="M66" s="36">
        <f>SUM(J66)</f>
        <v>20544</v>
      </c>
      <c r="N66" s="41">
        <f>M66/$M$43*100</f>
        <v>133.7761281500293</v>
      </c>
    </row>
    <row r="67" spans="1:14" ht="11.25">
      <c r="A67" s="53"/>
      <c r="B67" s="53"/>
      <c r="C67" s="46"/>
      <c r="D67" s="53"/>
      <c r="E67" s="46"/>
      <c r="F67" s="53"/>
      <c r="G67" s="46"/>
      <c r="H67" s="53"/>
      <c r="I67" s="46"/>
      <c r="J67" s="53"/>
      <c r="K67" s="91"/>
      <c r="M67" s="53"/>
      <c r="N67" s="46"/>
    </row>
    <row r="68" spans="1:14" ht="11.25">
      <c r="A68" s="6" t="s">
        <v>58</v>
      </c>
      <c r="B68" s="7"/>
      <c r="C68" s="8"/>
      <c r="D68" s="7"/>
      <c r="E68" s="10"/>
      <c r="F68" s="9"/>
      <c r="G68" s="7"/>
      <c r="H68" s="8"/>
      <c r="I68" s="7"/>
      <c r="J68" s="7"/>
      <c r="K68" s="7"/>
      <c r="L68" s="7"/>
      <c r="M68" s="7"/>
      <c r="N68" s="7"/>
    </row>
    <row r="69" spans="1:14" ht="11.25" customHeight="1">
      <c r="A69" s="6" t="s">
        <v>61</v>
      </c>
      <c r="B69" s="7"/>
      <c r="C69" s="8"/>
      <c r="D69" s="7"/>
      <c r="E69" s="10"/>
      <c r="F69" s="9"/>
      <c r="G69" s="7"/>
      <c r="H69" s="8"/>
      <c r="I69" s="7"/>
      <c r="J69" s="7"/>
      <c r="K69" s="7"/>
      <c r="L69" s="7"/>
      <c r="M69" s="7"/>
      <c r="N69" s="7"/>
    </row>
    <row r="71" spans="1:14" ht="11.25">
      <c r="A71" s="11"/>
      <c r="B71" s="12" t="s">
        <v>7</v>
      </c>
      <c r="C71" s="13"/>
      <c r="D71" s="12" t="s">
        <v>6</v>
      </c>
      <c r="E71" s="13"/>
      <c r="F71" s="12" t="s">
        <v>0</v>
      </c>
      <c r="G71" s="13"/>
      <c r="H71" s="12" t="s">
        <v>101</v>
      </c>
      <c r="I71" s="13"/>
      <c r="J71" s="12" t="s">
        <v>4</v>
      </c>
      <c r="K71" s="14"/>
      <c r="M71" s="12" t="s">
        <v>11</v>
      </c>
      <c r="N71" s="15"/>
    </row>
    <row r="72" spans="1:14" ht="11.25">
      <c r="A72" s="16" t="s">
        <v>12</v>
      </c>
      <c r="B72" s="17" t="s">
        <v>5</v>
      </c>
      <c r="C72" s="18"/>
      <c r="D72" s="16" t="s">
        <v>8</v>
      </c>
      <c r="E72" s="8"/>
      <c r="F72" s="19"/>
      <c r="H72" s="16" t="s">
        <v>32</v>
      </c>
      <c r="I72" s="8"/>
      <c r="J72" s="19"/>
      <c r="K72" s="20"/>
      <c r="M72" s="16" t="s">
        <v>10</v>
      </c>
      <c r="N72" s="21"/>
    </row>
    <row r="73" spans="1:14" s="81" customFormat="1" ht="11.25">
      <c r="A73" s="22"/>
      <c r="B73" s="61" t="s">
        <v>13</v>
      </c>
      <c r="C73" s="74" t="s">
        <v>14</v>
      </c>
      <c r="D73" s="61" t="s">
        <v>13</v>
      </c>
      <c r="E73" s="74" t="s">
        <v>14</v>
      </c>
      <c r="F73" s="61" t="s">
        <v>13</v>
      </c>
      <c r="G73" s="74" t="s">
        <v>14</v>
      </c>
      <c r="H73" s="61" t="s">
        <v>13</v>
      </c>
      <c r="I73" s="74" t="s">
        <v>14</v>
      </c>
      <c r="J73" s="61" t="s">
        <v>13</v>
      </c>
      <c r="K73" s="75" t="s">
        <v>14</v>
      </c>
      <c r="L73" s="26"/>
      <c r="M73" s="61" t="s">
        <v>13</v>
      </c>
      <c r="N73" s="75" t="s">
        <v>14</v>
      </c>
    </row>
    <row r="74" spans="1:14" s="53" customFormat="1" ht="10.5" customHeight="1">
      <c r="A74" s="19" t="s">
        <v>15</v>
      </c>
      <c r="B74" s="19">
        <v>74249</v>
      </c>
      <c r="C74" s="46">
        <v>16.78136915215087</v>
      </c>
      <c r="D74" s="19">
        <v>329582</v>
      </c>
      <c r="E74" s="42">
        <v>74.49039324306305</v>
      </c>
      <c r="F74" s="19">
        <v>14147</v>
      </c>
      <c r="G74" s="42">
        <v>3.1974306643251538</v>
      </c>
      <c r="H74" s="19">
        <v>24471</v>
      </c>
      <c r="I74" s="46">
        <v>5.530806940460935</v>
      </c>
      <c r="J74" s="19">
        <v>442449</v>
      </c>
      <c r="K74" s="72">
        <v>100</v>
      </c>
      <c r="L74" s="30"/>
      <c r="M74" s="19">
        <v>442449</v>
      </c>
      <c r="N74" s="44">
        <v>98.14903958135996</v>
      </c>
    </row>
    <row r="75" spans="1:14" s="53" customFormat="1" ht="10.5" customHeight="1">
      <c r="A75" s="19" t="s">
        <v>16</v>
      </c>
      <c r="B75" s="19">
        <v>74895</v>
      </c>
      <c r="C75" s="46">
        <v>16.68084670414354</v>
      </c>
      <c r="D75" s="19">
        <v>334864</v>
      </c>
      <c r="E75" s="46">
        <v>74.58194873805091</v>
      </c>
      <c r="F75" s="19">
        <v>14181</v>
      </c>
      <c r="G75" s="46">
        <v>3.158436305647367</v>
      </c>
      <c r="H75" s="19">
        <v>25048</v>
      </c>
      <c r="I75" s="46">
        <v>5.578768252158187</v>
      </c>
      <c r="J75" s="19">
        <v>448988</v>
      </c>
      <c r="K75" s="72">
        <v>100</v>
      </c>
      <c r="L75" s="30"/>
      <c r="M75" s="19">
        <v>448988</v>
      </c>
      <c r="N75" s="44">
        <v>99.59959449237233</v>
      </c>
    </row>
    <row r="76" spans="1:14" s="53" customFormat="1" ht="10.5" customHeight="1">
      <c r="A76" s="19" t="s">
        <v>17</v>
      </c>
      <c r="B76" s="19">
        <v>75027</v>
      </c>
      <c r="C76" s="46">
        <v>16.60194239207642</v>
      </c>
      <c r="D76" s="19">
        <v>337616</v>
      </c>
      <c r="E76" s="46">
        <v>74.70752372670204</v>
      </c>
      <c r="F76" s="19">
        <v>14157</v>
      </c>
      <c r="G76" s="46">
        <v>3.1326548901678843</v>
      </c>
      <c r="H76" s="19">
        <v>25117</v>
      </c>
      <c r="I76" s="46">
        <v>5.557878991053667</v>
      </c>
      <c r="J76" s="19">
        <v>451917</v>
      </c>
      <c r="K76" s="72">
        <v>100</v>
      </c>
      <c r="L76" s="30"/>
      <c r="M76" s="19">
        <v>451917</v>
      </c>
      <c r="N76" s="44">
        <v>100.24933838812937</v>
      </c>
    </row>
    <row r="77" spans="1:14" s="53" customFormat="1" ht="10.5" customHeight="1">
      <c r="A77" s="19" t="s">
        <v>18</v>
      </c>
      <c r="B77" s="19">
        <v>74452</v>
      </c>
      <c r="C77" s="46">
        <v>16.515784406590164</v>
      </c>
      <c r="D77" s="19">
        <v>337337</v>
      </c>
      <c r="E77" s="46">
        <v>74.83190732775353</v>
      </c>
      <c r="F77" s="19">
        <v>13404</v>
      </c>
      <c r="G77" s="46">
        <v>2.973426827834505</v>
      </c>
      <c r="H77" s="19">
        <v>25600</v>
      </c>
      <c r="I77" s="46">
        <v>5.678881437821794</v>
      </c>
      <c r="J77" s="19">
        <v>450793</v>
      </c>
      <c r="K77" s="72">
        <v>100</v>
      </c>
      <c r="L77" s="30"/>
      <c r="M77" s="33">
        <v>450793</v>
      </c>
      <c r="N77" s="34">
        <v>100</v>
      </c>
    </row>
    <row r="78" spans="1:14" s="53" customFormat="1" ht="10.5" customHeight="1">
      <c r="A78" s="19" t="s">
        <v>19</v>
      </c>
      <c r="B78" s="19">
        <v>74026</v>
      </c>
      <c r="C78" s="46">
        <v>16.53196359778907</v>
      </c>
      <c r="D78" s="19">
        <v>334845</v>
      </c>
      <c r="E78" s="46">
        <v>74.77974429121768</v>
      </c>
      <c r="F78" s="19">
        <v>13568</v>
      </c>
      <c r="G78" s="46">
        <v>3.030093238791804</v>
      </c>
      <c r="H78" s="19">
        <v>25336</v>
      </c>
      <c r="I78" s="46">
        <v>5.6581988722014405</v>
      </c>
      <c r="J78" s="19">
        <v>447775</v>
      </c>
      <c r="K78" s="72">
        <v>100</v>
      </c>
      <c r="L78" s="30"/>
      <c r="M78" s="19">
        <v>447775</v>
      </c>
      <c r="N78" s="44">
        <v>99.33051311799429</v>
      </c>
    </row>
    <row r="79" spans="1:14" s="53" customFormat="1" ht="10.5" customHeight="1">
      <c r="A79" s="19" t="s">
        <v>20</v>
      </c>
      <c r="B79" s="19">
        <v>73337</v>
      </c>
      <c r="C79" s="46">
        <v>16.597075590618896</v>
      </c>
      <c r="D79" s="19">
        <v>330828</v>
      </c>
      <c r="E79" s="46">
        <v>74.87049270481842</v>
      </c>
      <c r="F79" s="19">
        <v>13469</v>
      </c>
      <c r="G79" s="46">
        <v>3.048202287113543</v>
      </c>
      <c r="H79" s="19">
        <v>24233</v>
      </c>
      <c r="I79" s="46">
        <v>5.484229417449142</v>
      </c>
      <c r="J79" s="19">
        <v>441867</v>
      </c>
      <c r="K79" s="72">
        <v>100</v>
      </c>
      <c r="L79" s="30"/>
      <c r="M79" s="19">
        <v>441867</v>
      </c>
      <c r="N79" s="44">
        <v>98.01993376117198</v>
      </c>
    </row>
    <row r="80" spans="1:14" s="53" customFormat="1" ht="10.5" customHeight="1">
      <c r="A80" s="19" t="s">
        <v>21</v>
      </c>
      <c r="B80" s="19">
        <v>71596</v>
      </c>
      <c r="C80" s="46">
        <v>16.420159394530128</v>
      </c>
      <c r="D80" s="19">
        <v>327187</v>
      </c>
      <c r="E80" s="46">
        <v>75.03858723697036</v>
      </c>
      <c r="F80" s="19">
        <v>13659</v>
      </c>
      <c r="G80" s="46">
        <v>3.1326185425147637</v>
      </c>
      <c r="H80" s="19">
        <v>23583</v>
      </c>
      <c r="I80" s="46">
        <v>5.408634825984748</v>
      </c>
      <c r="J80" s="19">
        <v>436025</v>
      </c>
      <c r="K80" s="72">
        <v>100</v>
      </c>
      <c r="L80" s="30"/>
      <c r="M80" s="19">
        <v>436025</v>
      </c>
      <c r="N80" s="44">
        <v>96.72399527055656</v>
      </c>
    </row>
    <row r="81" spans="1:14" s="53" customFormat="1" ht="10.5" customHeight="1">
      <c r="A81" s="19" t="s">
        <v>22</v>
      </c>
      <c r="B81" s="19">
        <v>70336</v>
      </c>
      <c r="C81" s="46">
        <v>16.31823528456454</v>
      </c>
      <c r="D81" s="19">
        <v>323981</v>
      </c>
      <c r="E81" s="46">
        <v>75.16489686260954</v>
      </c>
      <c r="F81" s="19">
        <v>13595</v>
      </c>
      <c r="G81" s="46">
        <v>3.1540947550849485</v>
      </c>
      <c r="H81" s="19">
        <v>23115</v>
      </c>
      <c r="I81" s="29">
        <v>5.362773097740977</v>
      </c>
      <c r="J81" s="19">
        <v>431027</v>
      </c>
      <c r="K81" s="72">
        <v>100</v>
      </c>
      <c r="L81" s="30"/>
      <c r="M81" s="19">
        <v>431027</v>
      </c>
      <c r="N81" s="44">
        <v>95.61528240234432</v>
      </c>
    </row>
    <row r="82" spans="1:14" s="53" customFormat="1" ht="10.5" customHeight="1">
      <c r="A82" s="19" t="s">
        <v>23</v>
      </c>
      <c r="B82" s="19">
        <v>69690</v>
      </c>
      <c r="C82" s="46">
        <v>16.24074238067051</v>
      </c>
      <c r="D82" s="19">
        <v>322705</v>
      </c>
      <c r="E82" s="46">
        <v>75.20402884135855</v>
      </c>
      <c r="F82" s="19">
        <v>13456</v>
      </c>
      <c r="G82" s="46">
        <v>3.135821918127456</v>
      </c>
      <c r="H82" s="19">
        <v>23255</v>
      </c>
      <c r="I82" s="29">
        <v>5.419406859843488</v>
      </c>
      <c r="J82" s="19">
        <v>429106</v>
      </c>
      <c r="K82" s="72">
        <v>100</v>
      </c>
      <c r="L82" s="30"/>
      <c r="M82" s="19">
        <v>429106</v>
      </c>
      <c r="N82" s="44">
        <v>95.18914446320152</v>
      </c>
    </row>
    <row r="83" spans="1:14" s="53" customFormat="1" ht="10.5" customHeight="1">
      <c r="A83" s="19" t="s">
        <v>36</v>
      </c>
      <c r="B83" s="19">
        <v>69929</v>
      </c>
      <c r="C83" s="46">
        <v>16.25639583134765</v>
      </c>
      <c r="D83" s="19">
        <v>323332</v>
      </c>
      <c r="E83" s="46">
        <v>75.16499559469317</v>
      </c>
      <c r="F83" s="19">
        <v>13514</v>
      </c>
      <c r="G83" s="46">
        <v>3.141599812164226</v>
      </c>
      <c r="H83" s="19">
        <v>23388</v>
      </c>
      <c r="I83" s="46">
        <v>5.437008761794948</v>
      </c>
      <c r="J83" s="19">
        <v>430163</v>
      </c>
      <c r="K83" s="72">
        <v>100</v>
      </c>
      <c r="L83" s="30"/>
      <c r="M83" s="19">
        <v>430163</v>
      </c>
      <c r="N83" s="44">
        <v>95.42362015381782</v>
      </c>
    </row>
    <row r="84" spans="1:14" ht="10.5" customHeight="1">
      <c r="A84" s="19" t="s">
        <v>37</v>
      </c>
      <c r="B84" s="19">
        <v>71976</v>
      </c>
      <c r="C84" s="46">
        <v>16.516553039255957</v>
      </c>
      <c r="D84" s="19">
        <v>327337</v>
      </c>
      <c r="E84" s="46">
        <v>75.11502337183126</v>
      </c>
      <c r="F84" s="19">
        <v>13616</v>
      </c>
      <c r="G84" s="46">
        <v>3.124505198712197</v>
      </c>
      <c r="H84" s="19">
        <v>22852</v>
      </c>
      <c r="I84" s="46">
        <v>5.243918390200582</v>
      </c>
      <c r="J84" s="19">
        <v>435781</v>
      </c>
      <c r="K84" s="72">
        <v>100</v>
      </c>
      <c r="M84" s="19">
        <v>435781</v>
      </c>
      <c r="N84" s="29">
        <v>96.66986843185231</v>
      </c>
    </row>
    <row r="85" spans="1:14" s="53" customFormat="1" ht="10.5" customHeight="1">
      <c r="A85" s="19" t="s">
        <v>40</v>
      </c>
      <c r="B85" s="19">
        <v>74072</v>
      </c>
      <c r="C85" s="46">
        <v>16.656098076516592</v>
      </c>
      <c r="D85" s="19">
        <v>333559</v>
      </c>
      <c r="E85" s="46">
        <v>75.00528429507504</v>
      </c>
      <c r="F85" s="19">
        <v>13951</v>
      </c>
      <c r="G85" s="46">
        <v>3.137072365610257</v>
      </c>
      <c r="H85" s="19">
        <v>23132</v>
      </c>
      <c r="I85" s="46">
        <v>5.201545262798113</v>
      </c>
      <c r="J85" s="19">
        <v>444714</v>
      </c>
      <c r="K85" s="72">
        <v>100</v>
      </c>
      <c r="L85" s="30"/>
      <c r="M85" s="19">
        <v>444714</v>
      </c>
      <c r="N85" s="29">
        <v>98.65148748982348</v>
      </c>
    </row>
    <row r="86" spans="1:14" s="53" customFormat="1" ht="10.5" customHeight="1">
      <c r="A86" s="19" t="s">
        <v>41</v>
      </c>
      <c r="B86" s="19">
        <v>75298</v>
      </c>
      <c r="C86" s="46">
        <v>16.64261196487498</v>
      </c>
      <c r="D86" s="19">
        <v>339908</v>
      </c>
      <c r="E86" s="46">
        <v>75.12758569625653</v>
      </c>
      <c r="F86" s="19">
        <v>14054</v>
      </c>
      <c r="G86" s="46">
        <v>3.106261368885667</v>
      </c>
      <c r="H86" s="19">
        <v>23181</v>
      </c>
      <c r="I86" s="46">
        <v>5.123540969982827</v>
      </c>
      <c r="J86" s="19">
        <v>452441</v>
      </c>
      <c r="K86" s="72">
        <v>100</v>
      </c>
      <c r="L86" s="30"/>
      <c r="M86" s="19">
        <f aca="true" t="shared" si="32" ref="M86:M92">SUM(J86)</f>
        <v>452441</v>
      </c>
      <c r="N86" s="29">
        <f>M86/M77*100</f>
        <v>100.36557799255978</v>
      </c>
    </row>
    <row r="87" spans="1:14" s="53" customFormat="1" ht="10.5" customHeight="1">
      <c r="A87" s="19" t="s">
        <v>42</v>
      </c>
      <c r="B87" s="19">
        <v>76311</v>
      </c>
      <c r="C87" s="46">
        <v>16.685434163257543</v>
      </c>
      <c r="D87" s="19">
        <v>344092</v>
      </c>
      <c r="E87" s="46">
        <v>75.2358691683193</v>
      </c>
      <c r="F87" s="19">
        <v>13912</v>
      </c>
      <c r="G87" s="46">
        <v>3.0418650008418044</v>
      </c>
      <c r="H87" s="19">
        <v>23036</v>
      </c>
      <c r="I87" s="46">
        <v>5.036831667581354</v>
      </c>
      <c r="J87" s="19">
        <v>457351</v>
      </c>
      <c r="K87" s="72">
        <v>100</v>
      </c>
      <c r="L87" s="30"/>
      <c r="M87" s="19">
        <f t="shared" si="32"/>
        <v>457351</v>
      </c>
      <c r="N87" s="29">
        <f aca="true" t="shared" si="33" ref="N87:N92">M87/$M$77*100</f>
        <v>101.45476970582949</v>
      </c>
    </row>
    <row r="88" spans="1:14" s="53" customFormat="1" ht="10.5" customHeight="1">
      <c r="A88" s="19" t="s">
        <v>62</v>
      </c>
      <c r="B88" s="19">
        <v>76528</v>
      </c>
      <c r="C88" s="46">
        <v>16.726444559556047</v>
      </c>
      <c r="D88" s="19">
        <v>344332</v>
      </c>
      <c r="E88" s="46">
        <v>75.25938359921928</v>
      </c>
      <c r="F88" s="19">
        <v>14034</v>
      </c>
      <c r="G88" s="46">
        <v>3.067359959084382</v>
      </c>
      <c r="H88" s="19">
        <v>22633</v>
      </c>
      <c r="I88" s="46">
        <v>4.946811882140289</v>
      </c>
      <c r="J88" s="19">
        <v>457527</v>
      </c>
      <c r="K88" s="72">
        <v>99.99999999999999</v>
      </c>
      <c r="L88" s="30"/>
      <c r="M88" s="19">
        <f t="shared" si="32"/>
        <v>457527</v>
      </c>
      <c r="N88" s="29">
        <f t="shared" si="33"/>
        <v>101.49381201571452</v>
      </c>
    </row>
    <row r="89" spans="1:14" s="53" customFormat="1" ht="10.5" customHeight="1">
      <c r="A89" s="19" t="s">
        <v>63</v>
      </c>
      <c r="B89" s="19">
        <v>76459</v>
      </c>
      <c r="C89" s="46">
        <v>16.746098147523533</v>
      </c>
      <c r="D89" s="19">
        <v>343418</v>
      </c>
      <c r="E89" s="46">
        <v>75.21562580763856</v>
      </c>
      <c r="F89" s="19">
        <v>14223</v>
      </c>
      <c r="G89" s="46">
        <v>3.1151303829794688</v>
      </c>
      <c r="H89" s="19">
        <v>22478</v>
      </c>
      <c r="I89" s="46">
        <v>4.923145661858434</v>
      </c>
      <c r="J89" s="19">
        <v>456578</v>
      </c>
      <c r="K89" s="72">
        <v>100</v>
      </c>
      <c r="L89" s="30"/>
      <c r="M89" s="19">
        <f t="shared" si="32"/>
        <v>456578</v>
      </c>
      <c r="N89" s="29">
        <f t="shared" si="33"/>
        <v>101.28329410616404</v>
      </c>
    </row>
    <row r="90" spans="1:14" s="53" customFormat="1" ht="10.5" customHeight="1">
      <c r="A90" s="19" t="s">
        <v>64</v>
      </c>
      <c r="B90" s="19">
        <v>76632</v>
      </c>
      <c r="C90" s="46">
        <v>16.853532265655584</v>
      </c>
      <c r="D90" s="19">
        <v>341319</v>
      </c>
      <c r="E90" s="46">
        <v>75.06564854605516</v>
      </c>
      <c r="F90" s="19">
        <v>14278</v>
      </c>
      <c r="G90" s="46">
        <v>3.1401338042727636</v>
      </c>
      <c r="H90" s="19">
        <v>22465</v>
      </c>
      <c r="I90" s="46">
        <v>4.940685384016503</v>
      </c>
      <c r="J90" s="19">
        <v>454694</v>
      </c>
      <c r="K90" s="72">
        <v>100.00000000000001</v>
      </c>
      <c r="L90" s="30"/>
      <c r="M90" s="19">
        <f t="shared" si="32"/>
        <v>454694</v>
      </c>
      <c r="N90" s="29">
        <f t="shared" si="33"/>
        <v>100.86536392534933</v>
      </c>
    </row>
    <row r="91" spans="1:14" s="53" customFormat="1" ht="10.5" customHeight="1">
      <c r="A91" s="19" t="s">
        <v>67</v>
      </c>
      <c r="B91" s="19">
        <v>77448</v>
      </c>
      <c r="C91" s="46">
        <v>17.258222657990906</v>
      </c>
      <c r="D91" s="19">
        <v>335863</v>
      </c>
      <c r="E91" s="46">
        <v>74.84245476423924</v>
      </c>
      <c r="F91" s="19">
        <v>13794</v>
      </c>
      <c r="G91" s="46">
        <v>3.07380336928425</v>
      </c>
      <c r="H91" s="19">
        <v>21655</v>
      </c>
      <c r="I91" s="46">
        <v>4.825519208485605</v>
      </c>
      <c r="J91" s="19">
        <v>448760</v>
      </c>
      <c r="K91" s="72">
        <v>100</v>
      </c>
      <c r="L91" s="30"/>
      <c r="M91" s="19">
        <f>SUM(J91)</f>
        <v>448760</v>
      </c>
      <c r="N91" s="29">
        <f t="shared" si="33"/>
        <v>99.54901695456672</v>
      </c>
    </row>
    <row r="92" spans="1:14" s="53" customFormat="1" ht="10.5" customHeight="1">
      <c r="A92" s="19" t="s">
        <v>69</v>
      </c>
      <c r="B92" s="19">
        <v>77545</v>
      </c>
      <c r="C92" s="46">
        <v>17.45302234716086</v>
      </c>
      <c r="D92" s="19">
        <v>331866</v>
      </c>
      <c r="E92" s="46">
        <v>74.69294879441468</v>
      </c>
      <c r="F92" s="19">
        <v>13598</v>
      </c>
      <c r="G92" s="46">
        <v>3.0604964585298005</v>
      </c>
      <c r="H92" s="19">
        <v>21298</v>
      </c>
      <c r="I92" s="46">
        <v>4.7935323998946675</v>
      </c>
      <c r="J92" s="19">
        <v>444307</v>
      </c>
      <c r="K92" s="72">
        <v>100</v>
      </c>
      <c r="L92" s="30"/>
      <c r="M92" s="19">
        <f t="shared" si="32"/>
        <v>444307</v>
      </c>
      <c r="N92" s="29">
        <f t="shared" si="33"/>
        <v>98.56120214821436</v>
      </c>
    </row>
    <row r="93" spans="1:14" s="53" customFormat="1" ht="10.5" customHeight="1">
      <c r="A93" s="19" t="s">
        <v>71</v>
      </c>
      <c r="B93" s="19">
        <v>77631</v>
      </c>
      <c r="C93" s="46">
        <v>17.62258240261509</v>
      </c>
      <c r="D93" s="19">
        <v>328304</v>
      </c>
      <c r="E93" s="46">
        <v>74.52646871878689</v>
      </c>
      <c r="F93" s="19">
        <v>13523</v>
      </c>
      <c r="G93" s="46">
        <v>3.0697811677108873</v>
      </c>
      <c r="H93" s="19">
        <v>21062</v>
      </c>
      <c r="I93" s="46">
        <v>4.781167710887133</v>
      </c>
      <c r="J93" s="19">
        <v>440520</v>
      </c>
      <c r="K93" s="72">
        <v>100</v>
      </c>
      <c r="L93" s="30"/>
      <c r="M93" s="19">
        <f aca="true" t="shared" si="34" ref="M93:M98">SUM(J93)</f>
        <v>440520</v>
      </c>
      <c r="N93" s="29">
        <f aca="true" t="shared" si="35" ref="N93:N98">M93/$M$77*100</f>
        <v>97.72112699176783</v>
      </c>
    </row>
    <row r="94" spans="1:14" s="53" customFormat="1" ht="10.5" customHeight="1">
      <c r="A94" s="19" t="s">
        <v>84</v>
      </c>
      <c r="B94" s="19">
        <v>78688</v>
      </c>
      <c r="C94" s="46">
        <v>17.924618559706968</v>
      </c>
      <c r="D94" s="19">
        <v>325870</v>
      </c>
      <c r="E94" s="46">
        <v>74.2310828849597</v>
      </c>
      <c r="F94" s="19">
        <v>13757</v>
      </c>
      <c r="G94" s="46">
        <v>3.1337558144302653</v>
      </c>
      <c r="H94" s="19">
        <v>20679</v>
      </c>
      <c r="I94" s="46">
        <v>4.7105427409030645</v>
      </c>
      <c r="J94" s="19">
        <v>438994</v>
      </c>
      <c r="K94" s="72">
        <v>100</v>
      </c>
      <c r="L94" s="30"/>
      <c r="M94" s="19">
        <f t="shared" si="34"/>
        <v>438994</v>
      </c>
      <c r="N94" s="29">
        <f t="shared" si="35"/>
        <v>97.38261241856017</v>
      </c>
    </row>
    <row r="95" spans="1:14" s="53" customFormat="1" ht="10.5" customHeight="1">
      <c r="A95" s="19" t="s">
        <v>93</v>
      </c>
      <c r="B95" s="19">
        <v>80114</v>
      </c>
      <c r="C95" s="46">
        <v>18.292371062461754</v>
      </c>
      <c r="D95" s="19">
        <v>324174</v>
      </c>
      <c r="E95" s="46">
        <v>74.01841247225799</v>
      </c>
      <c r="F95" s="19">
        <v>13544</v>
      </c>
      <c r="G95" s="46">
        <v>3.0924916203158253</v>
      </c>
      <c r="H95" s="19">
        <v>20132</v>
      </c>
      <c r="I95" s="46">
        <v>4.5967248449644265</v>
      </c>
      <c r="J95" s="19">
        <v>437964</v>
      </c>
      <c r="K95" s="72">
        <v>100</v>
      </c>
      <c r="L95" s="30"/>
      <c r="M95" s="19">
        <f t="shared" si="34"/>
        <v>437964</v>
      </c>
      <c r="N95" s="29">
        <f t="shared" si="35"/>
        <v>97.15412617321032</v>
      </c>
    </row>
    <row r="96" spans="1:14" s="53" customFormat="1" ht="10.5" customHeight="1">
      <c r="A96" s="19" t="s">
        <v>97</v>
      </c>
      <c r="B96" s="19">
        <v>81771</v>
      </c>
      <c r="C96" s="46">
        <v>18.690172522559585</v>
      </c>
      <c r="D96" s="19">
        <v>322230</v>
      </c>
      <c r="E96" s="46">
        <v>73.65122466332045</v>
      </c>
      <c r="F96" s="19">
        <v>13445</v>
      </c>
      <c r="G96" s="46">
        <v>3.073086663558152</v>
      </c>
      <c r="H96" s="19">
        <v>20062</v>
      </c>
      <c r="I96" s="46">
        <v>4.585516150561818</v>
      </c>
      <c r="J96" s="19">
        <v>437508</v>
      </c>
      <c r="K96" s="72">
        <v>100</v>
      </c>
      <c r="L96" s="30"/>
      <c r="M96" s="19">
        <f t="shared" si="34"/>
        <v>437508</v>
      </c>
      <c r="N96" s="29">
        <f t="shared" si="35"/>
        <v>97.05297109759911</v>
      </c>
    </row>
    <row r="97" spans="1:14" s="53" customFormat="1" ht="10.5" customHeight="1">
      <c r="A97" s="19" t="s">
        <v>98</v>
      </c>
      <c r="B97" s="19">
        <v>83645</v>
      </c>
      <c r="C97" s="46">
        <v>19.072603355063492</v>
      </c>
      <c r="D97" s="19">
        <v>321358</v>
      </c>
      <c r="E97" s="46">
        <v>73.2755534577858</v>
      </c>
      <c r="F97" s="19">
        <v>13529</v>
      </c>
      <c r="G97" s="46">
        <v>3.0848616270028573</v>
      </c>
      <c r="H97" s="19">
        <v>20029</v>
      </c>
      <c r="I97" s="46">
        <v>4.566981560147847</v>
      </c>
      <c r="J97" s="19">
        <v>438561</v>
      </c>
      <c r="K97" s="72">
        <v>100</v>
      </c>
      <c r="L97" s="30"/>
      <c r="M97" s="19">
        <f t="shared" si="34"/>
        <v>438561</v>
      </c>
      <c r="N97" s="29">
        <f t="shared" si="35"/>
        <v>97.28655946299078</v>
      </c>
    </row>
    <row r="98" spans="1:14" s="53" customFormat="1" ht="10.5" customHeight="1">
      <c r="A98" s="19" t="s">
        <v>99</v>
      </c>
      <c r="B98" s="19">
        <v>85498</v>
      </c>
      <c r="C98" s="46">
        <v>19.46068735389917</v>
      </c>
      <c r="D98" s="19">
        <v>320019</v>
      </c>
      <c r="E98" s="46">
        <v>72.84134957902477</v>
      </c>
      <c r="F98" s="19">
        <v>13634</v>
      </c>
      <c r="G98" s="46">
        <v>3.1033124913221513</v>
      </c>
      <c r="H98" s="19">
        <v>20186</v>
      </c>
      <c r="I98" s="46">
        <v>4.594650575753921</v>
      </c>
      <c r="J98" s="19">
        <v>439337</v>
      </c>
      <c r="K98" s="72">
        <v>100.00000000000001</v>
      </c>
      <c r="L98" s="30"/>
      <c r="M98" s="19">
        <f t="shared" si="34"/>
        <v>439337</v>
      </c>
      <c r="N98" s="29">
        <f t="shared" si="35"/>
        <v>97.45870055657475</v>
      </c>
    </row>
    <row r="99" spans="1:14" s="53" customFormat="1" ht="10.5" customHeight="1">
      <c r="A99" s="19" t="s">
        <v>100</v>
      </c>
      <c r="B99" s="19">
        <v>87616</v>
      </c>
      <c r="C99" s="46">
        <v>19.808910573223063</v>
      </c>
      <c r="D99" s="19">
        <v>320435</v>
      </c>
      <c r="E99" s="46">
        <v>72.44645109946508</v>
      </c>
      <c r="F99" s="19">
        <v>13745</v>
      </c>
      <c r="G99" s="46">
        <v>3.107577107251541</v>
      </c>
      <c r="H99" s="19">
        <v>20510</v>
      </c>
      <c r="I99" s="46">
        <v>4.63706122006032</v>
      </c>
      <c r="J99" s="19">
        <v>442306</v>
      </c>
      <c r="K99" s="72">
        <v>100</v>
      </c>
      <c r="L99" s="30"/>
      <c r="M99" s="19">
        <f>SUM(J99)</f>
        <v>442306</v>
      </c>
      <c r="N99" s="29">
        <f>M99/$M$77*100</f>
        <v>98.11731770457838</v>
      </c>
    </row>
    <row r="100" spans="1:14" s="53" customFormat="1" ht="10.5" customHeight="1">
      <c r="A100" s="36" t="s">
        <v>175</v>
      </c>
      <c r="B100" s="36">
        <v>90772</v>
      </c>
      <c r="C100" s="49">
        <v>20.261607142857144</v>
      </c>
      <c r="D100" s="36">
        <v>322524</v>
      </c>
      <c r="E100" s="49">
        <v>71.99196428571429</v>
      </c>
      <c r="F100" s="36">
        <v>14228</v>
      </c>
      <c r="G100" s="49">
        <v>3.175892857142857</v>
      </c>
      <c r="H100" s="36">
        <v>20476</v>
      </c>
      <c r="I100" s="49">
        <v>4.570535714285715</v>
      </c>
      <c r="J100" s="36">
        <v>448000</v>
      </c>
      <c r="K100" s="73">
        <v>100</v>
      </c>
      <c r="L100" s="30"/>
      <c r="M100" s="36">
        <f>SUM(J100)</f>
        <v>448000</v>
      </c>
      <c r="N100" s="41">
        <f>M100/$M$77*100</f>
        <v>99.38042516188139</v>
      </c>
    </row>
    <row r="101" spans="1:14" ht="11.25">
      <c r="A101" s="53"/>
      <c r="B101" s="53"/>
      <c r="C101" s="46"/>
      <c r="D101" s="53"/>
      <c r="E101" s="46"/>
      <c r="F101" s="53"/>
      <c r="G101" s="46"/>
      <c r="H101" s="53"/>
      <c r="I101" s="46"/>
      <c r="J101" s="53"/>
      <c r="K101" s="91"/>
      <c r="M101" s="53"/>
      <c r="N101" s="46"/>
    </row>
    <row r="102" ht="10.5" customHeight="1">
      <c r="A102" s="5" t="s">
        <v>43</v>
      </c>
    </row>
    <row r="103" ht="10.5" customHeight="1">
      <c r="A103" s="5" t="s">
        <v>24</v>
      </c>
    </row>
    <row r="104" ht="10.5" customHeight="1">
      <c r="A104" s="5" t="s">
        <v>25</v>
      </c>
    </row>
    <row r="105" ht="10.5" customHeight="1">
      <c r="A105" s="5" t="s">
        <v>26</v>
      </c>
    </row>
    <row r="106" ht="11.25">
      <c r="A106" s="2" t="s">
        <v>44</v>
      </c>
    </row>
    <row r="107" spans="1:14" ht="21.75" customHeight="1">
      <c r="A107" s="341" t="s">
        <v>70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</row>
    <row r="145" ht="9.75" customHeight="1"/>
    <row r="146" ht="11.25" hidden="1"/>
  </sheetData>
  <sheetProtection/>
  <mergeCells count="2">
    <mergeCell ref="H6:I6"/>
    <mergeCell ref="A107:N10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115" zoomScaleNormal="115" zoomScalePageLayoutView="0" workbookViewId="0" topLeftCell="A1">
      <selection activeCell="A109" sqref="A109"/>
    </sheetView>
  </sheetViews>
  <sheetFormatPr defaultColWidth="9.140625" defaultRowHeight="12.75"/>
  <cols>
    <col min="1" max="1" width="12.421875" style="82" customWidth="1"/>
    <col min="2" max="12" width="6.7109375" style="82" customWidth="1"/>
    <col min="13" max="13" width="2.00390625" style="82" customWidth="1"/>
    <col min="14" max="15" width="6.7109375" style="82" customWidth="1"/>
    <col min="16" max="16384" width="9.140625" style="82" customWidth="1"/>
  </cols>
  <sheetData>
    <row r="1" spans="1:15" ht="9.75" customHeight="1">
      <c r="A1" s="8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6" t="s">
        <v>95</v>
      </c>
      <c r="B2" s="7"/>
      <c r="C2" s="7"/>
      <c r="D2" s="7"/>
      <c r="E2" s="7"/>
      <c r="F2" s="7"/>
      <c r="G2" s="9"/>
      <c r="H2" s="9"/>
      <c r="I2" s="9"/>
      <c r="J2" s="84"/>
      <c r="K2" s="84"/>
      <c r="L2" s="84"/>
      <c r="M2" s="84"/>
      <c r="N2" s="84"/>
      <c r="O2" s="84"/>
    </row>
    <row r="3" spans="1:15" ht="12.75">
      <c r="A3" s="6" t="s">
        <v>61</v>
      </c>
      <c r="B3" s="7"/>
      <c r="C3" s="7"/>
      <c r="D3" s="7"/>
      <c r="E3" s="7"/>
      <c r="F3" s="7"/>
      <c r="G3" s="9"/>
      <c r="H3" s="9"/>
      <c r="I3" s="9"/>
      <c r="J3" s="84"/>
      <c r="K3" s="84"/>
      <c r="L3" s="84"/>
      <c r="M3" s="84"/>
      <c r="N3" s="84"/>
      <c r="O3" s="84"/>
    </row>
    <row r="4" spans="1:15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</row>
    <row r="5" spans="1:15" ht="12.75">
      <c r="A5" s="11"/>
      <c r="B5" s="12" t="s">
        <v>7</v>
      </c>
      <c r="C5" s="13"/>
      <c r="D5" s="12" t="s">
        <v>6</v>
      </c>
      <c r="E5" s="54"/>
      <c r="F5" s="12" t="s">
        <v>0</v>
      </c>
      <c r="G5" s="54"/>
      <c r="H5" s="12" t="s">
        <v>38</v>
      </c>
      <c r="I5" s="54"/>
      <c r="J5" s="11"/>
      <c r="K5" s="85" t="s">
        <v>4</v>
      </c>
      <c r="L5" s="86"/>
      <c r="M5" s="5"/>
      <c r="N5" s="12" t="s">
        <v>27</v>
      </c>
      <c r="O5" s="56"/>
    </row>
    <row r="6" spans="1:15" ht="12.75">
      <c r="A6" s="57" t="s">
        <v>12</v>
      </c>
      <c r="B6" s="17" t="s">
        <v>5</v>
      </c>
      <c r="C6" s="18"/>
      <c r="D6" s="16" t="s">
        <v>8</v>
      </c>
      <c r="E6" s="7"/>
      <c r="F6" s="19"/>
      <c r="G6" s="2"/>
      <c r="H6" s="16" t="s">
        <v>39</v>
      </c>
      <c r="I6" s="7"/>
      <c r="J6" s="19"/>
      <c r="K6" s="53"/>
      <c r="L6" s="58"/>
      <c r="M6" s="5"/>
      <c r="N6" s="59" t="s">
        <v>28</v>
      </c>
      <c r="O6" s="60"/>
    </row>
    <row r="7" spans="1:15" ht="12.75">
      <c r="A7" s="22"/>
      <c r="B7" s="61" t="s">
        <v>2</v>
      </c>
      <c r="C7" s="62" t="s">
        <v>3</v>
      </c>
      <c r="D7" s="61" t="s">
        <v>2</v>
      </c>
      <c r="E7" s="62" t="s">
        <v>3</v>
      </c>
      <c r="F7" s="61" t="s">
        <v>2</v>
      </c>
      <c r="G7" s="62" t="s">
        <v>3</v>
      </c>
      <c r="H7" s="61" t="s">
        <v>2</v>
      </c>
      <c r="I7" s="62" t="s">
        <v>3</v>
      </c>
      <c r="J7" s="61" t="s">
        <v>2</v>
      </c>
      <c r="K7" s="62" t="s">
        <v>3</v>
      </c>
      <c r="L7" s="63" t="s">
        <v>4</v>
      </c>
      <c r="M7" s="5"/>
      <c r="N7" s="61" t="s">
        <v>2</v>
      </c>
      <c r="O7" s="63" t="s">
        <v>3</v>
      </c>
    </row>
    <row r="8" spans="1:15" ht="11.25" customHeight="1">
      <c r="A8" s="167" t="s">
        <v>15</v>
      </c>
      <c r="B8" s="163">
        <v>37140</v>
      </c>
      <c r="C8" s="164">
        <v>34529</v>
      </c>
      <c r="D8" s="163">
        <v>157605</v>
      </c>
      <c r="E8" s="164">
        <v>162933</v>
      </c>
      <c r="F8" s="163">
        <v>9601</v>
      </c>
      <c r="G8" s="164">
        <v>4279</v>
      </c>
      <c r="H8" s="163">
        <v>13780</v>
      </c>
      <c r="I8" s="164">
        <v>8360</v>
      </c>
      <c r="J8" s="163">
        <v>218126</v>
      </c>
      <c r="K8" s="164">
        <v>210101</v>
      </c>
      <c r="L8" s="166">
        <v>428227</v>
      </c>
      <c r="M8" s="5"/>
      <c r="N8" s="168">
        <v>50.937003038108294</v>
      </c>
      <c r="O8" s="169">
        <v>49.062996961891706</v>
      </c>
    </row>
    <row r="9" spans="1:15" s="87" customFormat="1" ht="11.25" customHeight="1">
      <c r="A9" s="19" t="s">
        <v>16</v>
      </c>
      <c r="B9" s="19">
        <v>37269</v>
      </c>
      <c r="C9" s="53">
        <v>34962</v>
      </c>
      <c r="D9" s="19">
        <v>160093</v>
      </c>
      <c r="E9" s="53">
        <v>165470</v>
      </c>
      <c r="F9" s="19">
        <v>9526</v>
      </c>
      <c r="G9" s="53">
        <v>4384</v>
      </c>
      <c r="H9" s="19">
        <v>14084</v>
      </c>
      <c r="I9" s="53">
        <v>8642</v>
      </c>
      <c r="J9" s="19">
        <v>220972</v>
      </c>
      <c r="K9" s="53">
        <v>213458</v>
      </c>
      <c r="L9" s="58">
        <v>434430</v>
      </c>
      <c r="M9" s="30"/>
      <c r="N9" s="64">
        <v>50.86481136201459</v>
      </c>
      <c r="O9" s="29">
        <v>49.13518863798541</v>
      </c>
    </row>
    <row r="10" spans="1:15" s="87" customFormat="1" ht="11.25" customHeight="1">
      <c r="A10" s="19" t="s">
        <v>17</v>
      </c>
      <c r="B10" s="19">
        <v>37253</v>
      </c>
      <c r="C10" s="53">
        <v>35089</v>
      </c>
      <c r="D10" s="19">
        <v>161220</v>
      </c>
      <c r="E10" s="53">
        <v>166805</v>
      </c>
      <c r="F10" s="19">
        <v>9439</v>
      </c>
      <c r="G10" s="53">
        <v>4447</v>
      </c>
      <c r="H10" s="19">
        <v>14107</v>
      </c>
      <c r="I10" s="53">
        <v>8596</v>
      </c>
      <c r="J10" s="19">
        <v>222019</v>
      </c>
      <c r="K10" s="53">
        <v>214937</v>
      </c>
      <c r="L10" s="58">
        <v>436956</v>
      </c>
      <c r="M10" s="30"/>
      <c r="N10" s="64">
        <v>50.81037907706955</v>
      </c>
      <c r="O10" s="29">
        <v>49.18962092293045</v>
      </c>
    </row>
    <row r="11" spans="1:15" s="87" customFormat="1" ht="11.25" customHeight="1">
      <c r="A11" s="19" t="s">
        <v>18</v>
      </c>
      <c r="B11" s="19">
        <v>36689</v>
      </c>
      <c r="C11" s="53">
        <v>34992</v>
      </c>
      <c r="D11" s="19">
        <v>160853</v>
      </c>
      <c r="E11" s="53">
        <v>166558</v>
      </c>
      <c r="F11" s="19">
        <v>9069</v>
      </c>
      <c r="G11" s="53">
        <v>4182</v>
      </c>
      <c r="H11" s="19">
        <v>14426</v>
      </c>
      <c r="I11" s="53">
        <v>8667</v>
      </c>
      <c r="J11" s="19">
        <v>221037</v>
      </c>
      <c r="K11" s="53">
        <v>214399</v>
      </c>
      <c r="L11" s="58">
        <v>435436</v>
      </c>
      <c r="M11" s="30"/>
      <c r="N11" s="64">
        <v>50.76222452897785</v>
      </c>
      <c r="O11" s="29">
        <v>49.23777547102215</v>
      </c>
    </row>
    <row r="12" spans="1:15" s="87" customFormat="1" ht="11.25" customHeight="1">
      <c r="A12" s="19" t="s">
        <v>21</v>
      </c>
      <c r="B12" s="19">
        <v>34675</v>
      </c>
      <c r="C12" s="53">
        <v>33762</v>
      </c>
      <c r="D12" s="19">
        <v>156132</v>
      </c>
      <c r="E12" s="53">
        <v>161010</v>
      </c>
      <c r="F12" s="19">
        <v>9073</v>
      </c>
      <c r="G12" s="53">
        <v>4288</v>
      </c>
      <c r="H12" s="19">
        <v>13156</v>
      </c>
      <c r="I12" s="53">
        <v>8270</v>
      </c>
      <c r="J12" s="19">
        <v>213036</v>
      </c>
      <c r="K12" s="53">
        <v>207330</v>
      </c>
      <c r="L12" s="58">
        <v>420366</v>
      </c>
      <c r="M12" s="30"/>
      <c r="N12" s="64">
        <v>50.678694280698245</v>
      </c>
      <c r="O12" s="29">
        <v>49.32130571930175</v>
      </c>
    </row>
    <row r="13" spans="1:15" s="87" customFormat="1" ht="11.25" customHeight="1">
      <c r="A13" s="19" t="s">
        <v>22</v>
      </c>
      <c r="B13" s="19">
        <v>33801</v>
      </c>
      <c r="C13" s="53">
        <v>33316</v>
      </c>
      <c r="D13" s="19">
        <v>154711</v>
      </c>
      <c r="E13" s="53">
        <v>159171</v>
      </c>
      <c r="F13" s="19">
        <v>9087</v>
      </c>
      <c r="G13" s="53">
        <v>4190</v>
      </c>
      <c r="H13" s="19">
        <v>12856</v>
      </c>
      <c r="I13" s="53">
        <v>8121</v>
      </c>
      <c r="J13" s="19">
        <v>210455</v>
      </c>
      <c r="K13" s="53">
        <v>204798</v>
      </c>
      <c r="L13" s="58">
        <v>415253</v>
      </c>
      <c r="M13" s="30"/>
      <c r="N13" s="64">
        <v>50.68115100914382</v>
      </c>
      <c r="O13" s="29">
        <v>49.31884899085618</v>
      </c>
    </row>
    <row r="14" spans="1:15" s="87" customFormat="1" ht="11.25" customHeight="1">
      <c r="A14" s="19" t="s">
        <v>23</v>
      </c>
      <c r="B14" s="19">
        <v>33358</v>
      </c>
      <c r="C14" s="53">
        <v>33066</v>
      </c>
      <c r="D14" s="19">
        <v>154075</v>
      </c>
      <c r="E14" s="53">
        <v>158585</v>
      </c>
      <c r="F14" s="19">
        <v>8940</v>
      </c>
      <c r="G14" s="53">
        <v>4208</v>
      </c>
      <c r="H14" s="19">
        <v>12993</v>
      </c>
      <c r="I14" s="53">
        <v>8118</v>
      </c>
      <c r="J14" s="19">
        <v>209366</v>
      </c>
      <c r="K14" s="53">
        <v>203977</v>
      </c>
      <c r="L14" s="58">
        <v>413343</v>
      </c>
      <c r="M14" s="30"/>
      <c r="N14" s="64">
        <v>50.65187991571165</v>
      </c>
      <c r="O14" s="29">
        <v>49.34812008428835</v>
      </c>
    </row>
    <row r="15" spans="1:15" s="87" customFormat="1" ht="11.25" customHeight="1">
      <c r="A15" s="19" t="s">
        <v>36</v>
      </c>
      <c r="B15" s="19">
        <v>33441</v>
      </c>
      <c r="C15" s="53">
        <v>33238</v>
      </c>
      <c r="D15" s="19">
        <v>154235</v>
      </c>
      <c r="E15" s="53">
        <v>158773</v>
      </c>
      <c r="F15" s="19">
        <v>8934</v>
      </c>
      <c r="G15" s="53">
        <v>4279</v>
      </c>
      <c r="H15" s="19">
        <v>12914</v>
      </c>
      <c r="I15" s="53">
        <v>8265</v>
      </c>
      <c r="J15" s="19">
        <v>209524</v>
      </c>
      <c r="K15" s="53">
        <v>204555</v>
      </c>
      <c r="L15" s="58">
        <v>414079</v>
      </c>
      <c r="M15" s="30"/>
      <c r="N15" s="64">
        <v>50.600006278995075</v>
      </c>
      <c r="O15" s="29">
        <v>49.39999372100493</v>
      </c>
    </row>
    <row r="16" spans="1:15" ht="11.25" customHeight="1">
      <c r="A16" s="19" t="s">
        <v>37</v>
      </c>
      <c r="B16" s="19">
        <v>34175</v>
      </c>
      <c r="C16" s="53">
        <v>34298</v>
      </c>
      <c r="D16" s="19">
        <v>156265</v>
      </c>
      <c r="E16" s="53">
        <v>160503</v>
      </c>
      <c r="F16" s="19">
        <v>9004</v>
      </c>
      <c r="G16" s="53">
        <v>4333</v>
      </c>
      <c r="H16" s="19">
        <v>12672</v>
      </c>
      <c r="I16" s="53">
        <v>8129</v>
      </c>
      <c r="J16" s="19">
        <v>212116</v>
      </c>
      <c r="K16" s="53">
        <v>207263</v>
      </c>
      <c r="L16" s="58">
        <v>419379</v>
      </c>
      <c r="M16" s="5"/>
      <c r="N16" s="64">
        <v>50.57859358718486</v>
      </c>
      <c r="O16" s="29">
        <v>49.42140641281514</v>
      </c>
    </row>
    <row r="17" spans="1:15" s="87" customFormat="1" ht="11.25" customHeight="1">
      <c r="A17" s="19" t="s">
        <v>40</v>
      </c>
      <c r="B17" s="19">
        <v>35425</v>
      </c>
      <c r="C17" s="53">
        <v>35066</v>
      </c>
      <c r="D17" s="19">
        <v>159452</v>
      </c>
      <c r="E17" s="53">
        <v>163261</v>
      </c>
      <c r="F17" s="19">
        <v>9178</v>
      </c>
      <c r="G17" s="53">
        <v>4483</v>
      </c>
      <c r="H17" s="19">
        <v>12930</v>
      </c>
      <c r="I17" s="53">
        <v>8127</v>
      </c>
      <c r="J17" s="19">
        <v>216985</v>
      </c>
      <c r="K17" s="53">
        <v>210937</v>
      </c>
      <c r="L17" s="58">
        <v>427922</v>
      </c>
      <c r="M17" s="30"/>
      <c r="N17" s="64">
        <v>50.70667084188239</v>
      </c>
      <c r="O17" s="29">
        <v>49.2933291581176</v>
      </c>
    </row>
    <row r="18" spans="1:15" s="87" customFormat="1" ht="11.25" customHeight="1">
      <c r="A18" s="19" t="s">
        <v>41</v>
      </c>
      <c r="B18" s="19">
        <v>35986</v>
      </c>
      <c r="C18" s="53">
        <v>35481</v>
      </c>
      <c r="D18" s="19">
        <v>162221</v>
      </c>
      <c r="E18" s="53">
        <v>166439</v>
      </c>
      <c r="F18" s="19">
        <v>9321</v>
      </c>
      <c r="G18" s="53">
        <v>4442</v>
      </c>
      <c r="H18" s="19">
        <f>12786+239</f>
        <v>13025</v>
      </c>
      <c r="I18" s="53">
        <f>8056+77</f>
        <v>8133</v>
      </c>
      <c r="J18" s="19">
        <f aca="true" t="shared" si="0" ref="J18:K20">SUM(H18,F18,D18,B18)</f>
        <v>220553</v>
      </c>
      <c r="K18" s="53">
        <f t="shared" si="0"/>
        <v>214495</v>
      </c>
      <c r="L18" s="58">
        <f aca="true" t="shared" si="1" ref="L18:L24">SUM(J18:K18)</f>
        <v>435048</v>
      </c>
      <c r="M18" s="30"/>
      <c r="N18" s="64">
        <f aca="true" t="shared" si="2" ref="N18:N24">J18/L18*100</f>
        <v>50.69624501204465</v>
      </c>
      <c r="O18" s="29">
        <f aca="true" t="shared" si="3" ref="O18:O24">K18/L18*100</f>
        <v>49.30375498795535</v>
      </c>
    </row>
    <row r="19" spans="1:15" s="87" customFormat="1" ht="11.25" customHeight="1">
      <c r="A19" s="19" t="s">
        <v>42</v>
      </c>
      <c r="B19" s="19">
        <v>36233</v>
      </c>
      <c r="C19" s="53">
        <v>36090</v>
      </c>
      <c r="D19" s="19">
        <v>164142</v>
      </c>
      <c r="E19" s="53">
        <v>168459</v>
      </c>
      <c r="F19" s="19">
        <v>9103</v>
      </c>
      <c r="G19" s="53">
        <v>4508</v>
      </c>
      <c r="H19" s="19">
        <f>12761+232</f>
        <v>12993</v>
      </c>
      <c r="I19" s="53">
        <f>7949+73</f>
        <v>8022</v>
      </c>
      <c r="J19" s="19">
        <f t="shared" si="0"/>
        <v>222471</v>
      </c>
      <c r="K19" s="53">
        <f t="shared" si="0"/>
        <v>217079</v>
      </c>
      <c r="L19" s="58">
        <f t="shared" si="1"/>
        <v>439550</v>
      </c>
      <c r="M19" s="30"/>
      <c r="N19" s="64">
        <f t="shared" si="2"/>
        <v>50.613354567170965</v>
      </c>
      <c r="O19" s="29">
        <f t="shared" si="3"/>
        <v>49.38664543282903</v>
      </c>
    </row>
    <row r="20" spans="1:15" s="87" customFormat="1" ht="11.25" customHeight="1">
      <c r="A20" s="19" t="s">
        <v>62</v>
      </c>
      <c r="B20" s="19">
        <v>36213</v>
      </c>
      <c r="C20" s="53">
        <v>36283</v>
      </c>
      <c r="D20" s="19">
        <v>164273</v>
      </c>
      <c r="E20" s="53">
        <v>168304</v>
      </c>
      <c r="F20" s="19">
        <v>9162</v>
      </c>
      <c r="G20" s="53">
        <v>4554</v>
      </c>
      <c r="H20" s="19">
        <f>12477+206</f>
        <v>12683</v>
      </c>
      <c r="I20" s="53">
        <f>75+7791</f>
        <v>7866</v>
      </c>
      <c r="J20" s="19">
        <f t="shared" si="0"/>
        <v>222331</v>
      </c>
      <c r="K20" s="53">
        <f t="shared" si="0"/>
        <v>217007</v>
      </c>
      <c r="L20" s="58">
        <f t="shared" si="1"/>
        <v>439338</v>
      </c>
      <c r="M20" s="30"/>
      <c r="N20" s="64">
        <f t="shared" si="2"/>
        <v>50.60591162157609</v>
      </c>
      <c r="O20" s="29">
        <f t="shared" si="3"/>
        <v>49.3940883784239</v>
      </c>
    </row>
    <row r="21" spans="1:15" s="87" customFormat="1" ht="11.25" customHeight="1">
      <c r="A21" s="19" t="s">
        <v>63</v>
      </c>
      <c r="B21" s="19">
        <v>35962</v>
      </c>
      <c r="C21" s="53">
        <v>36330</v>
      </c>
      <c r="D21" s="19">
        <v>163615</v>
      </c>
      <c r="E21" s="53">
        <v>168084</v>
      </c>
      <c r="F21" s="19">
        <v>9217</v>
      </c>
      <c r="G21" s="53">
        <v>4690</v>
      </c>
      <c r="H21" s="19">
        <v>12747</v>
      </c>
      <c r="I21" s="53">
        <v>7670</v>
      </c>
      <c r="J21" s="19">
        <f aca="true" t="shared" si="4" ref="J21:K24">SUM(H21,F21,D21,B21)</f>
        <v>221541</v>
      </c>
      <c r="K21" s="53">
        <f t="shared" si="4"/>
        <v>216774</v>
      </c>
      <c r="L21" s="58">
        <f t="shared" si="1"/>
        <v>438315</v>
      </c>
      <c r="M21" s="30"/>
      <c r="N21" s="64">
        <f t="shared" si="2"/>
        <v>50.543787002498206</v>
      </c>
      <c r="O21" s="29">
        <f t="shared" si="3"/>
        <v>49.456212997501794</v>
      </c>
    </row>
    <row r="22" spans="1:15" s="87" customFormat="1" ht="11.25" customHeight="1">
      <c r="A22" s="19" t="s">
        <v>64</v>
      </c>
      <c r="B22" s="19">
        <v>35869</v>
      </c>
      <c r="C22" s="53">
        <v>36480</v>
      </c>
      <c r="D22" s="19">
        <v>162133</v>
      </c>
      <c r="E22" s="53">
        <v>167328</v>
      </c>
      <c r="F22" s="19">
        <v>9242</v>
      </c>
      <c r="G22" s="53">
        <v>4735</v>
      </c>
      <c r="H22" s="19">
        <v>12728</v>
      </c>
      <c r="I22" s="53">
        <v>7631</v>
      </c>
      <c r="J22" s="19">
        <f t="shared" si="4"/>
        <v>219972</v>
      </c>
      <c r="K22" s="53">
        <f t="shared" si="4"/>
        <v>216174</v>
      </c>
      <c r="L22" s="58">
        <f t="shared" si="1"/>
        <v>436146</v>
      </c>
      <c r="M22" s="30"/>
      <c r="N22" s="64">
        <f t="shared" si="2"/>
        <v>50.43540465807321</v>
      </c>
      <c r="O22" s="29">
        <f t="shared" si="3"/>
        <v>49.56459534192679</v>
      </c>
    </row>
    <row r="23" spans="1:15" s="87" customFormat="1" ht="11.25" customHeight="1">
      <c r="A23" s="19" t="s">
        <v>67</v>
      </c>
      <c r="B23" s="19">
        <v>36866</v>
      </c>
      <c r="C23" s="53">
        <v>36137</v>
      </c>
      <c r="D23" s="19">
        <v>160650</v>
      </c>
      <c r="E23" s="53">
        <v>163075</v>
      </c>
      <c r="F23" s="19">
        <v>9044</v>
      </c>
      <c r="G23" s="53">
        <v>4457</v>
      </c>
      <c r="H23" s="19">
        <v>11920</v>
      </c>
      <c r="I23" s="53">
        <v>7596</v>
      </c>
      <c r="J23" s="19">
        <f>SUM(H23,F23,D23,B23)</f>
        <v>218480</v>
      </c>
      <c r="K23" s="53">
        <f>SUM(I23,G23,E23,C23)</f>
        <v>211265</v>
      </c>
      <c r="L23" s="58">
        <f>SUM(J23:K23)</f>
        <v>429745</v>
      </c>
      <c r="M23" s="30"/>
      <c r="N23" s="64">
        <f>J23/L23*100</f>
        <v>50.839451302516615</v>
      </c>
      <c r="O23" s="29">
        <f>K23/L23*100</f>
        <v>49.16054869748339</v>
      </c>
    </row>
    <row r="24" spans="1:15" s="87" customFormat="1" ht="11.25" customHeight="1">
      <c r="A24" s="19" t="s">
        <v>69</v>
      </c>
      <c r="B24" s="19">
        <v>37058</v>
      </c>
      <c r="C24" s="53">
        <v>35842</v>
      </c>
      <c r="D24" s="19">
        <v>158547</v>
      </c>
      <c r="E24" s="53">
        <v>161017</v>
      </c>
      <c r="F24" s="19">
        <v>8919</v>
      </c>
      <c r="G24" s="53">
        <v>4371</v>
      </c>
      <c r="H24" s="19">
        <v>11606</v>
      </c>
      <c r="I24" s="53">
        <v>7460</v>
      </c>
      <c r="J24" s="19">
        <f t="shared" si="4"/>
        <v>216130</v>
      </c>
      <c r="K24" s="53">
        <f t="shared" si="4"/>
        <v>208690</v>
      </c>
      <c r="L24" s="58">
        <f t="shared" si="1"/>
        <v>424820</v>
      </c>
      <c r="M24" s="30"/>
      <c r="N24" s="64">
        <f t="shared" si="2"/>
        <v>50.875664987524125</v>
      </c>
      <c r="O24" s="29">
        <f t="shared" si="3"/>
        <v>49.124335012475875</v>
      </c>
    </row>
    <row r="25" spans="1:24" s="87" customFormat="1" ht="11.25" customHeight="1">
      <c r="A25" s="19" t="s">
        <v>71</v>
      </c>
      <c r="B25" s="19">
        <v>36926</v>
      </c>
      <c r="C25" s="53">
        <v>35801</v>
      </c>
      <c r="D25" s="19">
        <v>156674</v>
      </c>
      <c r="E25" s="53">
        <v>159226</v>
      </c>
      <c r="F25" s="19">
        <v>8820</v>
      </c>
      <c r="G25" s="53">
        <v>4406</v>
      </c>
      <c r="H25" s="19">
        <v>11288</v>
      </c>
      <c r="I25" s="53">
        <v>7544</v>
      </c>
      <c r="J25" s="19">
        <f aca="true" t="shared" si="5" ref="J25:K27">SUM(H25,F25,D25,B25)</f>
        <v>213708</v>
      </c>
      <c r="K25" s="53">
        <f t="shared" si="5"/>
        <v>206977</v>
      </c>
      <c r="L25" s="58">
        <f aca="true" t="shared" si="6" ref="L25:L30">SUM(J25:K25)</f>
        <v>420685</v>
      </c>
      <c r="M25" s="30"/>
      <c r="N25" s="64">
        <f aca="true" t="shared" si="7" ref="N25:N30">J25/L25*100</f>
        <v>50.800004754150976</v>
      </c>
      <c r="O25" s="29">
        <f aca="true" t="shared" si="8" ref="O25:O30">K25/L25*100</f>
        <v>49.19999524584903</v>
      </c>
      <c r="X25" s="82"/>
    </row>
    <row r="26" spans="1:15" s="87" customFormat="1" ht="11.25" customHeight="1">
      <c r="A26" s="19" t="s">
        <v>84</v>
      </c>
      <c r="B26" s="19">
        <v>37434</v>
      </c>
      <c r="C26" s="53">
        <v>36164</v>
      </c>
      <c r="D26" s="19">
        <v>155171</v>
      </c>
      <c r="E26" s="53">
        <v>158153</v>
      </c>
      <c r="F26" s="19">
        <v>9036</v>
      </c>
      <c r="G26" s="53">
        <v>4424</v>
      </c>
      <c r="H26" s="19">
        <v>11058</v>
      </c>
      <c r="I26" s="53">
        <v>7377</v>
      </c>
      <c r="J26" s="19">
        <f t="shared" si="5"/>
        <v>212699</v>
      </c>
      <c r="K26" s="53">
        <f t="shared" si="5"/>
        <v>206118</v>
      </c>
      <c r="L26" s="58">
        <f t="shared" si="6"/>
        <v>418817</v>
      </c>
      <c r="M26" s="30"/>
      <c r="N26" s="64">
        <f t="shared" si="7"/>
        <v>50.785665338321984</v>
      </c>
      <c r="O26" s="29">
        <f t="shared" si="8"/>
        <v>49.21433466167801</v>
      </c>
    </row>
    <row r="27" spans="1:15" s="87" customFormat="1" ht="11.25" customHeight="1">
      <c r="A27" s="19" t="s">
        <v>93</v>
      </c>
      <c r="B27" s="19">
        <v>38192</v>
      </c>
      <c r="C27" s="53">
        <v>36676</v>
      </c>
      <c r="D27" s="19">
        <v>154065</v>
      </c>
      <c r="E27" s="53">
        <v>157371</v>
      </c>
      <c r="F27" s="19">
        <v>8829</v>
      </c>
      <c r="G27" s="53">
        <v>4391</v>
      </c>
      <c r="H27" s="19">
        <v>10740</v>
      </c>
      <c r="I27" s="53">
        <v>7205</v>
      </c>
      <c r="J27" s="19">
        <f t="shared" si="5"/>
        <v>211826</v>
      </c>
      <c r="K27" s="53">
        <f t="shared" si="5"/>
        <v>205643</v>
      </c>
      <c r="L27" s="58">
        <f t="shared" si="6"/>
        <v>417469</v>
      </c>
      <c r="M27" s="30"/>
      <c r="N27" s="64">
        <f t="shared" si="7"/>
        <v>50.74053402767631</v>
      </c>
      <c r="O27" s="29">
        <f t="shared" si="8"/>
        <v>49.259465972323696</v>
      </c>
    </row>
    <row r="28" spans="1:15" s="87" customFormat="1" ht="11.25" customHeight="1">
      <c r="A28" s="19" t="s">
        <v>97</v>
      </c>
      <c r="B28" s="19">
        <v>39017</v>
      </c>
      <c r="C28" s="53">
        <v>37505</v>
      </c>
      <c r="D28" s="19">
        <v>153187</v>
      </c>
      <c r="E28" s="53">
        <v>156180</v>
      </c>
      <c r="F28" s="19">
        <v>8742</v>
      </c>
      <c r="G28" s="53">
        <v>4379</v>
      </c>
      <c r="H28" s="19">
        <v>10748</v>
      </c>
      <c r="I28" s="53">
        <v>7089</v>
      </c>
      <c r="J28" s="19">
        <f aca="true" t="shared" si="9" ref="J28:K30">SUM(H28,F28,D28,B28)</f>
        <v>211694</v>
      </c>
      <c r="K28" s="53">
        <f t="shared" si="9"/>
        <v>205153</v>
      </c>
      <c r="L28" s="58">
        <f t="shared" si="6"/>
        <v>416847</v>
      </c>
      <c r="M28" s="30"/>
      <c r="N28" s="64">
        <f t="shared" si="7"/>
        <v>50.784580433588346</v>
      </c>
      <c r="O28" s="29">
        <f t="shared" si="8"/>
        <v>49.215419566411654</v>
      </c>
    </row>
    <row r="29" spans="1:15" s="87" customFormat="1" ht="11.25" customHeight="1">
      <c r="A29" s="19" t="s">
        <v>98</v>
      </c>
      <c r="B29" s="19">
        <v>40232</v>
      </c>
      <c r="C29" s="53">
        <v>38237</v>
      </c>
      <c r="D29" s="19">
        <v>153152</v>
      </c>
      <c r="E29" s="53">
        <v>155492</v>
      </c>
      <c r="F29" s="19">
        <v>8886</v>
      </c>
      <c r="G29" s="53">
        <v>4331</v>
      </c>
      <c r="H29" s="19">
        <v>10941</v>
      </c>
      <c r="I29" s="53">
        <v>6957</v>
      </c>
      <c r="J29" s="19">
        <f t="shared" si="9"/>
        <v>213211</v>
      </c>
      <c r="K29" s="53">
        <f t="shared" si="9"/>
        <v>205017</v>
      </c>
      <c r="L29" s="58">
        <f t="shared" si="6"/>
        <v>418228</v>
      </c>
      <c r="M29" s="30"/>
      <c r="N29" s="64">
        <f t="shared" si="7"/>
        <v>50.97960920837438</v>
      </c>
      <c r="O29" s="29">
        <f t="shared" si="8"/>
        <v>49.02039079162562</v>
      </c>
    </row>
    <row r="30" spans="1:15" s="87" customFormat="1" ht="11.25" customHeight="1">
      <c r="A30" s="19" t="s">
        <v>99</v>
      </c>
      <c r="B30" s="19">
        <v>41094</v>
      </c>
      <c r="C30" s="53">
        <v>39280</v>
      </c>
      <c r="D30" s="19">
        <v>152594</v>
      </c>
      <c r="E30" s="53">
        <v>154861</v>
      </c>
      <c r="F30" s="19">
        <v>8912</v>
      </c>
      <c r="G30" s="53">
        <v>4408</v>
      </c>
      <c r="H30" s="19">
        <v>10985</v>
      </c>
      <c r="I30" s="53">
        <v>7073</v>
      </c>
      <c r="J30" s="19">
        <f t="shared" si="9"/>
        <v>213585</v>
      </c>
      <c r="K30" s="53">
        <f t="shared" si="9"/>
        <v>205622</v>
      </c>
      <c r="L30" s="58">
        <f t="shared" si="6"/>
        <v>419207</v>
      </c>
      <c r="M30" s="30"/>
      <c r="N30" s="64">
        <f t="shared" si="7"/>
        <v>50.9497694456438</v>
      </c>
      <c r="O30" s="29">
        <f t="shared" si="8"/>
        <v>49.0502305543562</v>
      </c>
    </row>
    <row r="31" spans="1:15" s="87" customFormat="1" ht="11.25" customHeight="1">
      <c r="A31" s="19" t="s">
        <v>100</v>
      </c>
      <c r="B31" s="19">
        <v>42189</v>
      </c>
      <c r="C31" s="53">
        <v>40130</v>
      </c>
      <c r="D31" s="19">
        <v>152600</v>
      </c>
      <c r="E31" s="53">
        <v>155249</v>
      </c>
      <c r="F31" s="19">
        <v>8936</v>
      </c>
      <c r="G31" s="53">
        <v>4504</v>
      </c>
      <c r="H31" s="19">
        <v>11175</v>
      </c>
      <c r="I31" s="53">
        <v>7192</v>
      </c>
      <c r="J31" s="19">
        <f>SUM(H31,F31,D31,B31)</f>
        <v>214900</v>
      </c>
      <c r="K31" s="53">
        <f>SUM(I31,G31,E31,C31)</f>
        <v>207075</v>
      </c>
      <c r="L31" s="58">
        <f>SUM(J31:K31)</f>
        <v>421975</v>
      </c>
      <c r="M31" s="30"/>
      <c r="N31" s="64">
        <f>J31/L31*100</f>
        <v>50.92718762959891</v>
      </c>
      <c r="O31" s="29">
        <f>K31/L31*100</f>
        <v>49.072812370401095</v>
      </c>
    </row>
    <row r="32" spans="1:15" s="87" customFormat="1" ht="11.25" customHeight="1">
      <c r="A32" s="36" t="s">
        <v>175</v>
      </c>
      <c r="B32" s="36">
        <v>43510</v>
      </c>
      <c r="C32" s="68">
        <v>41702</v>
      </c>
      <c r="D32" s="36">
        <v>153556</v>
      </c>
      <c r="E32" s="68">
        <v>156361</v>
      </c>
      <c r="F32" s="36">
        <v>9071</v>
      </c>
      <c r="G32" s="68">
        <v>4641</v>
      </c>
      <c r="H32" s="36">
        <v>11345</v>
      </c>
      <c r="I32" s="68">
        <v>7270</v>
      </c>
      <c r="J32" s="36">
        <f>SUM(H32,F32,D32,B32)</f>
        <v>217482</v>
      </c>
      <c r="K32" s="68">
        <f>SUM(I32,G32,E32,C32)</f>
        <v>209974</v>
      </c>
      <c r="L32" s="69">
        <f>SUM(J32:K32)</f>
        <v>427456</v>
      </c>
      <c r="M32" s="30"/>
      <c r="N32" s="70">
        <f>J32/L32*100</f>
        <v>50.87821904476718</v>
      </c>
      <c r="O32" s="41">
        <f>K32/L32*100</f>
        <v>49.12178095523282</v>
      </c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"/>
      <c r="N33" s="46"/>
      <c r="O33" s="46"/>
    </row>
    <row r="34" spans="1:15" ht="12.75">
      <c r="A34" s="6" t="s">
        <v>59</v>
      </c>
      <c r="B34" s="7"/>
      <c r="C34" s="7"/>
      <c r="D34" s="7"/>
      <c r="E34" s="7"/>
      <c r="F34" s="7"/>
      <c r="G34" s="9"/>
      <c r="H34" s="9"/>
      <c r="I34" s="9"/>
      <c r="J34" s="84"/>
      <c r="K34" s="84"/>
      <c r="L34" s="84"/>
      <c r="M34" s="84"/>
      <c r="N34" s="84"/>
      <c r="O34" s="84"/>
    </row>
    <row r="35" spans="1:15" ht="12.75">
      <c r="A35" s="6" t="s">
        <v>61</v>
      </c>
      <c r="B35" s="7"/>
      <c r="C35" s="7"/>
      <c r="D35" s="7"/>
      <c r="E35" s="7"/>
      <c r="F35" s="7"/>
      <c r="G35" s="9"/>
      <c r="H35" s="9"/>
      <c r="I35" s="9"/>
      <c r="J35" s="84"/>
      <c r="K35" s="84"/>
      <c r="L35" s="84"/>
      <c r="M35" s="84"/>
      <c r="N35" s="84"/>
      <c r="O35" s="84"/>
    </row>
    <row r="36" spans="1:15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ht="12.75">
      <c r="A37" s="11"/>
      <c r="B37" s="12" t="s">
        <v>7</v>
      </c>
      <c r="C37" s="13"/>
      <c r="D37" s="12" t="s">
        <v>6</v>
      </c>
      <c r="E37" s="54"/>
      <c r="F37" s="12" t="s">
        <v>0</v>
      </c>
      <c r="G37" s="54"/>
      <c r="H37" s="12" t="s">
        <v>31</v>
      </c>
      <c r="I37" s="54"/>
      <c r="J37" s="11"/>
      <c r="K37" s="85" t="s">
        <v>4</v>
      </c>
      <c r="L37" s="86"/>
      <c r="M37" s="5"/>
      <c r="N37" s="12" t="s">
        <v>27</v>
      </c>
      <c r="O37" s="56"/>
    </row>
    <row r="38" spans="1:15" ht="12.75">
      <c r="A38" s="57" t="s">
        <v>12</v>
      </c>
      <c r="B38" s="17" t="s">
        <v>5</v>
      </c>
      <c r="C38" s="18"/>
      <c r="D38" s="16" t="s">
        <v>8</v>
      </c>
      <c r="E38" s="7"/>
      <c r="F38" s="19"/>
      <c r="G38" s="2"/>
      <c r="H38" s="16" t="s">
        <v>32</v>
      </c>
      <c r="I38" s="7"/>
      <c r="J38" s="19"/>
      <c r="K38" s="53"/>
      <c r="L38" s="58"/>
      <c r="M38" s="5"/>
      <c r="N38" s="59" t="s">
        <v>28</v>
      </c>
      <c r="O38" s="60"/>
    </row>
    <row r="39" spans="1:15" ht="12.75">
      <c r="A39" s="22"/>
      <c r="B39" s="61" t="s">
        <v>2</v>
      </c>
      <c r="C39" s="62" t="s">
        <v>3</v>
      </c>
      <c r="D39" s="61" t="s">
        <v>2</v>
      </c>
      <c r="E39" s="62" t="s">
        <v>3</v>
      </c>
      <c r="F39" s="61" t="s">
        <v>2</v>
      </c>
      <c r="G39" s="62" t="s">
        <v>3</v>
      </c>
      <c r="H39" s="61" t="s">
        <v>2</v>
      </c>
      <c r="I39" s="62" t="s">
        <v>3</v>
      </c>
      <c r="J39" s="61" t="s">
        <v>2</v>
      </c>
      <c r="K39" s="62" t="s">
        <v>3</v>
      </c>
      <c r="L39" s="63" t="s">
        <v>4</v>
      </c>
      <c r="M39" s="5"/>
      <c r="N39" s="61" t="s">
        <v>2</v>
      </c>
      <c r="O39" s="63" t="s">
        <v>3</v>
      </c>
    </row>
    <row r="40" spans="1:15" ht="10.5" customHeight="1">
      <c r="A40" s="19" t="s">
        <v>15</v>
      </c>
      <c r="B40" s="19">
        <v>1545</v>
      </c>
      <c r="C40" s="53">
        <v>1035</v>
      </c>
      <c r="D40" s="19">
        <v>5538</v>
      </c>
      <c r="E40" s="53">
        <v>3506</v>
      </c>
      <c r="F40" s="19">
        <v>206</v>
      </c>
      <c r="G40" s="53">
        <v>61</v>
      </c>
      <c r="H40" s="19">
        <v>1497</v>
      </c>
      <c r="I40" s="53">
        <v>834</v>
      </c>
      <c r="J40" s="19">
        <v>8786</v>
      </c>
      <c r="K40" s="53">
        <v>5436</v>
      </c>
      <c r="L40" s="58">
        <v>14222</v>
      </c>
      <c r="M40" s="32"/>
      <c r="N40" s="64">
        <v>61.77752777387147</v>
      </c>
      <c r="O40" s="29">
        <v>38.22247222612853</v>
      </c>
    </row>
    <row r="41" spans="1:15" s="87" customFormat="1" ht="10.5" customHeight="1">
      <c r="A41" s="19" t="s">
        <v>16</v>
      </c>
      <c r="B41" s="19">
        <v>1615</v>
      </c>
      <c r="C41" s="53">
        <v>1049</v>
      </c>
      <c r="D41" s="19">
        <v>5688</v>
      </c>
      <c r="E41" s="53">
        <v>3613</v>
      </c>
      <c r="F41" s="19">
        <v>211</v>
      </c>
      <c r="G41" s="53">
        <v>60</v>
      </c>
      <c r="H41" s="19">
        <v>1503</v>
      </c>
      <c r="I41" s="53">
        <v>819</v>
      </c>
      <c r="J41" s="19">
        <v>9017</v>
      </c>
      <c r="K41" s="53">
        <v>5541</v>
      </c>
      <c r="L41" s="58">
        <v>14558</v>
      </c>
      <c r="M41" s="30"/>
      <c r="N41" s="64">
        <v>61.94</v>
      </c>
      <c r="O41" s="29">
        <v>38.06</v>
      </c>
    </row>
    <row r="42" spans="1:15" s="87" customFormat="1" ht="10.5" customHeight="1">
      <c r="A42" s="19" t="s">
        <v>17</v>
      </c>
      <c r="B42" s="19">
        <v>1641</v>
      </c>
      <c r="C42" s="53">
        <v>1044</v>
      </c>
      <c r="D42" s="19">
        <v>5896</v>
      </c>
      <c r="E42" s="53">
        <v>3695</v>
      </c>
      <c r="F42" s="19">
        <v>209</v>
      </c>
      <c r="G42" s="53">
        <v>62</v>
      </c>
      <c r="H42" s="19">
        <v>1587</v>
      </c>
      <c r="I42" s="53">
        <v>827</v>
      </c>
      <c r="J42" s="19">
        <v>9333</v>
      </c>
      <c r="K42" s="53">
        <v>5628</v>
      </c>
      <c r="L42" s="58">
        <v>14961</v>
      </c>
      <c r="M42" s="30"/>
      <c r="N42" s="64">
        <v>62.38219370362944</v>
      </c>
      <c r="O42" s="29">
        <v>37.61780629637057</v>
      </c>
    </row>
    <row r="43" spans="1:15" s="87" customFormat="1" ht="10.5" customHeight="1">
      <c r="A43" s="19" t="s">
        <v>18</v>
      </c>
      <c r="B43" s="19">
        <v>1687</v>
      </c>
      <c r="C43" s="53">
        <v>1084</v>
      </c>
      <c r="D43" s="19">
        <v>6110</v>
      </c>
      <c r="E43" s="53">
        <v>3816</v>
      </c>
      <c r="F43" s="19">
        <v>126</v>
      </c>
      <c r="G43" s="53">
        <v>27</v>
      </c>
      <c r="H43" s="19">
        <v>1628</v>
      </c>
      <c r="I43" s="53">
        <v>879</v>
      </c>
      <c r="J43" s="19">
        <v>9551</v>
      </c>
      <c r="K43" s="53">
        <v>5806</v>
      </c>
      <c r="L43" s="58">
        <v>15357</v>
      </c>
      <c r="M43" s="30"/>
      <c r="N43" s="64">
        <v>62.19313668034121</v>
      </c>
      <c r="O43" s="29">
        <v>37.80686331965879</v>
      </c>
    </row>
    <row r="44" spans="1:15" s="87" customFormat="1" ht="10.5" customHeight="1">
      <c r="A44" s="19" t="s">
        <v>19</v>
      </c>
      <c r="B44" s="19">
        <v>1734</v>
      </c>
      <c r="C44" s="53">
        <v>1145</v>
      </c>
      <c r="D44" s="19">
        <v>6124</v>
      </c>
      <c r="E44" s="53">
        <v>3838</v>
      </c>
      <c r="F44" s="19">
        <v>216</v>
      </c>
      <c r="G44" s="53">
        <v>81</v>
      </c>
      <c r="H44" s="19">
        <v>1579</v>
      </c>
      <c r="I44" s="53">
        <v>831</v>
      </c>
      <c r="J44" s="19">
        <v>9653</v>
      </c>
      <c r="K44" s="53">
        <v>5895</v>
      </c>
      <c r="L44" s="58">
        <v>15548</v>
      </c>
      <c r="M44" s="30"/>
      <c r="N44" s="64">
        <v>62.08515564702856</v>
      </c>
      <c r="O44" s="29">
        <v>37.91484435297144</v>
      </c>
    </row>
    <row r="45" spans="1:15" s="87" customFormat="1" ht="10.5" customHeight="1">
      <c r="A45" s="19" t="s">
        <v>20</v>
      </c>
      <c r="B45" s="19">
        <v>1895</v>
      </c>
      <c r="C45" s="53">
        <v>1264</v>
      </c>
      <c r="D45" s="19">
        <v>6135</v>
      </c>
      <c r="E45" s="53">
        <v>3841</v>
      </c>
      <c r="F45" s="19">
        <v>230</v>
      </c>
      <c r="G45" s="53">
        <v>70</v>
      </c>
      <c r="H45" s="19">
        <v>1453</v>
      </c>
      <c r="I45" s="53">
        <v>759</v>
      </c>
      <c r="J45" s="19">
        <v>9713</v>
      </c>
      <c r="K45" s="53">
        <v>5934</v>
      </c>
      <c r="L45" s="58">
        <v>15647</v>
      </c>
      <c r="M45" s="30"/>
      <c r="N45" s="64">
        <v>62.075797277433374</v>
      </c>
      <c r="O45" s="29">
        <v>37.924202722566626</v>
      </c>
    </row>
    <row r="46" spans="1:15" s="87" customFormat="1" ht="10.5" customHeight="1">
      <c r="A46" s="19" t="s">
        <v>21</v>
      </c>
      <c r="B46" s="19">
        <v>1873</v>
      </c>
      <c r="C46" s="53">
        <v>1286</v>
      </c>
      <c r="D46" s="19">
        <v>6158</v>
      </c>
      <c r="E46" s="53">
        <v>3887</v>
      </c>
      <c r="F46" s="19">
        <v>228</v>
      </c>
      <c r="G46" s="53">
        <v>70</v>
      </c>
      <c r="H46" s="19">
        <v>1397</v>
      </c>
      <c r="I46" s="53">
        <v>760</v>
      </c>
      <c r="J46" s="19">
        <v>9656</v>
      </c>
      <c r="K46" s="53">
        <v>6003</v>
      </c>
      <c r="L46" s="58">
        <v>15659</v>
      </c>
      <c r="M46" s="30"/>
      <c r="N46" s="64">
        <v>61.66421866019542</v>
      </c>
      <c r="O46" s="29">
        <v>38.33578133980458</v>
      </c>
    </row>
    <row r="47" spans="1:15" s="87" customFormat="1" ht="10.5" customHeight="1">
      <c r="A47" s="19" t="s">
        <v>22</v>
      </c>
      <c r="B47" s="19">
        <v>1920</v>
      </c>
      <c r="C47" s="53">
        <v>1299</v>
      </c>
      <c r="D47" s="19">
        <v>6180</v>
      </c>
      <c r="E47" s="53">
        <v>3919</v>
      </c>
      <c r="F47" s="19">
        <v>238</v>
      </c>
      <c r="G47" s="53">
        <v>80</v>
      </c>
      <c r="H47" s="19">
        <v>1407</v>
      </c>
      <c r="I47" s="53">
        <v>731</v>
      </c>
      <c r="J47" s="19">
        <v>9745</v>
      </c>
      <c r="K47" s="53">
        <v>6029</v>
      </c>
      <c r="L47" s="58">
        <v>15774</v>
      </c>
      <c r="M47" s="30"/>
      <c r="N47" s="64">
        <v>61.778876632433125</v>
      </c>
      <c r="O47" s="29">
        <v>38.22112336756688</v>
      </c>
    </row>
    <row r="48" spans="1:15" s="87" customFormat="1" ht="10.5" customHeight="1">
      <c r="A48" s="19" t="s">
        <v>23</v>
      </c>
      <c r="B48" s="19">
        <v>1943</v>
      </c>
      <c r="C48" s="53">
        <v>1323</v>
      </c>
      <c r="D48" s="19">
        <v>6230</v>
      </c>
      <c r="E48" s="53">
        <v>3815</v>
      </c>
      <c r="F48" s="19">
        <v>233</v>
      </c>
      <c r="G48" s="53">
        <v>75</v>
      </c>
      <c r="H48" s="19">
        <v>1383</v>
      </c>
      <c r="I48" s="53">
        <v>761</v>
      </c>
      <c r="J48" s="19">
        <v>9789</v>
      </c>
      <c r="K48" s="53">
        <v>5974</v>
      </c>
      <c r="L48" s="58">
        <v>15763</v>
      </c>
      <c r="M48" s="30"/>
      <c r="N48" s="64">
        <v>62.10112288269999</v>
      </c>
      <c r="O48" s="29">
        <v>37.8988771173</v>
      </c>
    </row>
    <row r="49" spans="1:15" s="87" customFormat="1" ht="10.5" customHeight="1">
      <c r="A49" s="19" t="s">
        <v>36</v>
      </c>
      <c r="B49" s="19">
        <v>1919</v>
      </c>
      <c r="C49" s="53">
        <v>1331</v>
      </c>
      <c r="D49" s="19">
        <v>6437</v>
      </c>
      <c r="E49" s="53">
        <v>3887</v>
      </c>
      <c r="F49" s="19">
        <v>220</v>
      </c>
      <c r="G49" s="53">
        <v>81</v>
      </c>
      <c r="H49" s="19">
        <v>1451</v>
      </c>
      <c r="I49" s="53">
        <v>758</v>
      </c>
      <c r="J49" s="19">
        <v>10027</v>
      </c>
      <c r="K49" s="53">
        <v>6057</v>
      </c>
      <c r="L49" s="58">
        <v>16084</v>
      </c>
      <c r="M49" s="30"/>
      <c r="N49" s="64">
        <v>62.341457348918176</v>
      </c>
      <c r="O49" s="29">
        <v>37.65854265108182</v>
      </c>
    </row>
    <row r="50" spans="1:15" ht="10.5" customHeight="1">
      <c r="A50" s="19" t="s">
        <v>37</v>
      </c>
      <c r="B50" s="19">
        <v>2101</v>
      </c>
      <c r="C50" s="53">
        <v>1402</v>
      </c>
      <c r="D50" s="19">
        <v>6517</v>
      </c>
      <c r="E50" s="53">
        <v>4052</v>
      </c>
      <c r="F50" s="19">
        <v>210</v>
      </c>
      <c r="G50" s="53">
        <v>69</v>
      </c>
      <c r="H50" s="19">
        <v>1388</v>
      </c>
      <c r="I50" s="53">
        <v>663</v>
      </c>
      <c r="J50" s="19">
        <v>10216</v>
      </c>
      <c r="K50" s="53">
        <v>6186</v>
      </c>
      <c r="L50" s="58">
        <v>16402</v>
      </c>
      <c r="M50" s="5"/>
      <c r="N50" s="64">
        <v>62.2850871844897</v>
      </c>
      <c r="O50" s="29">
        <v>37.7149128155103</v>
      </c>
    </row>
    <row r="51" spans="1:15" s="87" customFormat="1" ht="10.5" customHeight="1">
      <c r="A51" s="19" t="s">
        <v>40</v>
      </c>
      <c r="B51" s="19">
        <v>2153</v>
      </c>
      <c r="C51" s="53">
        <v>1428</v>
      </c>
      <c r="D51" s="19">
        <v>6747</v>
      </c>
      <c r="E51" s="53">
        <v>4099</v>
      </c>
      <c r="F51" s="19">
        <v>213</v>
      </c>
      <c r="G51" s="53">
        <v>77</v>
      </c>
      <c r="H51" s="19">
        <v>1373</v>
      </c>
      <c r="I51" s="53">
        <v>702</v>
      </c>
      <c r="J51" s="19">
        <v>10486</v>
      </c>
      <c r="K51" s="53">
        <v>6306</v>
      </c>
      <c r="L51" s="58">
        <v>16792</v>
      </c>
      <c r="M51" s="30"/>
      <c r="N51" s="64">
        <v>62.44640304907099</v>
      </c>
      <c r="O51" s="29">
        <v>37.55359695092901</v>
      </c>
    </row>
    <row r="52" spans="1:15" s="87" customFormat="1" ht="10.5" customHeight="1">
      <c r="A52" s="19" t="s">
        <v>41</v>
      </c>
      <c r="B52" s="19">
        <v>2310</v>
      </c>
      <c r="C52" s="53">
        <v>1521</v>
      </c>
      <c r="D52" s="19">
        <v>6985</v>
      </c>
      <c r="E52" s="53">
        <v>4263</v>
      </c>
      <c r="F52" s="19">
        <v>212</v>
      </c>
      <c r="G52" s="53">
        <v>79</v>
      </c>
      <c r="H52" s="19">
        <f>1106+187+58</f>
        <v>1351</v>
      </c>
      <c r="I52" s="53">
        <f>548+87+37</f>
        <v>672</v>
      </c>
      <c r="J52" s="19">
        <f aca="true" t="shared" si="10" ref="J52:K54">SUM(H52,F52,D52,B52)</f>
        <v>10858</v>
      </c>
      <c r="K52" s="53">
        <f t="shared" si="10"/>
        <v>6535</v>
      </c>
      <c r="L52" s="58">
        <f aca="true" t="shared" si="11" ref="L52:L58">SUM(J52:K52)</f>
        <v>17393</v>
      </c>
      <c r="M52" s="30"/>
      <c r="N52" s="64">
        <f aca="true" t="shared" si="12" ref="N52:N58">J52/L52*100</f>
        <v>62.4274133272006</v>
      </c>
      <c r="O52" s="29">
        <f aca="true" t="shared" si="13" ref="O52:O58">K52/L52*100</f>
        <v>37.5725866727994</v>
      </c>
    </row>
    <row r="53" spans="1:15" s="87" customFormat="1" ht="10.5" customHeight="1">
      <c r="A53" s="19" t="s">
        <v>42</v>
      </c>
      <c r="B53" s="19">
        <v>2407</v>
      </c>
      <c r="C53" s="53">
        <v>1581</v>
      </c>
      <c r="D53" s="19">
        <v>7140</v>
      </c>
      <c r="E53" s="53">
        <v>4351</v>
      </c>
      <c r="F53" s="19">
        <v>235</v>
      </c>
      <c r="G53" s="53">
        <v>66</v>
      </c>
      <c r="H53" s="19">
        <f>1104+174+69</f>
        <v>1347</v>
      </c>
      <c r="I53" s="53">
        <f>558+82+34</f>
        <v>674</v>
      </c>
      <c r="J53" s="19">
        <f t="shared" si="10"/>
        <v>11129</v>
      </c>
      <c r="K53" s="53">
        <f t="shared" si="10"/>
        <v>6672</v>
      </c>
      <c r="L53" s="58">
        <f t="shared" si="11"/>
        <v>17801</v>
      </c>
      <c r="M53" s="30"/>
      <c r="N53" s="64">
        <f t="shared" si="12"/>
        <v>62.51895960901073</v>
      </c>
      <c r="O53" s="29">
        <f t="shared" si="13"/>
        <v>37.481040390989264</v>
      </c>
    </row>
    <row r="54" spans="1:15" s="87" customFormat="1" ht="10.5" customHeight="1">
      <c r="A54" s="19" t="s">
        <v>62</v>
      </c>
      <c r="B54" s="19">
        <v>2448</v>
      </c>
      <c r="C54" s="53">
        <v>1584</v>
      </c>
      <c r="D54" s="19">
        <v>7244</v>
      </c>
      <c r="E54" s="53">
        <v>4511</v>
      </c>
      <c r="F54" s="19">
        <v>250</v>
      </c>
      <c r="G54" s="53">
        <v>68</v>
      </c>
      <c r="H54" s="19">
        <v>1409</v>
      </c>
      <c r="I54" s="53">
        <v>675</v>
      </c>
      <c r="J54" s="19">
        <f t="shared" si="10"/>
        <v>11351</v>
      </c>
      <c r="K54" s="53">
        <f t="shared" si="10"/>
        <v>6838</v>
      </c>
      <c r="L54" s="58">
        <f t="shared" si="11"/>
        <v>18189</v>
      </c>
      <c r="M54" s="30"/>
      <c r="N54" s="64">
        <f t="shared" si="12"/>
        <v>62.405849689372694</v>
      </c>
      <c r="O54" s="29">
        <f t="shared" si="13"/>
        <v>37.5941503106273</v>
      </c>
    </row>
    <row r="55" spans="1:15" s="87" customFormat="1" ht="10.5" customHeight="1">
      <c r="A55" s="19" t="s">
        <v>63</v>
      </c>
      <c r="B55" s="19">
        <v>2593</v>
      </c>
      <c r="C55" s="53">
        <v>1574</v>
      </c>
      <c r="D55" s="19">
        <v>7272</v>
      </c>
      <c r="E55" s="53">
        <v>4447</v>
      </c>
      <c r="F55" s="19">
        <v>263</v>
      </c>
      <c r="G55" s="53">
        <v>53</v>
      </c>
      <c r="H55" s="19">
        <v>1391</v>
      </c>
      <c r="I55" s="53">
        <v>670</v>
      </c>
      <c r="J55" s="19">
        <f aca="true" t="shared" si="14" ref="J55:K58">SUM(H55,F55,D55,B55)</f>
        <v>11519</v>
      </c>
      <c r="K55" s="53">
        <f t="shared" si="14"/>
        <v>6744</v>
      </c>
      <c r="L55" s="58">
        <f t="shared" si="11"/>
        <v>18263</v>
      </c>
      <c r="M55" s="30"/>
      <c r="N55" s="64">
        <f t="shared" si="12"/>
        <v>63.07287959261896</v>
      </c>
      <c r="O55" s="29">
        <f t="shared" si="13"/>
        <v>36.92712040738104</v>
      </c>
    </row>
    <row r="56" spans="1:15" s="87" customFormat="1" ht="10.5" customHeight="1">
      <c r="A56" s="19" t="s">
        <v>64</v>
      </c>
      <c r="B56" s="19">
        <v>2624</v>
      </c>
      <c r="C56" s="53">
        <v>1659</v>
      </c>
      <c r="D56" s="19">
        <v>7378</v>
      </c>
      <c r="E56" s="53">
        <v>4480</v>
      </c>
      <c r="F56" s="19">
        <v>254</v>
      </c>
      <c r="G56" s="53">
        <v>47</v>
      </c>
      <c r="H56" s="19">
        <v>1425</v>
      </c>
      <c r="I56" s="53">
        <v>681</v>
      </c>
      <c r="J56" s="19">
        <f t="shared" si="14"/>
        <v>11681</v>
      </c>
      <c r="K56" s="53">
        <f t="shared" si="14"/>
        <v>6867</v>
      </c>
      <c r="L56" s="58">
        <f t="shared" si="11"/>
        <v>18548</v>
      </c>
      <c r="M56" s="30"/>
      <c r="N56" s="64">
        <f t="shared" si="12"/>
        <v>62.977140392495144</v>
      </c>
      <c r="O56" s="29">
        <f t="shared" si="13"/>
        <v>37.022859607504856</v>
      </c>
    </row>
    <row r="57" spans="1:15" s="87" customFormat="1" ht="10.5" customHeight="1">
      <c r="A57" s="19" t="s">
        <v>65</v>
      </c>
      <c r="B57" s="19">
        <v>2756</v>
      </c>
      <c r="C57" s="53">
        <v>1689</v>
      </c>
      <c r="D57" s="19">
        <v>7583</v>
      </c>
      <c r="E57" s="53">
        <v>4555</v>
      </c>
      <c r="F57" s="19">
        <v>241</v>
      </c>
      <c r="G57" s="53">
        <v>52</v>
      </c>
      <c r="H57" s="19">
        <v>1443</v>
      </c>
      <c r="I57" s="53">
        <v>696</v>
      </c>
      <c r="J57" s="19">
        <f>SUM(H57,F57,D57,B57)</f>
        <v>12023</v>
      </c>
      <c r="K57" s="53">
        <f>SUM(I57,G57,E57,C57)</f>
        <v>6992</v>
      </c>
      <c r="L57" s="58">
        <f>SUM(J57:K57)</f>
        <v>19015</v>
      </c>
      <c r="M57" s="30"/>
      <c r="N57" s="64">
        <f>J57/L57*100</f>
        <v>63.229029713384165</v>
      </c>
      <c r="O57" s="29">
        <f>K57/L57*100</f>
        <v>36.77097028661583</v>
      </c>
    </row>
    <row r="58" spans="1:15" s="87" customFormat="1" ht="10.5" customHeight="1">
      <c r="A58" s="19" t="s">
        <v>69</v>
      </c>
      <c r="B58" s="19">
        <v>2919</v>
      </c>
      <c r="C58" s="53">
        <v>1726</v>
      </c>
      <c r="D58" s="19">
        <v>7732</v>
      </c>
      <c r="E58" s="53">
        <v>4570</v>
      </c>
      <c r="F58" s="19">
        <v>250</v>
      </c>
      <c r="G58" s="53">
        <v>58</v>
      </c>
      <c r="H58" s="19">
        <f>1193+164+145</f>
        <v>1502</v>
      </c>
      <c r="I58" s="53">
        <f>601+77+52</f>
        <v>730</v>
      </c>
      <c r="J58" s="19">
        <f t="shared" si="14"/>
        <v>12403</v>
      </c>
      <c r="K58" s="53">
        <f t="shared" si="14"/>
        <v>7084</v>
      </c>
      <c r="L58" s="58">
        <f t="shared" si="11"/>
        <v>19487</v>
      </c>
      <c r="M58" s="30"/>
      <c r="N58" s="64">
        <f t="shared" si="12"/>
        <v>63.64755991173603</v>
      </c>
      <c r="O58" s="29">
        <f t="shared" si="13"/>
        <v>36.35244008826397</v>
      </c>
    </row>
    <row r="59" spans="1:15" s="87" customFormat="1" ht="10.5" customHeight="1">
      <c r="A59" s="19" t="s">
        <v>71</v>
      </c>
      <c r="B59" s="19">
        <v>3124</v>
      </c>
      <c r="C59" s="53">
        <v>1780</v>
      </c>
      <c r="D59" s="19">
        <v>7816</v>
      </c>
      <c r="E59" s="53">
        <v>4588</v>
      </c>
      <c r="F59" s="19">
        <v>240</v>
      </c>
      <c r="G59" s="53">
        <v>57</v>
      </c>
      <c r="H59" s="19">
        <v>1467</v>
      </c>
      <c r="I59" s="53">
        <v>763</v>
      </c>
      <c r="J59" s="19">
        <f aca="true" t="shared" si="15" ref="J59:K61">SUM(H59,F59,D59,B59)</f>
        <v>12647</v>
      </c>
      <c r="K59" s="53">
        <f t="shared" si="15"/>
        <v>7188</v>
      </c>
      <c r="L59" s="58">
        <f aca="true" t="shared" si="16" ref="L59:L64">SUM(J59:K59)</f>
        <v>19835</v>
      </c>
      <c r="M59" s="30"/>
      <c r="N59" s="64">
        <f aca="true" t="shared" si="17" ref="N59:N64">J59/L59*100</f>
        <v>63.76102848500126</v>
      </c>
      <c r="O59" s="29">
        <f aca="true" t="shared" si="18" ref="O59:O64">K59/L59*100</f>
        <v>36.23897151499874</v>
      </c>
    </row>
    <row r="60" spans="1:15" s="87" customFormat="1" ht="10.5" customHeight="1">
      <c r="A60" s="19" t="s">
        <v>84</v>
      </c>
      <c r="B60" s="19">
        <v>3251</v>
      </c>
      <c r="C60" s="53">
        <v>1839</v>
      </c>
      <c r="D60" s="19">
        <v>7924</v>
      </c>
      <c r="E60" s="53">
        <v>4622</v>
      </c>
      <c r="F60" s="19">
        <v>236</v>
      </c>
      <c r="G60" s="53">
        <v>61</v>
      </c>
      <c r="H60" s="19">
        <v>1477</v>
      </c>
      <c r="I60" s="53">
        <v>767</v>
      </c>
      <c r="J60" s="19">
        <f t="shared" si="15"/>
        <v>12888</v>
      </c>
      <c r="K60" s="53">
        <f t="shared" si="15"/>
        <v>7289</v>
      </c>
      <c r="L60" s="58">
        <f t="shared" si="16"/>
        <v>20177</v>
      </c>
      <c r="M60" s="30"/>
      <c r="N60" s="64">
        <f t="shared" si="17"/>
        <v>63.8747088268821</v>
      </c>
      <c r="O60" s="29">
        <f t="shared" si="18"/>
        <v>36.12529117311791</v>
      </c>
    </row>
    <row r="61" spans="1:15" s="87" customFormat="1" ht="10.5" customHeight="1">
      <c r="A61" s="19" t="s">
        <v>93</v>
      </c>
      <c r="B61" s="19">
        <v>3337</v>
      </c>
      <c r="C61" s="53">
        <v>1909</v>
      </c>
      <c r="D61" s="19">
        <v>8122</v>
      </c>
      <c r="E61" s="53">
        <v>4616</v>
      </c>
      <c r="F61" s="19">
        <v>253</v>
      </c>
      <c r="G61" s="53">
        <v>71</v>
      </c>
      <c r="H61" s="19">
        <f>1158+184+137</f>
        <v>1479</v>
      </c>
      <c r="I61" s="53">
        <f>604+68+36</f>
        <v>708</v>
      </c>
      <c r="J61" s="19">
        <f t="shared" si="15"/>
        <v>13191</v>
      </c>
      <c r="K61" s="53">
        <f t="shared" si="15"/>
        <v>7304</v>
      </c>
      <c r="L61" s="58">
        <f t="shared" si="16"/>
        <v>20495</v>
      </c>
      <c r="M61" s="30"/>
      <c r="N61" s="64">
        <f t="shared" si="17"/>
        <v>64.36203952183459</v>
      </c>
      <c r="O61" s="29">
        <f t="shared" si="18"/>
        <v>35.637960478165404</v>
      </c>
    </row>
    <row r="62" spans="1:15" s="87" customFormat="1" ht="10.5" customHeight="1">
      <c r="A62" s="19" t="s">
        <v>97</v>
      </c>
      <c r="B62" s="19">
        <v>3364</v>
      </c>
      <c r="C62" s="53">
        <v>1885</v>
      </c>
      <c r="D62" s="19">
        <v>8226</v>
      </c>
      <c r="E62" s="53">
        <v>4637</v>
      </c>
      <c r="F62" s="19">
        <v>256</v>
      </c>
      <c r="G62" s="53">
        <v>68</v>
      </c>
      <c r="H62" s="19">
        <v>1494</v>
      </c>
      <c r="I62" s="53">
        <v>731</v>
      </c>
      <c r="J62" s="19">
        <f aca="true" t="shared" si="19" ref="J62:K64">SUM(H62,F62,D62,B62)</f>
        <v>13340</v>
      </c>
      <c r="K62" s="53">
        <f t="shared" si="19"/>
        <v>7321</v>
      </c>
      <c r="L62" s="58">
        <f t="shared" si="16"/>
        <v>20661</v>
      </c>
      <c r="M62" s="30"/>
      <c r="N62" s="64">
        <f t="shared" si="17"/>
        <v>64.56609070228933</v>
      </c>
      <c r="O62" s="29">
        <f t="shared" si="18"/>
        <v>35.43390929771066</v>
      </c>
    </row>
    <row r="63" spans="1:15" s="87" customFormat="1" ht="10.5" customHeight="1">
      <c r="A63" s="19" t="s">
        <v>98</v>
      </c>
      <c r="B63" s="19">
        <v>3368</v>
      </c>
      <c r="C63" s="53">
        <v>1808</v>
      </c>
      <c r="D63" s="19">
        <v>8181</v>
      </c>
      <c r="E63" s="53">
        <v>4533</v>
      </c>
      <c r="F63" s="19">
        <v>253</v>
      </c>
      <c r="G63" s="53">
        <v>59</v>
      </c>
      <c r="H63" s="19">
        <v>1445</v>
      </c>
      <c r="I63" s="53">
        <v>686</v>
      </c>
      <c r="J63" s="19">
        <f t="shared" si="19"/>
        <v>13247</v>
      </c>
      <c r="K63" s="53">
        <f t="shared" si="19"/>
        <v>7086</v>
      </c>
      <c r="L63" s="58">
        <f t="shared" si="16"/>
        <v>20333</v>
      </c>
      <c r="M63" s="30"/>
      <c r="N63" s="64">
        <f t="shared" si="17"/>
        <v>65.15024836472729</v>
      </c>
      <c r="O63" s="29">
        <f t="shared" si="18"/>
        <v>34.84975163527271</v>
      </c>
    </row>
    <row r="64" spans="1:15" s="87" customFormat="1" ht="10.5" customHeight="1">
      <c r="A64" s="19" t="s">
        <v>99</v>
      </c>
      <c r="B64" s="19">
        <v>3370</v>
      </c>
      <c r="C64" s="53">
        <v>1754</v>
      </c>
      <c r="D64" s="19">
        <v>8114</v>
      </c>
      <c r="E64" s="53">
        <v>4450</v>
      </c>
      <c r="F64" s="19">
        <v>263</v>
      </c>
      <c r="G64" s="53">
        <v>51</v>
      </c>
      <c r="H64" s="19">
        <f>1130+169+152</f>
        <v>1451</v>
      </c>
      <c r="I64" s="53">
        <f>588+57+32</f>
        <v>677</v>
      </c>
      <c r="J64" s="19">
        <f t="shared" si="19"/>
        <v>13198</v>
      </c>
      <c r="K64" s="53">
        <f t="shared" si="19"/>
        <v>6932</v>
      </c>
      <c r="L64" s="58">
        <f t="shared" si="16"/>
        <v>20130</v>
      </c>
      <c r="M64" s="30"/>
      <c r="N64" s="64">
        <f t="shared" si="17"/>
        <v>65.5638350720318</v>
      </c>
      <c r="O64" s="29">
        <f t="shared" si="18"/>
        <v>34.43616492796821</v>
      </c>
    </row>
    <row r="65" spans="1:15" s="87" customFormat="1" ht="10.5" customHeight="1">
      <c r="A65" s="19" t="s">
        <v>100</v>
      </c>
      <c r="B65" s="19">
        <v>3551</v>
      </c>
      <c r="C65" s="53">
        <v>1746</v>
      </c>
      <c r="D65" s="19">
        <v>8161</v>
      </c>
      <c r="E65" s="53">
        <v>4425</v>
      </c>
      <c r="F65" s="19">
        <v>252</v>
      </c>
      <c r="G65" s="53">
        <v>53</v>
      </c>
      <c r="H65" s="19">
        <f>1143+154+164</f>
        <v>1461</v>
      </c>
      <c r="I65" s="53">
        <f>592+52+38</f>
        <v>682</v>
      </c>
      <c r="J65" s="19">
        <f>SUM(H65,F65,D65,B65)</f>
        <v>13425</v>
      </c>
      <c r="K65" s="53">
        <f>SUM(I65,G65,E65,C65)</f>
        <v>6906</v>
      </c>
      <c r="L65" s="58">
        <f>SUM(J65:K65)</f>
        <v>20331</v>
      </c>
      <c r="M65" s="30"/>
      <c r="N65" s="64">
        <f>J65/L65*100</f>
        <v>66.03216762579312</v>
      </c>
      <c r="O65" s="29">
        <f>K65/L65*100</f>
        <v>33.96783237420687</v>
      </c>
    </row>
    <row r="66" spans="1:15" s="87" customFormat="1" ht="10.5" customHeight="1">
      <c r="A66" s="36" t="s">
        <v>175</v>
      </c>
      <c r="B66" s="36">
        <v>3782</v>
      </c>
      <c r="C66" s="68">
        <v>1778</v>
      </c>
      <c r="D66" s="36">
        <v>8260</v>
      </c>
      <c r="E66" s="68">
        <v>4347</v>
      </c>
      <c r="F66" s="36">
        <v>403</v>
      </c>
      <c r="G66" s="68">
        <v>113</v>
      </c>
      <c r="H66" s="36">
        <v>1278</v>
      </c>
      <c r="I66" s="68">
        <v>583</v>
      </c>
      <c r="J66" s="36">
        <f>SUM(H66,F66,D66,B66)</f>
        <v>13723</v>
      </c>
      <c r="K66" s="68">
        <f>SUM(I66,G66,E66,C66)</f>
        <v>6821</v>
      </c>
      <c r="L66" s="69">
        <f>SUM(J66:K66)</f>
        <v>20544</v>
      </c>
      <c r="M66" s="30"/>
      <c r="N66" s="70">
        <f>J66/L66*100</f>
        <v>66.79809190031153</v>
      </c>
      <c r="O66" s="41">
        <f>K66/L66*100</f>
        <v>33.201908099688474</v>
      </c>
    </row>
    <row r="67" spans="1:15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"/>
      <c r="N67" s="46"/>
      <c r="O67" s="46"/>
    </row>
    <row r="68" spans="1:15" ht="12.75">
      <c r="A68" s="6" t="s">
        <v>60</v>
      </c>
      <c r="B68" s="7"/>
      <c r="C68" s="7"/>
      <c r="D68" s="7"/>
      <c r="E68" s="7"/>
      <c r="F68" s="7"/>
      <c r="G68" s="9"/>
      <c r="H68" s="9"/>
      <c r="I68" s="9"/>
      <c r="J68" s="84"/>
      <c r="K68" s="84"/>
      <c r="L68" s="84"/>
      <c r="M68" s="84"/>
      <c r="N68" s="84"/>
      <c r="O68" s="84"/>
    </row>
    <row r="69" spans="1:15" ht="12.75">
      <c r="A69" s="6" t="s">
        <v>61</v>
      </c>
      <c r="B69" s="7"/>
      <c r="C69" s="7"/>
      <c r="D69" s="7"/>
      <c r="E69" s="7"/>
      <c r="F69" s="7"/>
      <c r="G69" s="9"/>
      <c r="H69" s="9"/>
      <c r="I69" s="9"/>
      <c r="J69" s="84"/>
      <c r="K69" s="84"/>
      <c r="L69" s="84"/>
      <c r="M69" s="84"/>
      <c r="N69" s="84"/>
      <c r="O69" s="84"/>
    </row>
    <row r="70" spans="1:15" ht="8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"/>
      <c r="N70" s="5"/>
      <c r="O70" s="5"/>
    </row>
    <row r="71" spans="1:15" ht="12.75">
      <c r="A71" s="11"/>
      <c r="B71" s="12" t="s">
        <v>7</v>
      </c>
      <c r="C71" s="13"/>
      <c r="D71" s="12" t="s">
        <v>6</v>
      </c>
      <c r="E71" s="54"/>
      <c r="F71" s="12" t="s">
        <v>0</v>
      </c>
      <c r="G71" s="54"/>
      <c r="H71" s="12" t="s">
        <v>29</v>
      </c>
      <c r="I71" s="54"/>
      <c r="J71" s="11"/>
      <c r="K71" s="85" t="s">
        <v>4</v>
      </c>
      <c r="L71" s="86"/>
      <c r="M71" s="5"/>
      <c r="N71" s="12" t="s">
        <v>27</v>
      </c>
      <c r="O71" s="56"/>
    </row>
    <row r="72" spans="1:15" ht="12.75">
      <c r="A72" s="57" t="s">
        <v>12</v>
      </c>
      <c r="B72" s="17" t="s">
        <v>5</v>
      </c>
      <c r="C72" s="18"/>
      <c r="D72" s="16" t="s">
        <v>8</v>
      </c>
      <c r="E72" s="7"/>
      <c r="F72" s="19"/>
      <c r="G72" s="2"/>
      <c r="H72" s="19" t="s">
        <v>33</v>
      </c>
      <c r="I72" s="2"/>
      <c r="J72" s="19"/>
      <c r="K72" s="53"/>
      <c r="L72" s="58"/>
      <c r="M72" s="5"/>
      <c r="N72" s="59" t="s">
        <v>28</v>
      </c>
      <c r="O72" s="60"/>
    </row>
    <row r="73" spans="1:15" ht="12.75">
      <c r="A73" s="22"/>
      <c r="B73" s="61" t="s">
        <v>2</v>
      </c>
      <c r="C73" s="62" t="s">
        <v>3</v>
      </c>
      <c r="D73" s="61" t="s">
        <v>2</v>
      </c>
      <c r="E73" s="62" t="s">
        <v>3</v>
      </c>
      <c r="F73" s="61" t="s">
        <v>2</v>
      </c>
      <c r="G73" s="62" t="s">
        <v>3</v>
      </c>
      <c r="H73" s="61" t="s">
        <v>2</v>
      </c>
      <c r="I73" s="62" t="s">
        <v>3</v>
      </c>
      <c r="J73" s="61" t="s">
        <v>2</v>
      </c>
      <c r="K73" s="62" t="s">
        <v>3</v>
      </c>
      <c r="L73" s="63" t="s">
        <v>4</v>
      </c>
      <c r="M73" s="5"/>
      <c r="N73" s="61" t="s">
        <v>2</v>
      </c>
      <c r="O73" s="63" t="s">
        <v>3</v>
      </c>
    </row>
    <row r="74" spans="1:15" ht="10.5" customHeight="1">
      <c r="A74" s="19" t="s">
        <v>15</v>
      </c>
      <c r="B74" s="19">
        <v>38685</v>
      </c>
      <c r="C74" s="53">
        <v>35564</v>
      </c>
      <c r="D74" s="19">
        <v>163143</v>
      </c>
      <c r="E74" s="53">
        <v>166439</v>
      </c>
      <c r="F74" s="19">
        <v>9807</v>
      </c>
      <c r="G74" s="53">
        <v>4340</v>
      </c>
      <c r="H74" s="19">
        <v>15277</v>
      </c>
      <c r="I74" s="53">
        <v>9194</v>
      </c>
      <c r="J74" s="19">
        <v>226912</v>
      </c>
      <c r="K74" s="53">
        <v>215537</v>
      </c>
      <c r="L74" s="58">
        <v>442449</v>
      </c>
      <c r="M74" s="32"/>
      <c r="N74" s="64">
        <v>51.2854588890471</v>
      </c>
      <c r="O74" s="29">
        <v>48.7145411109529</v>
      </c>
    </row>
    <row r="75" spans="1:15" s="87" customFormat="1" ht="10.5" customHeight="1">
      <c r="A75" s="19" t="s">
        <v>16</v>
      </c>
      <c r="B75" s="19">
        <v>38884</v>
      </c>
      <c r="C75" s="53">
        <v>36011</v>
      </c>
      <c r="D75" s="19">
        <v>165781</v>
      </c>
      <c r="E75" s="53">
        <v>169083</v>
      </c>
      <c r="F75" s="19">
        <v>9737</v>
      </c>
      <c r="G75" s="53">
        <v>4444</v>
      </c>
      <c r="H75" s="19">
        <v>15587</v>
      </c>
      <c r="I75" s="53">
        <v>9461</v>
      </c>
      <c r="J75" s="19">
        <v>229989</v>
      </c>
      <c r="K75" s="53">
        <v>218999</v>
      </c>
      <c r="L75" s="58">
        <v>448988</v>
      </c>
      <c r="M75" s="30"/>
      <c r="N75" s="64">
        <v>51.22386344401186</v>
      </c>
      <c r="O75" s="29">
        <v>48.77613655598813</v>
      </c>
    </row>
    <row r="76" spans="1:15" s="87" customFormat="1" ht="10.5" customHeight="1">
      <c r="A76" s="19" t="s">
        <v>17</v>
      </c>
      <c r="B76" s="19">
        <v>38894</v>
      </c>
      <c r="C76" s="53">
        <v>36133</v>
      </c>
      <c r="D76" s="19">
        <v>167116</v>
      </c>
      <c r="E76" s="53">
        <v>170500</v>
      </c>
      <c r="F76" s="19">
        <v>9648</v>
      </c>
      <c r="G76" s="53">
        <v>4509</v>
      </c>
      <c r="H76" s="19">
        <v>15694</v>
      </c>
      <c r="I76" s="53">
        <v>9423</v>
      </c>
      <c r="J76" s="19">
        <v>231352</v>
      </c>
      <c r="K76" s="53">
        <v>220565</v>
      </c>
      <c r="L76" s="58">
        <v>451917</v>
      </c>
      <c r="M76" s="30"/>
      <c r="N76" s="64">
        <v>51.193471367529874</v>
      </c>
      <c r="O76" s="29">
        <v>48.80652863247012</v>
      </c>
    </row>
    <row r="77" spans="1:15" s="87" customFormat="1" ht="10.5" customHeight="1">
      <c r="A77" s="19" t="s">
        <v>18</v>
      </c>
      <c r="B77" s="19">
        <v>38376</v>
      </c>
      <c r="C77" s="53">
        <v>36076</v>
      </c>
      <c r="D77" s="19">
        <v>166963</v>
      </c>
      <c r="E77" s="53">
        <v>170374</v>
      </c>
      <c r="F77" s="19">
        <v>9195</v>
      </c>
      <c r="G77" s="53">
        <v>4209</v>
      </c>
      <c r="H77" s="19">
        <v>16054</v>
      </c>
      <c r="I77" s="53">
        <v>9546</v>
      </c>
      <c r="J77" s="19">
        <v>230588</v>
      </c>
      <c r="K77" s="53">
        <v>220205</v>
      </c>
      <c r="L77" s="58">
        <v>450793</v>
      </c>
      <c r="M77" s="30"/>
      <c r="N77" s="64">
        <v>51.15163722595515</v>
      </c>
      <c r="O77" s="29">
        <v>48.84836277404485</v>
      </c>
    </row>
    <row r="78" spans="1:15" s="87" customFormat="1" ht="10.5" customHeight="1">
      <c r="A78" s="19" t="s">
        <v>19</v>
      </c>
      <c r="B78" s="19">
        <v>37892</v>
      </c>
      <c r="C78" s="53">
        <v>36134</v>
      </c>
      <c r="D78" s="19">
        <v>166003</v>
      </c>
      <c r="E78" s="53">
        <v>168842</v>
      </c>
      <c r="F78" s="19">
        <v>9297</v>
      </c>
      <c r="G78" s="53">
        <v>4271</v>
      </c>
      <c r="H78" s="19">
        <v>16138</v>
      </c>
      <c r="I78" s="53">
        <v>9198</v>
      </c>
      <c r="J78" s="19">
        <v>229330</v>
      </c>
      <c r="K78" s="53">
        <v>218445</v>
      </c>
      <c r="L78" s="58">
        <v>447775</v>
      </c>
      <c r="M78" s="30"/>
      <c r="N78" s="64">
        <v>51.21545419016247</v>
      </c>
      <c r="O78" s="29">
        <v>48.78454580983753</v>
      </c>
    </row>
    <row r="79" spans="1:15" s="87" customFormat="1" ht="10.5" customHeight="1">
      <c r="A79" s="19" t="s">
        <v>20</v>
      </c>
      <c r="B79" s="19">
        <v>37603</v>
      </c>
      <c r="C79" s="53">
        <v>35734</v>
      </c>
      <c r="D79" s="19">
        <v>163794</v>
      </c>
      <c r="E79" s="53">
        <v>167034</v>
      </c>
      <c r="F79" s="19">
        <v>9173</v>
      </c>
      <c r="G79" s="53">
        <v>4296</v>
      </c>
      <c r="H79" s="19">
        <v>15123</v>
      </c>
      <c r="I79" s="53">
        <v>9110</v>
      </c>
      <c r="J79" s="19">
        <v>225693</v>
      </c>
      <c r="K79" s="53">
        <v>216174</v>
      </c>
      <c r="L79" s="58">
        <v>441867</v>
      </c>
      <c r="M79" s="30"/>
      <c r="N79" s="64">
        <v>51.07713406975402</v>
      </c>
      <c r="O79" s="29">
        <v>48.922865930245976</v>
      </c>
    </row>
    <row r="80" spans="1:15" s="87" customFormat="1" ht="10.5" customHeight="1">
      <c r="A80" s="19" t="s">
        <v>21</v>
      </c>
      <c r="B80" s="19">
        <v>36548</v>
      </c>
      <c r="C80" s="53">
        <v>35048</v>
      </c>
      <c r="D80" s="19">
        <v>162290</v>
      </c>
      <c r="E80" s="53">
        <v>164897</v>
      </c>
      <c r="F80" s="19">
        <v>9301</v>
      </c>
      <c r="G80" s="53">
        <v>4358</v>
      </c>
      <c r="H80" s="19">
        <v>14553</v>
      </c>
      <c r="I80" s="53">
        <v>9030</v>
      </c>
      <c r="J80" s="19">
        <v>222692</v>
      </c>
      <c r="K80" s="53">
        <v>213333</v>
      </c>
      <c r="L80" s="58">
        <v>436025</v>
      </c>
      <c r="M80" s="30"/>
      <c r="N80" s="64">
        <v>51.073218278768415</v>
      </c>
      <c r="O80" s="29">
        <v>48.926781721231585</v>
      </c>
    </row>
    <row r="81" spans="1:15" s="87" customFormat="1" ht="10.5" customHeight="1">
      <c r="A81" s="19" t="s">
        <v>22</v>
      </c>
      <c r="B81" s="19">
        <v>35721</v>
      </c>
      <c r="C81" s="53">
        <v>34615</v>
      </c>
      <c r="D81" s="19">
        <v>160891</v>
      </c>
      <c r="E81" s="53">
        <v>163090</v>
      </c>
      <c r="F81" s="19">
        <v>9325</v>
      </c>
      <c r="G81" s="53">
        <v>4270</v>
      </c>
      <c r="H81" s="19">
        <v>14263</v>
      </c>
      <c r="I81" s="53">
        <v>8852</v>
      </c>
      <c r="J81" s="19">
        <v>220200</v>
      </c>
      <c r="K81" s="53">
        <v>210827</v>
      </c>
      <c r="L81" s="58">
        <v>431027</v>
      </c>
      <c r="M81" s="30"/>
      <c r="N81" s="64">
        <v>51.08728687530015</v>
      </c>
      <c r="O81" s="29">
        <v>48.91271312469985</v>
      </c>
    </row>
    <row r="82" spans="1:15" s="87" customFormat="1" ht="10.5" customHeight="1">
      <c r="A82" s="19" t="s">
        <v>23</v>
      </c>
      <c r="B82" s="19">
        <v>35301</v>
      </c>
      <c r="C82" s="53">
        <v>34389</v>
      </c>
      <c r="D82" s="19">
        <v>160305</v>
      </c>
      <c r="E82" s="53">
        <v>162400</v>
      </c>
      <c r="F82" s="19">
        <v>9173</v>
      </c>
      <c r="G82" s="53">
        <v>4283</v>
      </c>
      <c r="H82" s="19">
        <v>14376</v>
      </c>
      <c r="I82" s="53">
        <v>8879</v>
      </c>
      <c r="J82" s="19">
        <v>219155</v>
      </c>
      <c r="K82" s="53">
        <v>209951</v>
      </c>
      <c r="L82" s="58">
        <v>429106</v>
      </c>
      <c r="M82" s="30"/>
      <c r="N82" s="64">
        <v>51.07246228204686</v>
      </c>
      <c r="O82" s="29">
        <v>48.92753771795314</v>
      </c>
    </row>
    <row r="83" spans="1:15" s="87" customFormat="1" ht="10.5" customHeight="1">
      <c r="A83" s="19" t="s">
        <v>36</v>
      </c>
      <c r="B83" s="19">
        <v>35360</v>
      </c>
      <c r="C83" s="53">
        <v>34569</v>
      </c>
      <c r="D83" s="19">
        <v>160672</v>
      </c>
      <c r="E83" s="53">
        <v>162660</v>
      </c>
      <c r="F83" s="19">
        <v>9154</v>
      </c>
      <c r="G83" s="53">
        <v>4360</v>
      </c>
      <c r="H83" s="19">
        <v>14365</v>
      </c>
      <c r="I83" s="53">
        <v>9023</v>
      </c>
      <c r="J83" s="19">
        <v>219551</v>
      </c>
      <c r="K83" s="53">
        <v>210612</v>
      </c>
      <c r="L83" s="58">
        <v>430163</v>
      </c>
      <c r="M83" s="30"/>
      <c r="N83" s="64">
        <v>51.039024741783926</v>
      </c>
      <c r="O83" s="29">
        <v>48.960975258216074</v>
      </c>
    </row>
    <row r="84" spans="1:15" ht="10.5" customHeight="1">
      <c r="A84" s="19" t="s">
        <v>37</v>
      </c>
      <c r="B84" s="19">
        <v>36276</v>
      </c>
      <c r="C84" s="53">
        <v>35700</v>
      </c>
      <c r="D84" s="19">
        <v>162782</v>
      </c>
      <c r="E84" s="53">
        <v>164555</v>
      </c>
      <c r="F84" s="19">
        <v>9214</v>
      </c>
      <c r="G84" s="53">
        <v>4402</v>
      </c>
      <c r="H84" s="19">
        <v>14060</v>
      </c>
      <c r="I84" s="53">
        <v>8792</v>
      </c>
      <c r="J84" s="19">
        <v>222332</v>
      </c>
      <c r="K84" s="53">
        <v>213449</v>
      </c>
      <c r="L84" s="58">
        <v>435781</v>
      </c>
      <c r="M84" s="5"/>
      <c r="N84" s="64">
        <v>51.01920460047592</v>
      </c>
      <c r="O84" s="29">
        <v>48.98079539952407</v>
      </c>
    </row>
    <row r="85" spans="1:15" s="87" customFormat="1" ht="10.5" customHeight="1">
      <c r="A85" s="19" t="s">
        <v>40</v>
      </c>
      <c r="B85" s="19">
        <v>37578</v>
      </c>
      <c r="C85" s="53">
        <v>36494</v>
      </c>
      <c r="D85" s="19">
        <v>166199</v>
      </c>
      <c r="E85" s="53">
        <v>167360</v>
      </c>
      <c r="F85" s="19">
        <v>9391</v>
      </c>
      <c r="G85" s="53">
        <v>4560</v>
      </c>
      <c r="H85" s="19">
        <v>14303</v>
      </c>
      <c r="I85" s="53">
        <v>8829</v>
      </c>
      <c r="J85" s="19">
        <v>227471</v>
      </c>
      <c r="K85" s="53">
        <v>217243</v>
      </c>
      <c r="L85" s="58">
        <v>444714</v>
      </c>
      <c r="M85" s="30"/>
      <c r="N85" s="64">
        <v>51.14995255377613</v>
      </c>
      <c r="O85" s="29">
        <v>48.85004744622387</v>
      </c>
    </row>
    <row r="86" spans="1:15" s="87" customFormat="1" ht="10.5" customHeight="1">
      <c r="A86" s="19" t="s">
        <v>41</v>
      </c>
      <c r="B86" s="19">
        <f aca="true" t="shared" si="20" ref="B86:I100">SUM(B52,B18)</f>
        <v>38296</v>
      </c>
      <c r="C86" s="53">
        <f t="shared" si="20"/>
        <v>37002</v>
      </c>
      <c r="D86" s="19">
        <f t="shared" si="20"/>
        <v>169206</v>
      </c>
      <c r="E86" s="53">
        <f t="shared" si="20"/>
        <v>170702</v>
      </c>
      <c r="F86" s="19">
        <f t="shared" si="20"/>
        <v>9533</v>
      </c>
      <c r="G86" s="53">
        <f t="shared" si="20"/>
        <v>4521</v>
      </c>
      <c r="H86" s="19">
        <f t="shared" si="20"/>
        <v>14376</v>
      </c>
      <c r="I86" s="53">
        <f t="shared" si="20"/>
        <v>8805</v>
      </c>
      <c r="J86" s="19">
        <f aca="true" t="shared" si="21" ref="J86:K88">SUM(H86,F86,D86,B86)</f>
        <v>231411</v>
      </c>
      <c r="K86" s="53">
        <f t="shared" si="21"/>
        <v>221030</v>
      </c>
      <c r="L86" s="58">
        <f aca="true" t="shared" si="22" ref="L86:L92">SUM(J86:K86)</f>
        <v>452441</v>
      </c>
      <c r="M86" s="30"/>
      <c r="N86" s="64">
        <f aca="true" t="shared" si="23" ref="N86:N92">J86/L86*100</f>
        <v>51.14722140566394</v>
      </c>
      <c r="O86" s="29">
        <f aca="true" t="shared" si="24" ref="O86:O92">K86/L86*100</f>
        <v>48.85277859433606</v>
      </c>
    </row>
    <row r="87" spans="1:15" s="87" customFormat="1" ht="10.5" customHeight="1">
      <c r="A87" s="19" t="s">
        <v>42</v>
      </c>
      <c r="B87" s="19">
        <f t="shared" si="20"/>
        <v>38640</v>
      </c>
      <c r="C87" s="53">
        <f t="shared" si="20"/>
        <v>37671</v>
      </c>
      <c r="D87" s="19">
        <f t="shared" si="20"/>
        <v>171282</v>
      </c>
      <c r="E87" s="53">
        <f t="shared" si="20"/>
        <v>172810</v>
      </c>
      <c r="F87" s="19">
        <f t="shared" si="20"/>
        <v>9338</v>
      </c>
      <c r="G87" s="53">
        <f t="shared" si="20"/>
        <v>4574</v>
      </c>
      <c r="H87" s="19">
        <f t="shared" si="20"/>
        <v>14340</v>
      </c>
      <c r="I87" s="53">
        <f t="shared" si="20"/>
        <v>8696</v>
      </c>
      <c r="J87" s="19">
        <f t="shared" si="21"/>
        <v>233600</v>
      </c>
      <c r="K87" s="53">
        <f t="shared" si="21"/>
        <v>223751</v>
      </c>
      <c r="L87" s="58">
        <f t="shared" si="22"/>
        <v>457351</v>
      </c>
      <c r="M87" s="30"/>
      <c r="N87" s="64">
        <f t="shared" si="23"/>
        <v>51.07674411994289</v>
      </c>
      <c r="O87" s="29">
        <f t="shared" si="24"/>
        <v>48.92325588005711</v>
      </c>
    </row>
    <row r="88" spans="1:15" s="87" customFormat="1" ht="10.5" customHeight="1">
      <c r="A88" s="19" t="s">
        <v>62</v>
      </c>
      <c r="B88" s="19">
        <f t="shared" si="20"/>
        <v>38661</v>
      </c>
      <c r="C88" s="53">
        <f t="shared" si="20"/>
        <v>37867</v>
      </c>
      <c r="D88" s="19">
        <f t="shared" si="20"/>
        <v>171517</v>
      </c>
      <c r="E88" s="53">
        <f t="shared" si="20"/>
        <v>172815</v>
      </c>
      <c r="F88" s="19">
        <f t="shared" si="20"/>
        <v>9412</v>
      </c>
      <c r="G88" s="53">
        <f t="shared" si="20"/>
        <v>4622</v>
      </c>
      <c r="H88" s="19">
        <f t="shared" si="20"/>
        <v>14092</v>
      </c>
      <c r="I88" s="53">
        <f t="shared" si="20"/>
        <v>8541</v>
      </c>
      <c r="J88" s="19">
        <f t="shared" si="21"/>
        <v>233682</v>
      </c>
      <c r="K88" s="53">
        <f t="shared" si="21"/>
        <v>223845</v>
      </c>
      <c r="L88" s="58">
        <f t="shared" si="22"/>
        <v>457527</v>
      </c>
      <c r="M88" s="30"/>
      <c r="N88" s="64">
        <f t="shared" si="23"/>
        <v>51.07501852349697</v>
      </c>
      <c r="O88" s="29">
        <f t="shared" si="24"/>
        <v>48.92498147650303</v>
      </c>
    </row>
    <row r="89" spans="1:15" s="87" customFormat="1" ht="10.5" customHeight="1">
      <c r="A89" s="19" t="s">
        <v>63</v>
      </c>
      <c r="B89" s="19">
        <f t="shared" si="20"/>
        <v>38555</v>
      </c>
      <c r="C89" s="53">
        <f t="shared" si="20"/>
        <v>37904</v>
      </c>
      <c r="D89" s="19">
        <f t="shared" si="20"/>
        <v>170887</v>
      </c>
      <c r="E89" s="53">
        <f t="shared" si="20"/>
        <v>172531</v>
      </c>
      <c r="F89" s="19">
        <f t="shared" si="20"/>
        <v>9480</v>
      </c>
      <c r="G89" s="53">
        <f t="shared" si="20"/>
        <v>4743</v>
      </c>
      <c r="H89" s="19">
        <f t="shared" si="20"/>
        <v>14138</v>
      </c>
      <c r="I89" s="53">
        <f t="shared" si="20"/>
        <v>8340</v>
      </c>
      <c r="J89" s="19">
        <f aca="true" t="shared" si="25" ref="J89:K92">SUM(H89,F89,D89,B89)</f>
        <v>233060</v>
      </c>
      <c r="K89" s="53">
        <f t="shared" si="25"/>
        <v>223518</v>
      </c>
      <c r="L89" s="58">
        <f t="shared" si="22"/>
        <v>456578</v>
      </c>
      <c r="M89" s="30"/>
      <c r="N89" s="64">
        <f t="shared" si="23"/>
        <v>51.04494741314737</v>
      </c>
      <c r="O89" s="29">
        <f t="shared" si="24"/>
        <v>48.95505258685263</v>
      </c>
    </row>
    <row r="90" spans="1:15" s="87" customFormat="1" ht="10.5" customHeight="1">
      <c r="A90" s="19" t="s">
        <v>64</v>
      </c>
      <c r="B90" s="19">
        <f t="shared" si="20"/>
        <v>38493</v>
      </c>
      <c r="C90" s="53">
        <f t="shared" si="20"/>
        <v>38139</v>
      </c>
      <c r="D90" s="19">
        <f t="shared" si="20"/>
        <v>169511</v>
      </c>
      <c r="E90" s="53">
        <f t="shared" si="20"/>
        <v>171808</v>
      </c>
      <c r="F90" s="19">
        <f t="shared" si="20"/>
        <v>9496</v>
      </c>
      <c r="G90" s="53">
        <f t="shared" si="20"/>
        <v>4782</v>
      </c>
      <c r="H90" s="19">
        <f t="shared" si="20"/>
        <v>14153</v>
      </c>
      <c r="I90" s="53">
        <f t="shared" si="20"/>
        <v>8312</v>
      </c>
      <c r="J90" s="19">
        <f t="shared" si="25"/>
        <v>231653</v>
      </c>
      <c r="K90" s="53">
        <f t="shared" si="25"/>
        <v>223041</v>
      </c>
      <c r="L90" s="58">
        <f t="shared" si="22"/>
        <v>454694</v>
      </c>
      <c r="M90" s="30"/>
      <c r="N90" s="64">
        <f t="shared" si="23"/>
        <v>50.947010516963054</v>
      </c>
      <c r="O90" s="29">
        <f t="shared" si="24"/>
        <v>49.052989483036946</v>
      </c>
    </row>
    <row r="91" spans="1:15" s="87" customFormat="1" ht="10.5" customHeight="1">
      <c r="A91" s="19" t="s">
        <v>67</v>
      </c>
      <c r="B91" s="19">
        <f t="shared" si="20"/>
        <v>39622</v>
      </c>
      <c r="C91" s="53">
        <f t="shared" si="20"/>
        <v>37826</v>
      </c>
      <c r="D91" s="19">
        <f t="shared" si="20"/>
        <v>168233</v>
      </c>
      <c r="E91" s="53">
        <f t="shared" si="20"/>
        <v>167630</v>
      </c>
      <c r="F91" s="19">
        <f t="shared" si="20"/>
        <v>9285</v>
      </c>
      <c r="G91" s="53">
        <f t="shared" si="20"/>
        <v>4509</v>
      </c>
      <c r="H91" s="19">
        <f t="shared" si="20"/>
        <v>13363</v>
      </c>
      <c r="I91" s="53">
        <f t="shared" si="20"/>
        <v>8292</v>
      </c>
      <c r="J91" s="19">
        <f>SUM(H91,F91,D91,B91)</f>
        <v>230503</v>
      </c>
      <c r="K91" s="53">
        <f>SUM(I91,G91,E91,C91)</f>
        <v>218257</v>
      </c>
      <c r="L91" s="58">
        <f>SUM(J91:K91)</f>
        <v>448760</v>
      </c>
      <c r="M91" s="30"/>
      <c r="N91" s="64">
        <f>J91/L91*100</f>
        <v>51.36442641946698</v>
      </c>
      <c r="O91" s="29">
        <f>K91/L91*100</f>
        <v>48.63557358053303</v>
      </c>
    </row>
    <row r="92" spans="1:15" s="87" customFormat="1" ht="10.5" customHeight="1">
      <c r="A92" s="19" t="s">
        <v>69</v>
      </c>
      <c r="B92" s="19">
        <f t="shared" si="20"/>
        <v>39977</v>
      </c>
      <c r="C92" s="53">
        <f t="shared" si="20"/>
        <v>37568</v>
      </c>
      <c r="D92" s="19">
        <f t="shared" si="20"/>
        <v>166279</v>
      </c>
      <c r="E92" s="53">
        <f t="shared" si="20"/>
        <v>165587</v>
      </c>
      <c r="F92" s="19">
        <f t="shared" si="20"/>
        <v>9169</v>
      </c>
      <c r="G92" s="53">
        <f t="shared" si="20"/>
        <v>4429</v>
      </c>
      <c r="H92" s="19">
        <f t="shared" si="20"/>
        <v>13108</v>
      </c>
      <c r="I92" s="53">
        <f t="shared" si="20"/>
        <v>8190</v>
      </c>
      <c r="J92" s="19">
        <f t="shared" si="25"/>
        <v>228533</v>
      </c>
      <c r="K92" s="53">
        <f t="shared" si="25"/>
        <v>215774</v>
      </c>
      <c r="L92" s="58">
        <f t="shared" si="22"/>
        <v>444307</v>
      </c>
      <c r="M92" s="30"/>
      <c r="N92" s="64">
        <f t="shared" si="23"/>
        <v>51.435831530900934</v>
      </c>
      <c r="O92" s="29">
        <f t="shared" si="24"/>
        <v>48.564168469099066</v>
      </c>
    </row>
    <row r="93" spans="1:15" s="87" customFormat="1" ht="10.5" customHeight="1">
      <c r="A93" s="19" t="s">
        <v>71</v>
      </c>
      <c r="B93" s="19">
        <f t="shared" si="20"/>
        <v>40050</v>
      </c>
      <c r="C93" s="53">
        <f t="shared" si="20"/>
        <v>37581</v>
      </c>
      <c r="D93" s="19">
        <f t="shared" si="20"/>
        <v>164490</v>
      </c>
      <c r="E93" s="53">
        <f t="shared" si="20"/>
        <v>163814</v>
      </c>
      <c r="F93" s="19">
        <f t="shared" si="20"/>
        <v>9060</v>
      </c>
      <c r="G93" s="53">
        <f t="shared" si="20"/>
        <v>4463</v>
      </c>
      <c r="H93" s="19">
        <f t="shared" si="20"/>
        <v>12755</v>
      </c>
      <c r="I93" s="53">
        <f t="shared" si="20"/>
        <v>8307</v>
      </c>
      <c r="J93" s="19">
        <f aca="true" t="shared" si="26" ref="J93:K95">SUM(H93,F93,D93,B93)</f>
        <v>226355</v>
      </c>
      <c r="K93" s="53">
        <f t="shared" si="26"/>
        <v>214165</v>
      </c>
      <c r="L93" s="58">
        <f aca="true" t="shared" si="27" ref="L93:L98">SUM(J93:K93)</f>
        <v>440520</v>
      </c>
      <c r="M93" s="30"/>
      <c r="N93" s="64">
        <f aca="true" t="shared" si="28" ref="N93:N98">J93/L93*100</f>
        <v>51.38359211840552</v>
      </c>
      <c r="O93" s="29">
        <f aca="true" t="shared" si="29" ref="O93:O98">K93/L93*100</f>
        <v>48.61640788159448</v>
      </c>
    </row>
    <row r="94" spans="1:15" s="87" customFormat="1" ht="10.5" customHeight="1">
      <c r="A94" s="19" t="s">
        <v>84</v>
      </c>
      <c r="B94" s="19">
        <f t="shared" si="20"/>
        <v>40685</v>
      </c>
      <c r="C94" s="53">
        <f t="shared" si="20"/>
        <v>38003</v>
      </c>
      <c r="D94" s="19">
        <f t="shared" si="20"/>
        <v>163095</v>
      </c>
      <c r="E94" s="53">
        <f t="shared" si="20"/>
        <v>162775</v>
      </c>
      <c r="F94" s="19">
        <f t="shared" si="20"/>
        <v>9272</v>
      </c>
      <c r="G94" s="53">
        <f t="shared" si="20"/>
        <v>4485</v>
      </c>
      <c r="H94" s="19">
        <f t="shared" si="20"/>
        <v>12535</v>
      </c>
      <c r="I94" s="53">
        <f t="shared" si="20"/>
        <v>8144</v>
      </c>
      <c r="J94" s="19">
        <f t="shared" si="26"/>
        <v>225587</v>
      </c>
      <c r="K94" s="53">
        <f t="shared" si="26"/>
        <v>213407</v>
      </c>
      <c r="L94" s="58">
        <f t="shared" si="27"/>
        <v>438994</v>
      </c>
      <c r="M94" s="30"/>
      <c r="N94" s="64">
        <f t="shared" si="28"/>
        <v>51.3872626960733</v>
      </c>
      <c r="O94" s="29">
        <f t="shared" si="29"/>
        <v>48.61273730392671</v>
      </c>
    </row>
    <row r="95" spans="1:15" s="87" customFormat="1" ht="10.5" customHeight="1">
      <c r="A95" s="19" t="s">
        <v>93</v>
      </c>
      <c r="B95" s="19">
        <f t="shared" si="20"/>
        <v>41529</v>
      </c>
      <c r="C95" s="53">
        <f t="shared" si="20"/>
        <v>38585</v>
      </c>
      <c r="D95" s="19">
        <f t="shared" si="20"/>
        <v>162187</v>
      </c>
      <c r="E95" s="53">
        <f t="shared" si="20"/>
        <v>161987</v>
      </c>
      <c r="F95" s="19">
        <f t="shared" si="20"/>
        <v>9082</v>
      </c>
      <c r="G95" s="53">
        <f t="shared" si="20"/>
        <v>4462</v>
      </c>
      <c r="H95" s="19">
        <f t="shared" si="20"/>
        <v>12219</v>
      </c>
      <c r="I95" s="53">
        <f t="shared" si="20"/>
        <v>7913</v>
      </c>
      <c r="J95" s="19">
        <f t="shared" si="26"/>
        <v>225017</v>
      </c>
      <c r="K95" s="53">
        <f t="shared" si="26"/>
        <v>212947</v>
      </c>
      <c r="L95" s="58">
        <f t="shared" si="27"/>
        <v>437964</v>
      </c>
      <c r="M95" s="30"/>
      <c r="N95" s="64">
        <f t="shared" si="28"/>
        <v>51.3779671388516</v>
      </c>
      <c r="O95" s="29">
        <f t="shared" si="29"/>
        <v>48.622032861148405</v>
      </c>
    </row>
    <row r="96" spans="1:15" s="87" customFormat="1" ht="10.5" customHeight="1">
      <c r="A96" s="19" t="s">
        <v>97</v>
      </c>
      <c r="B96" s="19">
        <f t="shared" si="20"/>
        <v>42381</v>
      </c>
      <c r="C96" s="53">
        <f t="shared" si="20"/>
        <v>39390</v>
      </c>
      <c r="D96" s="19">
        <f t="shared" si="20"/>
        <v>161413</v>
      </c>
      <c r="E96" s="53">
        <f t="shared" si="20"/>
        <v>160817</v>
      </c>
      <c r="F96" s="19">
        <f t="shared" si="20"/>
        <v>8998</v>
      </c>
      <c r="G96" s="53">
        <f t="shared" si="20"/>
        <v>4447</v>
      </c>
      <c r="H96" s="19">
        <f t="shared" si="20"/>
        <v>12242</v>
      </c>
      <c r="I96" s="53">
        <f t="shared" si="20"/>
        <v>7820</v>
      </c>
      <c r="J96" s="19">
        <f aca="true" t="shared" si="30" ref="J96:K98">SUM(H96,F96,D96,B96)</f>
        <v>225034</v>
      </c>
      <c r="K96" s="53">
        <f t="shared" si="30"/>
        <v>212474</v>
      </c>
      <c r="L96" s="58">
        <f t="shared" si="27"/>
        <v>437508</v>
      </c>
      <c r="M96" s="30"/>
      <c r="N96" s="64">
        <f t="shared" si="28"/>
        <v>51.43540232407179</v>
      </c>
      <c r="O96" s="29">
        <f t="shared" si="29"/>
        <v>48.56459767592821</v>
      </c>
    </row>
    <row r="97" spans="1:15" s="87" customFormat="1" ht="10.5" customHeight="1">
      <c r="A97" s="19" t="s">
        <v>98</v>
      </c>
      <c r="B97" s="19">
        <f t="shared" si="20"/>
        <v>43600</v>
      </c>
      <c r="C97" s="53">
        <f t="shared" si="20"/>
        <v>40045</v>
      </c>
      <c r="D97" s="19">
        <f t="shared" si="20"/>
        <v>161333</v>
      </c>
      <c r="E97" s="53">
        <f t="shared" si="20"/>
        <v>160025</v>
      </c>
      <c r="F97" s="19">
        <f t="shared" si="20"/>
        <v>9139</v>
      </c>
      <c r="G97" s="53">
        <f t="shared" si="20"/>
        <v>4390</v>
      </c>
      <c r="H97" s="19">
        <f t="shared" si="20"/>
        <v>12386</v>
      </c>
      <c r="I97" s="53">
        <f t="shared" si="20"/>
        <v>7643</v>
      </c>
      <c r="J97" s="19">
        <f t="shared" si="30"/>
        <v>226458</v>
      </c>
      <c r="K97" s="53">
        <f t="shared" si="30"/>
        <v>212103</v>
      </c>
      <c r="L97" s="58">
        <f t="shared" si="27"/>
        <v>438561</v>
      </c>
      <c r="M97" s="30"/>
      <c r="N97" s="64">
        <f t="shared" si="28"/>
        <v>51.63660243386895</v>
      </c>
      <c r="O97" s="29">
        <f t="shared" si="29"/>
        <v>48.36339756613105</v>
      </c>
    </row>
    <row r="98" spans="1:15" s="87" customFormat="1" ht="10.5" customHeight="1">
      <c r="A98" s="19" t="s">
        <v>99</v>
      </c>
      <c r="B98" s="19">
        <f t="shared" si="20"/>
        <v>44464</v>
      </c>
      <c r="C98" s="53">
        <f t="shared" si="20"/>
        <v>41034</v>
      </c>
      <c r="D98" s="19">
        <f t="shared" si="20"/>
        <v>160708</v>
      </c>
      <c r="E98" s="53">
        <f t="shared" si="20"/>
        <v>159311</v>
      </c>
      <c r="F98" s="19">
        <f t="shared" si="20"/>
        <v>9175</v>
      </c>
      <c r="G98" s="53">
        <f t="shared" si="20"/>
        <v>4459</v>
      </c>
      <c r="H98" s="19">
        <f t="shared" si="20"/>
        <v>12436</v>
      </c>
      <c r="I98" s="53">
        <f t="shared" si="20"/>
        <v>7750</v>
      </c>
      <c r="J98" s="19">
        <f t="shared" si="30"/>
        <v>226783</v>
      </c>
      <c r="K98" s="53">
        <f t="shared" si="30"/>
        <v>212554</v>
      </c>
      <c r="L98" s="58">
        <f t="shared" si="27"/>
        <v>439337</v>
      </c>
      <c r="M98" s="30"/>
      <c r="N98" s="64">
        <f t="shared" si="28"/>
        <v>51.61937191722983</v>
      </c>
      <c r="O98" s="29">
        <f t="shared" si="29"/>
        <v>48.38062808277017</v>
      </c>
    </row>
    <row r="99" spans="1:15" s="87" customFormat="1" ht="10.5" customHeight="1">
      <c r="A99" s="19" t="s">
        <v>100</v>
      </c>
      <c r="B99" s="19">
        <f t="shared" si="20"/>
        <v>45740</v>
      </c>
      <c r="C99" s="53">
        <f t="shared" si="20"/>
        <v>41876</v>
      </c>
      <c r="D99" s="19">
        <f t="shared" si="20"/>
        <v>160761</v>
      </c>
      <c r="E99" s="53">
        <f t="shared" si="20"/>
        <v>159674</v>
      </c>
      <c r="F99" s="19">
        <f t="shared" si="20"/>
        <v>9188</v>
      </c>
      <c r="G99" s="53">
        <f t="shared" si="20"/>
        <v>4557</v>
      </c>
      <c r="H99" s="19">
        <f t="shared" si="20"/>
        <v>12636</v>
      </c>
      <c r="I99" s="53">
        <f t="shared" si="20"/>
        <v>7874</v>
      </c>
      <c r="J99" s="19">
        <f>SUM(H99,F99,D99,B99)</f>
        <v>228325</v>
      </c>
      <c r="K99" s="53">
        <f>SUM(I99,G99,E99,C99)</f>
        <v>213981</v>
      </c>
      <c r="L99" s="58">
        <f>SUM(J99:K99)</f>
        <v>442306</v>
      </c>
      <c r="M99" s="30"/>
      <c r="N99" s="64">
        <f>J99/L99*100</f>
        <v>51.62150185618102</v>
      </c>
      <c r="O99" s="29">
        <f>K99/L99*100</f>
        <v>48.37849814381899</v>
      </c>
    </row>
    <row r="100" spans="1:15" s="87" customFormat="1" ht="10.5" customHeight="1">
      <c r="A100" s="36" t="s">
        <v>175</v>
      </c>
      <c r="B100" s="36">
        <f t="shared" si="20"/>
        <v>47292</v>
      </c>
      <c r="C100" s="68">
        <f t="shared" si="20"/>
        <v>43480</v>
      </c>
      <c r="D100" s="36">
        <f t="shared" si="20"/>
        <v>161816</v>
      </c>
      <c r="E100" s="68">
        <f t="shared" si="20"/>
        <v>160708</v>
      </c>
      <c r="F100" s="36">
        <f t="shared" si="20"/>
        <v>9474</v>
      </c>
      <c r="G100" s="68">
        <f t="shared" si="20"/>
        <v>4754</v>
      </c>
      <c r="H100" s="36">
        <f t="shared" si="20"/>
        <v>12623</v>
      </c>
      <c r="I100" s="68">
        <f t="shared" si="20"/>
        <v>7853</v>
      </c>
      <c r="J100" s="36">
        <f>SUM(H100,F100,D100,B100)</f>
        <v>231205</v>
      </c>
      <c r="K100" s="68">
        <f>SUM(I100,G100,E100,C100)</f>
        <v>216795</v>
      </c>
      <c r="L100" s="69">
        <f>SUM(J100:K100)</f>
        <v>448000</v>
      </c>
      <c r="M100" s="30"/>
      <c r="N100" s="70">
        <f>J100/L100*100</f>
        <v>51.60825892857142</v>
      </c>
      <c r="O100" s="41">
        <f>K100/L100*100</f>
        <v>48.39174107142858</v>
      </c>
    </row>
    <row r="101" spans="1:15" ht="8.2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"/>
      <c r="N101" s="46"/>
      <c r="O101" s="46"/>
    </row>
    <row r="102" ht="11.25" customHeight="1">
      <c r="A102" s="5" t="s">
        <v>43</v>
      </c>
    </row>
    <row r="103" ht="11.25" customHeight="1">
      <c r="A103" s="5" t="s">
        <v>24</v>
      </c>
    </row>
    <row r="104" ht="11.25" customHeight="1">
      <c r="A104" s="5" t="s">
        <v>25</v>
      </c>
    </row>
    <row r="105" ht="11.25" customHeight="1">
      <c r="A105" s="5" t="s">
        <v>26</v>
      </c>
    </row>
    <row r="106" ht="10.5" customHeight="1">
      <c r="A106" s="2" t="s">
        <v>44</v>
      </c>
    </row>
    <row r="107" spans="1:14" ht="26.25" customHeight="1">
      <c r="A107" s="341" t="s">
        <v>70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</row>
    <row r="145" ht="9.75" customHeight="1"/>
    <row r="146" ht="12.75" hidden="1"/>
  </sheetData>
  <sheetProtection/>
  <mergeCells count="1">
    <mergeCell ref="A107:N10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6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0"/>
  <sheetViews>
    <sheetView zoomScale="130" zoomScaleNormal="130" zoomScalePageLayoutView="0" workbookViewId="0" topLeftCell="A1">
      <selection activeCell="A147" sqref="A147"/>
    </sheetView>
  </sheetViews>
  <sheetFormatPr defaultColWidth="8.8515625" defaultRowHeight="12.75"/>
  <cols>
    <col min="1" max="1" width="18.421875" style="239" customWidth="1"/>
    <col min="2" max="5" width="16.421875" style="239" customWidth="1"/>
    <col min="6" max="6" width="15.7109375" style="239" customWidth="1"/>
    <col min="7" max="16384" width="8.8515625" style="239" customWidth="1"/>
  </cols>
  <sheetData>
    <row r="1" ht="11.25">
      <c r="A1" s="240"/>
    </row>
    <row r="2" spans="1:256" ht="11.25">
      <c r="A2" s="346" t="s">
        <v>135</v>
      </c>
      <c r="B2" s="346"/>
      <c r="C2" s="346"/>
      <c r="D2" s="346"/>
      <c r="E2" s="346"/>
      <c r="F2" s="346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  <c r="IV2" s="241"/>
    </row>
    <row r="3" spans="1:256" ht="11.25">
      <c r="A3" s="354" t="s">
        <v>136</v>
      </c>
      <c r="B3" s="354"/>
      <c r="C3" s="354"/>
      <c r="D3" s="354"/>
      <c r="E3" s="354"/>
      <c r="F3" s="354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</row>
    <row r="4" spans="1:256" ht="11.25">
      <c r="A4" s="241"/>
      <c r="B4" s="241"/>
      <c r="C4" s="241"/>
      <c r="D4" s="241"/>
      <c r="E4" s="241"/>
      <c r="F4" s="242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  <c r="IU4" s="241"/>
      <c r="IV4" s="241"/>
    </row>
    <row r="5" spans="1:256" ht="11.25">
      <c r="A5" s="346" t="s">
        <v>137</v>
      </c>
      <c r="B5" s="346"/>
      <c r="C5" s="346"/>
      <c r="D5" s="346"/>
      <c r="E5" s="346"/>
      <c r="F5" s="346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  <c r="IU5" s="241"/>
      <c r="IV5" s="241"/>
    </row>
    <row r="6" spans="1:256" ht="11.25">
      <c r="A6" s="234"/>
      <c r="B6" s="234"/>
      <c r="C6" s="234"/>
      <c r="D6" s="234"/>
      <c r="E6" s="234"/>
      <c r="F6" s="234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  <c r="IV6" s="241"/>
    </row>
    <row r="7" spans="1:6" ht="11.25">
      <c r="A7" s="243"/>
      <c r="B7" s="12" t="s">
        <v>138</v>
      </c>
      <c r="C7" s="13"/>
      <c r="D7" s="12" t="s">
        <v>139</v>
      </c>
      <c r="E7" s="13"/>
      <c r="F7" s="244" t="s">
        <v>4</v>
      </c>
    </row>
    <row r="8" spans="1:6" ht="11.25">
      <c r="A8" s="245" t="s">
        <v>140</v>
      </c>
      <c r="B8" s="246" t="s">
        <v>13</v>
      </c>
      <c r="C8" s="247" t="s">
        <v>27</v>
      </c>
      <c r="D8" s="246" t="s">
        <v>13</v>
      </c>
      <c r="E8" s="247" t="s">
        <v>27</v>
      </c>
      <c r="F8" s="246" t="s">
        <v>13</v>
      </c>
    </row>
    <row r="9" spans="1:6" ht="11.25">
      <c r="A9" s="5" t="s">
        <v>41</v>
      </c>
      <c r="B9" s="65">
        <v>71612</v>
      </c>
      <c r="C9" s="248">
        <v>0.4526961249130792</v>
      </c>
      <c r="D9" s="65">
        <v>86578</v>
      </c>
      <c r="E9" s="248">
        <v>0.5473038750869208</v>
      </c>
      <c r="F9" s="244">
        <v>158190</v>
      </c>
    </row>
    <row r="10" spans="1:6" ht="11.25">
      <c r="A10" s="2" t="s">
        <v>141</v>
      </c>
      <c r="B10" s="65">
        <v>73405</v>
      </c>
      <c r="C10" s="248">
        <v>0.4544103900606046</v>
      </c>
      <c r="D10" s="65">
        <v>88134</v>
      </c>
      <c r="E10" s="248">
        <v>0.5455896099393954</v>
      </c>
      <c r="F10" s="249">
        <v>161539</v>
      </c>
    </row>
    <row r="11" spans="1:6" ht="11.25">
      <c r="A11" s="2" t="s">
        <v>142</v>
      </c>
      <c r="B11" s="65">
        <v>74126</v>
      </c>
      <c r="C11" s="248">
        <v>0.4538057951672248</v>
      </c>
      <c r="D11" s="65">
        <v>89217</v>
      </c>
      <c r="E11" s="248">
        <v>0.5461942048327753</v>
      </c>
      <c r="F11" s="249">
        <v>163343</v>
      </c>
    </row>
    <row r="12" spans="1:6" ht="12" thickBot="1">
      <c r="A12" s="241" t="s">
        <v>63</v>
      </c>
      <c r="B12" s="250">
        <v>76502</v>
      </c>
      <c r="C12" s="251">
        <v>0.4538938924685249</v>
      </c>
      <c r="D12" s="252">
        <v>92044</v>
      </c>
      <c r="E12" s="251">
        <v>0.546106107531475</v>
      </c>
      <c r="F12" s="253">
        <v>168546</v>
      </c>
    </row>
    <row r="13" spans="1:6" ht="12" thickTop="1">
      <c r="A13" s="254" t="s">
        <v>143</v>
      </c>
      <c r="B13" s="255">
        <v>79688</v>
      </c>
      <c r="C13" s="248">
        <v>0.4529451552579675</v>
      </c>
      <c r="D13" s="250">
        <v>96245</v>
      </c>
      <c r="E13" s="248">
        <v>0.5470548447420325</v>
      </c>
      <c r="F13" s="256">
        <v>175933</v>
      </c>
    </row>
    <row r="14" spans="1:6" ht="11.25">
      <c r="A14" s="2" t="s">
        <v>144</v>
      </c>
      <c r="B14" s="65">
        <v>84682</v>
      </c>
      <c r="C14" s="248">
        <v>0.4539883878646216</v>
      </c>
      <c r="D14" s="65">
        <v>101847</v>
      </c>
      <c r="E14" s="248">
        <v>0.5460116121353784</v>
      </c>
      <c r="F14" s="249">
        <v>186529</v>
      </c>
    </row>
    <row r="15" spans="1:6" ht="11.25">
      <c r="A15" s="2" t="s">
        <v>69</v>
      </c>
      <c r="B15" s="65">
        <v>88477</v>
      </c>
      <c r="C15" s="248">
        <v>0.4516390848485467</v>
      </c>
      <c r="D15" s="65">
        <v>107425</v>
      </c>
      <c r="E15" s="248">
        <v>0.5483609151514532</v>
      </c>
      <c r="F15" s="249">
        <v>195902</v>
      </c>
    </row>
    <row r="16" spans="1:6" ht="11.25">
      <c r="A16" s="5" t="s">
        <v>71</v>
      </c>
      <c r="B16" s="65">
        <v>90922</v>
      </c>
      <c r="C16" s="248">
        <v>0.44850804800686656</v>
      </c>
      <c r="D16" s="65">
        <v>111799</v>
      </c>
      <c r="E16" s="248">
        <v>0.5514919519931334</v>
      </c>
      <c r="F16" s="249">
        <v>202721</v>
      </c>
    </row>
    <row r="17" spans="1:6" ht="11.25">
      <c r="A17" s="5" t="s">
        <v>84</v>
      </c>
      <c r="B17" s="65">
        <v>93316</v>
      </c>
      <c r="C17" s="248">
        <v>0.4489432638785319</v>
      </c>
      <c r="D17" s="65">
        <v>114541</v>
      </c>
      <c r="E17" s="248">
        <v>0.5510567361214681</v>
      </c>
      <c r="F17" s="249">
        <v>207857</v>
      </c>
    </row>
    <row r="18" spans="1:6" ht="11.25">
      <c r="A18" s="2" t="s">
        <v>93</v>
      </c>
      <c r="B18" s="65">
        <v>95150</v>
      </c>
      <c r="C18" s="248">
        <v>0.4486218374871519</v>
      </c>
      <c r="D18" s="65">
        <v>116944</v>
      </c>
      <c r="E18" s="248">
        <v>0.5513781625128481</v>
      </c>
      <c r="F18" s="249">
        <v>212094</v>
      </c>
    </row>
    <row r="19" spans="1:6" ht="11.25">
      <c r="A19" s="2" t="s">
        <v>97</v>
      </c>
      <c r="B19" s="65">
        <v>96354</v>
      </c>
      <c r="C19" s="248">
        <v>0.44805810795729323</v>
      </c>
      <c r="D19" s="65">
        <v>118694</v>
      </c>
      <c r="E19" s="248">
        <v>0.5519418920427067</v>
      </c>
      <c r="F19" s="249">
        <v>215048</v>
      </c>
    </row>
    <row r="20" spans="1:6" ht="11.25">
      <c r="A20" s="2" t="s">
        <v>98</v>
      </c>
      <c r="B20" s="65">
        <v>97824</v>
      </c>
      <c r="C20" s="248">
        <v>0.449726230812021</v>
      </c>
      <c r="D20" s="65">
        <v>119695</v>
      </c>
      <c r="E20" s="248">
        <v>0.550273769187979</v>
      </c>
      <c r="F20" s="249">
        <v>217519</v>
      </c>
    </row>
    <row r="21" spans="1:6" ht="11.25">
      <c r="A21" s="2" t="s">
        <v>99</v>
      </c>
      <c r="B21" s="65">
        <v>98599</v>
      </c>
      <c r="C21" s="248">
        <v>0.4487239000236652</v>
      </c>
      <c r="D21" s="65">
        <v>121133</v>
      </c>
      <c r="E21" s="248">
        <v>0.5512760999763348</v>
      </c>
      <c r="F21" s="249">
        <v>219732</v>
      </c>
    </row>
    <row r="22" spans="1:6" ht="11.25">
      <c r="A22" s="53" t="s">
        <v>100</v>
      </c>
      <c r="B22" s="65">
        <v>99484</v>
      </c>
      <c r="C22" s="248">
        <v>0.4488296970025084</v>
      </c>
      <c r="D22" s="65">
        <v>122168</v>
      </c>
      <c r="E22" s="248">
        <v>0.5511703029974916</v>
      </c>
      <c r="F22" s="249">
        <v>221652</v>
      </c>
    </row>
    <row r="23" spans="1:6" s="202" customFormat="1" ht="11.25">
      <c r="A23" s="53" t="s">
        <v>175</v>
      </c>
      <c r="B23" s="65">
        <v>99220</v>
      </c>
      <c r="C23" s="248">
        <v>0.4460969885530847</v>
      </c>
      <c r="D23" s="65">
        <v>123198</v>
      </c>
      <c r="E23" s="248">
        <v>0.5539030114469152</v>
      </c>
      <c r="F23" s="249">
        <v>222418</v>
      </c>
    </row>
    <row r="24" spans="1:6" ht="11.25">
      <c r="A24" s="2"/>
      <c r="B24" s="53"/>
      <c r="C24" s="226"/>
      <c r="D24" s="53"/>
      <c r="E24" s="226"/>
      <c r="F24" s="164"/>
    </row>
    <row r="25" spans="1:6" ht="11.25">
      <c r="A25" s="346" t="s">
        <v>145</v>
      </c>
      <c r="B25" s="346"/>
      <c r="C25" s="346"/>
      <c r="D25" s="346"/>
      <c r="E25" s="346"/>
      <c r="F25" s="346"/>
    </row>
    <row r="26" spans="1:6" ht="11.25">
      <c r="A26" s="257"/>
      <c r="B26" s="241"/>
      <c r="C26" s="241"/>
      <c r="D26" s="241"/>
      <c r="E26" s="241"/>
      <c r="F26" s="242"/>
    </row>
    <row r="27" spans="1:6" ht="11.25">
      <c r="A27" s="258"/>
      <c r="B27" s="347" t="s">
        <v>138</v>
      </c>
      <c r="C27" s="347"/>
      <c r="D27" s="348" t="s">
        <v>139</v>
      </c>
      <c r="E27" s="348"/>
      <c r="F27" s="259" t="s">
        <v>4</v>
      </c>
    </row>
    <row r="28" spans="1:6" ht="11.25">
      <c r="A28" s="260" t="s">
        <v>140</v>
      </c>
      <c r="B28" s="235" t="s">
        <v>13</v>
      </c>
      <c r="C28" s="235" t="s">
        <v>27</v>
      </c>
      <c r="D28" s="235" t="s">
        <v>13</v>
      </c>
      <c r="E28" s="235" t="s">
        <v>27</v>
      </c>
      <c r="F28" s="259" t="s">
        <v>13</v>
      </c>
    </row>
    <row r="29" spans="1:6" ht="11.25">
      <c r="A29" s="258" t="s">
        <v>41</v>
      </c>
      <c r="B29" s="261">
        <v>368</v>
      </c>
      <c r="C29" s="262">
        <v>34.61900282220132</v>
      </c>
      <c r="D29" s="261">
        <v>695</v>
      </c>
      <c r="E29" s="262">
        <v>65.38099717779869</v>
      </c>
      <c r="F29" s="263">
        <v>1063</v>
      </c>
    </row>
    <row r="30" spans="1:6" ht="11.25">
      <c r="A30" s="241" t="s">
        <v>141</v>
      </c>
      <c r="B30" s="250">
        <v>411</v>
      </c>
      <c r="C30" s="264">
        <v>29.315263908701855</v>
      </c>
      <c r="D30" s="250">
        <v>991</v>
      </c>
      <c r="E30" s="264">
        <v>70.68473609129815</v>
      </c>
      <c r="F30" s="253">
        <v>1402</v>
      </c>
    </row>
    <row r="31" spans="1:6" ht="11.25">
      <c r="A31" s="241" t="s">
        <v>62</v>
      </c>
      <c r="B31" s="250">
        <v>442</v>
      </c>
      <c r="C31" s="264">
        <v>20.10919017288444</v>
      </c>
      <c r="D31" s="250">
        <v>1756</v>
      </c>
      <c r="E31" s="264">
        <v>79.89080982711556</v>
      </c>
      <c r="F31" s="253">
        <v>2198</v>
      </c>
    </row>
    <row r="32" spans="1:6" ht="12" thickBot="1">
      <c r="A32" s="241" t="s">
        <v>63</v>
      </c>
      <c r="B32" s="250">
        <v>469</v>
      </c>
      <c r="C32" s="264">
        <v>19.22919229192292</v>
      </c>
      <c r="D32" s="250">
        <v>1970</v>
      </c>
      <c r="E32" s="264">
        <v>80.77080770807709</v>
      </c>
      <c r="F32" s="253">
        <v>2439</v>
      </c>
    </row>
    <row r="33" spans="1:6" ht="12" thickTop="1">
      <c r="A33" s="254" t="s">
        <v>143</v>
      </c>
      <c r="B33" s="255">
        <v>486</v>
      </c>
      <c r="C33" s="265">
        <v>19.39345570630487</v>
      </c>
      <c r="D33" s="255">
        <v>2020</v>
      </c>
      <c r="E33" s="265">
        <v>80.60654429369514</v>
      </c>
      <c r="F33" s="256">
        <v>2506</v>
      </c>
    </row>
    <row r="34" spans="1:6" ht="11.25">
      <c r="A34" s="241" t="s">
        <v>65</v>
      </c>
      <c r="B34" s="250">
        <v>492</v>
      </c>
      <c r="C34" s="266">
        <v>19.040247678018577</v>
      </c>
      <c r="D34" s="250">
        <v>2092</v>
      </c>
      <c r="E34" s="266">
        <v>80.95975232198143</v>
      </c>
      <c r="F34" s="253">
        <v>2584</v>
      </c>
    </row>
    <row r="35" spans="1:6" ht="11.25">
      <c r="A35" s="2" t="s">
        <v>69</v>
      </c>
      <c r="B35" s="65">
        <v>462</v>
      </c>
      <c r="C35" s="42">
        <v>17.085798816568047</v>
      </c>
      <c r="D35" s="65">
        <v>2242</v>
      </c>
      <c r="E35" s="42">
        <v>82.91420118343196</v>
      </c>
      <c r="F35" s="249">
        <v>2704</v>
      </c>
    </row>
    <row r="36" spans="1:6" ht="11.25">
      <c r="A36" s="2" t="s">
        <v>71</v>
      </c>
      <c r="B36" s="267">
        <v>625</v>
      </c>
      <c r="C36" s="29">
        <v>20.22653721682848</v>
      </c>
      <c r="D36" s="267">
        <v>2465</v>
      </c>
      <c r="E36" s="42">
        <v>79.77346278317152</v>
      </c>
      <c r="F36" s="249">
        <v>3090</v>
      </c>
    </row>
    <row r="37" spans="1:6" ht="11.25">
      <c r="A37" s="2" t="s">
        <v>84</v>
      </c>
      <c r="B37" s="65">
        <v>594</v>
      </c>
      <c r="C37" s="42">
        <v>19.533048339362054</v>
      </c>
      <c r="D37" s="65">
        <v>2447</v>
      </c>
      <c r="E37" s="42">
        <v>80.46695166063796</v>
      </c>
      <c r="F37" s="249">
        <v>3041</v>
      </c>
    </row>
    <row r="38" spans="1:6" ht="11.25">
      <c r="A38" s="2" t="s">
        <v>93</v>
      </c>
      <c r="B38" s="65">
        <v>662</v>
      </c>
      <c r="C38" s="42">
        <v>20.28186274509804</v>
      </c>
      <c r="D38" s="65">
        <v>2602</v>
      </c>
      <c r="E38" s="42">
        <v>79.71813725490196</v>
      </c>
      <c r="F38" s="249">
        <v>3264</v>
      </c>
    </row>
    <row r="39" spans="1:6" ht="11.25">
      <c r="A39" s="2" t="s">
        <v>97</v>
      </c>
      <c r="B39" s="65">
        <v>637</v>
      </c>
      <c r="C39" s="268">
        <v>19.46226703330278</v>
      </c>
      <c r="D39" s="65">
        <v>2636</v>
      </c>
      <c r="E39" s="268">
        <v>80.53773296669722</v>
      </c>
      <c r="F39" s="249">
        <v>3273</v>
      </c>
    </row>
    <row r="40" spans="1:6" ht="11.25">
      <c r="A40" s="2" t="s">
        <v>98</v>
      </c>
      <c r="B40" s="65">
        <v>576</v>
      </c>
      <c r="C40" s="269">
        <v>17.772292502314098</v>
      </c>
      <c r="D40" s="65">
        <v>2665</v>
      </c>
      <c r="E40" s="269">
        <v>82.2277074976859</v>
      </c>
      <c r="F40" s="249">
        <v>3241</v>
      </c>
    </row>
    <row r="41" spans="1:6" ht="11.25">
      <c r="A41" s="2" t="s">
        <v>99</v>
      </c>
      <c r="B41" s="65">
        <v>609</v>
      </c>
      <c r="C41" s="269">
        <v>18.942457231726284</v>
      </c>
      <c r="D41" s="65">
        <v>2606</v>
      </c>
      <c r="E41" s="269">
        <v>81.05754276827372</v>
      </c>
      <c r="F41" s="249">
        <v>3215</v>
      </c>
    </row>
    <row r="42" spans="1:6" ht="11.25">
      <c r="A42" s="53" t="s">
        <v>100</v>
      </c>
      <c r="B42" s="65">
        <v>667</v>
      </c>
      <c r="C42" s="269">
        <v>19.710401891252953</v>
      </c>
      <c r="D42" s="65">
        <v>2717</v>
      </c>
      <c r="E42" s="269">
        <v>80.28959810874704</v>
      </c>
      <c r="F42" s="249">
        <v>3384</v>
      </c>
    </row>
    <row r="43" spans="1:6" s="202" customFormat="1" ht="11.25">
      <c r="A43" s="68" t="s">
        <v>175</v>
      </c>
      <c r="B43" s="320">
        <v>636</v>
      </c>
      <c r="C43" s="319">
        <v>20.139328689043698</v>
      </c>
      <c r="D43" s="67">
        <v>2522</v>
      </c>
      <c r="E43" s="319">
        <v>79.8606713109563</v>
      </c>
      <c r="F43" s="271">
        <v>3158</v>
      </c>
    </row>
    <row r="44" spans="1:6" ht="11.25">
      <c r="A44" s="53"/>
      <c r="B44" s="230"/>
      <c r="C44" s="228"/>
      <c r="D44" s="53"/>
      <c r="E44" s="228"/>
      <c r="F44" s="164"/>
    </row>
    <row r="45" spans="1:6" ht="11.25">
      <c r="A45" s="346" t="s">
        <v>146</v>
      </c>
      <c r="B45" s="346"/>
      <c r="C45" s="346"/>
      <c r="D45" s="346"/>
      <c r="E45" s="346"/>
      <c r="F45" s="346"/>
    </row>
    <row r="46" spans="1:6" ht="11.25">
      <c r="A46" s="257"/>
      <c r="B46" s="241"/>
      <c r="C46" s="241"/>
      <c r="D46" s="241"/>
      <c r="E46" s="241"/>
      <c r="F46" s="242"/>
    </row>
    <row r="47" spans="1:6" ht="11.25">
      <c r="A47" s="258"/>
      <c r="B47" s="347" t="s">
        <v>138</v>
      </c>
      <c r="C47" s="347"/>
      <c r="D47" s="348" t="s">
        <v>139</v>
      </c>
      <c r="E47" s="348"/>
      <c r="F47" s="259" t="s">
        <v>4</v>
      </c>
    </row>
    <row r="48" spans="1:6" ht="11.25">
      <c r="A48" s="260" t="s">
        <v>140</v>
      </c>
      <c r="B48" s="235" t="s">
        <v>13</v>
      </c>
      <c r="C48" s="235" t="s">
        <v>27</v>
      </c>
      <c r="D48" s="235" t="s">
        <v>13</v>
      </c>
      <c r="E48" s="235" t="s">
        <v>27</v>
      </c>
      <c r="F48" s="259" t="s">
        <v>13</v>
      </c>
    </row>
    <row r="49" spans="1:6" ht="11.25">
      <c r="A49" s="258" t="s">
        <v>41</v>
      </c>
      <c r="B49" s="261">
        <v>1384</v>
      </c>
      <c r="C49" s="262">
        <v>53.16941990011526</v>
      </c>
      <c r="D49" s="261">
        <v>1219</v>
      </c>
      <c r="E49" s="262">
        <v>46.83058009988475</v>
      </c>
      <c r="F49" s="263">
        <v>2603</v>
      </c>
    </row>
    <row r="50" spans="1:6" ht="11.25">
      <c r="A50" s="241" t="s">
        <v>141</v>
      </c>
      <c r="B50" s="250">
        <v>1866</v>
      </c>
      <c r="C50" s="264">
        <v>52.32753785754347</v>
      </c>
      <c r="D50" s="250">
        <v>1700</v>
      </c>
      <c r="E50" s="264">
        <v>47.67246214245653</v>
      </c>
      <c r="F50" s="253">
        <v>3566</v>
      </c>
    </row>
    <row r="51" spans="1:6" ht="11.25">
      <c r="A51" s="241" t="s">
        <v>62</v>
      </c>
      <c r="B51" s="250">
        <v>2030</v>
      </c>
      <c r="C51" s="264">
        <v>51.34041476985332</v>
      </c>
      <c r="D51" s="250">
        <v>1924</v>
      </c>
      <c r="E51" s="264">
        <v>48.65958523014668</v>
      </c>
      <c r="F51" s="253">
        <v>3954</v>
      </c>
    </row>
    <row r="52" spans="1:6" ht="12" thickBot="1">
      <c r="A52" s="241" t="s">
        <v>63</v>
      </c>
      <c r="B52" s="250">
        <v>1976</v>
      </c>
      <c r="C52" s="264">
        <v>49.82349974785678</v>
      </c>
      <c r="D52" s="250">
        <v>1990</v>
      </c>
      <c r="E52" s="264">
        <v>50.17650025214322</v>
      </c>
      <c r="F52" s="253">
        <v>3966</v>
      </c>
    </row>
    <row r="53" spans="1:6" ht="12" thickTop="1">
      <c r="A53" s="254" t="s">
        <v>143</v>
      </c>
      <c r="B53" s="255">
        <v>1504</v>
      </c>
      <c r="C53" s="265">
        <v>48.62592951826705</v>
      </c>
      <c r="D53" s="255">
        <v>1589</v>
      </c>
      <c r="E53" s="265">
        <v>51.37407048173295</v>
      </c>
      <c r="F53" s="256">
        <v>3093</v>
      </c>
    </row>
    <row r="54" spans="1:6" ht="11.25">
      <c r="A54" s="241" t="s">
        <v>65</v>
      </c>
      <c r="B54" s="250">
        <v>1797</v>
      </c>
      <c r="C54" s="264">
        <v>47.20252167060678</v>
      </c>
      <c r="D54" s="250">
        <v>2010</v>
      </c>
      <c r="E54" s="264">
        <v>52.79747832939322</v>
      </c>
      <c r="F54" s="253">
        <v>3807</v>
      </c>
    </row>
    <row r="55" spans="1:6" ht="11.25">
      <c r="A55" s="2" t="s">
        <v>69</v>
      </c>
      <c r="B55" s="65">
        <v>1891</v>
      </c>
      <c r="C55" s="42">
        <v>44.84230495612995</v>
      </c>
      <c r="D55" s="65">
        <v>2326</v>
      </c>
      <c r="E55" s="42">
        <v>55.15769504387005</v>
      </c>
      <c r="F55" s="249">
        <v>4217</v>
      </c>
    </row>
    <row r="56" spans="1:6" ht="11.25">
      <c r="A56" s="2" t="s">
        <v>71</v>
      </c>
      <c r="B56" s="65">
        <v>1958</v>
      </c>
      <c r="C56" s="29">
        <v>43.26115775519222</v>
      </c>
      <c r="D56" s="65">
        <v>2568</v>
      </c>
      <c r="E56" s="42">
        <v>56.73884224480778</v>
      </c>
      <c r="F56" s="249">
        <v>4526</v>
      </c>
    </row>
    <row r="57" spans="1:6" ht="12" thickBot="1">
      <c r="A57" s="241" t="s">
        <v>84</v>
      </c>
      <c r="B57" s="250">
        <v>2125</v>
      </c>
      <c r="C57" s="264">
        <v>43.03361684892669</v>
      </c>
      <c r="D57" s="250">
        <v>2813</v>
      </c>
      <c r="E57" s="264">
        <v>56.96638315107331</v>
      </c>
      <c r="F57" s="253">
        <v>4938</v>
      </c>
    </row>
    <row r="58" spans="1:6" ht="12" thickTop="1">
      <c r="A58" s="254" t="s">
        <v>147</v>
      </c>
      <c r="B58" s="255">
        <v>2383</v>
      </c>
      <c r="C58" s="265">
        <v>42.583988563259474</v>
      </c>
      <c r="D58" s="255">
        <v>3213</v>
      </c>
      <c r="E58" s="265">
        <v>57.41601143674053</v>
      </c>
      <c r="F58" s="256">
        <v>5596</v>
      </c>
    </row>
    <row r="59" spans="1:6" ht="11.25">
      <c r="A59" s="2" t="s">
        <v>97</v>
      </c>
      <c r="B59" s="65">
        <v>2520</v>
      </c>
      <c r="C59" s="268">
        <v>43.07692307692308</v>
      </c>
      <c r="D59" s="65">
        <v>3330</v>
      </c>
      <c r="E59" s="268">
        <v>56.92307692307692</v>
      </c>
      <c r="F59" s="249">
        <v>5850</v>
      </c>
    </row>
    <row r="60" spans="1:6" ht="11.25">
      <c r="A60" s="2" t="s">
        <v>98</v>
      </c>
      <c r="B60" s="65">
        <v>2451</v>
      </c>
      <c r="C60" s="269">
        <v>42.86463798530955</v>
      </c>
      <c r="D60" s="65">
        <v>3267</v>
      </c>
      <c r="E60" s="269">
        <v>57.13536201469045</v>
      </c>
      <c r="F60" s="249">
        <v>5718</v>
      </c>
    </row>
    <row r="61" spans="1:6" ht="11.25">
      <c r="A61" s="2" t="s">
        <v>99</v>
      </c>
      <c r="B61" s="65">
        <v>2461</v>
      </c>
      <c r="C61" s="269">
        <v>43.09227805988443</v>
      </c>
      <c r="D61" s="65">
        <v>3250</v>
      </c>
      <c r="E61" s="269">
        <v>56.907721940115565</v>
      </c>
      <c r="F61" s="249">
        <v>5711</v>
      </c>
    </row>
    <row r="62" spans="1:6" ht="11.25">
      <c r="A62" s="53" t="s">
        <v>100</v>
      </c>
      <c r="B62" s="65">
        <v>2514</v>
      </c>
      <c r="C62" s="269">
        <v>43.60797918473548</v>
      </c>
      <c r="D62" s="65">
        <v>3251</v>
      </c>
      <c r="E62" s="269">
        <v>56.39202081526453</v>
      </c>
      <c r="F62" s="249">
        <v>5765</v>
      </c>
    </row>
    <row r="63" spans="1:6" s="202" customFormat="1" ht="11.25">
      <c r="A63" s="68" t="s">
        <v>175</v>
      </c>
      <c r="B63" s="67">
        <v>2755</v>
      </c>
      <c r="C63" s="270">
        <v>43.48169191919192</v>
      </c>
      <c r="D63" s="67">
        <v>3581</v>
      </c>
      <c r="E63" s="270">
        <v>56.518308080808076</v>
      </c>
      <c r="F63" s="271">
        <v>6336</v>
      </c>
    </row>
    <row r="64" spans="1:6" ht="11.25">
      <c r="A64" s="53"/>
      <c r="B64" s="53"/>
      <c r="C64" s="227"/>
      <c r="D64" s="53"/>
      <c r="E64" s="227"/>
      <c r="F64" s="164"/>
    </row>
    <row r="65" spans="1:256" ht="11.25">
      <c r="A65" s="346" t="s">
        <v>148</v>
      </c>
      <c r="B65" s="346"/>
      <c r="C65" s="346"/>
      <c r="D65" s="346"/>
      <c r="E65" s="346"/>
      <c r="F65" s="346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  <c r="EI65" s="241"/>
      <c r="EJ65" s="241"/>
      <c r="EK65" s="241"/>
      <c r="EL65" s="241"/>
      <c r="EM65" s="241"/>
      <c r="EN65" s="241"/>
      <c r="EO65" s="241"/>
      <c r="EP65" s="241"/>
      <c r="EQ65" s="241"/>
      <c r="ER65" s="241"/>
      <c r="ES65" s="241"/>
      <c r="ET65" s="241"/>
      <c r="EU65" s="241"/>
      <c r="EV65" s="241"/>
      <c r="EW65" s="241"/>
      <c r="EX65" s="241"/>
      <c r="EY65" s="241"/>
      <c r="EZ65" s="241"/>
      <c r="FA65" s="241"/>
      <c r="FB65" s="241"/>
      <c r="FC65" s="241"/>
      <c r="FD65" s="241"/>
      <c r="FE65" s="241"/>
      <c r="FF65" s="241"/>
      <c r="FG65" s="241"/>
      <c r="FH65" s="241"/>
      <c r="FI65" s="241"/>
      <c r="FJ65" s="241"/>
      <c r="FK65" s="241"/>
      <c r="FL65" s="241"/>
      <c r="FM65" s="241"/>
      <c r="FN65" s="241"/>
      <c r="FO65" s="241"/>
      <c r="FP65" s="241"/>
      <c r="FQ65" s="241"/>
      <c r="FR65" s="241"/>
      <c r="FS65" s="241"/>
      <c r="FT65" s="241"/>
      <c r="FU65" s="241"/>
      <c r="FV65" s="241"/>
      <c r="FW65" s="241"/>
      <c r="FX65" s="241"/>
      <c r="FY65" s="241"/>
      <c r="FZ65" s="241"/>
      <c r="GA65" s="241"/>
      <c r="GB65" s="241"/>
      <c r="GC65" s="241"/>
      <c r="GD65" s="241"/>
      <c r="GE65" s="241"/>
      <c r="GF65" s="241"/>
      <c r="GG65" s="241"/>
      <c r="GH65" s="241"/>
      <c r="GI65" s="241"/>
      <c r="GJ65" s="241"/>
      <c r="GK65" s="241"/>
      <c r="GL65" s="241"/>
      <c r="GM65" s="241"/>
      <c r="GN65" s="241"/>
      <c r="GO65" s="241"/>
      <c r="GP65" s="241"/>
      <c r="GQ65" s="241"/>
      <c r="GR65" s="241"/>
      <c r="GS65" s="241"/>
      <c r="GT65" s="241"/>
      <c r="GU65" s="241"/>
      <c r="GV65" s="241"/>
      <c r="GW65" s="241"/>
      <c r="GX65" s="241"/>
      <c r="GY65" s="241"/>
      <c r="GZ65" s="241"/>
      <c r="HA65" s="241"/>
      <c r="HB65" s="241"/>
      <c r="HC65" s="241"/>
      <c r="HD65" s="241"/>
      <c r="HE65" s="241"/>
      <c r="HF65" s="241"/>
      <c r="HG65" s="241"/>
      <c r="HH65" s="241"/>
      <c r="HI65" s="241"/>
      <c r="HJ65" s="241"/>
      <c r="HK65" s="241"/>
      <c r="HL65" s="241"/>
      <c r="HM65" s="241"/>
      <c r="HN65" s="241"/>
      <c r="HO65" s="241"/>
      <c r="HP65" s="241"/>
      <c r="HQ65" s="241"/>
      <c r="HR65" s="241"/>
      <c r="HS65" s="241"/>
      <c r="HT65" s="241"/>
      <c r="HU65" s="241"/>
      <c r="HV65" s="241"/>
      <c r="HW65" s="241"/>
      <c r="HX65" s="241"/>
      <c r="HY65" s="241"/>
      <c r="HZ65" s="241"/>
      <c r="IA65" s="241"/>
      <c r="IB65" s="241"/>
      <c r="IC65" s="241"/>
      <c r="ID65" s="241"/>
      <c r="IE65" s="241"/>
      <c r="IF65" s="241"/>
      <c r="IG65" s="241"/>
      <c r="IH65" s="241"/>
      <c r="II65" s="241"/>
      <c r="IJ65" s="241"/>
      <c r="IK65" s="241"/>
      <c r="IL65" s="241"/>
      <c r="IM65" s="241"/>
      <c r="IN65" s="241"/>
      <c r="IO65" s="241"/>
      <c r="IP65" s="241"/>
      <c r="IQ65" s="241"/>
      <c r="IR65" s="241"/>
      <c r="IS65" s="241"/>
      <c r="IT65" s="241"/>
      <c r="IU65" s="241"/>
      <c r="IV65" s="241"/>
    </row>
    <row r="66" spans="1:256" ht="11.25">
      <c r="A66" s="241"/>
      <c r="B66" s="241"/>
      <c r="C66" s="241"/>
      <c r="D66" s="241"/>
      <c r="E66" s="241"/>
      <c r="F66" s="242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/>
      <c r="ET66" s="241"/>
      <c r="EU66" s="241"/>
      <c r="EV66" s="241"/>
      <c r="EW66" s="241"/>
      <c r="EX66" s="241"/>
      <c r="EY66" s="241"/>
      <c r="EZ66" s="241"/>
      <c r="FA66" s="241"/>
      <c r="FB66" s="241"/>
      <c r="FC66" s="241"/>
      <c r="FD66" s="241"/>
      <c r="FE66" s="241"/>
      <c r="FF66" s="241"/>
      <c r="FG66" s="241"/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41"/>
      <c r="FT66" s="241"/>
      <c r="FU66" s="241"/>
      <c r="FV66" s="241"/>
      <c r="FW66" s="241"/>
      <c r="FX66" s="241"/>
      <c r="FY66" s="241"/>
      <c r="FZ66" s="241"/>
      <c r="GA66" s="241"/>
      <c r="GB66" s="241"/>
      <c r="GC66" s="241"/>
      <c r="GD66" s="241"/>
      <c r="GE66" s="241"/>
      <c r="GF66" s="241"/>
      <c r="GG66" s="241"/>
      <c r="GH66" s="241"/>
      <c r="GI66" s="241"/>
      <c r="GJ66" s="241"/>
      <c r="GK66" s="241"/>
      <c r="GL66" s="241"/>
      <c r="GM66" s="241"/>
      <c r="GN66" s="241"/>
      <c r="GO66" s="241"/>
      <c r="GP66" s="241"/>
      <c r="GQ66" s="241"/>
      <c r="GR66" s="241"/>
      <c r="GS66" s="241"/>
      <c r="GT66" s="241"/>
      <c r="GU66" s="241"/>
      <c r="GV66" s="241"/>
      <c r="GW66" s="241"/>
      <c r="GX66" s="241"/>
      <c r="GY66" s="241"/>
      <c r="GZ66" s="241"/>
      <c r="HA66" s="241"/>
      <c r="HB66" s="241"/>
      <c r="HC66" s="241"/>
      <c r="HD66" s="241"/>
      <c r="HE66" s="241"/>
      <c r="HF66" s="241"/>
      <c r="HG66" s="241"/>
      <c r="HH66" s="241"/>
      <c r="HI66" s="241"/>
      <c r="HJ66" s="241"/>
      <c r="HK66" s="241"/>
      <c r="HL66" s="241"/>
      <c r="HM66" s="241"/>
      <c r="HN66" s="241"/>
      <c r="HO66" s="241"/>
      <c r="HP66" s="241"/>
      <c r="HQ66" s="241"/>
      <c r="HR66" s="241"/>
      <c r="HS66" s="241"/>
      <c r="HT66" s="241"/>
      <c r="HU66" s="241"/>
      <c r="HV66" s="241"/>
      <c r="HW66" s="241"/>
      <c r="HX66" s="241"/>
      <c r="HY66" s="241"/>
      <c r="HZ66" s="241"/>
      <c r="IA66" s="241"/>
      <c r="IB66" s="241"/>
      <c r="IC66" s="241"/>
      <c r="ID66" s="241"/>
      <c r="IE66" s="241"/>
      <c r="IF66" s="241"/>
      <c r="IG66" s="241"/>
      <c r="IH66" s="241"/>
      <c r="II66" s="241"/>
      <c r="IJ66" s="241"/>
      <c r="IK66" s="241"/>
      <c r="IL66" s="241"/>
      <c r="IM66" s="241"/>
      <c r="IN66" s="241"/>
      <c r="IO66" s="241"/>
      <c r="IP66" s="241"/>
      <c r="IQ66" s="241"/>
      <c r="IR66" s="241"/>
      <c r="IS66" s="241"/>
      <c r="IT66" s="241"/>
      <c r="IU66" s="241"/>
      <c r="IV66" s="241"/>
    </row>
    <row r="67" spans="1:256" ht="11.25">
      <c r="A67" s="258"/>
      <c r="B67" s="347" t="s">
        <v>138</v>
      </c>
      <c r="C67" s="347"/>
      <c r="D67" s="348" t="s">
        <v>139</v>
      </c>
      <c r="E67" s="348"/>
      <c r="F67" s="259" t="s">
        <v>4</v>
      </c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  <c r="EJ67" s="241"/>
      <c r="EK67" s="241"/>
      <c r="EL67" s="241"/>
      <c r="EM67" s="241"/>
      <c r="EN67" s="241"/>
      <c r="EO67" s="241"/>
      <c r="EP67" s="241"/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1"/>
      <c r="FL67" s="241"/>
      <c r="FM67" s="241"/>
      <c r="FN67" s="241"/>
      <c r="FO67" s="241"/>
      <c r="FP67" s="241"/>
      <c r="FQ67" s="241"/>
      <c r="FR67" s="241"/>
      <c r="FS67" s="241"/>
      <c r="FT67" s="241"/>
      <c r="FU67" s="241"/>
      <c r="FV67" s="241"/>
      <c r="FW67" s="241"/>
      <c r="FX67" s="241"/>
      <c r="FY67" s="241"/>
      <c r="FZ67" s="241"/>
      <c r="GA67" s="241"/>
      <c r="GB67" s="241"/>
      <c r="GC67" s="241"/>
      <c r="GD67" s="241"/>
      <c r="GE67" s="241"/>
      <c r="GF67" s="241"/>
      <c r="GG67" s="241"/>
      <c r="GH67" s="241"/>
      <c r="GI67" s="241"/>
      <c r="GJ67" s="241"/>
      <c r="GK67" s="241"/>
      <c r="GL67" s="241"/>
      <c r="GM67" s="241"/>
      <c r="GN67" s="241"/>
      <c r="GO67" s="241"/>
      <c r="GP67" s="241"/>
      <c r="GQ67" s="241"/>
      <c r="GR67" s="241"/>
      <c r="GS67" s="241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  <c r="IO67" s="241"/>
      <c r="IP67" s="241"/>
      <c r="IQ67" s="241"/>
      <c r="IR67" s="241"/>
      <c r="IS67" s="241"/>
      <c r="IT67" s="241"/>
      <c r="IU67" s="241"/>
      <c r="IV67" s="241"/>
    </row>
    <row r="68" spans="1:256" ht="11.25">
      <c r="A68" s="260" t="s">
        <v>140</v>
      </c>
      <c r="B68" s="235" t="s">
        <v>13</v>
      </c>
      <c r="C68" s="235" t="s">
        <v>27</v>
      </c>
      <c r="D68" s="235" t="s">
        <v>13</v>
      </c>
      <c r="E68" s="235" t="s">
        <v>27</v>
      </c>
      <c r="F68" s="259" t="s">
        <v>13</v>
      </c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241"/>
      <c r="EQ68" s="241"/>
      <c r="ER68" s="241"/>
      <c r="ES68" s="241"/>
      <c r="ET68" s="241"/>
      <c r="EU68" s="241"/>
      <c r="EV68" s="241"/>
      <c r="EW68" s="241"/>
      <c r="EX68" s="241"/>
      <c r="EY68" s="241"/>
      <c r="EZ68" s="241"/>
      <c r="FA68" s="241"/>
      <c r="FB68" s="241"/>
      <c r="FC68" s="241"/>
      <c r="FD68" s="241"/>
      <c r="FE68" s="241"/>
      <c r="FF68" s="241"/>
      <c r="FG68" s="241"/>
      <c r="FH68" s="241"/>
      <c r="FI68" s="241"/>
      <c r="FJ68" s="241"/>
      <c r="FK68" s="241"/>
      <c r="FL68" s="241"/>
      <c r="FM68" s="241"/>
      <c r="FN68" s="241"/>
      <c r="FO68" s="241"/>
      <c r="FP68" s="241"/>
      <c r="FQ68" s="241"/>
      <c r="FR68" s="241"/>
      <c r="FS68" s="241"/>
      <c r="FT68" s="241"/>
      <c r="FU68" s="241"/>
      <c r="FV68" s="241"/>
      <c r="FW68" s="241"/>
      <c r="FX68" s="241"/>
      <c r="FY68" s="241"/>
      <c r="FZ68" s="241"/>
      <c r="GA68" s="241"/>
      <c r="GB68" s="241"/>
      <c r="GC68" s="241"/>
      <c r="GD68" s="241"/>
      <c r="GE68" s="241"/>
      <c r="GF68" s="241"/>
      <c r="GG68" s="241"/>
      <c r="GH68" s="241"/>
      <c r="GI68" s="241"/>
      <c r="GJ68" s="241"/>
      <c r="GK68" s="241"/>
      <c r="GL68" s="241"/>
      <c r="GM68" s="241"/>
      <c r="GN68" s="241"/>
      <c r="GO68" s="241"/>
      <c r="GP68" s="241"/>
      <c r="GQ68" s="241"/>
      <c r="GR68" s="241"/>
      <c r="GS68" s="241"/>
      <c r="GT68" s="241"/>
      <c r="GU68" s="241"/>
      <c r="GV68" s="241"/>
      <c r="GW68" s="241"/>
      <c r="GX68" s="241"/>
      <c r="GY68" s="241"/>
      <c r="GZ68" s="241"/>
      <c r="HA68" s="241"/>
      <c r="HB68" s="241"/>
      <c r="HC68" s="241"/>
      <c r="HD68" s="241"/>
      <c r="HE68" s="241"/>
      <c r="HF68" s="241"/>
      <c r="HG68" s="241"/>
      <c r="HH68" s="241"/>
      <c r="HI68" s="241"/>
      <c r="HJ68" s="241"/>
      <c r="HK68" s="241"/>
      <c r="HL68" s="241"/>
      <c r="HM68" s="241"/>
      <c r="HN68" s="241"/>
      <c r="HO68" s="241"/>
      <c r="HP68" s="241"/>
      <c r="HQ68" s="241"/>
      <c r="HR68" s="241"/>
      <c r="HS68" s="241"/>
      <c r="HT68" s="241"/>
      <c r="HU68" s="241"/>
      <c r="HV68" s="241"/>
      <c r="HW68" s="241"/>
      <c r="HX68" s="241"/>
      <c r="HY68" s="241"/>
      <c r="HZ68" s="241"/>
      <c r="IA68" s="241"/>
      <c r="IB68" s="241"/>
      <c r="IC68" s="241"/>
      <c r="ID68" s="241"/>
      <c r="IE68" s="241"/>
      <c r="IF68" s="241"/>
      <c r="IG68" s="241"/>
      <c r="IH68" s="241"/>
      <c r="II68" s="241"/>
      <c r="IJ68" s="241"/>
      <c r="IK68" s="241"/>
      <c r="IL68" s="241"/>
      <c r="IM68" s="241"/>
      <c r="IN68" s="241"/>
      <c r="IO68" s="241"/>
      <c r="IP68" s="241"/>
      <c r="IQ68" s="241"/>
      <c r="IR68" s="241"/>
      <c r="IS68" s="241"/>
      <c r="IT68" s="241"/>
      <c r="IU68" s="241"/>
      <c r="IV68" s="241"/>
    </row>
    <row r="69" spans="1:256" ht="11.25">
      <c r="A69" s="241" t="s">
        <v>65</v>
      </c>
      <c r="B69" s="250">
        <v>0</v>
      </c>
      <c r="C69" s="264">
        <v>0</v>
      </c>
      <c r="D69" s="250">
        <v>4</v>
      </c>
      <c r="E69" s="264">
        <v>100</v>
      </c>
      <c r="F69" s="253">
        <v>4</v>
      </c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241"/>
      <c r="EQ69" s="241"/>
      <c r="ER69" s="241"/>
      <c r="ES69" s="241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1"/>
      <c r="FF69" s="241"/>
      <c r="FG69" s="241"/>
      <c r="FH69" s="241"/>
      <c r="FI69" s="241"/>
      <c r="FJ69" s="241"/>
      <c r="FK69" s="241"/>
      <c r="FL69" s="241"/>
      <c r="FM69" s="241"/>
      <c r="FN69" s="241"/>
      <c r="FO69" s="241"/>
      <c r="FP69" s="241"/>
      <c r="FQ69" s="241"/>
      <c r="FR69" s="241"/>
      <c r="FS69" s="241"/>
      <c r="FT69" s="241"/>
      <c r="FU69" s="241"/>
      <c r="FV69" s="241"/>
      <c r="FW69" s="241"/>
      <c r="FX69" s="241"/>
      <c r="FY69" s="241"/>
      <c r="FZ69" s="241"/>
      <c r="GA69" s="241"/>
      <c r="GB69" s="241"/>
      <c r="GC69" s="241"/>
      <c r="GD69" s="241"/>
      <c r="GE69" s="241"/>
      <c r="GF69" s="241"/>
      <c r="GG69" s="241"/>
      <c r="GH69" s="241"/>
      <c r="GI69" s="241"/>
      <c r="GJ69" s="241"/>
      <c r="GK69" s="241"/>
      <c r="GL69" s="241"/>
      <c r="GM69" s="241"/>
      <c r="GN69" s="241"/>
      <c r="GO69" s="241"/>
      <c r="GP69" s="241"/>
      <c r="GQ69" s="241"/>
      <c r="GR69" s="241"/>
      <c r="GS69" s="241"/>
      <c r="GT69" s="241"/>
      <c r="GU69" s="241"/>
      <c r="GV69" s="241"/>
      <c r="GW69" s="241"/>
      <c r="GX69" s="241"/>
      <c r="GY69" s="241"/>
      <c r="GZ69" s="241"/>
      <c r="HA69" s="241"/>
      <c r="HB69" s="241"/>
      <c r="HC69" s="241"/>
      <c r="HD69" s="241"/>
      <c r="HE69" s="241"/>
      <c r="HF69" s="241"/>
      <c r="HG69" s="241"/>
      <c r="HH69" s="241"/>
      <c r="HI69" s="241"/>
      <c r="HJ69" s="241"/>
      <c r="HK69" s="241"/>
      <c r="HL69" s="241"/>
      <c r="HM69" s="241"/>
      <c r="HN69" s="241"/>
      <c r="HO69" s="241"/>
      <c r="HP69" s="241"/>
      <c r="HQ69" s="241"/>
      <c r="HR69" s="241"/>
      <c r="HS69" s="241"/>
      <c r="HT69" s="241"/>
      <c r="HU69" s="241"/>
      <c r="HV69" s="241"/>
      <c r="HW69" s="241"/>
      <c r="HX69" s="241"/>
      <c r="HY69" s="241"/>
      <c r="HZ69" s="241"/>
      <c r="IA69" s="241"/>
      <c r="IB69" s="241"/>
      <c r="IC69" s="241"/>
      <c r="ID69" s="241"/>
      <c r="IE69" s="241"/>
      <c r="IF69" s="241"/>
      <c r="IG69" s="241"/>
      <c r="IH69" s="241"/>
      <c r="II69" s="241"/>
      <c r="IJ69" s="241"/>
      <c r="IK69" s="241"/>
      <c r="IL69" s="241"/>
      <c r="IM69" s="241"/>
      <c r="IN69" s="241"/>
      <c r="IO69" s="241"/>
      <c r="IP69" s="241"/>
      <c r="IQ69" s="241"/>
      <c r="IR69" s="241"/>
      <c r="IS69" s="241"/>
      <c r="IT69" s="241"/>
      <c r="IU69" s="241"/>
      <c r="IV69" s="241"/>
    </row>
    <row r="70" spans="1:256" ht="11.25">
      <c r="A70" s="241" t="s">
        <v>69</v>
      </c>
      <c r="B70" s="250">
        <v>4</v>
      </c>
      <c r="C70" s="264">
        <v>25</v>
      </c>
      <c r="D70" s="250">
        <v>12</v>
      </c>
      <c r="E70" s="264">
        <v>75</v>
      </c>
      <c r="F70" s="253">
        <v>16</v>
      </c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  <c r="CU70" s="241"/>
      <c r="CV70" s="241"/>
      <c r="CW70" s="241"/>
      <c r="CX70" s="241"/>
      <c r="CY70" s="241"/>
      <c r="CZ70" s="241"/>
      <c r="DA70" s="241"/>
      <c r="DB70" s="241"/>
      <c r="DC70" s="241"/>
      <c r="DD70" s="241"/>
      <c r="DE70" s="241"/>
      <c r="DF70" s="241"/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  <c r="EI70" s="241"/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/>
      <c r="EV70" s="241"/>
      <c r="EW70" s="241"/>
      <c r="EX70" s="241"/>
      <c r="EY70" s="241"/>
      <c r="EZ70" s="241"/>
      <c r="FA70" s="241"/>
      <c r="FB70" s="241"/>
      <c r="FC70" s="241"/>
      <c r="FD70" s="241"/>
      <c r="FE70" s="241"/>
      <c r="FF70" s="241"/>
      <c r="FG70" s="241"/>
      <c r="FH70" s="241"/>
      <c r="FI70" s="241"/>
      <c r="FJ70" s="241"/>
      <c r="FK70" s="241"/>
      <c r="FL70" s="241"/>
      <c r="FM70" s="241"/>
      <c r="FN70" s="241"/>
      <c r="FO70" s="241"/>
      <c r="FP70" s="241"/>
      <c r="FQ70" s="241"/>
      <c r="FR70" s="241"/>
      <c r="FS70" s="241"/>
      <c r="FT70" s="241"/>
      <c r="FU70" s="241"/>
      <c r="FV70" s="241"/>
      <c r="FW70" s="241"/>
      <c r="FX70" s="241"/>
      <c r="FY70" s="241"/>
      <c r="FZ70" s="241"/>
      <c r="GA70" s="241"/>
      <c r="GB70" s="241"/>
      <c r="GC70" s="241"/>
      <c r="GD70" s="241"/>
      <c r="GE70" s="241"/>
      <c r="GF70" s="241"/>
      <c r="GG70" s="241"/>
      <c r="GH70" s="241"/>
      <c r="GI70" s="241"/>
      <c r="GJ70" s="241"/>
      <c r="GK70" s="241"/>
      <c r="GL70" s="241"/>
      <c r="GM70" s="241"/>
      <c r="GN70" s="241"/>
      <c r="GO70" s="241"/>
      <c r="GP70" s="241"/>
      <c r="GQ70" s="241"/>
      <c r="GR70" s="241"/>
      <c r="GS70" s="241"/>
      <c r="GT70" s="241"/>
      <c r="GU70" s="241"/>
      <c r="GV70" s="241"/>
      <c r="GW70" s="241"/>
      <c r="GX70" s="241"/>
      <c r="GY70" s="241"/>
      <c r="GZ70" s="241"/>
      <c r="HA70" s="241"/>
      <c r="HB70" s="241"/>
      <c r="HC70" s="241"/>
      <c r="HD70" s="241"/>
      <c r="HE70" s="241"/>
      <c r="HF70" s="241"/>
      <c r="HG70" s="241"/>
      <c r="HH70" s="241"/>
      <c r="HI70" s="241"/>
      <c r="HJ70" s="241"/>
      <c r="HK70" s="241"/>
      <c r="HL70" s="241"/>
      <c r="HM70" s="241"/>
      <c r="HN70" s="241"/>
      <c r="HO70" s="241"/>
      <c r="HP70" s="241"/>
      <c r="HQ70" s="241"/>
      <c r="HR70" s="241"/>
      <c r="HS70" s="241"/>
      <c r="HT70" s="241"/>
      <c r="HU70" s="241"/>
      <c r="HV70" s="241"/>
      <c r="HW70" s="241"/>
      <c r="HX70" s="241"/>
      <c r="HY70" s="241"/>
      <c r="HZ70" s="241"/>
      <c r="IA70" s="241"/>
      <c r="IB70" s="241"/>
      <c r="IC70" s="241"/>
      <c r="ID70" s="241"/>
      <c r="IE70" s="241"/>
      <c r="IF70" s="241"/>
      <c r="IG70" s="241"/>
      <c r="IH70" s="241"/>
      <c r="II70" s="241"/>
      <c r="IJ70" s="241"/>
      <c r="IK70" s="241"/>
      <c r="IL70" s="241"/>
      <c r="IM70" s="241"/>
      <c r="IN70" s="241"/>
      <c r="IO70" s="241"/>
      <c r="IP70" s="241"/>
      <c r="IQ70" s="241"/>
      <c r="IR70" s="241"/>
      <c r="IS70" s="241"/>
      <c r="IT70" s="241"/>
      <c r="IU70" s="241"/>
      <c r="IV70" s="241"/>
    </row>
    <row r="71" spans="1:256" ht="11.25">
      <c r="A71" s="241" t="s">
        <v>71</v>
      </c>
      <c r="B71" s="250">
        <v>5</v>
      </c>
      <c r="C71" s="264">
        <v>25</v>
      </c>
      <c r="D71" s="250">
        <v>15</v>
      </c>
      <c r="E71" s="264">
        <v>75</v>
      </c>
      <c r="F71" s="253">
        <v>20</v>
      </c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  <c r="FL71" s="241"/>
      <c r="FM71" s="241"/>
      <c r="FN71" s="241"/>
      <c r="FO71" s="241"/>
      <c r="FP71" s="241"/>
      <c r="FQ71" s="241"/>
      <c r="FR71" s="241"/>
      <c r="FS71" s="241"/>
      <c r="FT71" s="241"/>
      <c r="FU71" s="241"/>
      <c r="FV71" s="241"/>
      <c r="FW71" s="241"/>
      <c r="FX71" s="241"/>
      <c r="FY71" s="241"/>
      <c r="FZ71" s="241"/>
      <c r="GA71" s="241"/>
      <c r="GB71" s="241"/>
      <c r="GC71" s="241"/>
      <c r="GD71" s="241"/>
      <c r="GE71" s="241"/>
      <c r="GF71" s="241"/>
      <c r="GG71" s="241"/>
      <c r="GH71" s="241"/>
      <c r="GI71" s="241"/>
      <c r="GJ71" s="241"/>
      <c r="GK71" s="241"/>
      <c r="GL71" s="241"/>
      <c r="GM71" s="241"/>
      <c r="GN71" s="241"/>
      <c r="GO71" s="241"/>
      <c r="GP71" s="241"/>
      <c r="GQ71" s="241"/>
      <c r="GR71" s="241"/>
      <c r="GS71" s="241"/>
      <c r="GT71" s="241"/>
      <c r="GU71" s="241"/>
      <c r="GV71" s="241"/>
      <c r="GW71" s="241"/>
      <c r="GX71" s="241"/>
      <c r="GY71" s="241"/>
      <c r="GZ71" s="241"/>
      <c r="HA71" s="241"/>
      <c r="HB71" s="241"/>
      <c r="HC71" s="241"/>
      <c r="HD71" s="241"/>
      <c r="HE71" s="241"/>
      <c r="HF71" s="241"/>
      <c r="HG71" s="241"/>
      <c r="HH71" s="241"/>
      <c r="HI71" s="241"/>
      <c r="HJ71" s="241"/>
      <c r="HK71" s="241"/>
      <c r="HL71" s="241"/>
      <c r="HM71" s="241"/>
      <c r="HN71" s="241"/>
      <c r="HO71" s="241"/>
      <c r="HP71" s="241"/>
      <c r="HQ71" s="241"/>
      <c r="HR71" s="241"/>
      <c r="HS71" s="241"/>
      <c r="HT71" s="241"/>
      <c r="HU71" s="241"/>
      <c r="HV71" s="241"/>
      <c r="HW71" s="241"/>
      <c r="HX71" s="241"/>
      <c r="HY71" s="241"/>
      <c r="HZ71" s="241"/>
      <c r="IA71" s="241"/>
      <c r="IB71" s="241"/>
      <c r="IC71" s="241"/>
      <c r="ID71" s="241"/>
      <c r="IE71" s="241"/>
      <c r="IF71" s="241"/>
      <c r="IG71" s="241"/>
      <c r="IH71" s="241"/>
      <c r="II71" s="241"/>
      <c r="IJ71" s="241"/>
      <c r="IK71" s="241"/>
      <c r="IL71" s="241"/>
      <c r="IM71" s="241"/>
      <c r="IN71" s="241"/>
      <c r="IO71" s="241"/>
      <c r="IP71" s="241"/>
      <c r="IQ71" s="241"/>
      <c r="IR71" s="241"/>
      <c r="IS71" s="241"/>
      <c r="IT71" s="241"/>
      <c r="IU71" s="241"/>
      <c r="IV71" s="241"/>
    </row>
    <row r="72" spans="1:256" ht="11.25">
      <c r="A72" s="2" t="s">
        <v>84</v>
      </c>
      <c r="B72" s="65">
        <v>5</v>
      </c>
      <c r="C72" s="42">
        <v>26.31578947368421</v>
      </c>
      <c r="D72" s="65">
        <v>14</v>
      </c>
      <c r="E72" s="42">
        <v>73.68421052631578</v>
      </c>
      <c r="F72" s="249">
        <v>19</v>
      </c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1"/>
      <c r="FH72" s="241"/>
      <c r="FI72" s="241"/>
      <c r="FJ72" s="241"/>
      <c r="FK72" s="241"/>
      <c r="FL72" s="241"/>
      <c r="FM72" s="241"/>
      <c r="FN72" s="241"/>
      <c r="FO72" s="241"/>
      <c r="FP72" s="241"/>
      <c r="FQ72" s="241"/>
      <c r="FR72" s="241"/>
      <c r="FS72" s="241"/>
      <c r="FT72" s="241"/>
      <c r="FU72" s="241"/>
      <c r="FV72" s="241"/>
      <c r="FW72" s="241"/>
      <c r="FX72" s="241"/>
      <c r="FY72" s="241"/>
      <c r="FZ72" s="241"/>
      <c r="GA72" s="241"/>
      <c r="GB72" s="241"/>
      <c r="GC72" s="241"/>
      <c r="GD72" s="241"/>
      <c r="GE72" s="241"/>
      <c r="GF72" s="241"/>
      <c r="GG72" s="241"/>
      <c r="GH72" s="241"/>
      <c r="GI72" s="241"/>
      <c r="GJ72" s="241"/>
      <c r="GK72" s="241"/>
      <c r="GL72" s="241"/>
      <c r="GM72" s="241"/>
      <c r="GN72" s="241"/>
      <c r="GO72" s="241"/>
      <c r="GP72" s="241"/>
      <c r="GQ72" s="241"/>
      <c r="GR72" s="241"/>
      <c r="GS72" s="241"/>
      <c r="GT72" s="241"/>
      <c r="GU72" s="241"/>
      <c r="GV72" s="241"/>
      <c r="GW72" s="241"/>
      <c r="GX72" s="241"/>
      <c r="GY72" s="241"/>
      <c r="GZ72" s="241"/>
      <c r="HA72" s="241"/>
      <c r="HB72" s="241"/>
      <c r="HC72" s="241"/>
      <c r="HD72" s="241"/>
      <c r="HE72" s="241"/>
      <c r="HF72" s="241"/>
      <c r="HG72" s="241"/>
      <c r="HH72" s="241"/>
      <c r="HI72" s="241"/>
      <c r="HJ72" s="241"/>
      <c r="HK72" s="241"/>
      <c r="HL72" s="241"/>
      <c r="HM72" s="241"/>
      <c r="HN72" s="241"/>
      <c r="HO72" s="241"/>
      <c r="HP72" s="241"/>
      <c r="HQ72" s="241"/>
      <c r="HR72" s="241"/>
      <c r="HS72" s="241"/>
      <c r="HT72" s="241"/>
      <c r="HU72" s="241"/>
      <c r="HV72" s="241"/>
      <c r="HW72" s="241"/>
      <c r="HX72" s="241"/>
      <c r="HY72" s="241"/>
      <c r="HZ72" s="241"/>
      <c r="IA72" s="241"/>
      <c r="IB72" s="241"/>
      <c r="IC72" s="241"/>
      <c r="ID72" s="241"/>
      <c r="IE72" s="241"/>
      <c r="IF72" s="241"/>
      <c r="IG72" s="241"/>
      <c r="IH72" s="241"/>
      <c r="II72" s="241"/>
      <c r="IJ72" s="241"/>
      <c r="IK72" s="241"/>
      <c r="IL72" s="241"/>
      <c r="IM72" s="241"/>
      <c r="IN72" s="241"/>
      <c r="IO72" s="241"/>
      <c r="IP72" s="241"/>
      <c r="IQ72" s="241"/>
      <c r="IR72" s="241"/>
      <c r="IS72" s="241"/>
      <c r="IT72" s="241"/>
      <c r="IU72" s="241"/>
      <c r="IV72" s="241"/>
    </row>
    <row r="73" spans="1:256" ht="11.25">
      <c r="A73" s="2" t="s">
        <v>93</v>
      </c>
      <c r="B73" s="65">
        <v>4</v>
      </c>
      <c r="C73" s="42">
        <v>16</v>
      </c>
      <c r="D73" s="65">
        <v>21</v>
      </c>
      <c r="E73" s="42">
        <v>84</v>
      </c>
      <c r="F73" s="249">
        <v>25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/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/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  <c r="FL73" s="241"/>
      <c r="FM73" s="241"/>
      <c r="FN73" s="241"/>
      <c r="FO73" s="241"/>
      <c r="FP73" s="241"/>
      <c r="FQ73" s="241"/>
      <c r="FR73" s="241"/>
      <c r="FS73" s="241"/>
      <c r="FT73" s="241"/>
      <c r="FU73" s="241"/>
      <c r="FV73" s="241"/>
      <c r="FW73" s="241"/>
      <c r="FX73" s="241"/>
      <c r="FY73" s="241"/>
      <c r="FZ73" s="241"/>
      <c r="GA73" s="241"/>
      <c r="GB73" s="241"/>
      <c r="GC73" s="241"/>
      <c r="GD73" s="241"/>
      <c r="GE73" s="241"/>
      <c r="GF73" s="241"/>
      <c r="GG73" s="241"/>
      <c r="GH73" s="241"/>
      <c r="GI73" s="241"/>
      <c r="GJ73" s="241"/>
      <c r="GK73" s="241"/>
      <c r="GL73" s="241"/>
      <c r="GM73" s="241"/>
      <c r="GN73" s="241"/>
      <c r="GO73" s="241"/>
      <c r="GP73" s="241"/>
      <c r="GQ73" s="241"/>
      <c r="GR73" s="241"/>
      <c r="GS73" s="241"/>
      <c r="GT73" s="241"/>
      <c r="GU73" s="241"/>
      <c r="GV73" s="241"/>
      <c r="GW73" s="241"/>
      <c r="GX73" s="241"/>
      <c r="GY73" s="241"/>
      <c r="GZ73" s="241"/>
      <c r="HA73" s="241"/>
      <c r="HB73" s="241"/>
      <c r="HC73" s="241"/>
      <c r="HD73" s="241"/>
      <c r="HE73" s="241"/>
      <c r="HF73" s="241"/>
      <c r="HG73" s="241"/>
      <c r="HH73" s="241"/>
      <c r="HI73" s="241"/>
      <c r="HJ73" s="241"/>
      <c r="HK73" s="241"/>
      <c r="HL73" s="241"/>
      <c r="HM73" s="241"/>
      <c r="HN73" s="241"/>
      <c r="HO73" s="241"/>
      <c r="HP73" s="241"/>
      <c r="HQ73" s="241"/>
      <c r="HR73" s="241"/>
      <c r="HS73" s="241"/>
      <c r="HT73" s="241"/>
      <c r="HU73" s="241"/>
      <c r="HV73" s="241"/>
      <c r="HW73" s="241"/>
      <c r="HX73" s="241"/>
      <c r="HY73" s="241"/>
      <c r="HZ73" s="241"/>
      <c r="IA73" s="241"/>
      <c r="IB73" s="241"/>
      <c r="IC73" s="241"/>
      <c r="ID73" s="241"/>
      <c r="IE73" s="241"/>
      <c r="IF73" s="241"/>
      <c r="IG73" s="241"/>
      <c r="IH73" s="241"/>
      <c r="II73" s="241"/>
      <c r="IJ73" s="241"/>
      <c r="IK73" s="241"/>
      <c r="IL73" s="241"/>
      <c r="IM73" s="241"/>
      <c r="IN73" s="241"/>
      <c r="IO73" s="241"/>
      <c r="IP73" s="241"/>
      <c r="IQ73" s="241"/>
      <c r="IR73" s="241"/>
      <c r="IS73" s="241"/>
      <c r="IT73" s="241"/>
      <c r="IU73" s="241"/>
      <c r="IV73" s="241"/>
    </row>
    <row r="74" spans="1:256" ht="11.25">
      <c r="A74" s="2" t="s">
        <v>97</v>
      </c>
      <c r="B74" s="65">
        <v>4</v>
      </c>
      <c r="C74" s="268">
        <v>23.52941176470588</v>
      </c>
      <c r="D74" s="65">
        <v>13</v>
      </c>
      <c r="E74" s="268">
        <v>76.47058823529412</v>
      </c>
      <c r="F74" s="249">
        <v>17</v>
      </c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1"/>
      <c r="FH74" s="241"/>
      <c r="FI74" s="241"/>
      <c r="FJ74" s="241"/>
      <c r="FK74" s="241"/>
      <c r="FL74" s="241"/>
      <c r="FM74" s="241"/>
      <c r="FN74" s="241"/>
      <c r="FO74" s="241"/>
      <c r="FP74" s="241"/>
      <c r="FQ74" s="241"/>
      <c r="FR74" s="241"/>
      <c r="FS74" s="241"/>
      <c r="FT74" s="241"/>
      <c r="FU74" s="241"/>
      <c r="FV74" s="241"/>
      <c r="FW74" s="241"/>
      <c r="FX74" s="241"/>
      <c r="FY74" s="241"/>
      <c r="FZ74" s="241"/>
      <c r="GA74" s="241"/>
      <c r="GB74" s="241"/>
      <c r="GC74" s="241"/>
      <c r="GD74" s="241"/>
      <c r="GE74" s="241"/>
      <c r="GF74" s="241"/>
      <c r="GG74" s="241"/>
      <c r="GH74" s="241"/>
      <c r="GI74" s="241"/>
      <c r="GJ74" s="241"/>
      <c r="GK74" s="241"/>
      <c r="GL74" s="241"/>
      <c r="GM74" s="241"/>
      <c r="GN74" s="241"/>
      <c r="GO74" s="241"/>
      <c r="GP74" s="241"/>
      <c r="GQ74" s="241"/>
      <c r="GR74" s="241"/>
      <c r="GS74" s="241"/>
      <c r="GT74" s="241"/>
      <c r="GU74" s="241"/>
      <c r="GV74" s="241"/>
      <c r="GW74" s="241"/>
      <c r="GX74" s="241"/>
      <c r="GY74" s="241"/>
      <c r="GZ74" s="241"/>
      <c r="HA74" s="241"/>
      <c r="HB74" s="241"/>
      <c r="HC74" s="241"/>
      <c r="HD74" s="241"/>
      <c r="HE74" s="241"/>
      <c r="HF74" s="241"/>
      <c r="HG74" s="241"/>
      <c r="HH74" s="241"/>
      <c r="HI74" s="241"/>
      <c r="HJ74" s="241"/>
      <c r="HK74" s="241"/>
      <c r="HL74" s="241"/>
      <c r="HM74" s="241"/>
      <c r="HN74" s="241"/>
      <c r="HO74" s="241"/>
      <c r="HP74" s="241"/>
      <c r="HQ74" s="241"/>
      <c r="HR74" s="241"/>
      <c r="HS74" s="241"/>
      <c r="HT74" s="241"/>
      <c r="HU74" s="241"/>
      <c r="HV74" s="241"/>
      <c r="HW74" s="241"/>
      <c r="HX74" s="241"/>
      <c r="HY74" s="241"/>
      <c r="HZ74" s="241"/>
      <c r="IA74" s="241"/>
      <c r="IB74" s="241"/>
      <c r="IC74" s="241"/>
      <c r="ID74" s="241"/>
      <c r="IE74" s="241"/>
      <c r="IF74" s="241"/>
      <c r="IG74" s="241"/>
      <c r="IH74" s="241"/>
      <c r="II74" s="241"/>
      <c r="IJ74" s="241"/>
      <c r="IK74" s="241"/>
      <c r="IL74" s="241"/>
      <c r="IM74" s="241"/>
      <c r="IN74" s="241"/>
      <c r="IO74" s="241"/>
      <c r="IP74" s="241"/>
      <c r="IQ74" s="241"/>
      <c r="IR74" s="241"/>
      <c r="IS74" s="241"/>
      <c r="IT74" s="241"/>
      <c r="IU74" s="241"/>
      <c r="IV74" s="241"/>
    </row>
    <row r="75" spans="1:256" ht="11.25">
      <c r="A75" s="2" t="s">
        <v>98</v>
      </c>
      <c r="B75" s="65">
        <v>5</v>
      </c>
      <c r="C75" s="269">
        <v>31.25</v>
      </c>
      <c r="D75" s="65">
        <v>11</v>
      </c>
      <c r="E75" s="269">
        <v>68.75</v>
      </c>
      <c r="F75" s="249">
        <v>16</v>
      </c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/>
      <c r="DG75" s="241"/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/>
      <c r="DT75" s="241"/>
      <c r="DU75" s="241"/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/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/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/>
      <c r="FG75" s="241"/>
      <c r="FH75" s="241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41"/>
      <c r="FT75" s="241"/>
      <c r="FU75" s="241"/>
      <c r="FV75" s="241"/>
      <c r="FW75" s="241"/>
      <c r="FX75" s="241"/>
      <c r="FY75" s="241"/>
      <c r="FZ75" s="241"/>
      <c r="GA75" s="241"/>
      <c r="GB75" s="241"/>
      <c r="GC75" s="241"/>
      <c r="GD75" s="241"/>
      <c r="GE75" s="241"/>
      <c r="GF75" s="241"/>
      <c r="GG75" s="241"/>
      <c r="GH75" s="241"/>
      <c r="GI75" s="241"/>
      <c r="GJ75" s="241"/>
      <c r="GK75" s="241"/>
      <c r="GL75" s="241"/>
      <c r="GM75" s="241"/>
      <c r="GN75" s="241"/>
      <c r="GO75" s="241"/>
      <c r="GP75" s="241"/>
      <c r="GQ75" s="241"/>
      <c r="GR75" s="241"/>
      <c r="GS75" s="241"/>
      <c r="GT75" s="241"/>
      <c r="GU75" s="241"/>
      <c r="GV75" s="241"/>
      <c r="GW75" s="241"/>
      <c r="GX75" s="241"/>
      <c r="GY75" s="241"/>
      <c r="GZ75" s="241"/>
      <c r="HA75" s="241"/>
      <c r="HB75" s="241"/>
      <c r="HC75" s="241"/>
      <c r="HD75" s="241"/>
      <c r="HE75" s="241"/>
      <c r="HF75" s="241"/>
      <c r="HG75" s="241"/>
      <c r="HH75" s="241"/>
      <c r="HI75" s="241"/>
      <c r="HJ75" s="241"/>
      <c r="HK75" s="241"/>
      <c r="HL75" s="241"/>
      <c r="HM75" s="241"/>
      <c r="HN75" s="241"/>
      <c r="HO75" s="241"/>
      <c r="HP75" s="241"/>
      <c r="HQ75" s="241"/>
      <c r="HR75" s="241"/>
      <c r="HS75" s="241"/>
      <c r="HT75" s="241"/>
      <c r="HU75" s="241"/>
      <c r="HV75" s="241"/>
      <c r="HW75" s="241"/>
      <c r="HX75" s="241"/>
      <c r="HY75" s="241"/>
      <c r="HZ75" s="241"/>
      <c r="IA75" s="241"/>
      <c r="IB75" s="241"/>
      <c r="IC75" s="241"/>
      <c r="ID75" s="241"/>
      <c r="IE75" s="241"/>
      <c r="IF75" s="241"/>
      <c r="IG75" s="241"/>
      <c r="IH75" s="241"/>
      <c r="II75" s="241"/>
      <c r="IJ75" s="241"/>
      <c r="IK75" s="241"/>
      <c r="IL75" s="241"/>
      <c r="IM75" s="241"/>
      <c r="IN75" s="241"/>
      <c r="IO75" s="241"/>
      <c r="IP75" s="241"/>
      <c r="IQ75" s="241"/>
      <c r="IR75" s="241"/>
      <c r="IS75" s="241"/>
      <c r="IT75" s="241"/>
      <c r="IU75" s="241"/>
      <c r="IV75" s="241"/>
    </row>
    <row r="76" spans="1:256" ht="11.25">
      <c r="A76" s="2" t="s">
        <v>99</v>
      </c>
      <c r="B76" s="65">
        <v>3</v>
      </c>
      <c r="C76" s="269">
        <v>17.647058823529413</v>
      </c>
      <c r="D76" s="65">
        <v>14</v>
      </c>
      <c r="E76" s="269">
        <v>82.35294117647058</v>
      </c>
      <c r="F76" s="249">
        <v>17</v>
      </c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241"/>
      <c r="ES76" s="241"/>
      <c r="ET76" s="241"/>
      <c r="EU76" s="241"/>
      <c r="EV76" s="241"/>
      <c r="EW76" s="241"/>
      <c r="EX76" s="241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1"/>
      <c r="FK76" s="241"/>
      <c r="FL76" s="241"/>
      <c r="FM76" s="241"/>
      <c r="FN76" s="241"/>
      <c r="FO76" s="241"/>
      <c r="FP76" s="241"/>
      <c r="FQ76" s="241"/>
      <c r="FR76" s="241"/>
      <c r="FS76" s="241"/>
      <c r="FT76" s="241"/>
      <c r="FU76" s="241"/>
      <c r="FV76" s="241"/>
      <c r="FW76" s="241"/>
      <c r="FX76" s="241"/>
      <c r="FY76" s="241"/>
      <c r="FZ76" s="241"/>
      <c r="GA76" s="241"/>
      <c r="GB76" s="241"/>
      <c r="GC76" s="241"/>
      <c r="GD76" s="241"/>
      <c r="GE76" s="241"/>
      <c r="GF76" s="241"/>
      <c r="GG76" s="241"/>
      <c r="GH76" s="241"/>
      <c r="GI76" s="241"/>
      <c r="GJ76" s="241"/>
      <c r="GK76" s="241"/>
      <c r="GL76" s="241"/>
      <c r="GM76" s="241"/>
      <c r="GN76" s="241"/>
      <c r="GO76" s="241"/>
      <c r="GP76" s="241"/>
      <c r="GQ76" s="241"/>
      <c r="GR76" s="241"/>
      <c r="GS76" s="241"/>
      <c r="GT76" s="241"/>
      <c r="GU76" s="241"/>
      <c r="GV76" s="241"/>
      <c r="GW76" s="241"/>
      <c r="GX76" s="241"/>
      <c r="GY76" s="241"/>
      <c r="GZ76" s="241"/>
      <c r="HA76" s="241"/>
      <c r="HB76" s="241"/>
      <c r="HC76" s="241"/>
      <c r="HD76" s="241"/>
      <c r="HE76" s="241"/>
      <c r="HF76" s="241"/>
      <c r="HG76" s="241"/>
      <c r="HH76" s="241"/>
      <c r="HI76" s="241"/>
      <c r="HJ76" s="241"/>
      <c r="HK76" s="241"/>
      <c r="HL76" s="241"/>
      <c r="HM76" s="241"/>
      <c r="HN76" s="241"/>
      <c r="HO76" s="241"/>
      <c r="HP76" s="241"/>
      <c r="HQ76" s="241"/>
      <c r="HR76" s="241"/>
      <c r="HS76" s="241"/>
      <c r="HT76" s="241"/>
      <c r="HU76" s="241"/>
      <c r="HV76" s="241"/>
      <c r="HW76" s="241"/>
      <c r="HX76" s="241"/>
      <c r="HY76" s="241"/>
      <c r="HZ76" s="241"/>
      <c r="IA76" s="241"/>
      <c r="IB76" s="241"/>
      <c r="IC76" s="241"/>
      <c r="ID76" s="241"/>
      <c r="IE76" s="241"/>
      <c r="IF76" s="241"/>
      <c r="IG76" s="241"/>
      <c r="IH76" s="241"/>
      <c r="II76" s="241"/>
      <c r="IJ76" s="241"/>
      <c r="IK76" s="241"/>
      <c r="IL76" s="241"/>
      <c r="IM76" s="241"/>
      <c r="IN76" s="241"/>
      <c r="IO76" s="241"/>
      <c r="IP76" s="241"/>
      <c r="IQ76" s="241"/>
      <c r="IR76" s="241"/>
      <c r="IS76" s="241"/>
      <c r="IT76" s="241"/>
      <c r="IU76" s="241"/>
      <c r="IV76" s="241"/>
    </row>
    <row r="77" spans="1:256" ht="11.25">
      <c r="A77" s="53" t="s">
        <v>100</v>
      </c>
      <c r="B77" s="65">
        <v>2</v>
      </c>
      <c r="C77" s="269">
        <v>14.285714285714285</v>
      </c>
      <c r="D77" s="65">
        <v>12</v>
      </c>
      <c r="E77" s="269">
        <v>85.71428571428571</v>
      </c>
      <c r="F77" s="249">
        <v>14</v>
      </c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  <c r="FL77" s="241"/>
      <c r="FM77" s="241"/>
      <c r="FN77" s="241"/>
      <c r="FO77" s="241"/>
      <c r="FP77" s="241"/>
      <c r="FQ77" s="241"/>
      <c r="FR77" s="241"/>
      <c r="FS77" s="241"/>
      <c r="FT77" s="241"/>
      <c r="FU77" s="241"/>
      <c r="FV77" s="241"/>
      <c r="FW77" s="241"/>
      <c r="FX77" s="241"/>
      <c r="FY77" s="241"/>
      <c r="FZ77" s="241"/>
      <c r="GA77" s="241"/>
      <c r="GB77" s="241"/>
      <c r="GC77" s="241"/>
      <c r="GD77" s="241"/>
      <c r="GE77" s="241"/>
      <c r="GF77" s="241"/>
      <c r="GG77" s="241"/>
      <c r="GH77" s="241"/>
      <c r="GI77" s="241"/>
      <c r="GJ77" s="241"/>
      <c r="GK77" s="241"/>
      <c r="GL77" s="241"/>
      <c r="GM77" s="241"/>
      <c r="GN77" s="241"/>
      <c r="GO77" s="241"/>
      <c r="GP77" s="241"/>
      <c r="GQ77" s="241"/>
      <c r="GR77" s="241"/>
      <c r="GS77" s="241"/>
      <c r="GT77" s="241"/>
      <c r="GU77" s="241"/>
      <c r="GV77" s="241"/>
      <c r="GW77" s="241"/>
      <c r="GX77" s="241"/>
      <c r="GY77" s="241"/>
      <c r="GZ77" s="241"/>
      <c r="HA77" s="241"/>
      <c r="HB77" s="241"/>
      <c r="HC77" s="241"/>
      <c r="HD77" s="241"/>
      <c r="HE77" s="241"/>
      <c r="HF77" s="241"/>
      <c r="HG77" s="241"/>
      <c r="HH77" s="241"/>
      <c r="HI77" s="241"/>
      <c r="HJ77" s="241"/>
      <c r="HK77" s="241"/>
      <c r="HL77" s="241"/>
      <c r="HM77" s="241"/>
      <c r="HN77" s="241"/>
      <c r="HO77" s="241"/>
      <c r="HP77" s="241"/>
      <c r="HQ77" s="241"/>
      <c r="HR77" s="241"/>
      <c r="HS77" s="241"/>
      <c r="HT77" s="241"/>
      <c r="HU77" s="241"/>
      <c r="HV77" s="241"/>
      <c r="HW77" s="241"/>
      <c r="HX77" s="241"/>
      <c r="HY77" s="241"/>
      <c r="HZ77" s="241"/>
      <c r="IA77" s="241"/>
      <c r="IB77" s="241"/>
      <c r="IC77" s="241"/>
      <c r="ID77" s="241"/>
      <c r="IE77" s="241"/>
      <c r="IF77" s="241"/>
      <c r="IG77" s="241"/>
      <c r="IH77" s="241"/>
      <c r="II77" s="241"/>
      <c r="IJ77" s="241"/>
      <c r="IK77" s="241"/>
      <c r="IL77" s="241"/>
      <c r="IM77" s="241"/>
      <c r="IN77" s="241"/>
      <c r="IO77" s="241"/>
      <c r="IP77" s="241"/>
      <c r="IQ77" s="241"/>
      <c r="IR77" s="241"/>
      <c r="IS77" s="241"/>
      <c r="IT77" s="241"/>
      <c r="IU77" s="241"/>
      <c r="IV77" s="241"/>
    </row>
    <row r="78" spans="1:256" s="202" customFormat="1" ht="11.25">
      <c r="A78" s="68" t="s">
        <v>175</v>
      </c>
      <c r="B78" s="67">
        <v>2</v>
      </c>
      <c r="C78" s="270">
        <v>18.181818181818183</v>
      </c>
      <c r="D78" s="67">
        <v>9</v>
      </c>
      <c r="E78" s="270">
        <v>81.81818181818183</v>
      </c>
      <c r="F78" s="271">
        <v>11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1"/>
      <c r="FB78" s="231"/>
      <c r="FC78" s="231"/>
      <c r="FD78" s="231"/>
      <c r="FE78" s="231"/>
      <c r="FF78" s="231"/>
      <c r="FG78" s="231"/>
      <c r="FH78" s="231"/>
      <c r="FI78" s="231"/>
      <c r="FJ78" s="231"/>
      <c r="FK78" s="231"/>
      <c r="FL78" s="231"/>
      <c r="FM78" s="231"/>
      <c r="FN78" s="231"/>
      <c r="FO78" s="231"/>
      <c r="FP78" s="231"/>
      <c r="FQ78" s="231"/>
      <c r="FR78" s="231"/>
      <c r="FS78" s="231"/>
      <c r="FT78" s="231"/>
      <c r="FU78" s="231"/>
      <c r="FV78" s="231"/>
      <c r="FW78" s="231"/>
      <c r="FX78" s="231"/>
      <c r="FY78" s="231"/>
      <c r="FZ78" s="231"/>
      <c r="GA78" s="231"/>
      <c r="GB78" s="231"/>
      <c r="GC78" s="231"/>
      <c r="GD78" s="231"/>
      <c r="GE78" s="231"/>
      <c r="GF78" s="231"/>
      <c r="GG78" s="231"/>
      <c r="GH78" s="231"/>
      <c r="GI78" s="231"/>
      <c r="GJ78" s="231"/>
      <c r="GK78" s="231"/>
      <c r="GL78" s="231"/>
      <c r="GM78" s="231"/>
      <c r="GN78" s="231"/>
      <c r="GO78" s="231"/>
      <c r="GP78" s="231"/>
      <c r="GQ78" s="231"/>
      <c r="GR78" s="231"/>
      <c r="GS78" s="231"/>
      <c r="GT78" s="231"/>
      <c r="GU78" s="231"/>
      <c r="GV78" s="231"/>
      <c r="GW78" s="231"/>
      <c r="GX78" s="231"/>
      <c r="GY78" s="231"/>
      <c r="GZ78" s="231"/>
      <c r="HA78" s="231"/>
      <c r="HB78" s="231"/>
      <c r="HC78" s="231"/>
      <c r="HD78" s="231"/>
      <c r="HE78" s="231"/>
      <c r="HF78" s="231"/>
      <c r="HG78" s="231"/>
      <c r="HH78" s="231"/>
      <c r="HI78" s="231"/>
      <c r="HJ78" s="231"/>
      <c r="HK78" s="231"/>
      <c r="HL78" s="231"/>
      <c r="HM78" s="231"/>
      <c r="HN78" s="231"/>
      <c r="HO78" s="231"/>
      <c r="HP78" s="231"/>
      <c r="HQ78" s="231"/>
      <c r="HR78" s="231"/>
      <c r="HS78" s="231"/>
      <c r="HT78" s="231"/>
      <c r="HU78" s="231"/>
      <c r="HV78" s="231"/>
      <c r="HW78" s="231"/>
      <c r="HX78" s="231"/>
      <c r="HY78" s="231"/>
      <c r="HZ78" s="231"/>
      <c r="IA78" s="231"/>
      <c r="IB78" s="231"/>
      <c r="IC78" s="231"/>
      <c r="ID78" s="231"/>
      <c r="IE78" s="231"/>
      <c r="IF78" s="231"/>
      <c r="IG78" s="231"/>
      <c r="IH78" s="231"/>
      <c r="II78" s="231"/>
      <c r="IJ78" s="231"/>
      <c r="IK78" s="231"/>
      <c r="IL78" s="231"/>
      <c r="IM78" s="231"/>
      <c r="IN78" s="231"/>
      <c r="IO78" s="231"/>
      <c r="IP78" s="231"/>
      <c r="IQ78" s="231"/>
      <c r="IR78" s="231"/>
      <c r="IS78" s="231"/>
      <c r="IT78" s="231"/>
      <c r="IU78" s="231"/>
      <c r="IV78" s="231"/>
    </row>
    <row r="79" spans="1:256" ht="11.25">
      <c r="A79" s="53"/>
      <c r="B79" s="53"/>
      <c r="C79" s="227"/>
      <c r="D79" s="53"/>
      <c r="E79" s="227"/>
      <c r="F79" s="164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241"/>
      <c r="DJ79" s="241"/>
      <c r="DK79" s="241"/>
      <c r="DL79" s="241"/>
      <c r="DM79" s="241"/>
      <c r="DN79" s="241"/>
      <c r="DO79" s="241"/>
      <c r="DP79" s="241"/>
      <c r="DQ79" s="241"/>
      <c r="DR79" s="241"/>
      <c r="DS79" s="241"/>
      <c r="DT79" s="241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1"/>
      <c r="EH79" s="241"/>
      <c r="EI79" s="241"/>
      <c r="EJ79" s="241"/>
      <c r="EK79" s="241"/>
      <c r="EL79" s="241"/>
      <c r="EM79" s="241"/>
      <c r="EN79" s="241"/>
      <c r="EO79" s="241"/>
      <c r="EP79" s="241"/>
      <c r="EQ79" s="241"/>
      <c r="ER79" s="241"/>
      <c r="ES79" s="241"/>
      <c r="ET79" s="241"/>
      <c r="EU79" s="241"/>
      <c r="EV79" s="241"/>
      <c r="EW79" s="241"/>
      <c r="EX79" s="241"/>
      <c r="EY79" s="241"/>
      <c r="EZ79" s="241"/>
      <c r="FA79" s="241"/>
      <c r="FB79" s="241"/>
      <c r="FC79" s="241"/>
      <c r="FD79" s="241"/>
      <c r="FE79" s="241"/>
      <c r="FF79" s="241"/>
      <c r="FG79" s="241"/>
      <c r="FH79" s="241"/>
      <c r="FI79" s="241"/>
      <c r="FJ79" s="241"/>
      <c r="FK79" s="241"/>
      <c r="FL79" s="241"/>
      <c r="FM79" s="241"/>
      <c r="FN79" s="241"/>
      <c r="FO79" s="241"/>
      <c r="FP79" s="241"/>
      <c r="FQ79" s="241"/>
      <c r="FR79" s="241"/>
      <c r="FS79" s="241"/>
      <c r="FT79" s="241"/>
      <c r="FU79" s="241"/>
      <c r="FV79" s="241"/>
      <c r="FW79" s="241"/>
      <c r="FX79" s="241"/>
      <c r="FY79" s="241"/>
      <c r="FZ79" s="241"/>
      <c r="GA79" s="241"/>
      <c r="GB79" s="241"/>
      <c r="GC79" s="241"/>
      <c r="GD79" s="241"/>
      <c r="GE79" s="241"/>
      <c r="GF79" s="241"/>
      <c r="GG79" s="241"/>
      <c r="GH79" s="241"/>
      <c r="GI79" s="241"/>
      <c r="GJ79" s="241"/>
      <c r="GK79" s="241"/>
      <c r="GL79" s="241"/>
      <c r="GM79" s="241"/>
      <c r="GN79" s="241"/>
      <c r="GO79" s="241"/>
      <c r="GP79" s="241"/>
      <c r="GQ79" s="241"/>
      <c r="GR79" s="241"/>
      <c r="GS79" s="241"/>
      <c r="GT79" s="241"/>
      <c r="GU79" s="241"/>
      <c r="GV79" s="241"/>
      <c r="GW79" s="241"/>
      <c r="GX79" s="241"/>
      <c r="GY79" s="241"/>
      <c r="GZ79" s="241"/>
      <c r="HA79" s="241"/>
      <c r="HB79" s="241"/>
      <c r="HC79" s="241"/>
      <c r="HD79" s="241"/>
      <c r="HE79" s="241"/>
      <c r="HF79" s="241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  <c r="IO79" s="241"/>
      <c r="IP79" s="241"/>
      <c r="IQ79" s="241"/>
      <c r="IR79" s="241"/>
      <c r="IS79" s="241"/>
      <c r="IT79" s="241"/>
      <c r="IU79" s="241"/>
      <c r="IV79" s="241"/>
    </row>
    <row r="80" spans="1:256" ht="11.25">
      <c r="A80" s="346" t="s">
        <v>158</v>
      </c>
      <c r="B80" s="346"/>
      <c r="C80" s="346"/>
      <c r="D80" s="346"/>
      <c r="E80" s="346"/>
      <c r="F80" s="346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</row>
    <row r="81" spans="1:256" ht="11.25">
      <c r="A81" s="241"/>
      <c r="B81" s="241"/>
      <c r="C81" s="241"/>
      <c r="D81" s="241"/>
      <c r="E81" s="241"/>
      <c r="F81" s="242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</row>
    <row r="82" spans="1:256" ht="11.25">
      <c r="A82" s="258"/>
      <c r="B82" s="347" t="s">
        <v>138</v>
      </c>
      <c r="C82" s="347"/>
      <c r="D82" s="348" t="s">
        <v>139</v>
      </c>
      <c r="E82" s="348"/>
      <c r="F82" s="259" t="s">
        <v>4</v>
      </c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</row>
    <row r="83" spans="1:256" ht="11.25">
      <c r="A83" s="260" t="s">
        <v>140</v>
      </c>
      <c r="B83" s="235" t="s">
        <v>13</v>
      </c>
      <c r="C83" s="235" t="s">
        <v>27</v>
      </c>
      <c r="D83" s="235" t="s">
        <v>13</v>
      </c>
      <c r="E83" s="235" t="s">
        <v>27</v>
      </c>
      <c r="F83" s="259" t="s">
        <v>13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1"/>
      <c r="FK83" s="241"/>
      <c r="FL83" s="241"/>
      <c r="FM83" s="241"/>
      <c r="FN83" s="241"/>
      <c r="FO83" s="241"/>
      <c r="FP83" s="241"/>
      <c r="FQ83" s="241"/>
      <c r="FR83" s="241"/>
      <c r="FS83" s="241"/>
      <c r="FT83" s="241"/>
      <c r="FU83" s="241"/>
      <c r="FV83" s="241"/>
      <c r="FW83" s="241"/>
      <c r="FX83" s="241"/>
      <c r="FY83" s="241"/>
      <c r="FZ83" s="241"/>
      <c r="GA83" s="241"/>
      <c r="GB83" s="241"/>
      <c r="GC83" s="241"/>
      <c r="GD83" s="241"/>
      <c r="GE83" s="241"/>
      <c r="GF83" s="241"/>
      <c r="GG83" s="241"/>
      <c r="GH83" s="241"/>
      <c r="GI83" s="241"/>
      <c r="GJ83" s="241"/>
      <c r="GK83" s="241"/>
      <c r="GL83" s="241"/>
      <c r="GM83" s="241"/>
      <c r="GN83" s="241"/>
      <c r="GO83" s="241"/>
      <c r="GP83" s="241"/>
      <c r="GQ83" s="241"/>
      <c r="GR83" s="241"/>
      <c r="GS83" s="241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  <c r="IO83" s="241"/>
      <c r="IP83" s="241"/>
      <c r="IQ83" s="241"/>
      <c r="IR83" s="241"/>
      <c r="IS83" s="241"/>
      <c r="IT83" s="241"/>
      <c r="IU83" s="241"/>
      <c r="IV83" s="241"/>
    </row>
    <row r="84" spans="1:256" ht="12" thickBot="1">
      <c r="A84" s="258" t="s">
        <v>63</v>
      </c>
      <c r="B84" s="261">
        <v>262</v>
      </c>
      <c r="C84" s="273">
        <v>35.07362784471218</v>
      </c>
      <c r="D84" s="261">
        <v>485</v>
      </c>
      <c r="E84" s="262">
        <v>64.92637215528781</v>
      </c>
      <c r="F84" s="263">
        <v>747</v>
      </c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</row>
    <row r="85" spans="1:256" ht="12" thickTop="1">
      <c r="A85" s="254" t="s">
        <v>143</v>
      </c>
      <c r="B85" s="255">
        <v>402</v>
      </c>
      <c r="C85" s="274">
        <v>31.955484896661368</v>
      </c>
      <c r="D85" s="255">
        <v>856</v>
      </c>
      <c r="E85" s="265">
        <v>68.04451510333863</v>
      </c>
      <c r="F85" s="256">
        <v>1258</v>
      </c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</row>
    <row r="86" spans="1:256" ht="11.25">
      <c r="A86" s="241" t="s">
        <v>65</v>
      </c>
      <c r="B86" s="250">
        <v>648</v>
      </c>
      <c r="C86" s="269">
        <v>33.66233766233766</v>
      </c>
      <c r="D86" s="250">
        <v>1277</v>
      </c>
      <c r="E86" s="264">
        <v>66.33766233766234</v>
      </c>
      <c r="F86" s="253">
        <v>1925</v>
      </c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  <c r="EJ86" s="241"/>
      <c r="EK86" s="241"/>
      <c r="EL86" s="241"/>
      <c r="EM86" s="241"/>
      <c r="EN86" s="241"/>
      <c r="EO86" s="241"/>
      <c r="EP86" s="241"/>
      <c r="EQ86" s="241"/>
      <c r="ER86" s="241"/>
      <c r="ES86" s="241"/>
      <c r="ET86" s="241"/>
      <c r="EU86" s="241"/>
      <c r="EV86" s="241"/>
      <c r="EW86" s="241"/>
      <c r="EX86" s="241"/>
      <c r="EY86" s="241"/>
      <c r="EZ86" s="241"/>
      <c r="FA86" s="241"/>
      <c r="FB86" s="241"/>
      <c r="FC86" s="241"/>
      <c r="FD86" s="241"/>
      <c r="FE86" s="241"/>
      <c r="FF86" s="241"/>
      <c r="FG86" s="241"/>
      <c r="FH86" s="241"/>
      <c r="FI86" s="241"/>
      <c r="FJ86" s="241"/>
      <c r="FK86" s="241"/>
      <c r="FL86" s="241"/>
      <c r="FM86" s="241"/>
      <c r="FN86" s="241"/>
      <c r="FO86" s="241"/>
      <c r="FP86" s="241"/>
      <c r="FQ86" s="241"/>
      <c r="FR86" s="241"/>
      <c r="FS86" s="241"/>
      <c r="FT86" s="241"/>
      <c r="FU86" s="241"/>
      <c r="FV86" s="241"/>
      <c r="FW86" s="241"/>
      <c r="FX86" s="241"/>
      <c r="FY86" s="241"/>
      <c r="FZ86" s="241"/>
      <c r="GA86" s="241"/>
      <c r="GB86" s="241"/>
      <c r="GC86" s="241"/>
      <c r="GD86" s="241"/>
      <c r="GE86" s="241"/>
      <c r="GF86" s="241"/>
      <c r="GG86" s="241"/>
      <c r="GH86" s="241"/>
      <c r="GI86" s="241"/>
      <c r="GJ86" s="241"/>
      <c r="GK86" s="241"/>
      <c r="GL86" s="241"/>
      <c r="GM86" s="241"/>
      <c r="GN86" s="241"/>
      <c r="GO86" s="241"/>
      <c r="GP86" s="241"/>
      <c r="GQ86" s="241"/>
      <c r="GR86" s="241"/>
      <c r="GS86" s="241"/>
      <c r="GT86" s="241"/>
      <c r="GU86" s="241"/>
      <c r="GV86" s="241"/>
      <c r="GW86" s="241"/>
      <c r="GX86" s="241"/>
      <c r="GY86" s="241"/>
      <c r="GZ86" s="241"/>
      <c r="HA86" s="241"/>
      <c r="HB86" s="241"/>
      <c r="HC86" s="241"/>
      <c r="HD86" s="241"/>
      <c r="HE86" s="241"/>
      <c r="HF86" s="241"/>
      <c r="HG86" s="241"/>
      <c r="HH86" s="241"/>
      <c r="HI86" s="241"/>
      <c r="HJ86" s="241"/>
      <c r="HK86" s="241"/>
      <c r="HL86" s="241"/>
      <c r="HM86" s="241"/>
      <c r="HN86" s="241"/>
      <c r="HO86" s="241"/>
      <c r="HP86" s="241"/>
      <c r="HQ86" s="241"/>
      <c r="HR86" s="241"/>
      <c r="HS86" s="241"/>
      <c r="HT86" s="241"/>
      <c r="HU86" s="241"/>
      <c r="HV86" s="241"/>
      <c r="HW86" s="241"/>
      <c r="HX86" s="241"/>
      <c r="HY86" s="241"/>
      <c r="HZ86" s="241"/>
      <c r="IA86" s="241"/>
      <c r="IB86" s="241"/>
      <c r="IC86" s="241"/>
      <c r="ID86" s="241"/>
      <c r="IE86" s="241"/>
      <c r="IF86" s="241"/>
      <c r="IG86" s="241"/>
      <c r="IH86" s="241"/>
      <c r="II86" s="241"/>
      <c r="IJ86" s="241"/>
      <c r="IK86" s="241"/>
      <c r="IL86" s="241"/>
      <c r="IM86" s="241"/>
      <c r="IN86" s="241"/>
      <c r="IO86" s="241"/>
      <c r="IP86" s="241"/>
      <c r="IQ86" s="241"/>
      <c r="IR86" s="241"/>
      <c r="IS86" s="241"/>
      <c r="IT86" s="241"/>
      <c r="IU86" s="241"/>
      <c r="IV86" s="241"/>
    </row>
    <row r="87" spans="1:256" ht="11.25">
      <c r="A87" s="2" t="s">
        <v>69</v>
      </c>
      <c r="B87" s="250">
        <v>674</v>
      </c>
      <c r="C87" s="269">
        <v>33.16929133858268</v>
      </c>
      <c r="D87" s="250">
        <v>1358</v>
      </c>
      <c r="E87" s="264">
        <v>66.83070866141733</v>
      </c>
      <c r="F87" s="253">
        <v>2032</v>
      </c>
      <c r="G87" s="275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  <c r="EI87" s="241"/>
      <c r="EJ87" s="241"/>
      <c r="EK87" s="241"/>
      <c r="EL87" s="241"/>
      <c r="EM87" s="241"/>
      <c r="EN87" s="241"/>
      <c r="EO87" s="241"/>
      <c r="EP87" s="241"/>
      <c r="EQ87" s="241"/>
      <c r="ER87" s="241"/>
      <c r="ES87" s="241"/>
      <c r="ET87" s="241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1"/>
      <c r="FH87" s="241"/>
      <c r="FI87" s="241"/>
      <c r="FJ87" s="241"/>
      <c r="FK87" s="241"/>
      <c r="FL87" s="241"/>
      <c r="FM87" s="241"/>
      <c r="FN87" s="241"/>
      <c r="FO87" s="241"/>
      <c r="FP87" s="241"/>
      <c r="FQ87" s="241"/>
      <c r="FR87" s="241"/>
      <c r="FS87" s="241"/>
      <c r="FT87" s="241"/>
      <c r="FU87" s="241"/>
      <c r="FV87" s="241"/>
      <c r="FW87" s="241"/>
      <c r="FX87" s="241"/>
      <c r="FY87" s="241"/>
      <c r="FZ87" s="241"/>
      <c r="GA87" s="241"/>
      <c r="GB87" s="241"/>
      <c r="GC87" s="241"/>
      <c r="GD87" s="241"/>
      <c r="GE87" s="241"/>
      <c r="GF87" s="241"/>
      <c r="GG87" s="241"/>
      <c r="GH87" s="241"/>
      <c r="GI87" s="241"/>
      <c r="GJ87" s="241"/>
      <c r="GK87" s="241"/>
      <c r="GL87" s="241"/>
      <c r="GM87" s="241"/>
      <c r="GN87" s="241"/>
      <c r="GO87" s="241"/>
      <c r="GP87" s="241"/>
      <c r="GQ87" s="241"/>
      <c r="GR87" s="241"/>
      <c r="GS87" s="241"/>
      <c r="GT87" s="241"/>
      <c r="GU87" s="241"/>
      <c r="GV87" s="241"/>
      <c r="GW87" s="241"/>
      <c r="GX87" s="241"/>
      <c r="GY87" s="241"/>
      <c r="GZ87" s="241"/>
      <c r="HA87" s="241"/>
      <c r="HB87" s="241"/>
      <c r="HC87" s="241"/>
      <c r="HD87" s="241"/>
      <c r="HE87" s="241"/>
      <c r="HF87" s="241"/>
      <c r="HG87" s="241"/>
      <c r="HH87" s="241"/>
      <c r="HI87" s="241"/>
      <c r="HJ87" s="241"/>
      <c r="HK87" s="241"/>
      <c r="HL87" s="241"/>
      <c r="HM87" s="241"/>
      <c r="HN87" s="241"/>
      <c r="HO87" s="241"/>
      <c r="HP87" s="241"/>
      <c r="HQ87" s="241"/>
      <c r="HR87" s="241"/>
      <c r="HS87" s="241"/>
      <c r="HT87" s="241"/>
      <c r="HU87" s="241"/>
      <c r="HV87" s="241"/>
      <c r="HW87" s="241"/>
      <c r="HX87" s="241"/>
      <c r="HY87" s="241"/>
      <c r="HZ87" s="241"/>
      <c r="IA87" s="241"/>
      <c r="IB87" s="241"/>
      <c r="IC87" s="241"/>
      <c r="ID87" s="241"/>
      <c r="IE87" s="241"/>
      <c r="IF87" s="241"/>
      <c r="IG87" s="241"/>
      <c r="IH87" s="241"/>
      <c r="II87" s="241"/>
      <c r="IJ87" s="241"/>
      <c r="IK87" s="241"/>
      <c r="IL87" s="241"/>
      <c r="IM87" s="241"/>
      <c r="IN87" s="241"/>
      <c r="IO87" s="241"/>
      <c r="IP87" s="241"/>
      <c r="IQ87" s="241"/>
      <c r="IR87" s="241"/>
      <c r="IS87" s="241"/>
      <c r="IT87" s="241"/>
      <c r="IU87" s="241"/>
      <c r="IV87" s="241"/>
    </row>
    <row r="88" spans="1:256" ht="11.25">
      <c r="A88" s="2" t="s">
        <v>71</v>
      </c>
      <c r="B88" s="250">
        <v>623</v>
      </c>
      <c r="C88" s="269">
        <v>32.096857290056676</v>
      </c>
      <c r="D88" s="250">
        <v>1318</v>
      </c>
      <c r="E88" s="264">
        <v>67.90314270994332</v>
      </c>
      <c r="F88" s="253">
        <v>1941</v>
      </c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1"/>
      <c r="FJ88" s="241"/>
      <c r="FK88" s="241"/>
      <c r="FL88" s="241"/>
      <c r="FM88" s="241"/>
      <c r="FN88" s="241"/>
      <c r="FO88" s="241"/>
      <c r="FP88" s="241"/>
      <c r="FQ88" s="241"/>
      <c r="FR88" s="241"/>
      <c r="FS88" s="241"/>
      <c r="FT88" s="241"/>
      <c r="FU88" s="241"/>
      <c r="FV88" s="241"/>
      <c r="FW88" s="241"/>
      <c r="FX88" s="241"/>
      <c r="FY88" s="241"/>
      <c r="FZ88" s="241"/>
      <c r="GA88" s="241"/>
      <c r="GB88" s="241"/>
      <c r="GC88" s="241"/>
      <c r="GD88" s="241"/>
      <c r="GE88" s="241"/>
      <c r="GF88" s="241"/>
      <c r="GG88" s="241"/>
      <c r="GH88" s="241"/>
      <c r="GI88" s="241"/>
      <c r="GJ88" s="241"/>
      <c r="GK88" s="241"/>
      <c r="GL88" s="241"/>
      <c r="GM88" s="241"/>
      <c r="GN88" s="241"/>
      <c r="GO88" s="241"/>
      <c r="GP88" s="241"/>
      <c r="GQ88" s="241"/>
      <c r="GR88" s="241"/>
      <c r="GS88" s="241"/>
      <c r="GT88" s="241"/>
      <c r="GU88" s="241"/>
      <c r="GV88" s="241"/>
      <c r="GW88" s="241"/>
      <c r="GX88" s="241"/>
      <c r="GY88" s="241"/>
      <c r="GZ88" s="241"/>
      <c r="HA88" s="241"/>
      <c r="HB88" s="241"/>
      <c r="HC88" s="241"/>
      <c r="HD88" s="241"/>
      <c r="HE88" s="241"/>
      <c r="HF88" s="241"/>
      <c r="HG88" s="241"/>
      <c r="HH88" s="241"/>
      <c r="HI88" s="241"/>
      <c r="HJ88" s="241"/>
      <c r="HK88" s="241"/>
      <c r="HL88" s="241"/>
      <c r="HM88" s="241"/>
      <c r="HN88" s="241"/>
      <c r="HO88" s="241"/>
      <c r="HP88" s="241"/>
      <c r="HQ88" s="241"/>
      <c r="HR88" s="241"/>
      <c r="HS88" s="241"/>
      <c r="HT88" s="241"/>
      <c r="HU88" s="241"/>
      <c r="HV88" s="241"/>
      <c r="HW88" s="241"/>
      <c r="HX88" s="241"/>
      <c r="HY88" s="241"/>
      <c r="HZ88" s="241"/>
      <c r="IA88" s="241"/>
      <c r="IB88" s="241"/>
      <c r="IC88" s="241"/>
      <c r="ID88" s="241"/>
      <c r="IE88" s="241"/>
      <c r="IF88" s="241"/>
      <c r="IG88" s="241"/>
      <c r="IH88" s="241"/>
      <c r="II88" s="241"/>
      <c r="IJ88" s="241"/>
      <c r="IK88" s="241"/>
      <c r="IL88" s="241"/>
      <c r="IM88" s="241"/>
      <c r="IN88" s="241"/>
      <c r="IO88" s="241"/>
      <c r="IP88" s="241"/>
      <c r="IQ88" s="241"/>
      <c r="IR88" s="241"/>
      <c r="IS88" s="241"/>
      <c r="IT88" s="241"/>
      <c r="IU88" s="241"/>
      <c r="IV88" s="241"/>
    </row>
    <row r="89" spans="1:256" ht="12" thickBot="1">
      <c r="A89" s="2" t="s">
        <v>84</v>
      </c>
      <c r="B89" s="250">
        <v>630</v>
      </c>
      <c r="C89" s="269">
        <v>33.14045239347712</v>
      </c>
      <c r="D89" s="250">
        <v>1271</v>
      </c>
      <c r="E89" s="264">
        <v>66.85954760652288</v>
      </c>
      <c r="F89" s="253">
        <v>1901</v>
      </c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1"/>
      <c r="DE89" s="241"/>
      <c r="DF89" s="241"/>
      <c r="DG89" s="241"/>
      <c r="DH89" s="241"/>
      <c r="DI89" s="241"/>
      <c r="DJ89" s="241"/>
      <c r="DK89" s="241"/>
      <c r="DL89" s="241"/>
      <c r="DM89" s="241"/>
      <c r="DN89" s="241"/>
      <c r="DO89" s="241"/>
      <c r="DP89" s="241"/>
      <c r="DQ89" s="241"/>
      <c r="DR89" s="241"/>
      <c r="DS89" s="241"/>
      <c r="DT89" s="241"/>
      <c r="DU89" s="241"/>
      <c r="DV89" s="241"/>
      <c r="DW89" s="241"/>
      <c r="DX89" s="241"/>
      <c r="DY89" s="241"/>
      <c r="DZ89" s="241"/>
      <c r="EA89" s="241"/>
      <c r="EB89" s="241"/>
      <c r="EC89" s="241"/>
      <c r="ED89" s="241"/>
      <c r="EE89" s="241"/>
      <c r="EF89" s="241"/>
      <c r="EG89" s="241"/>
      <c r="EH89" s="241"/>
      <c r="EI89" s="241"/>
      <c r="EJ89" s="241"/>
      <c r="EK89" s="241"/>
      <c r="EL89" s="241"/>
      <c r="EM89" s="241"/>
      <c r="EN89" s="241"/>
      <c r="EO89" s="241"/>
      <c r="EP89" s="241"/>
      <c r="EQ89" s="241"/>
      <c r="ER89" s="241"/>
      <c r="ES89" s="241"/>
      <c r="ET89" s="241"/>
      <c r="EU89" s="241"/>
      <c r="EV89" s="241"/>
      <c r="EW89" s="241"/>
      <c r="EX89" s="241"/>
      <c r="EY89" s="241"/>
      <c r="EZ89" s="241"/>
      <c r="FA89" s="241"/>
      <c r="FB89" s="241"/>
      <c r="FC89" s="241"/>
      <c r="FD89" s="241"/>
      <c r="FE89" s="241"/>
      <c r="FF89" s="241"/>
      <c r="FG89" s="241"/>
      <c r="FH89" s="241"/>
      <c r="FI89" s="241"/>
      <c r="FJ89" s="241"/>
      <c r="FK89" s="241"/>
      <c r="FL89" s="241"/>
      <c r="FM89" s="241"/>
      <c r="FN89" s="241"/>
      <c r="FO89" s="241"/>
      <c r="FP89" s="241"/>
      <c r="FQ89" s="241"/>
      <c r="FR89" s="241"/>
      <c r="FS89" s="241"/>
      <c r="FT89" s="241"/>
      <c r="FU89" s="241"/>
      <c r="FV89" s="241"/>
      <c r="FW89" s="241"/>
      <c r="FX89" s="241"/>
      <c r="FY89" s="241"/>
      <c r="FZ89" s="241"/>
      <c r="GA89" s="241"/>
      <c r="GB89" s="241"/>
      <c r="GC89" s="241"/>
      <c r="GD89" s="241"/>
      <c r="GE89" s="241"/>
      <c r="GF89" s="241"/>
      <c r="GG89" s="241"/>
      <c r="GH89" s="241"/>
      <c r="GI89" s="241"/>
      <c r="GJ89" s="241"/>
      <c r="GK89" s="241"/>
      <c r="GL89" s="241"/>
      <c r="GM89" s="241"/>
      <c r="GN89" s="241"/>
      <c r="GO89" s="241"/>
      <c r="GP89" s="241"/>
      <c r="GQ89" s="241"/>
      <c r="GR89" s="241"/>
      <c r="GS89" s="241"/>
      <c r="GT89" s="241"/>
      <c r="GU89" s="241"/>
      <c r="GV89" s="241"/>
      <c r="GW89" s="241"/>
      <c r="GX89" s="241"/>
      <c r="GY89" s="241"/>
      <c r="GZ89" s="241"/>
      <c r="HA89" s="241"/>
      <c r="HB89" s="241"/>
      <c r="HC89" s="241"/>
      <c r="HD89" s="241"/>
      <c r="HE89" s="241"/>
      <c r="HF89" s="241"/>
      <c r="HG89" s="241"/>
      <c r="HH89" s="241"/>
      <c r="HI89" s="241"/>
      <c r="HJ89" s="241"/>
      <c r="HK89" s="241"/>
      <c r="HL89" s="241"/>
      <c r="HM89" s="241"/>
      <c r="HN89" s="241"/>
      <c r="HO89" s="241"/>
      <c r="HP89" s="241"/>
      <c r="HQ89" s="241"/>
      <c r="HR89" s="241"/>
      <c r="HS89" s="241"/>
      <c r="HT89" s="241"/>
      <c r="HU89" s="241"/>
      <c r="HV89" s="241"/>
      <c r="HW89" s="241"/>
      <c r="HX89" s="241"/>
      <c r="HY89" s="241"/>
      <c r="HZ89" s="241"/>
      <c r="IA89" s="241"/>
      <c r="IB89" s="241"/>
      <c r="IC89" s="241"/>
      <c r="ID89" s="241"/>
      <c r="IE89" s="241"/>
      <c r="IF89" s="241"/>
      <c r="IG89" s="241"/>
      <c r="IH89" s="241"/>
      <c r="II89" s="241"/>
      <c r="IJ89" s="241"/>
      <c r="IK89" s="241"/>
      <c r="IL89" s="241"/>
      <c r="IM89" s="241"/>
      <c r="IN89" s="241"/>
      <c r="IO89" s="241"/>
      <c r="IP89" s="241"/>
      <c r="IQ89" s="241"/>
      <c r="IR89" s="241"/>
      <c r="IS89" s="241"/>
      <c r="IT89" s="241"/>
      <c r="IU89" s="241"/>
      <c r="IV89" s="241"/>
    </row>
    <row r="90" spans="1:256" ht="12" thickTop="1">
      <c r="A90" s="254" t="s">
        <v>147</v>
      </c>
      <c r="B90" s="255">
        <v>621</v>
      </c>
      <c r="C90" s="274">
        <v>32.276507276507274</v>
      </c>
      <c r="D90" s="255">
        <v>1303</v>
      </c>
      <c r="E90" s="265">
        <v>67.72349272349273</v>
      </c>
      <c r="F90" s="256">
        <v>1924</v>
      </c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241"/>
      <c r="EX90" s="241"/>
      <c r="EY90" s="241"/>
      <c r="EZ90" s="241"/>
      <c r="FA90" s="241"/>
      <c r="FB90" s="241"/>
      <c r="FC90" s="241"/>
      <c r="FD90" s="241"/>
      <c r="FE90" s="241"/>
      <c r="FF90" s="241"/>
      <c r="FG90" s="241"/>
      <c r="FH90" s="241"/>
      <c r="FI90" s="241"/>
      <c r="FJ90" s="241"/>
      <c r="FK90" s="241"/>
      <c r="FL90" s="241"/>
      <c r="FM90" s="241"/>
      <c r="FN90" s="241"/>
      <c r="FO90" s="241"/>
      <c r="FP90" s="241"/>
      <c r="FQ90" s="241"/>
      <c r="FR90" s="241"/>
      <c r="FS90" s="241"/>
      <c r="FT90" s="241"/>
      <c r="FU90" s="241"/>
      <c r="FV90" s="241"/>
      <c r="FW90" s="241"/>
      <c r="FX90" s="241"/>
      <c r="FY90" s="241"/>
      <c r="FZ90" s="241"/>
      <c r="GA90" s="241"/>
      <c r="GB90" s="241"/>
      <c r="GC90" s="241"/>
      <c r="GD90" s="241"/>
      <c r="GE90" s="241"/>
      <c r="GF90" s="241"/>
      <c r="GG90" s="241"/>
      <c r="GH90" s="241"/>
      <c r="GI90" s="241"/>
      <c r="GJ90" s="241"/>
      <c r="GK90" s="241"/>
      <c r="GL90" s="241"/>
      <c r="GM90" s="241"/>
      <c r="GN90" s="241"/>
      <c r="GO90" s="241"/>
      <c r="GP90" s="241"/>
      <c r="GQ90" s="241"/>
      <c r="GR90" s="241"/>
      <c r="GS90" s="241"/>
      <c r="GT90" s="241"/>
      <c r="GU90" s="241"/>
      <c r="GV90" s="241"/>
      <c r="GW90" s="241"/>
      <c r="GX90" s="241"/>
      <c r="GY90" s="241"/>
      <c r="GZ90" s="241"/>
      <c r="HA90" s="241"/>
      <c r="HB90" s="241"/>
      <c r="HC90" s="241"/>
      <c r="HD90" s="241"/>
      <c r="HE90" s="241"/>
      <c r="HF90" s="241"/>
      <c r="HG90" s="241"/>
      <c r="HH90" s="241"/>
      <c r="HI90" s="241"/>
      <c r="HJ90" s="241"/>
      <c r="HK90" s="241"/>
      <c r="HL90" s="241"/>
      <c r="HM90" s="241"/>
      <c r="HN90" s="241"/>
      <c r="HO90" s="241"/>
      <c r="HP90" s="241"/>
      <c r="HQ90" s="241"/>
      <c r="HR90" s="241"/>
      <c r="HS90" s="241"/>
      <c r="HT90" s="241"/>
      <c r="HU90" s="241"/>
      <c r="HV90" s="241"/>
      <c r="HW90" s="241"/>
      <c r="HX90" s="241"/>
      <c r="HY90" s="241"/>
      <c r="HZ90" s="241"/>
      <c r="IA90" s="241"/>
      <c r="IB90" s="241"/>
      <c r="IC90" s="241"/>
      <c r="ID90" s="241"/>
      <c r="IE90" s="241"/>
      <c r="IF90" s="241"/>
      <c r="IG90" s="241"/>
      <c r="IH90" s="241"/>
      <c r="II90" s="241"/>
      <c r="IJ90" s="241"/>
      <c r="IK90" s="241"/>
      <c r="IL90" s="241"/>
      <c r="IM90" s="241"/>
      <c r="IN90" s="241"/>
      <c r="IO90" s="241"/>
      <c r="IP90" s="241"/>
      <c r="IQ90" s="241"/>
      <c r="IR90" s="241"/>
      <c r="IS90" s="241"/>
      <c r="IT90" s="241"/>
      <c r="IU90" s="241"/>
      <c r="IV90" s="241"/>
    </row>
    <row r="91" spans="1:256" ht="11.25">
      <c r="A91" s="2" t="s">
        <v>97</v>
      </c>
      <c r="B91" s="250">
        <v>614</v>
      </c>
      <c r="C91" s="269">
        <v>34.28252372975991</v>
      </c>
      <c r="D91" s="250">
        <v>1177</v>
      </c>
      <c r="E91" s="264">
        <v>65.7174762702401</v>
      </c>
      <c r="F91" s="253">
        <v>1791</v>
      </c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1"/>
      <c r="FK91" s="241"/>
      <c r="FL91" s="241"/>
      <c r="FM91" s="241"/>
      <c r="FN91" s="241"/>
      <c r="FO91" s="241"/>
      <c r="FP91" s="241"/>
      <c r="FQ91" s="241"/>
      <c r="FR91" s="241"/>
      <c r="FS91" s="241"/>
      <c r="FT91" s="241"/>
      <c r="FU91" s="241"/>
      <c r="FV91" s="241"/>
      <c r="FW91" s="241"/>
      <c r="FX91" s="241"/>
      <c r="FY91" s="241"/>
      <c r="FZ91" s="241"/>
      <c r="GA91" s="241"/>
      <c r="GB91" s="241"/>
      <c r="GC91" s="241"/>
      <c r="GD91" s="241"/>
      <c r="GE91" s="241"/>
      <c r="GF91" s="241"/>
      <c r="GG91" s="241"/>
      <c r="GH91" s="241"/>
      <c r="GI91" s="241"/>
      <c r="GJ91" s="241"/>
      <c r="GK91" s="241"/>
      <c r="GL91" s="241"/>
      <c r="GM91" s="241"/>
      <c r="GN91" s="241"/>
      <c r="GO91" s="241"/>
      <c r="GP91" s="241"/>
      <c r="GQ91" s="241"/>
      <c r="GR91" s="241"/>
      <c r="GS91" s="241"/>
      <c r="GT91" s="241"/>
      <c r="GU91" s="241"/>
      <c r="GV91" s="241"/>
      <c r="GW91" s="241"/>
      <c r="GX91" s="241"/>
      <c r="GY91" s="241"/>
      <c r="GZ91" s="241"/>
      <c r="HA91" s="241"/>
      <c r="HB91" s="241"/>
      <c r="HC91" s="241"/>
      <c r="HD91" s="241"/>
      <c r="HE91" s="241"/>
      <c r="HF91" s="241"/>
      <c r="HG91" s="241"/>
      <c r="HH91" s="241"/>
      <c r="HI91" s="241"/>
      <c r="HJ91" s="241"/>
      <c r="HK91" s="241"/>
      <c r="HL91" s="241"/>
      <c r="HM91" s="241"/>
      <c r="HN91" s="241"/>
      <c r="HO91" s="241"/>
      <c r="HP91" s="241"/>
      <c r="HQ91" s="241"/>
      <c r="HR91" s="241"/>
      <c r="HS91" s="241"/>
      <c r="HT91" s="241"/>
      <c r="HU91" s="241"/>
      <c r="HV91" s="241"/>
      <c r="HW91" s="241"/>
      <c r="HX91" s="241"/>
      <c r="HY91" s="241"/>
      <c r="HZ91" s="241"/>
      <c r="IA91" s="241"/>
      <c r="IB91" s="241"/>
      <c r="IC91" s="241"/>
      <c r="ID91" s="241"/>
      <c r="IE91" s="241"/>
      <c r="IF91" s="241"/>
      <c r="IG91" s="241"/>
      <c r="IH91" s="241"/>
      <c r="II91" s="241"/>
      <c r="IJ91" s="241"/>
      <c r="IK91" s="241"/>
      <c r="IL91" s="241"/>
      <c r="IM91" s="241"/>
      <c r="IN91" s="241"/>
      <c r="IO91" s="241"/>
      <c r="IP91" s="241"/>
      <c r="IQ91" s="241"/>
      <c r="IR91" s="241"/>
      <c r="IS91" s="241"/>
      <c r="IT91" s="241"/>
      <c r="IU91" s="241"/>
      <c r="IV91" s="241"/>
    </row>
    <row r="92" spans="1:256" ht="11.25">
      <c r="A92" s="2" t="s">
        <v>98</v>
      </c>
      <c r="B92" s="267">
        <v>592</v>
      </c>
      <c r="C92" s="269">
        <v>35.175282234105765</v>
      </c>
      <c r="D92" s="65">
        <v>1091</v>
      </c>
      <c r="E92" s="269">
        <v>64.82471776589423</v>
      </c>
      <c r="F92" s="249">
        <v>1683</v>
      </c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241"/>
      <c r="DI92" s="241"/>
      <c r="DJ92" s="241"/>
      <c r="DK92" s="241"/>
      <c r="DL92" s="241"/>
      <c r="DM92" s="241"/>
      <c r="DN92" s="241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  <c r="EJ92" s="241"/>
      <c r="EK92" s="241"/>
      <c r="EL92" s="241"/>
      <c r="EM92" s="241"/>
      <c r="EN92" s="241"/>
      <c r="EO92" s="241"/>
      <c r="EP92" s="241"/>
      <c r="EQ92" s="241"/>
      <c r="ER92" s="241"/>
      <c r="ES92" s="241"/>
      <c r="ET92" s="241"/>
      <c r="EU92" s="241"/>
      <c r="EV92" s="241"/>
      <c r="EW92" s="241"/>
      <c r="EX92" s="241"/>
      <c r="EY92" s="241"/>
      <c r="EZ92" s="241"/>
      <c r="FA92" s="241"/>
      <c r="FB92" s="241"/>
      <c r="FC92" s="241"/>
      <c r="FD92" s="241"/>
      <c r="FE92" s="241"/>
      <c r="FF92" s="241"/>
      <c r="FG92" s="241"/>
      <c r="FH92" s="241"/>
      <c r="FI92" s="241"/>
      <c r="FJ92" s="241"/>
      <c r="FK92" s="241"/>
      <c r="FL92" s="241"/>
      <c r="FM92" s="241"/>
      <c r="FN92" s="241"/>
      <c r="FO92" s="241"/>
      <c r="FP92" s="241"/>
      <c r="FQ92" s="241"/>
      <c r="FR92" s="241"/>
      <c r="FS92" s="241"/>
      <c r="FT92" s="241"/>
      <c r="FU92" s="241"/>
      <c r="FV92" s="241"/>
      <c r="FW92" s="241"/>
      <c r="FX92" s="241"/>
      <c r="FY92" s="241"/>
      <c r="FZ92" s="241"/>
      <c r="GA92" s="241"/>
      <c r="GB92" s="241"/>
      <c r="GC92" s="241"/>
      <c r="GD92" s="241"/>
      <c r="GE92" s="241"/>
      <c r="GF92" s="241"/>
      <c r="GG92" s="241"/>
      <c r="GH92" s="241"/>
      <c r="GI92" s="241"/>
      <c r="GJ92" s="241"/>
      <c r="GK92" s="241"/>
      <c r="GL92" s="241"/>
      <c r="GM92" s="241"/>
      <c r="GN92" s="241"/>
      <c r="GO92" s="241"/>
      <c r="GP92" s="241"/>
      <c r="GQ92" s="241"/>
      <c r="GR92" s="241"/>
      <c r="GS92" s="241"/>
      <c r="GT92" s="241"/>
      <c r="GU92" s="241"/>
      <c r="GV92" s="241"/>
      <c r="GW92" s="241"/>
      <c r="GX92" s="241"/>
      <c r="GY92" s="241"/>
      <c r="GZ92" s="241"/>
      <c r="HA92" s="241"/>
      <c r="HB92" s="241"/>
      <c r="HC92" s="241"/>
      <c r="HD92" s="241"/>
      <c r="HE92" s="241"/>
      <c r="HF92" s="241"/>
      <c r="HG92" s="241"/>
      <c r="HH92" s="241"/>
      <c r="HI92" s="241"/>
      <c r="HJ92" s="241"/>
      <c r="HK92" s="241"/>
      <c r="HL92" s="241"/>
      <c r="HM92" s="241"/>
      <c r="HN92" s="241"/>
      <c r="HO92" s="241"/>
      <c r="HP92" s="241"/>
      <c r="HQ92" s="241"/>
      <c r="HR92" s="241"/>
      <c r="HS92" s="241"/>
      <c r="HT92" s="241"/>
      <c r="HU92" s="241"/>
      <c r="HV92" s="241"/>
      <c r="HW92" s="241"/>
      <c r="HX92" s="241"/>
      <c r="HY92" s="241"/>
      <c r="HZ92" s="241"/>
      <c r="IA92" s="241"/>
      <c r="IB92" s="241"/>
      <c r="IC92" s="241"/>
      <c r="ID92" s="241"/>
      <c r="IE92" s="241"/>
      <c r="IF92" s="241"/>
      <c r="IG92" s="241"/>
      <c r="IH92" s="241"/>
      <c r="II92" s="241"/>
      <c r="IJ92" s="241"/>
      <c r="IK92" s="241"/>
      <c r="IL92" s="241"/>
      <c r="IM92" s="241"/>
      <c r="IN92" s="241"/>
      <c r="IO92" s="241"/>
      <c r="IP92" s="241"/>
      <c r="IQ92" s="241"/>
      <c r="IR92" s="241"/>
      <c r="IS92" s="241"/>
      <c r="IT92" s="241"/>
      <c r="IU92" s="241"/>
      <c r="IV92" s="241"/>
    </row>
    <row r="93" spans="1:256" ht="11.25">
      <c r="A93" s="2" t="s">
        <v>99</v>
      </c>
      <c r="B93" s="267">
        <v>580</v>
      </c>
      <c r="C93" s="269">
        <v>36.31809643080777</v>
      </c>
      <c r="D93" s="65">
        <v>1017</v>
      </c>
      <c r="E93" s="269">
        <v>63.68190356919223</v>
      </c>
      <c r="F93" s="249">
        <v>1597</v>
      </c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  <c r="CS93" s="241"/>
      <c r="CT93" s="241"/>
      <c r="CU93" s="241"/>
      <c r="CV93" s="241"/>
      <c r="CW93" s="241"/>
      <c r="CX93" s="241"/>
      <c r="CY93" s="241"/>
      <c r="CZ93" s="241"/>
      <c r="DA93" s="241"/>
      <c r="DB93" s="241"/>
      <c r="DC93" s="241"/>
      <c r="DD93" s="241"/>
      <c r="DE93" s="241"/>
      <c r="DF93" s="241"/>
      <c r="DG93" s="241"/>
      <c r="DH93" s="241"/>
      <c r="DI93" s="241"/>
      <c r="DJ93" s="241"/>
      <c r="DK93" s="241"/>
      <c r="DL93" s="241"/>
      <c r="DM93" s="241"/>
      <c r="DN93" s="241"/>
      <c r="DO93" s="241"/>
      <c r="DP93" s="241"/>
      <c r="DQ93" s="241"/>
      <c r="DR93" s="241"/>
      <c r="DS93" s="241"/>
      <c r="DT93" s="241"/>
      <c r="DU93" s="241"/>
      <c r="DV93" s="241"/>
      <c r="DW93" s="241"/>
      <c r="DX93" s="241"/>
      <c r="DY93" s="241"/>
      <c r="DZ93" s="241"/>
      <c r="EA93" s="241"/>
      <c r="EB93" s="241"/>
      <c r="EC93" s="241"/>
      <c r="ED93" s="241"/>
      <c r="EE93" s="241"/>
      <c r="EF93" s="241"/>
      <c r="EG93" s="241"/>
      <c r="EH93" s="241"/>
      <c r="EI93" s="241"/>
      <c r="EJ93" s="241"/>
      <c r="EK93" s="241"/>
      <c r="EL93" s="241"/>
      <c r="EM93" s="241"/>
      <c r="EN93" s="241"/>
      <c r="EO93" s="241"/>
      <c r="EP93" s="241"/>
      <c r="EQ93" s="241"/>
      <c r="ER93" s="241"/>
      <c r="ES93" s="241"/>
      <c r="ET93" s="241"/>
      <c r="EU93" s="241"/>
      <c r="EV93" s="241"/>
      <c r="EW93" s="241"/>
      <c r="EX93" s="241"/>
      <c r="EY93" s="241"/>
      <c r="EZ93" s="241"/>
      <c r="FA93" s="241"/>
      <c r="FB93" s="241"/>
      <c r="FC93" s="241"/>
      <c r="FD93" s="241"/>
      <c r="FE93" s="241"/>
      <c r="FF93" s="241"/>
      <c r="FG93" s="241"/>
      <c r="FH93" s="241"/>
      <c r="FI93" s="241"/>
      <c r="FJ93" s="241"/>
      <c r="FK93" s="241"/>
      <c r="FL93" s="241"/>
      <c r="FM93" s="241"/>
      <c r="FN93" s="241"/>
      <c r="FO93" s="241"/>
      <c r="FP93" s="241"/>
      <c r="FQ93" s="241"/>
      <c r="FR93" s="241"/>
      <c r="FS93" s="241"/>
      <c r="FT93" s="241"/>
      <c r="FU93" s="241"/>
      <c r="FV93" s="241"/>
      <c r="FW93" s="241"/>
      <c r="FX93" s="241"/>
      <c r="FY93" s="241"/>
      <c r="FZ93" s="241"/>
      <c r="GA93" s="241"/>
      <c r="GB93" s="241"/>
      <c r="GC93" s="241"/>
      <c r="GD93" s="241"/>
      <c r="GE93" s="241"/>
      <c r="GF93" s="241"/>
      <c r="GG93" s="241"/>
      <c r="GH93" s="241"/>
      <c r="GI93" s="241"/>
      <c r="GJ93" s="241"/>
      <c r="GK93" s="241"/>
      <c r="GL93" s="241"/>
      <c r="GM93" s="241"/>
      <c r="GN93" s="241"/>
      <c r="GO93" s="241"/>
      <c r="GP93" s="241"/>
      <c r="GQ93" s="241"/>
      <c r="GR93" s="241"/>
      <c r="GS93" s="241"/>
      <c r="GT93" s="241"/>
      <c r="GU93" s="241"/>
      <c r="GV93" s="241"/>
      <c r="GW93" s="241"/>
      <c r="GX93" s="241"/>
      <c r="GY93" s="241"/>
      <c r="GZ93" s="241"/>
      <c r="HA93" s="241"/>
      <c r="HB93" s="241"/>
      <c r="HC93" s="241"/>
      <c r="HD93" s="241"/>
      <c r="HE93" s="241"/>
      <c r="HF93" s="241"/>
      <c r="HG93" s="241"/>
      <c r="HH93" s="241"/>
      <c r="HI93" s="241"/>
      <c r="HJ93" s="241"/>
      <c r="HK93" s="241"/>
      <c r="HL93" s="241"/>
      <c r="HM93" s="241"/>
      <c r="HN93" s="241"/>
      <c r="HO93" s="241"/>
      <c r="HP93" s="241"/>
      <c r="HQ93" s="241"/>
      <c r="HR93" s="241"/>
      <c r="HS93" s="241"/>
      <c r="HT93" s="241"/>
      <c r="HU93" s="241"/>
      <c r="HV93" s="241"/>
      <c r="HW93" s="241"/>
      <c r="HX93" s="241"/>
      <c r="HY93" s="241"/>
      <c r="HZ93" s="241"/>
      <c r="IA93" s="241"/>
      <c r="IB93" s="241"/>
      <c r="IC93" s="241"/>
      <c r="ID93" s="241"/>
      <c r="IE93" s="241"/>
      <c r="IF93" s="241"/>
      <c r="IG93" s="241"/>
      <c r="IH93" s="241"/>
      <c r="II93" s="241"/>
      <c r="IJ93" s="241"/>
      <c r="IK93" s="241"/>
      <c r="IL93" s="241"/>
      <c r="IM93" s="241"/>
      <c r="IN93" s="241"/>
      <c r="IO93" s="241"/>
      <c r="IP93" s="241"/>
      <c r="IQ93" s="241"/>
      <c r="IR93" s="241"/>
      <c r="IS93" s="241"/>
      <c r="IT93" s="241"/>
      <c r="IU93" s="241"/>
      <c r="IV93" s="241"/>
    </row>
    <row r="94" spans="1:256" ht="11.25">
      <c r="A94" s="53" t="s">
        <v>100</v>
      </c>
      <c r="B94" s="267">
        <v>534</v>
      </c>
      <c r="C94" s="269">
        <v>36.50034176349966</v>
      </c>
      <c r="D94" s="267">
        <v>929</v>
      </c>
      <c r="E94" s="269">
        <v>63.499658236500345</v>
      </c>
      <c r="F94" s="249">
        <v>1463</v>
      </c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1"/>
      <c r="CU94" s="241"/>
      <c r="CV94" s="241"/>
      <c r="CW94" s="241"/>
      <c r="CX94" s="241"/>
      <c r="CY94" s="241"/>
      <c r="CZ94" s="241"/>
      <c r="DA94" s="241"/>
      <c r="DB94" s="241"/>
      <c r="DC94" s="241"/>
      <c r="DD94" s="241"/>
      <c r="DE94" s="241"/>
      <c r="DF94" s="241"/>
      <c r="DG94" s="241"/>
      <c r="DH94" s="241"/>
      <c r="DI94" s="241"/>
      <c r="DJ94" s="241"/>
      <c r="DK94" s="241"/>
      <c r="DL94" s="241"/>
      <c r="DM94" s="241"/>
      <c r="DN94" s="241"/>
      <c r="DO94" s="241"/>
      <c r="DP94" s="241"/>
      <c r="DQ94" s="241"/>
      <c r="DR94" s="241"/>
      <c r="DS94" s="241"/>
      <c r="DT94" s="241"/>
      <c r="DU94" s="241"/>
      <c r="DV94" s="241"/>
      <c r="DW94" s="241"/>
      <c r="DX94" s="241"/>
      <c r="DY94" s="241"/>
      <c r="DZ94" s="241"/>
      <c r="EA94" s="241"/>
      <c r="EB94" s="241"/>
      <c r="EC94" s="241"/>
      <c r="ED94" s="241"/>
      <c r="EE94" s="241"/>
      <c r="EF94" s="241"/>
      <c r="EG94" s="241"/>
      <c r="EH94" s="241"/>
      <c r="EI94" s="241"/>
      <c r="EJ94" s="241"/>
      <c r="EK94" s="241"/>
      <c r="EL94" s="241"/>
      <c r="EM94" s="241"/>
      <c r="EN94" s="241"/>
      <c r="EO94" s="241"/>
      <c r="EP94" s="241"/>
      <c r="EQ94" s="241"/>
      <c r="ER94" s="241"/>
      <c r="ES94" s="241"/>
      <c r="ET94" s="241"/>
      <c r="EU94" s="241"/>
      <c r="EV94" s="241"/>
      <c r="EW94" s="241"/>
      <c r="EX94" s="241"/>
      <c r="EY94" s="241"/>
      <c r="EZ94" s="241"/>
      <c r="FA94" s="241"/>
      <c r="FB94" s="241"/>
      <c r="FC94" s="241"/>
      <c r="FD94" s="241"/>
      <c r="FE94" s="241"/>
      <c r="FF94" s="241"/>
      <c r="FG94" s="241"/>
      <c r="FH94" s="241"/>
      <c r="FI94" s="241"/>
      <c r="FJ94" s="241"/>
      <c r="FK94" s="241"/>
      <c r="FL94" s="241"/>
      <c r="FM94" s="241"/>
      <c r="FN94" s="241"/>
      <c r="FO94" s="241"/>
      <c r="FP94" s="241"/>
      <c r="FQ94" s="241"/>
      <c r="FR94" s="241"/>
      <c r="FS94" s="241"/>
      <c r="FT94" s="241"/>
      <c r="FU94" s="241"/>
      <c r="FV94" s="241"/>
      <c r="FW94" s="241"/>
      <c r="FX94" s="241"/>
      <c r="FY94" s="241"/>
      <c r="FZ94" s="241"/>
      <c r="GA94" s="241"/>
      <c r="GB94" s="241"/>
      <c r="GC94" s="241"/>
      <c r="GD94" s="241"/>
      <c r="GE94" s="241"/>
      <c r="GF94" s="241"/>
      <c r="GG94" s="241"/>
      <c r="GH94" s="241"/>
      <c r="GI94" s="241"/>
      <c r="GJ94" s="241"/>
      <c r="GK94" s="241"/>
      <c r="GL94" s="241"/>
      <c r="GM94" s="241"/>
      <c r="GN94" s="241"/>
      <c r="GO94" s="241"/>
      <c r="GP94" s="241"/>
      <c r="GQ94" s="241"/>
      <c r="GR94" s="241"/>
      <c r="GS94" s="241"/>
      <c r="GT94" s="241"/>
      <c r="GU94" s="241"/>
      <c r="GV94" s="241"/>
      <c r="GW94" s="241"/>
      <c r="GX94" s="241"/>
      <c r="GY94" s="241"/>
      <c r="GZ94" s="241"/>
      <c r="HA94" s="241"/>
      <c r="HB94" s="241"/>
      <c r="HC94" s="241"/>
      <c r="HD94" s="241"/>
      <c r="HE94" s="241"/>
      <c r="HF94" s="241"/>
      <c r="HG94" s="241"/>
      <c r="HH94" s="241"/>
      <c r="HI94" s="241"/>
      <c r="HJ94" s="241"/>
      <c r="HK94" s="241"/>
      <c r="HL94" s="241"/>
      <c r="HM94" s="241"/>
      <c r="HN94" s="241"/>
      <c r="HO94" s="241"/>
      <c r="HP94" s="241"/>
      <c r="HQ94" s="241"/>
      <c r="HR94" s="241"/>
      <c r="HS94" s="241"/>
      <c r="HT94" s="241"/>
      <c r="HU94" s="241"/>
      <c r="HV94" s="241"/>
      <c r="HW94" s="241"/>
      <c r="HX94" s="241"/>
      <c r="HY94" s="241"/>
      <c r="HZ94" s="241"/>
      <c r="IA94" s="241"/>
      <c r="IB94" s="241"/>
      <c r="IC94" s="241"/>
      <c r="ID94" s="241"/>
      <c r="IE94" s="241"/>
      <c r="IF94" s="241"/>
      <c r="IG94" s="241"/>
      <c r="IH94" s="241"/>
      <c r="II94" s="241"/>
      <c r="IJ94" s="241"/>
      <c r="IK94" s="241"/>
      <c r="IL94" s="241"/>
      <c r="IM94" s="241"/>
      <c r="IN94" s="241"/>
      <c r="IO94" s="241"/>
      <c r="IP94" s="241"/>
      <c r="IQ94" s="241"/>
      <c r="IR94" s="241"/>
      <c r="IS94" s="241"/>
      <c r="IT94" s="241"/>
      <c r="IU94" s="241"/>
      <c r="IV94" s="241"/>
    </row>
    <row r="95" spans="1:256" s="202" customFormat="1" ht="11.25">
      <c r="A95" s="68" t="s">
        <v>202</v>
      </c>
      <c r="B95" s="320">
        <v>508</v>
      </c>
      <c r="C95" s="270">
        <v>34.86616334934797</v>
      </c>
      <c r="D95" s="320">
        <v>949</v>
      </c>
      <c r="E95" s="270">
        <v>65.13383665065203</v>
      </c>
      <c r="F95" s="271">
        <v>1457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1"/>
      <c r="DK95" s="231"/>
      <c r="DL95" s="231"/>
      <c r="DM95" s="231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  <c r="EK95" s="231"/>
      <c r="EL95" s="231"/>
      <c r="EM95" s="231"/>
      <c r="EN95" s="231"/>
      <c r="EO95" s="231"/>
      <c r="EP95" s="231"/>
      <c r="EQ95" s="231"/>
      <c r="ER95" s="231"/>
      <c r="ES95" s="231"/>
      <c r="ET95" s="231"/>
      <c r="EU95" s="231"/>
      <c r="EV95" s="231"/>
      <c r="EW95" s="231"/>
      <c r="EX95" s="231"/>
      <c r="EY95" s="231"/>
      <c r="EZ95" s="231"/>
      <c r="FA95" s="231"/>
      <c r="FB95" s="231"/>
      <c r="FC95" s="231"/>
      <c r="FD95" s="231"/>
      <c r="FE95" s="231"/>
      <c r="FF95" s="231"/>
      <c r="FG95" s="231"/>
      <c r="FH95" s="231"/>
      <c r="FI95" s="231"/>
      <c r="FJ95" s="231"/>
      <c r="FK95" s="231"/>
      <c r="FL95" s="231"/>
      <c r="FM95" s="231"/>
      <c r="FN95" s="231"/>
      <c r="FO95" s="231"/>
      <c r="FP95" s="231"/>
      <c r="FQ95" s="231"/>
      <c r="FR95" s="231"/>
      <c r="FS95" s="231"/>
      <c r="FT95" s="231"/>
      <c r="FU95" s="231"/>
      <c r="FV95" s="231"/>
      <c r="FW95" s="231"/>
      <c r="FX95" s="231"/>
      <c r="FY95" s="231"/>
      <c r="FZ95" s="231"/>
      <c r="GA95" s="231"/>
      <c r="GB95" s="231"/>
      <c r="GC95" s="231"/>
      <c r="GD95" s="231"/>
      <c r="GE95" s="231"/>
      <c r="GF95" s="231"/>
      <c r="GG95" s="231"/>
      <c r="GH95" s="231"/>
      <c r="GI95" s="231"/>
      <c r="GJ95" s="231"/>
      <c r="GK95" s="231"/>
      <c r="GL95" s="231"/>
      <c r="GM95" s="231"/>
      <c r="GN95" s="231"/>
      <c r="GO95" s="231"/>
      <c r="GP95" s="231"/>
      <c r="GQ95" s="231"/>
      <c r="GR95" s="231"/>
      <c r="GS95" s="231"/>
      <c r="GT95" s="231"/>
      <c r="GU95" s="231"/>
      <c r="GV95" s="231"/>
      <c r="GW95" s="231"/>
      <c r="GX95" s="231"/>
      <c r="GY95" s="231"/>
      <c r="GZ95" s="231"/>
      <c r="HA95" s="231"/>
      <c r="HB95" s="231"/>
      <c r="HC95" s="231"/>
      <c r="HD95" s="231"/>
      <c r="HE95" s="231"/>
      <c r="HF95" s="231"/>
      <c r="HG95" s="231"/>
      <c r="HH95" s="231"/>
      <c r="HI95" s="231"/>
      <c r="HJ95" s="231"/>
      <c r="HK95" s="231"/>
      <c r="HL95" s="231"/>
      <c r="HM95" s="231"/>
      <c r="HN95" s="231"/>
      <c r="HO95" s="231"/>
      <c r="HP95" s="231"/>
      <c r="HQ95" s="231"/>
      <c r="HR95" s="231"/>
      <c r="HS95" s="231"/>
      <c r="HT95" s="231"/>
      <c r="HU95" s="231"/>
      <c r="HV95" s="231"/>
      <c r="HW95" s="231"/>
      <c r="HX95" s="231"/>
      <c r="HY95" s="231"/>
      <c r="HZ95" s="231"/>
      <c r="IA95" s="231"/>
      <c r="IB95" s="231"/>
      <c r="IC95" s="231"/>
      <c r="ID95" s="231"/>
      <c r="IE95" s="231"/>
      <c r="IF95" s="231"/>
      <c r="IG95" s="231"/>
      <c r="IH95" s="231"/>
      <c r="II95" s="231"/>
      <c r="IJ95" s="231"/>
      <c r="IK95" s="231"/>
      <c r="IL95" s="231"/>
      <c r="IM95" s="231"/>
      <c r="IN95" s="231"/>
      <c r="IO95" s="231"/>
      <c r="IP95" s="231"/>
      <c r="IQ95" s="231"/>
      <c r="IR95" s="231"/>
      <c r="IS95" s="231"/>
      <c r="IT95" s="231"/>
      <c r="IU95" s="231"/>
      <c r="IV95" s="231"/>
    </row>
    <row r="96" spans="1:256" ht="11.25">
      <c r="A96" s="2"/>
      <c r="B96" s="5"/>
      <c r="C96" s="277"/>
      <c r="D96" s="5"/>
      <c r="E96" s="277"/>
      <c r="F96" s="8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1"/>
      <c r="DE96" s="241"/>
      <c r="DF96" s="241"/>
      <c r="DG96" s="241"/>
      <c r="DH96" s="241"/>
      <c r="DI96" s="241"/>
      <c r="DJ96" s="241"/>
      <c r="DK96" s="241"/>
      <c r="DL96" s="241"/>
      <c r="DM96" s="241"/>
      <c r="DN96" s="241"/>
      <c r="DO96" s="241"/>
      <c r="DP96" s="241"/>
      <c r="DQ96" s="241"/>
      <c r="DR96" s="241"/>
      <c r="DS96" s="241"/>
      <c r="DT96" s="241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1"/>
      <c r="EF96" s="241"/>
      <c r="EG96" s="241"/>
      <c r="EH96" s="241"/>
      <c r="EI96" s="241"/>
      <c r="EJ96" s="241"/>
      <c r="EK96" s="241"/>
      <c r="EL96" s="241"/>
      <c r="EM96" s="241"/>
      <c r="EN96" s="241"/>
      <c r="EO96" s="241"/>
      <c r="EP96" s="241"/>
      <c r="EQ96" s="241"/>
      <c r="ER96" s="241"/>
      <c r="ES96" s="241"/>
      <c r="ET96" s="241"/>
      <c r="EU96" s="241"/>
      <c r="EV96" s="241"/>
      <c r="EW96" s="241"/>
      <c r="EX96" s="241"/>
      <c r="EY96" s="241"/>
      <c r="EZ96" s="241"/>
      <c r="FA96" s="241"/>
      <c r="FB96" s="241"/>
      <c r="FC96" s="241"/>
      <c r="FD96" s="241"/>
      <c r="FE96" s="241"/>
      <c r="FF96" s="241"/>
      <c r="FG96" s="241"/>
      <c r="FH96" s="241"/>
      <c r="FI96" s="241"/>
      <c r="FJ96" s="241"/>
      <c r="FK96" s="241"/>
      <c r="FL96" s="241"/>
      <c r="FM96" s="241"/>
      <c r="FN96" s="241"/>
      <c r="FO96" s="241"/>
      <c r="FP96" s="241"/>
      <c r="FQ96" s="241"/>
      <c r="FR96" s="241"/>
      <c r="FS96" s="241"/>
      <c r="FT96" s="241"/>
      <c r="FU96" s="241"/>
      <c r="FV96" s="241"/>
      <c r="FW96" s="241"/>
      <c r="FX96" s="241"/>
      <c r="FY96" s="241"/>
      <c r="FZ96" s="241"/>
      <c r="GA96" s="241"/>
      <c r="GB96" s="241"/>
      <c r="GC96" s="241"/>
      <c r="GD96" s="241"/>
      <c r="GE96" s="241"/>
      <c r="GF96" s="241"/>
      <c r="GG96" s="241"/>
      <c r="GH96" s="241"/>
      <c r="GI96" s="241"/>
      <c r="GJ96" s="241"/>
      <c r="GK96" s="241"/>
      <c r="GL96" s="241"/>
      <c r="GM96" s="241"/>
      <c r="GN96" s="241"/>
      <c r="GO96" s="241"/>
      <c r="GP96" s="241"/>
      <c r="GQ96" s="241"/>
      <c r="GR96" s="241"/>
      <c r="GS96" s="241"/>
      <c r="GT96" s="241"/>
      <c r="GU96" s="241"/>
      <c r="GV96" s="241"/>
      <c r="GW96" s="241"/>
      <c r="GX96" s="241"/>
      <c r="GY96" s="241"/>
      <c r="GZ96" s="241"/>
      <c r="HA96" s="241"/>
      <c r="HB96" s="241"/>
      <c r="HC96" s="241"/>
      <c r="HD96" s="241"/>
      <c r="HE96" s="241"/>
      <c r="HF96" s="241"/>
      <c r="HG96" s="241"/>
      <c r="HH96" s="241"/>
      <c r="HI96" s="241"/>
      <c r="HJ96" s="241"/>
      <c r="HK96" s="241"/>
      <c r="HL96" s="241"/>
      <c r="HM96" s="241"/>
      <c r="HN96" s="241"/>
      <c r="HO96" s="241"/>
      <c r="HP96" s="241"/>
      <c r="HQ96" s="241"/>
      <c r="HR96" s="241"/>
      <c r="HS96" s="241"/>
      <c r="HT96" s="241"/>
      <c r="HU96" s="241"/>
      <c r="HV96" s="241"/>
      <c r="HW96" s="241"/>
      <c r="HX96" s="241"/>
      <c r="HY96" s="241"/>
      <c r="HZ96" s="241"/>
      <c r="IA96" s="241"/>
      <c r="IB96" s="241"/>
      <c r="IC96" s="241"/>
      <c r="ID96" s="241"/>
      <c r="IE96" s="241"/>
      <c r="IF96" s="241"/>
      <c r="IG96" s="241"/>
      <c r="IH96" s="241"/>
      <c r="II96" s="241"/>
      <c r="IJ96" s="241"/>
      <c r="IK96" s="241"/>
      <c r="IL96" s="241"/>
      <c r="IM96" s="241"/>
      <c r="IN96" s="241"/>
      <c r="IO96" s="241"/>
      <c r="IP96" s="241"/>
      <c r="IQ96" s="241"/>
      <c r="IR96" s="241"/>
      <c r="IS96" s="241"/>
      <c r="IT96" s="241"/>
      <c r="IU96" s="241"/>
      <c r="IV96" s="241"/>
    </row>
    <row r="97" ht="11.25">
      <c r="A97" s="239" t="s">
        <v>161</v>
      </c>
    </row>
    <row r="98" ht="11.25">
      <c r="A98" s="239" t="s">
        <v>162</v>
      </c>
    </row>
    <row r="99" ht="11.25">
      <c r="A99" s="239" t="s">
        <v>163</v>
      </c>
    </row>
    <row r="100" ht="11.25">
      <c r="A100" s="239" t="s">
        <v>152</v>
      </c>
    </row>
    <row r="101" ht="11.25">
      <c r="A101" s="239" t="s">
        <v>153</v>
      </c>
    </row>
    <row r="102" ht="11.25">
      <c r="A102" s="239" t="s">
        <v>154</v>
      </c>
    </row>
    <row r="103" ht="11.25">
      <c r="A103" s="239" t="s">
        <v>155</v>
      </c>
    </row>
    <row r="104" ht="11.25">
      <c r="A104" s="239" t="s">
        <v>156</v>
      </c>
    </row>
    <row r="105" ht="11.25">
      <c r="A105" s="239" t="s">
        <v>157</v>
      </c>
    </row>
    <row r="106" ht="11.25">
      <c r="A106" s="239" t="s">
        <v>164</v>
      </c>
    </row>
    <row r="107" ht="11.25">
      <c r="A107" s="239" t="s">
        <v>159</v>
      </c>
    </row>
    <row r="108" ht="11.25">
      <c r="A108" s="239" t="s">
        <v>160</v>
      </c>
    </row>
    <row r="110" spans="1:256" ht="11.25">
      <c r="A110" s="257"/>
      <c r="B110" s="257"/>
      <c r="C110" s="257"/>
      <c r="D110" s="257"/>
      <c r="E110" s="257"/>
      <c r="F110" s="257"/>
      <c r="G110" s="234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57"/>
      <c r="AY110" s="257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  <c r="BZ110" s="257"/>
      <c r="CA110" s="257"/>
      <c r="CB110" s="257"/>
      <c r="CC110" s="257"/>
      <c r="CD110" s="257"/>
      <c r="CE110" s="257"/>
      <c r="CF110" s="257"/>
      <c r="CG110" s="257"/>
      <c r="CH110" s="257"/>
      <c r="CI110" s="257"/>
      <c r="CJ110" s="257"/>
      <c r="CK110" s="257"/>
      <c r="CL110" s="257"/>
      <c r="CM110" s="257"/>
      <c r="CN110" s="257"/>
      <c r="CO110" s="257"/>
      <c r="CP110" s="257"/>
      <c r="CQ110" s="257"/>
      <c r="CR110" s="257"/>
      <c r="CS110" s="257"/>
      <c r="CT110" s="257"/>
      <c r="CU110" s="257"/>
      <c r="CV110" s="257"/>
      <c r="CW110" s="257"/>
      <c r="CX110" s="257"/>
      <c r="CY110" s="257"/>
      <c r="CZ110" s="257"/>
      <c r="DA110" s="257"/>
      <c r="DB110" s="257"/>
      <c r="DC110" s="257"/>
      <c r="DD110" s="257"/>
      <c r="DE110" s="257"/>
      <c r="DF110" s="257"/>
      <c r="DG110" s="257"/>
      <c r="DH110" s="257"/>
      <c r="DI110" s="257"/>
      <c r="DJ110" s="257"/>
      <c r="DK110" s="257"/>
      <c r="DL110" s="257"/>
      <c r="DM110" s="257"/>
      <c r="DN110" s="257"/>
      <c r="DO110" s="257"/>
      <c r="DP110" s="257"/>
      <c r="DQ110" s="257"/>
      <c r="DR110" s="257"/>
      <c r="DS110" s="257"/>
      <c r="DT110" s="257"/>
      <c r="DU110" s="257"/>
      <c r="DV110" s="257"/>
      <c r="DW110" s="257"/>
      <c r="DX110" s="257"/>
      <c r="DY110" s="257"/>
      <c r="DZ110" s="257"/>
      <c r="EA110" s="257"/>
      <c r="EB110" s="257"/>
      <c r="EC110" s="257"/>
      <c r="ED110" s="257"/>
      <c r="EE110" s="257"/>
      <c r="EF110" s="257"/>
      <c r="EG110" s="257"/>
      <c r="EH110" s="257"/>
      <c r="EI110" s="257"/>
      <c r="EJ110" s="257"/>
      <c r="EK110" s="257"/>
      <c r="EL110" s="257"/>
      <c r="EM110" s="257"/>
      <c r="EN110" s="257"/>
      <c r="EO110" s="257"/>
      <c r="EP110" s="257"/>
      <c r="EQ110" s="257"/>
      <c r="ER110" s="257"/>
      <c r="ES110" s="257"/>
      <c r="ET110" s="257"/>
      <c r="EU110" s="257"/>
      <c r="EV110" s="257"/>
      <c r="EW110" s="257"/>
      <c r="EX110" s="257"/>
      <c r="EY110" s="257"/>
      <c r="EZ110" s="257"/>
      <c r="FA110" s="257"/>
      <c r="FB110" s="257"/>
      <c r="FC110" s="257"/>
      <c r="FD110" s="257"/>
      <c r="FE110" s="257"/>
      <c r="FF110" s="257"/>
      <c r="FG110" s="257"/>
      <c r="FH110" s="257"/>
      <c r="FI110" s="257"/>
      <c r="FJ110" s="257"/>
      <c r="FK110" s="257"/>
      <c r="FL110" s="257"/>
      <c r="FM110" s="257"/>
      <c r="FN110" s="257"/>
      <c r="FO110" s="257"/>
      <c r="FP110" s="257"/>
      <c r="FQ110" s="257"/>
      <c r="FR110" s="257"/>
      <c r="FS110" s="257"/>
      <c r="FT110" s="257"/>
      <c r="FU110" s="257"/>
      <c r="FV110" s="257"/>
      <c r="FW110" s="257"/>
      <c r="FX110" s="257"/>
      <c r="FY110" s="257"/>
      <c r="FZ110" s="257"/>
      <c r="GA110" s="257"/>
      <c r="GB110" s="257"/>
      <c r="GC110" s="257"/>
      <c r="GD110" s="257"/>
      <c r="GE110" s="257"/>
      <c r="GF110" s="257"/>
      <c r="GG110" s="257"/>
      <c r="GH110" s="257"/>
      <c r="GI110" s="257"/>
      <c r="GJ110" s="257"/>
      <c r="GK110" s="257"/>
      <c r="GL110" s="257"/>
      <c r="GM110" s="257"/>
      <c r="GN110" s="257"/>
      <c r="GO110" s="257"/>
      <c r="GP110" s="257"/>
      <c r="GQ110" s="257"/>
      <c r="GR110" s="257"/>
      <c r="GS110" s="257"/>
      <c r="GT110" s="257"/>
      <c r="GU110" s="257"/>
      <c r="GV110" s="257"/>
      <c r="GW110" s="257"/>
      <c r="GX110" s="257"/>
      <c r="GY110" s="257"/>
      <c r="GZ110" s="257"/>
      <c r="HA110" s="257"/>
      <c r="HB110" s="257"/>
      <c r="HC110" s="257"/>
      <c r="HD110" s="257"/>
      <c r="HE110" s="257"/>
      <c r="HF110" s="257"/>
      <c r="HG110" s="257"/>
      <c r="HH110" s="257"/>
      <c r="HI110" s="257"/>
      <c r="HJ110" s="257"/>
      <c r="HK110" s="257"/>
      <c r="HL110" s="257"/>
      <c r="HM110" s="257"/>
      <c r="HN110" s="257"/>
      <c r="HO110" s="257"/>
      <c r="HP110" s="257"/>
      <c r="HQ110" s="257"/>
      <c r="HR110" s="257"/>
      <c r="HS110" s="257"/>
      <c r="HT110" s="257"/>
      <c r="HU110" s="257"/>
      <c r="HV110" s="257"/>
      <c r="HW110" s="257"/>
      <c r="HX110" s="257"/>
      <c r="HY110" s="257"/>
      <c r="HZ110" s="257"/>
      <c r="IA110" s="257"/>
      <c r="IB110" s="257"/>
      <c r="IC110" s="257"/>
      <c r="ID110" s="257"/>
      <c r="IE110" s="257"/>
      <c r="IF110" s="257"/>
      <c r="IG110" s="257"/>
      <c r="IH110" s="257"/>
      <c r="II110" s="257"/>
      <c r="IJ110" s="257"/>
      <c r="IK110" s="257"/>
      <c r="IL110" s="257"/>
      <c r="IM110" s="257"/>
      <c r="IN110" s="257"/>
      <c r="IO110" s="257"/>
      <c r="IP110" s="257"/>
      <c r="IQ110" s="257"/>
      <c r="IR110" s="257"/>
      <c r="IS110" s="257"/>
      <c r="IT110" s="257"/>
      <c r="IU110" s="257"/>
      <c r="IV110" s="257"/>
    </row>
    <row r="111" spans="1:256" ht="11.25">
      <c r="A111" s="346" t="s">
        <v>135</v>
      </c>
      <c r="B111" s="346"/>
      <c r="C111" s="346"/>
      <c r="D111" s="346"/>
      <c r="E111" s="346"/>
      <c r="F111" s="346"/>
      <c r="G111" s="234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57"/>
      <c r="AY111" s="257"/>
      <c r="AZ111" s="257"/>
      <c r="BA111" s="257"/>
      <c r="BB111" s="257"/>
      <c r="BC111" s="257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7"/>
      <c r="BO111" s="257"/>
      <c r="BP111" s="257"/>
      <c r="BQ111" s="257"/>
      <c r="BR111" s="257"/>
      <c r="BS111" s="257"/>
      <c r="BT111" s="257"/>
      <c r="BU111" s="257"/>
      <c r="BV111" s="257"/>
      <c r="BW111" s="257"/>
      <c r="BX111" s="257"/>
      <c r="BY111" s="257"/>
      <c r="BZ111" s="257"/>
      <c r="CA111" s="257"/>
      <c r="CB111" s="257"/>
      <c r="CC111" s="257"/>
      <c r="CD111" s="257"/>
      <c r="CE111" s="257"/>
      <c r="CF111" s="257"/>
      <c r="CG111" s="257"/>
      <c r="CH111" s="257"/>
      <c r="CI111" s="257"/>
      <c r="CJ111" s="257"/>
      <c r="CK111" s="257"/>
      <c r="CL111" s="257"/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7"/>
      <c r="DD111" s="257"/>
      <c r="DE111" s="257"/>
      <c r="DF111" s="257"/>
      <c r="DG111" s="257"/>
      <c r="DH111" s="257"/>
      <c r="DI111" s="257"/>
      <c r="DJ111" s="257"/>
      <c r="DK111" s="257"/>
      <c r="DL111" s="257"/>
      <c r="DM111" s="257"/>
      <c r="DN111" s="257"/>
      <c r="DO111" s="257"/>
      <c r="DP111" s="257"/>
      <c r="DQ111" s="257"/>
      <c r="DR111" s="257"/>
      <c r="DS111" s="257"/>
      <c r="DT111" s="257"/>
      <c r="DU111" s="257"/>
      <c r="DV111" s="257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7"/>
      <c r="EI111" s="257"/>
      <c r="EJ111" s="257"/>
      <c r="EK111" s="257"/>
      <c r="EL111" s="257"/>
      <c r="EM111" s="257"/>
      <c r="EN111" s="257"/>
      <c r="EO111" s="257"/>
      <c r="EP111" s="257"/>
      <c r="EQ111" s="257"/>
      <c r="ER111" s="257"/>
      <c r="ES111" s="257"/>
      <c r="ET111" s="257"/>
      <c r="EU111" s="257"/>
      <c r="EV111" s="257"/>
      <c r="EW111" s="257"/>
      <c r="EX111" s="257"/>
      <c r="EY111" s="257"/>
      <c r="EZ111" s="257"/>
      <c r="FA111" s="257"/>
      <c r="FB111" s="257"/>
      <c r="FC111" s="257"/>
      <c r="FD111" s="257"/>
      <c r="FE111" s="257"/>
      <c r="FF111" s="257"/>
      <c r="FG111" s="257"/>
      <c r="FH111" s="257"/>
      <c r="FI111" s="257"/>
      <c r="FJ111" s="257"/>
      <c r="FK111" s="257"/>
      <c r="FL111" s="257"/>
      <c r="FM111" s="257"/>
      <c r="FN111" s="257"/>
      <c r="FO111" s="257"/>
      <c r="FP111" s="257"/>
      <c r="FQ111" s="257"/>
      <c r="FR111" s="257"/>
      <c r="FS111" s="257"/>
      <c r="FT111" s="257"/>
      <c r="FU111" s="257"/>
      <c r="FV111" s="257"/>
      <c r="FW111" s="257"/>
      <c r="FX111" s="257"/>
      <c r="FY111" s="257"/>
      <c r="FZ111" s="257"/>
      <c r="GA111" s="257"/>
      <c r="GB111" s="257"/>
      <c r="GC111" s="257"/>
      <c r="GD111" s="257"/>
      <c r="GE111" s="257"/>
      <c r="GF111" s="257"/>
      <c r="GG111" s="257"/>
      <c r="GH111" s="257"/>
      <c r="GI111" s="257"/>
      <c r="GJ111" s="257"/>
      <c r="GK111" s="257"/>
      <c r="GL111" s="257"/>
      <c r="GM111" s="257"/>
      <c r="GN111" s="257"/>
      <c r="GO111" s="257"/>
      <c r="GP111" s="257"/>
      <c r="GQ111" s="257"/>
      <c r="GR111" s="257"/>
      <c r="GS111" s="257"/>
      <c r="GT111" s="257"/>
      <c r="GU111" s="257"/>
      <c r="GV111" s="257"/>
      <c r="GW111" s="257"/>
      <c r="GX111" s="257"/>
      <c r="GY111" s="257"/>
      <c r="GZ111" s="257"/>
      <c r="HA111" s="257"/>
      <c r="HB111" s="257"/>
      <c r="HC111" s="257"/>
      <c r="HD111" s="257"/>
      <c r="HE111" s="257"/>
      <c r="HF111" s="257"/>
      <c r="HG111" s="257"/>
      <c r="HH111" s="257"/>
      <c r="HI111" s="257"/>
      <c r="HJ111" s="257"/>
      <c r="HK111" s="257"/>
      <c r="HL111" s="257"/>
      <c r="HM111" s="257"/>
      <c r="HN111" s="257"/>
      <c r="HO111" s="257"/>
      <c r="HP111" s="257"/>
      <c r="HQ111" s="257"/>
      <c r="HR111" s="257"/>
      <c r="HS111" s="257"/>
      <c r="HT111" s="257"/>
      <c r="HU111" s="257"/>
      <c r="HV111" s="257"/>
      <c r="HW111" s="257"/>
      <c r="HX111" s="257"/>
      <c r="HY111" s="257"/>
      <c r="HZ111" s="257"/>
      <c r="IA111" s="257"/>
      <c r="IB111" s="257"/>
      <c r="IC111" s="257"/>
      <c r="ID111" s="257"/>
      <c r="IE111" s="257"/>
      <c r="IF111" s="257"/>
      <c r="IG111" s="257"/>
      <c r="IH111" s="257"/>
      <c r="II111" s="257"/>
      <c r="IJ111" s="257"/>
      <c r="IK111" s="257"/>
      <c r="IL111" s="257"/>
      <c r="IM111" s="257"/>
      <c r="IN111" s="257"/>
      <c r="IO111" s="257"/>
      <c r="IP111" s="257"/>
      <c r="IQ111" s="257"/>
      <c r="IR111" s="257"/>
      <c r="IS111" s="257"/>
      <c r="IT111" s="257"/>
      <c r="IU111" s="257"/>
      <c r="IV111" s="257"/>
    </row>
    <row r="112" spans="1:256" ht="11.25">
      <c r="A112" s="349" t="s">
        <v>149</v>
      </c>
      <c r="B112" s="349"/>
      <c r="C112" s="349"/>
      <c r="D112" s="349"/>
      <c r="E112" s="349"/>
      <c r="F112" s="349"/>
      <c r="G112" s="234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  <c r="FF112" s="257"/>
      <c r="FG112" s="257"/>
      <c r="FH112" s="257"/>
      <c r="FI112" s="257"/>
      <c r="FJ112" s="257"/>
      <c r="FK112" s="257"/>
      <c r="FL112" s="257"/>
      <c r="FM112" s="257"/>
      <c r="FN112" s="257"/>
      <c r="FO112" s="257"/>
      <c r="FP112" s="257"/>
      <c r="FQ112" s="257"/>
      <c r="FR112" s="257"/>
      <c r="FS112" s="257"/>
      <c r="FT112" s="257"/>
      <c r="FU112" s="257"/>
      <c r="FV112" s="257"/>
      <c r="FW112" s="257"/>
      <c r="FX112" s="257"/>
      <c r="FY112" s="257"/>
      <c r="FZ112" s="257"/>
      <c r="GA112" s="257"/>
      <c r="GB112" s="257"/>
      <c r="GC112" s="257"/>
      <c r="GD112" s="257"/>
      <c r="GE112" s="257"/>
      <c r="GF112" s="257"/>
      <c r="GG112" s="257"/>
      <c r="GH112" s="257"/>
      <c r="GI112" s="257"/>
      <c r="GJ112" s="257"/>
      <c r="GK112" s="257"/>
      <c r="GL112" s="257"/>
      <c r="GM112" s="257"/>
      <c r="GN112" s="257"/>
      <c r="GO112" s="257"/>
      <c r="GP112" s="257"/>
      <c r="GQ112" s="257"/>
      <c r="GR112" s="257"/>
      <c r="GS112" s="257"/>
      <c r="GT112" s="257"/>
      <c r="GU112" s="257"/>
      <c r="GV112" s="257"/>
      <c r="GW112" s="257"/>
      <c r="GX112" s="257"/>
      <c r="GY112" s="257"/>
      <c r="GZ112" s="257"/>
      <c r="HA112" s="257"/>
      <c r="HB112" s="257"/>
      <c r="HC112" s="257"/>
      <c r="HD112" s="257"/>
      <c r="HE112" s="257"/>
      <c r="HF112" s="257"/>
      <c r="HG112" s="257"/>
      <c r="HH112" s="257"/>
      <c r="HI112" s="257"/>
      <c r="HJ112" s="257"/>
      <c r="HK112" s="257"/>
      <c r="HL112" s="257"/>
      <c r="HM112" s="257"/>
      <c r="HN112" s="257"/>
      <c r="HO112" s="257"/>
      <c r="HP112" s="257"/>
      <c r="HQ112" s="257"/>
      <c r="HR112" s="257"/>
      <c r="HS112" s="257"/>
      <c r="HT112" s="257"/>
      <c r="HU112" s="257"/>
      <c r="HV112" s="257"/>
      <c r="HW112" s="257"/>
      <c r="HX112" s="257"/>
      <c r="HY112" s="257"/>
      <c r="HZ112" s="257"/>
      <c r="IA112" s="257"/>
      <c r="IB112" s="257"/>
      <c r="IC112" s="257"/>
      <c r="ID112" s="257"/>
      <c r="IE112" s="257"/>
      <c r="IF112" s="257"/>
      <c r="IG112" s="257"/>
      <c r="IH112" s="257"/>
      <c r="II112" s="257"/>
      <c r="IJ112" s="257"/>
      <c r="IK112" s="257"/>
      <c r="IL112" s="257"/>
      <c r="IM112" s="257"/>
      <c r="IN112" s="257"/>
      <c r="IO112" s="257"/>
      <c r="IP112" s="257"/>
      <c r="IQ112" s="257"/>
      <c r="IR112" s="257"/>
      <c r="IS112" s="257"/>
      <c r="IT112" s="257"/>
      <c r="IU112" s="257"/>
      <c r="IV112" s="257"/>
    </row>
    <row r="113" spans="1:256" ht="12" thickBot="1">
      <c r="A113" s="241"/>
      <c r="B113" s="278"/>
      <c r="C113" s="279"/>
      <c r="D113" s="278"/>
      <c r="E113" s="279"/>
      <c r="F113" s="278"/>
      <c r="G113" s="278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41"/>
      <c r="DN113" s="241"/>
      <c r="DO113" s="241"/>
      <c r="DP113" s="241"/>
      <c r="DQ113" s="241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1"/>
      <c r="EO113" s="241"/>
      <c r="EP113" s="241"/>
      <c r="EQ113" s="241"/>
      <c r="ER113" s="241"/>
      <c r="ES113" s="241"/>
      <c r="ET113" s="241"/>
      <c r="EU113" s="241"/>
      <c r="EV113" s="241"/>
      <c r="EW113" s="241"/>
      <c r="EX113" s="241"/>
      <c r="EY113" s="241"/>
      <c r="EZ113" s="241"/>
      <c r="FA113" s="241"/>
      <c r="FB113" s="241"/>
      <c r="FC113" s="241"/>
      <c r="FD113" s="241"/>
      <c r="FE113" s="241"/>
      <c r="FF113" s="241"/>
      <c r="FG113" s="241"/>
      <c r="FH113" s="241"/>
      <c r="FI113" s="241"/>
      <c r="FJ113" s="241"/>
      <c r="FK113" s="241"/>
      <c r="FL113" s="241"/>
      <c r="FM113" s="241"/>
      <c r="FN113" s="241"/>
      <c r="FO113" s="241"/>
      <c r="FP113" s="241"/>
      <c r="FQ113" s="241"/>
      <c r="FR113" s="241"/>
      <c r="FS113" s="241"/>
      <c r="FT113" s="241"/>
      <c r="FU113" s="241"/>
      <c r="FV113" s="241"/>
      <c r="FW113" s="241"/>
      <c r="FX113" s="241"/>
      <c r="FY113" s="241"/>
      <c r="FZ113" s="241"/>
      <c r="GA113" s="241"/>
      <c r="GB113" s="241"/>
      <c r="GC113" s="241"/>
      <c r="GD113" s="241"/>
      <c r="GE113" s="241"/>
      <c r="GF113" s="241"/>
      <c r="GG113" s="241"/>
      <c r="GH113" s="241"/>
      <c r="GI113" s="241"/>
      <c r="GJ113" s="241"/>
      <c r="GK113" s="241"/>
      <c r="GL113" s="241"/>
      <c r="GM113" s="241"/>
      <c r="GN113" s="241"/>
      <c r="GO113" s="241"/>
      <c r="GP113" s="241"/>
      <c r="GQ113" s="241"/>
      <c r="GR113" s="241"/>
      <c r="GS113" s="241"/>
      <c r="GT113" s="241"/>
      <c r="GU113" s="241"/>
      <c r="GV113" s="241"/>
      <c r="GW113" s="241"/>
      <c r="GX113" s="241"/>
      <c r="GY113" s="241"/>
      <c r="GZ113" s="241"/>
      <c r="HA113" s="241"/>
      <c r="HB113" s="241"/>
      <c r="HC113" s="241"/>
      <c r="HD113" s="241"/>
      <c r="HE113" s="241"/>
      <c r="HF113" s="241"/>
      <c r="HG113" s="241"/>
      <c r="HH113" s="241"/>
      <c r="HI113" s="241"/>
      <c r="HJ113" s="241"/>
      <c r="HK113" s="241"/>
      <c r="HL113" s="241"/>
      <c r="HM113" s="241"/>
      <c r="HN113" s="241"/>
      <c r="HO113" s="241"/>
      <c r="HP113" s="241"/>
      <c r="HQ113" s="241"/>
      <c r="HR113" s="241"/>
      <c r="HS113" s="241"/>
      <c r="HT113" s="241"/>
      <c r="HU113" s="241"/>
      <c r="HV113" s="241"/>
      <c r="HW113" s="241"/>
      <c r="HX113" s="241"/>
      <c r="HY113" s="241"/>
      <c r="HZ113" s="241"/>
      <c r="IA113" s="241"/>
      <c r="IB113" s="241"/>
      <c r="IC113" s="241"/>
      <c r="ID113" s="241"/>
      <c r="IE113" s="241"/>
      <c r="IF113" s="241"/>
      <c r="IG113" s="241"/>
      <c r="IH113" s="241"/>
      <c r="II113" s="241"/>
      <c r="IJ113" s="241"/>
      <c r="IK113" s="241"/>
      <c r="IL113" s="241"/>
      <c r="IM113" s="241"/>
      <c r="IN113" s="241"/>
      <c r="IO113" s="241"/>
      <c r="IP113" s="241"/>
      <c r="IQ113" s="241"/>
      <c r="IR113" s="241"/>
      <c r="IS113" s="241"/>
      <c r="IT113" s="241"/>
      <c r="IU113" s="241"/>
      <c r="IV113" s="241"/>
    </row>
    <row r="114" spans="1:256" ht="33.75">
      <c r="A114" s="280" t="s">
        <v>140</v>
      </c>
      <c r="B114" s="281" t="s">
        <v>150</v>
      </c>
      <c r="C114" s="350" t="s">
        <v>151</v>
      </c>
      <c r="D114" s="351"/>
      <c r="E114" s="282" t="s">
        <v>4</v>
      </c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41"/>
      <c r="DC114" s="241"/>
      <c r="DD114" s="241"/>
      <c r="DE114" s="241"/>
      <c r="DF114" s="241"/>
      <c r="DG114" s="241"/>
      <c r="DH114" s="241"/>
      <c r="DI114" s="241"/>
      <c r="DJ114" s="241"/>
      <c r="DK114" s="241"/>
      <c r="DL114" s="241"/>
      <c r="DM114" s="241"/>
      <c r="DN114" s="241"/>
      <c r="DO114" s="241"/>
      <c r="DP114" s="241"/>
      <c r="DQ114" s="241"/>
      <c r="DR114" s="241"/>
      <c r="DS114" s="241"/>
      <c r="DT114" s="241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  <c r="EJ114" s="241"/>
      <c r="EK114" s="241"/>
      <c r="EL114" s="241"/>
      <c r="EM114" s="241"/>
      <c r="EN114" s="241"/>
      <c r="EO114" s="241"/>
      <c r="EP114" s="241"/>
      <c r="EQ114" s="241"/>
      <c r="ER114" s="241"/>
      <c r="ES114" s="241"/>
      <c r="ET114" s="241"/>
      <c r="EU114" s="241"/>
      <c r="EV114" s="241"/>
      <c r="EW114" s="241"/>
      <c r="EX114" s="241"/>
      <c r="EY114" s="241"/>
      <c r="EZ114" s="241"/>
      <c r="FA114" s="241"/>
      <c r="FB114" s="241"/>
      <c r="FC114" s="241"/>
      <c r="FD114" s="241"/>
      <c r="FE114" s="241"/>
      <c r="FF114" s="241"/>
      <c r="FG114" s="241"/>
      <c r="FH114" s="241"/>
      <c r="FI114" s="241"/>
      <c r="FJ114" s="241"/>
      <c r="FK114" s="241"/>
      <c r="FL114" s="241"/>
      <c r="FM114" s="241"/>
      <c r="FN114" s="241"/>
      <c r="FO114" s="241"/>
      <c r="FP114" s="241"/>
      <c r="FQ114" s="241"/>
      <c r="FR114" s="241"/>
      <c r="FS114" s="241"/>
      <c r="FT114" s="241"/>
      <c r="FU114" s="241"/>
      <c r="FV114" s="241"/>
      <c r="FW114" s="241"/>
      <c r="FX114" s="241"/>
      <c r="FY114" s="241"/>
      <c r="FZ114" s="241"/>
      <c r="GA114" s="241"/>
      <c r="GB114" s="241"/>
      <c r="GC114" s="241"/>
      <c r="GD114" s="241"/>
      <c r="GE114" s="241"/>
      <c r="GF114" s="241"/>
      <c r="GG114" s="241"/>
      <c r="GH114" s="241"/>
      <c r="GI114" s="241"/>
      <c r="GJ114" s="241"/>
      <c r="GK114" s="241"/>
      <c r="GL114" s="241"/>
      <c r="GM114" s="241"/>
      <c r="GN114" s="241"/>
      <c r="GO114" s="241"/>
      <c r="GP114" s="241"/>
      <c r="GQ114" s="241"/>
      <c r="GR114" s="241"/>
      <c r="GS114" s="241"/>
      <c r="GT114" s="241"/>
      <c r="GU114" s="241"/>
      <c r="GV114" s="241"/>
      <c r="GW114" s="241"/>
      <c r="GX114" s="241"/>
      <c r="GY114" s="241"/>
      <c r="GZ114" s="241"/>
      <c r="HA114" s="241"/>
      <c r="HB114" s="241"/>
      <c r="HC114" s="241"/>
      <c r="HD114" s="241"/>
      <c r="HE114" s="241"/>
      <c r="HF114" s="241"/>
      <c r="HG114" s="241"/>
      <c r="HH114" s="241"/>
      <c r="HI114" s="241"/>
      <c r="HJ114" s="241"/>
      <c r="HK114" s="241"/>
      <c r="HL114" s="241"/>
      <c r="HM114" s="241"/>
      <c r="HN114" s="241"/>
      <c r="HO114" s="241"/>
      <c r="HP114" s="241"/>
      <c r="HQ114" s="241"/>
      <c r="HR114" s="241"/>
      <c r="HS114" s="241"/>
      <c r="HT114" s="241"/>
      <c r="HU114" s="241"/>
      <c r="HV114" s="241"/>
      <c r="HW114" s="241"/>
      <c r="HX114" s="241"/>
      <c r="HY114" s="241"/>
      <c r="HZ114" s="241"/>
      <c r="IA114" s="241"/>
      <c r="IB114" s="241"/>
      <c r="IC114" s="241"/>
      <c r="ID114" s="241"/>
      <c r="IE114" s="241"/>
      <c r="IF114" s="241"/>
      <c r="IG114" s="241"/>
      <c r="IH114" s="241"/>
      <c r="II114" s="241"/>
      <c r="IJ114" s="241"/>
      <c r="IK114" s="241"/>
      <c r="IL114" s="241"/>
      <c r="IM114" s="241"/>
      <c r="IN114" s="241"/>
      <c r="IO114" s="241"/>
      <c r="IP114" s="241"/>
      <c r="IQ114" s="241"/>
      <c r="IR114" s="241"/>
      <c r="IS114" s="241"/>
      <c r="IT114" s="241"/>
      <c r="IU114" s="241"/>
      <c r="IV114" s="241"/>
    </row>
    <row r="115" spans="1:256" ht="11.25">
      <c r="A115" s="283" t="s">
        <v>141</v>
      </c>
      <c r="B115" s="253">
        <v>78764</v>
      </c>
      <c r="C115" s="342">
        <v>88683</v>
      </c>
      <c r="D115" s="343"/>
      <c r="E115" s="19">
        <v>167447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1.25">
      <c r="A116" s="283" t="s">
        <v>62</v>
      </c>
      <c r="B116" s="253">
        <v>78526</v>
      </c>
      <c r="C116" s="342">
        <v>84817</v>
      </c>
      <c r="D116" s="343"/>
      <c r="E116" s="19">
        <v>163343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" thickBot="1">
      <c r="A117" s="284" t="s">
        <v>63</v>
      </c>
      <c r="B117" s="285">
        <v>80010</v>
      </c>
      <c r="C117" s="344">
        <v>88536</v>
      </c>
      <c r="D117" s="345"/>
      <c r="E117" s="286">
        <v>168546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" thickTop="1">
      <c r="A118" s="283" t="s">
        <v>143</v>
      </c>
      <c r="B118" s="253">
        <v>83025</v>
      </c>
      <c r="C118" s="342">
        <v>97025</v>
      </c>
      <c r="D118" s="343"/>
      <c r="E118" s="19">
        <v>180050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1.25">
      <c r="A119" s="283" t="s">
        <v>65</v>
      </c>
      <c r="B119" s="253">
        <v>88807</v>
      </c>
      <c r="C119" s="342">
        <v>97289</v>
      </c>
      <c r="D119" s="343"/>
      <c r="E119" s="19">
        <v>186096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1.25">
      <c r="A120" s="283" t="s">
        <v>69</v>
      </c>
      <c r="B120" s="253">
        <v>94241</v>
      </c>
      <c r="C120" s="342">
        <v>107344</v>
      </c>
      <c r="D120" s="343"/>
      <c r="E120" s="19">
        <v>201585</v>
      </c>
      <c r="F120" s="241"/>
      <c r="G120" s="278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1"/>
      <c r="DK120" s="241"/>
      <c r="DL120" s="241"/>
      <c r="DM120" s="241"/>
      <c r="DN120" s="241"/>
      <c r="DO120" s="241"/>
      <c r="DP120" s="241"/>
      <c r="DQ120" s="241"/>
      <c r="DR120" s="241"/>
      <c r="DS120" s="241"/>
      <c r="DT120" s="241"/>
      <c r="DU120" s="241"/>
      <c r="DV120" s="241"/>
      <c r="DW120" s="241"/>
      <c r="DX120" s="241"/>
      <c r="DY120" s="241"/>
      <c r="DZ120" s="241"/>
      <c r="EA120" s="241"/>
      <c r="EB120" s="241"/>
      <c r="EC120" s="241"/>
      <c r="ED120" s="241"/>
      <c r="EE120" s="241"/>
      <c r="EF120" s="241"/>
      <c r="EG120" s="241"/>
      <c r="EH120" s="241"/>
      <c r="EI120" s="241"/>
      <c r="EJ120" s="241"/>
      <c r="EK120" s="241"/>
      <c r="EL120" s="241"/>
      <c r="EM120" s="241"/>
      <c r="EN120" s="241"/>
      <c r="EO120" s="241"/>
      <c r="EP120" s="241"/>
      <c r="EQ120" s="241"/>
      <c r="ER120" s="241"/>
      <c r="ES120" s="241"/>
      <c r="ET120" s="241"/>
      <c r="EU120" s="241"/>
      <c r="EV120" s="241"/>
      <c r="EW120" s="241"/>
      <c r="EX120" s="241"/>
      <c r="EY120" s="241"/>
      <c r="EZ120" s="241"/>
      <c r="FA120" s="241"/>
      <c r="FB120" s="241"/>
      <c r="FC120" s="241"/>
      <c r="FD120" s="241"/>
      <c r="FE120" s="241"/>
      <c r="FF120" s="241"/>
      <c r="FG120" s="241"/>
      <c r="FH120" s="241"/>
      <c r="FI120" s="241"/>
      <c r="FJ120" s="241"/>
      <c r="FK120" s="241"/>
      <c r="FL120" s="241"/>
      <c r="FM120" s="241"/>
      <c r="FN120" s="241"/>
      <c r="FO120" s="241"/>
      <c r="FP120" s="241"/>
      <c r="FQ120" s="241"/>
      <c r="FR120" s="241"/>
      <c r="FS120" s="241"/>
      <c r="FT120" s="241"/>
      <c r="FU120" s="241"/>
      <c r="FV120" s="241"/>
      <c r="FW120" s="241"/>
      <c r="FX120" s="241"/>
      <c r="FY120" s="241"/>
      <c r="FZ120" s="241"/>
      <c r="GA120" s="241"/>
      <c r="GB120" s="241"/>
      <c r="GC120" s="241"/>
      <c r="GD120" s="241"/>
      <c r="GE120" s="241"/>
      <c r="GF120" s="241"/>
      <c r="GG120" s="241"/>
      <c r="GH120" s="241"/>
      <c r="GI120" s="241"/>
      <c r="GJ120" s="241"/>
      <c r="GK120" s="241"/>
      <c r="GL120" s="241"/>
      <c r="GM120" s="241"/>
      <c r="GN120" s="241"/>
      <c r="GO120" s="241"/>
      <c r="GP120" s="241"/>
      <c r="GQ120" s="241"/>
      <c r="GR120" s="241"/>
      <c r="GS120" s="241"/>
      <c r="GT120" s="241"/>
      <c r="GU120" s="241"/>
      <c r="GV120" s="241"/>
      <c r="GW120" s="241"/>
      <c r="GX120" s="241"/>
      <c r="GY120" s="241"/>
      <c r="GZ120" s="241"/>
      <c r="HA120" s="241"/>
      <c r="HB120" s="241"/>
      <c r="HC120" s="241"/>
      <c r="HD120" s="241"/>
      <c r="HE120" s="241"/>
      <c r="HF120" s="241"/>
      <c r="HG120" s="241"/>
      <c r="HH120" s="241"/>
      <c r="HI120" s="241"/>
      <c r="HJ120" s="241"/>
      <c r="HK120" s="241"/>
      <c r="HL120" s="241"/>
      <c r="HM120" s="241"/>
      <c r="HN120" s="241"/>
      <c r="HO120" s="241"/>
      <c r="HP120" s="241"/>
      <c r="HQ120" s="241"/>
      <c r="HR120" s="241"/>
      <c r="HS120" s="241"/>
      <c r="HT120" s="241"/>
      <c r="HU120" s="241"/>
      <c r="HV120" s="241"/>
      <c r="HW120" s="241"/>
      <c r="HX120" s="241"/>
      <c r="HY120" s="241"/>
      <c r="HZ120" s="241"/>
      <c r="IA120" s="241"/>
      <c r="IB120" s="241"/>
      <c r="IC120" s="241"/>
      <c r="ID120" s="241"/>
      <c r="IE120" s="241"/>
      <c r="IF120" s="241"/>
      <c r="IG120" s="241"/>
      <c r="IH120" s="241"/>
      <c r="II120" s="241"/>
      <c r="IJ120" s="241"/>
      <c r="IK120" s="241"/>
      <c r="IL120" s="241"/>
      <c r="IM120" s="241"/>
      <c r="IN120" s="241"/>
      <c r="IO120" s="241"/>
      <c r="IP120" s="241"/>
      <c r="IQ120" s="241"/>
      <c r="IR120" s="241"/>
      <c r="IS120" s="241"/>
      <c r="IT120" s="241"/>
      <c r="IU120" s="241"/>
      <c r="IV120" s="241"/>
    </row>
    <row r="121" spans="1:256" ht="11.25">
      <c r="A121" s="283" t="s">
        <v>71</v>
      </c>
      <c r="B121" s="253">
        <v>98653</v>
      </c>
      <c r="C121" s="342">
        <v>110449</v>
      </c>
      <c r="D121" s="343"/>
      <c r="E121" s="19">
        <v>209102</v>
      </c>
      <c r="F121" s="241"/>
      <c r="G121" s="278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41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1"/>
      <c r="EJ121" s="241"/>
      <c r="EK121" s="241"/>
      <c r="EL121" s="241"/>
      <c r="EM121" s="241"/>
      <c r="EN121" s="241"/>
      <c r="EO121" s="241"/>
      <c r="EP121" s="241"/>
      <c r="EQ121" s="241"/>
      <c r="ER121" s="241"/>
      <c r="ES121" s="241"/>
      <c r="ET121" s="241"/>
      <c r="EU121" s="241"/>
      <c r="EV121" s="241"/>
      <c r="EW121" s="241"/>
      <c r="EX121" s="241"/>
      <c r="EY121" s="241"/>
      <c r="EZ121" s="241"/>
      <c r="FA121" s="241"/>
      <c r="FB121" s="241"/>
      <c r="FC121" s="241"/>
      <c r="FD121" s="241"/>
      <c r="FE121" s="241"/>
      <c r="FF121" s="241"/>
      <c r="FG121" s="241"/>
      <c r="FH121" s="241"/>
      <c r="FI121" s="241"/>
      <c r="FJ121" s="241"/>
      <c r="FK121" s="241"/>
      <c r="FL121" s="241"/>
      <c r="FM121" s="241"/>
      <c r="FN121" s="241"/>
      <c r="FO121" s="241"/>
      <c r="FP121" s="241"/>
      <c r="FQ121" s="241"/>
      <c r="FR121" s="241"/>
      <c r="FS121" s="241"/>
      <c r="FT121" s="241"/>
      <c r="FU121" s="241"/>
      <c r="FV121" s="241"/>
      <c r="FW121" s="241"/>
      <c r="FX121" s="241"/>
      <c r="FY121" s="241"/>
      <c r="FZ121" s="241"/>
      <c r="GA121" s="241"/>
      <c r="GB121" s="241"/>
      <c r="GC121" s="241"/>
      <c r="GD121" s="241"/>
      <c r="GE121" s="241"/>
      <c r="GF121" s="241"/>
      <c r="GG121" s="241"/>
      <c r="GH121" s="241"/>
      <c r="GI121" s="241"/>
      <c r="GJ121" s="241"/>
      <c r="GK121" s="241"/>
      <c r="GL121" s="241"/>
      <c r="GM121" s="241"/>
      <c r="GN121" s="241"/>
      <c r="GO121" s="241"/>
      <c r="GP121" s="241"/>
      <c r="GQ121" s="241"/>
      <c r="GR121" s="241"/>
      <c r="GS121" s="241"/>
      <c r="GT121" s="241"/>
      <c r="GU121" s="241"/>
      <c r="GV121" s="241"/>
      <c r="GW121" s="241"/>
      <c r="GX121" s="241"/>
      <c r="GY121" s="241"/>
      <c r="GZ121" s="241"/>
      <c r="HA121" s="241"/>
      <c r="HB121" s="241"/>
      <c r="HC121" s="241"/>
      <c r="HD121" s="241"/>
      <c r="HE121" s="241"/>
      <c r="HF121" s="241"/>
      <c r="HG121" s="241"/>
      <c r="HH121" s="241"/>
      <c r="HI121" s="241"/>
      <c r="HJ121" s="241"/>
      <c r="HK121" s="241"/>
      <c r="HL121" s="241"/>
      <c r="HM121" s="241"/>
      <c r="HN121" s="241"/>
      <c r="HO121" s="241"/>
      <c r="HP121" s="241"/>
      <c r="HQ121" s="241"/>
      <c r="HR121" s="241"/>
      <c r="HS121" s="241"/>
      <c r="HT121" s="241"/>
      <c r="HU121" s="241"/>
      <c r="HV121" s="241"/>
      <c r="HW121" s="241"/>
      <c r="HX121" s="241"/>
      <c r="HY121" s="241"/>
      <c r="HZ121" s="241"/>
      <c r="IA121" s="241"/>
      <c r="IB121" s="241"/>
      <c r="IC121" s="241"/>
      <c r="ID121" s="241"/>
      <c r="IE121" s="241"/>
      <c r="IF121" s="241"/>
      <c r="IG121" s="241"/>
      <c r="IH121" s="241"/>
      <c r="II121" s="241"/>
      <c r="IJ121" s="241"/>
      <c r="IK121" s="241"/>
      <c r="IL121" s="241"/>
      <c r="IM121" s="241"/>
      <c r="IN121" s="241"/>
      <c r="IO121" s="241"/>
      <c r="IP121" s="241"/>
      <c r="IQ121" s="241"/>
      <c r="IR121" s="241"/>
      <c r="IS121" s="241"/>
      <c r="IT121" s="241"/>
      <c r="IU121" s="241"/>
      <c r="IV121" s="241"/>
    </row>
    <row r="122" spans="1:256" ht="12" thickBot="1">
      <c r="A122" s="284" t="s">
        <v>84</v>
      </c>
      <c r="B122" s="285">
        <v>101636</v>
      </c>
      <c r="C122" s="344">
        <v>113097</v>
      </c>
      <c r="D122" s="345"/>
      <c r="E122" s="286">
        <v>214733</v>
      </c>
      <c r="F122" s="241"/>
      <c r="G122" s="278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41"/>
      <c r="DL122" s="241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  <c r="EJ122" s="241"/>
      <c r="EK122" s="241"/>
      <c r="EL122" s="241"/>
      <c r="EM122" s="241"/>
      <c r="EN122" s="241"/>
      <c r="EO122" s="241"/>
      <c r="EP122" s="241"/>
      <c r="EQ122" s="241"/>
      <c r="ER122" s="241"/>
      <c r="ES122" s="241"/>
      <c r="ET122" s="241"/>
      <c r="EU122" s="241"/>
      <c r="EV122" s="241"/>
      <c r="EW122" s="241"/>
      <c r="EX122" s="241"/>
      <c r="EY122" s="241"/>
      <c r="EZ122" s="241"/>
      <c r="FA122" s="241"/>
      <c r="FB122" s="241"/>
      <c r="FC122" s="241"/>
      <c r="FD122" s="241"/>
      <c r="FE122" s="241"/>
      <c r="FF122" s="241"/>
      <c r="FG122" s="241"/>
      <c r="FH122" s="241"/>
      <c r="FI122" s="241"/>
      <c r="FJ122" s="241"/>
      <c r="FK122" s="241"/>
      <c r="FL122" s="241"/>
      <c r="FM122" s="241"/>
      <c r="FN122" s="241"/>
      <c r="FO122" s="241"/>
      <c r="FP122" s="241"/>
      <c r="FQ122" s="241"/>
      <c r="FR122" s="241"/>
      <c r="FS122" s="241"/>
      <c r="FT122" s="241"/>
      <c r="FU122" s="241"/>
      <c r="FV122" s="241"/>
      <c r="FW122" s="241"/>
      <c r="FX122" s="241"/>
      <c r="FY122" s="241"/>
      <c r="FZ122" s="241"/>
      <c r="GA122" s="241"/>
      <c r="GB122" s="241"/>
      <c r="GC122" s="241"/>
      <c r="GD122" s="241"/>
      <c r="GE122" s="241"/>
      <c r="GF122" s="241"/>
      <c r="GG122" s="241"/>
      <c r="GH122" s="241"/>
      <c r="GI122" s="241"/>
      <c r="GJ122" s="241"/>
      <c r="GK122" s="241"/>
      <c r="GL122" s="241"/>
      <c r="GM122" s="241"/>
      <c r="GN122" s="241"/>
      <c r="GO122" s="241"/>
      <c r="GP122" s="241"/>
      <c r="GQ122" s="241"/>
      <c r="GR122" s="241"/>
      <c r="GS122" s="241"/>
      <c r="GT122" s="241"/>
      <c r="GU122" s="241"/>
      <c r="GV122" s="241"/>
      <c r="GW122" s="241"/>
      <c r="GX122" s="241"/>
      <c r="GY122" s="241"/>
      <c r="GZ122" s="241"/>
      <c r="HA122" s="241"/>
      <c r="HB122" s="241"/>
      <c r="HC122" s="241"/>
      <c r="HD122" s="241"/>
      <c r="HE122" s="241"/>
      <c r="HF122" s="241"/>
      <c r="HG122" s="241"/>
      <c r="HH122" s="241"/>
      <c r="HI122" s="241"/>
      <c r="HJ122" s="241"/>
      <c r="HK122" s="241"/>
      <c r="HL122" s="241"/>
      <c r="HM122" s="241"/>
      <c r="HN122" s="241"/>
      <c r="HO122" s="241"/>
      <c r="HP122" s="241"/>
      <c r="HQ122" s="241"/>
      <c r="HR122" s="241"/>
      <c r="HS122" s="241"/>
      <c r="HT122" s="241"/>
      <c r="HU122" s="241"/>
      <c r="HV122" s="241"/>
      <c r="HW122" s="241"/>
      <c r="HX122" s="241"/>
      <c r="HY122" s="241"/>
      <c r="HZ122" s="241"/>
      <c r="IA122" s="241"/>
      <c r="IB122" s="241"/>
      <c r="IC122" s="241"/>
      <c r="ID122" s="241"/>
      <c r="IE122" s="241"/>
      <c r="IF122" s="241"/>
      <c r="IG122" s="241"/>
      <c r="IH122" s="241"/>
      <c r="II122" s="241"/>
      <c r="IJ122" s="241"/>
      <c r="IK122" s="241"/>
      <c r="IL122" s="241"/>
      <c r="IM122" s="241"/>
      <c r="IN122" s="241"/>
      <c r="IO122" s="241"/>
      <c r="IP122" s="241"/>
      <c r="IQ122" s="241"/>
      <c r="IR122" s="241"/>
      <c r="IS122" s="241"/>
      <c r="IT122" s="241"/>
      <c r="IU122" s="241"/>
      <c r="IV122" s="241"/>
    </row>
    <row r="123" spans="1:256" ht="12" thickTop="1">
      <c r="A123" s="283" t="s">
        <v>147</v>
      </c>
      <c r="B123" s="253">
        <v>104725</v>
      </c>
      <c r="C123" s="342">
        <v>114328</v>
      </c>
      <c r="D123" s="343"/>
      <c r="E123" s="19">
        <v>219053</v>
      </c>
      <c r="F123" s="241"/>
      <c r="G123" s="278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  <c r="DE123" s="241"/>
      <c r="DF123" s="241"/>
      <c r="DG123" s="241"/>
      <c r="DH123" s="241"/>
      <c r="DI123" s="241"/>
      <c r="DJ123" s="241"/>
      <c r="DK123" s="241"/>
      <c r="DL123" s="241"/>
      <c r="DM123" s="241"/>
      <c r="DN123" s="241"/>
      <c r="DO123" s="241"/>
      <c r="DP123" s="241"/>
      <c r="DQ123" s="241"/>
      <c r="DR123" s="241"/>
      <c r="DS123" s="241"/>
      <c r="DT123" s="241"/>
      <c r="DU123" s="241"/>
      <c r="DV123" s="241"/>
      <c r="DW123" s="241"/>
      <c r="DX123" s="241"/>
      <c r="DY123" s="241"/>
      <c r="DZ123" s="241"/>
      <c r="EA123" s="241"/>
      <c r="EB123" s="241"/>
      <c r="EC123" s="241"/>
      <c r="ED123" s="241"/>
      <c r="EE123" s="241"/>
      <c r="EF123" s="241"/>
      <c r="EG123" s="241"/>
      <c r="EH123" s="241"/>
      <c r="EI123" s="241"/>
      <c r="EJ123" s="241"/>
      <c r="EK123" s="241"/>
      <c r="EL123" s="241"/>
      <c r="EM123" s="241"/>
      <c r="EN123" s="241"/>
      <c r="EO123" s="241"/>
      <c r="EP123" s="241"/>
      <c r="EQ123" s="241"/>
      <c r="ER123" s="241"/>
      <c r="ES123" s="241"/>
      <c r="ET123" s="241"/>
      <c r="EU123" s="241"/>
      <c r="EV123" s="241"/>
      <c r="EW123" s="241"/>
      <c r="EX123" s="241"/>
      <c r="EY123" s="241"/>
      <c r="EZ123" s="241"/>
      <c r="FA123" s="241"/>
      <c r="FB123" s="241"/>
      <c r="FC123" s="241"/>
      <c r="FD123" s="241"/>
      <c r="FE123" s="241"/>
      <c r="FF123" s="241"/>
      <c r="FG123" s="241"/>
      <c r="FH123" s="241"/>
      <c r="FI123" s="241"/>
      <c r="FJ123" s="241"/>
      <c r="FK123" s="241"/>
      <c r="FL123" s="241"/>
      <c r="FM123" s="241"/>
      <c r="FN123" s="241"/>
      <c r="FO123" s="241"/>
      <c r="FP123" s="241"/>
      <c r="FQ123" s="241"/>
      <c r="FR123" s="241"/>
      <c r="FS123" s="241"/>
      <c r="FT123" s="241"/>
      <c r="FU123" s="241"/>
      <c r="FV123" s="241"/>
      <c r="FW123" s="241"/>
      <c r="FX123" s="241"/>
      <c r="FY123" s="241"/>
      <c r="FZ123" s="241"/>
      <c r="GA123" s="241"/>
      <c r="GB123" s="241"/>
      <c r="GC123" s="241"/>
      <c r="GD123" s="241"/>
      <c r="GE123" s="241"/>
      <c r="GF123" s="241"/>
      <c r="GG123" s="241"/>
      <c r="GH123" s="241"/>
      <c r="GI123" s="241"/>
      <c r="GJ123" s="241"/>
      <c r="GK123" s="241"/>
      <c r="GL123" s="241"/>
      <c r="GM123" s="241"/>
      <c r="GN123" s="241"/>
      <c r="GO123" s="241"/>
      <c r="GP123" s="241"/>
      <c r="GQ123" s="241"/>
      <c r="GR123" s="241"/>
      <c r="GS123" s="241"/>
      <c r="GT123" s="241"/>
      <c r="GU123" s="241"/>
      <c r="GV123" s="241"/>
      <c r="GW123" s="241"/>
      <c r="GX123" s="241"/>
      <c r="GY123" s="241"/>
      <c r="GZ123" s="241"/>
      <c r="HA123" s="241"/>
      <c r="HB123" s="241"/>
      <c r="HC123" s="241"/>
      <c r="HD123" s="241"/>
      <c r="HE123" s="241"/>
      <c r="HF123" s="241"/>
      <c r="HG123" s="241"/>
      <c r="HH123" s="241"/>
      <c r="HI123" s="241"/>
      <c r="HJ123" s="241"/>
      <c r="HK123" s="241"/>
      <c r="HL123" s="241"/>
      <c r="HM123" s="241"/>
      <c r="HN123" s="241"/>
      <c r="HO123" s="241"/>
      <c r="HP123" s="241"/>
      <c r="HQ123" s="241"/>
      <c r="HR123" s="241"/>
      <c r="HS123" s="241"/>
      <c r="HT123" s="241"/>
      <c r="HU123" s="241"/>
      <c r="HV123" s="241"/>
      <c r="HW123" s="241"/>
      <c r="HX123" s="241"/>
      <c r="HY123" s="241"/>
      <c r="HZ123" s="241"/>
      <c r="IA123" s="241"/>
      <c r="IB123" s="241"/>
      <c r="IC123" s="241"/>
      <c r="ID123" s="241"/>
      <c r="IE123" s="241"/>
      <c r="IF123" s="241"/>
      <c r="IG123" s="241"/>
      <c r="IH123" s="241"/>
      <c r="II123" s="241"/>
      <c r="IJ123" s="241"/>
      <c r="IK123" s="241"/>
      <c r="IL123" s="241"/>
      <c r="IM123" s="241"/>
      <c r="IN123" s="241"/>
      <c r="IO123" s="241"/>
      <c r="IP123" s="241"/>
      <c r="IQ123" s="241"/>
      <c r="IR123" s="241"/>
      <c r="IS123" s="241"/>
      <c r="IT123" s="241"/>
      <c r="IU123" s="241"/>
      <c r="IV123" s="241"/>
    </row>
    <row r="124" spans="1:256" ht="11.25">
      <c r="A124" s="283" t="s">
        <v>97</v>
      </c>
      <c r="B124" s="253">
        <v>107718</v>
      </c>
      <c r="C124" s="342">
        <v>114507</v>
      </c>
      <c r="D124" s="343"/>
      <c r="E124" s="19">
        <v>222225</v>
      </c>
      <c r="F124" s="241"/>
      <c r="G124" s="278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1"/>
      <c r="CQ124" s="241"/>
      <c r="CR124" s="241"/>
      <c r="CS124" s="241"/>
      <c r="CT124" s="241"/>
      <c r="CU124" s="241"/>
      <c r="CV124" s="241"/>
      <c r="CW124" s="241"/>
      <c r="CX124" s="241"/>
      <c r="CY124" s="241"/>
      <c r="CZ124" s="241"/>
      <c r="DA124" s="241"/>
      <c r="DB124" s="241"/>
      <c r="DC124" s="241"/>
      <c r="DD124" s="241"/>
      <c r="DE124" s="241"/>
      <c r="DF124" s="241"/>
      <c r="DG124" s="241"/>
      <c r="DH124" s="241"/>
      <c r="DI124" s="241"/>
      <c r="DJ124" s="241"/>
      <c r="DK124" s="241"/>
      <c r="DL124" s="241"/>
      <c r="DM124" s="241"/>
      <c r="DN124" s="241"/>
      <c r="DO124" s="241"/>
      <c r="DP124" s="241"/>
      <c r="DQ124" s="241"/>
      <c r="DR124" s="241"/>
      <c r="DS124" s="241"/>
      <c r="DT124" s="241"/>
      <c r="DU124" s="241"/>
      <c r="DV124" s="241"/>
      <c r="DW124" s="241"/>
      <c r="DX124" s="241"/>
      <c r="DY124" s="241"/>
      <c r="DZ124" s="241"/>
      <c r="EA124" s="241"/>
      <c r="EB124" s="241"/>
      <c r="EC124" s="241"/>
      <c r="ED124" s="241"/>
      <c r="EE124" s="241"/>
      <c r="EF124" s="241"/>
      <c r="EG124" s="241"/>
      <c r="EH124" s="241"/>
      <c r="EI124" s="241"/>
      <c r="EJ124" s="241"/>
      <c r="EK124" s="241"/>
      <c r="EL124" s="241"/>
      <c r="EM124" s="241"/>
      <c r="EN124" s="241"/>
      <c r="EO124" s="241"/>
      <c r="EP124" s="241"/>
      <c r="EQ124" s="241"/>
      <c r="ER124" s="241"/>
      <c r="ES124" s="241"/>
      <c r="ET124" s="241"/>
      <c r="EU124" s="241"/>
      <c r="EV124" s="241"/>
      <c r="EW124" s="241"/>
      <c r="EX124" s="241"/>
      <c r="EY124" s="241"/>
      <c r="EZ124" s="241"/>
      <c r="FA124" s="241"/>
      <c r="FB124" s="241"/>
      <c r="FC124" s="241"/>
      <c r="FD124" s="241"/>
      <c r="FE124" s="241"/>
      <c r="FF124" s="241"/>
      <c r="FG124" s="241"/>
      <c r="FH124" s="241"/>
      <c r="FI124" s="241"/>
      <c r="FJ124" s="241"/>
      <c r="FK124" s="241"/>
      <c r="FL124" s="241"/>
      <c r="FM124" s="241"/>
      <c r="FN124" s="241"/>
      <c r="FO124" s="241"/>
      <c r="FP124" s="241"/>
      <c r="FQ124" s="241"/>
      <c r="FR124" s="241"/>
      <c r="FS124" s="241"/>
      <c r="FT124" s="241"/>
      <c r="FU124" s="241"/>
      <c r="FV124" s="241"/>
      <c r="FW124" s="241"/>
      <c r="FX124" s="241"/>
      <c r="FY124" s="241"/>
      <c r="FZ124" s="241"/>
      <c r="GA124" s="241"/>
      <c r="GB124" s="241"/>
      <c r="GC124" s="241"/>
      <c r="GD124" s="241"/>
      <c r="GE124" s="241"/>
      <c r="GF124" s="241"/>
      <c r="GG124" s="241"/>
      <c r="GH124" s="241"/>
      <c r="GI124" s="241"/>
      <c r="GJ124" s="241"/>
      <c r="GK124" s="241"/>
      <c r="GL124" s="241"/>
      <c r="GM124" s="241"/>
      <c r="GN124" s="241"/>
      <c r="GO124" s="241"/>
      <c r="GP124" s="241"/>
      <c r="GQ124" s="241"/>
      <c r="GR124" s="241"/>
      <c r="GS124" s="241"/>
      <c r="GT124" s="241"/>
      <c r="GU124" s="241"/>
      <c r="GV124" s="241"/>
      <c r="GW124" s="241"/>
      <c r="GX124" s="241"/>
      <c r="GY124" s="241"/>
      <c r="GZ124" s="241"/>
      <c r="HA124" s="241"/>
      <c r="HB124" s="241"/>
      <c r="HC124" s="241"/>
      <c r="HD124" s="241"/>
      <c r="HE124" s="241"/>
      <c r="HF124" s="241"/>
      <c r="HG124" s="241"/>
      <c r="HH124" s="241"/>
      <c r="HI124" s="241"/>
      <c r="HJ124" s="241"/>
      <c r="HK124" s="241"/>
      <c r="HL124" s="241"/>
      <c r="HM124" s="241"/>
      <c r="HN124" s="241"/>
      <c r="HO124" s="241"/>
      <c r="HP124" s="241"/>
      <c r="HQ124" s="241"/>
      <c r="HR124" s="241"/>
      <c r="HS124" s="241"/>
      <c r="HT124" s="241"/>
      <c r="HU124" s="241"/>
      <c r="HV124" s="241"/>
      <c r="HW124" s="241"/>
      <c r="HX124" s="241"/>
      <c r="HY124" s="241"/>
      <c r="HZ124" s="241"/>
      <c r="IA124" s="241"/>
      <c r="IB124" s="241"/>
      <c r="IC124" s="241"/>
      <c r="ID124" s="241"/>
      <c r="IE124" s="241"/>
      <c r="IF124" s="241"/>
      <c r="IG124" s="241"/>
      <c r="IH124" s="241"/>
      <c r="II124" s="241"/>
      <c r="IJ124" s="241"/>
      <c r="IK124" s="241"/>
      <c r="IL124" s="241"/>
      <c r="IM124" s="241"/>
      <c r="IN124" s="241"/>
      <c r="IO124" s="241"/>
      <c r="IP124" s="241"/>
      <c r="IQ124" s="241"/>
      <c r="IR124" s="241"/>
      <c r="IS124" s="241"/>
      <c r="IT124" s="241"/>
      <c r="IU124" s="241"/>
      <c r="IV124" s="241"/>
    </row>
    <row r="125" spans="1:256" ht="11.25">
      <c r="A125" s="283" t="s">
        <v>98</v>
      </c>
      <c r="B125" s="253">
        <v>111056</v>
      </c>
      <c r="C125" s="342">
        <v>115019</v>
      </c>
      <c r="D125" s="343"/>
      <c r="E125" s="19">
        <v>226075</v>
      </c>
      <c r="F125" s="241"/>
      <c r="G125" s="278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  <c r="EJ125" s="241"/>
      <c r="EK125" s="241"/>
      <c r="EL125" s="241"/>
      <c r="EM125" s="241"/>
      <c r="EN125" s="241"/>
      <c r="EO125" s="241"/>
      <c r="EP125" s="241"/>
      <c r="EQ125" s="241"/>
      <c r="ER125" s="241"/>
      <c r="ES125" s="241"/>
      <c r="ET125" s="241"/>
      <c r="EU125" s="241"/>
      <c r="EV125" s="241"/>
      <c r="EW125" s="241"/>
      <c r="EX125" s="241"/>
      <c r="EY125" s="241"/>
      <c r="EZ125" s="241"/>
      <c r="FA125" s="241"/>
      <c r="FB125" s="241"/>
      <c r="FC125" s="241"/>
      <c r="FD125" s="241"/>
      <c r="FE125" s="241"/>
      <c r="FF125" s="241"/>
      <c r="FG125" s="241"/>
      <c r="FH125" s="241"/>
      <c r="FI125" s="241"/>
      <c r="FJ125" s="241"/>
      <c r="FK125" s="241"/>
      <c r="FL125" s="241"/>
      <c r="FM125" s="241"/>
      <c r="FN125" s="241"/>
      <c r="FO125" s="241"/>
      <c r="FP125" s="241"/>
      <c r="FQ125" s="241"/>
      <c r="FR125" s="241"/>
      <c r="FS125" s="241"/>
      <c r="FT125" s="241"/>
      <c r="FU125" s="241"/>
      <c r="FV125" s="241"/>
      <c r="FW125" s="241"/>
      <c r="FX125" s="241"/>
      <c r="FY125" s="241"/>
      <c r="FZ125" s="241"/>
      <c r="GA125" s="241"/>
      <c r="GB125" s="241"/>
      <c r="GC125" s="241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</row>
    <row r="126" spans="1:256" ht="11.25">
      <c r="A126" s="283" t="s">
        <v>99</v>
      </c>
      <c r="B126" s="253">
        <v>112612</v>
      </c>
      <c r="C126" s="342">
        <v>114131</v>
      </c>
      <c r="D126" s="343"/>
      <c r="E126" s="19">
        <v>226743</v>
      </c>
      <c r="F126" s="241"/>
      <c r="G126" s="278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</row>
    <row r="127" spans="1:256" ht="12" thickBot="1">
      <c r="A127" s="241" t="s">
        <v>100</v>
      </c>
      <c r="B127" s="253">
        <v>112888</v>
      </c>
      <c r="C127" s="342">
        <v>115712</v>
      </c>
      <c r="D127" s="343"/>
      <c r="E127" s="19">
        <v>228600</v>
      </c>
      <c r="F127" s="241"/>
      <c r="G127" s="278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241"/>
      <c r="EK127" s="241"/>
      <c r="EL127" s="241"/>
      <c r="EM127" s="241"/>
      <c r="EN127" s="241"/>
      <c r="EO127" s="241"/>
      <c r="EP127" s="241"/>
      <c r="EQ127" s="241"/>
      <c r="ER127" s="241"/>
      <c r="ES127" s="241"/>
      <c r="ET127" s="241"/>
      <c r="EU127" s="241"/>
      <c r="EV127" s="241"/>
      <c r="EW127" s="241"/>
      <c r="EX127" s="241"/>
      <c r="EY127" s="241"/>
      <c r="EZ127" s="241"/>
      <c r="FA127" s="241"/>
      <c r="FB127" s="241"/>
      <c r="FC127" s="241"/>
      <c r="FD127" s="241"/>
      <c r="FE127" s="241"/>
      <c r="FF127" s="241"/>
      <c r="FG127" s="241"/>
      <c r="FH127" s="241"/>
      <c r="FI127" s="241"/>
      <c r="FJ127" s="241"/>
      <c r="FK127" s="241"/>
      <c r="FL127" s="241"/>
      <c r="FM127" s="241"/>
      <c r="FN127" s="241"/>
      <c r="FO127" s="241"/>
      <c r="FP127" s="241"/>
      <c r="FQ127" s="241"/>
      <c r="FR127" s="241"/>
      <c r="FS127" s="241"/>
      <c r="FT127" s="241"/>
      <c r="FU127" s="241"/>
      <c r="FV127" s="241"/>
      <c r="FW127" s="241"/>
      <c r="FX127" s="241"/>
      <c r="FY127" s="241"/>
      <c r="FZ127" s="241"/>
      <c r="GA127" s="241"/>
      <c r="GB127" s="241"/>
      <c r="GC127" s="241"/>
      <c r="GD127" s="241"/>
      <c r="GE127" s="241"/>
      <c r="GF127" s="241"/>
      <c r="GG127" s="241"/>
      <c r="GH127" s="241"/>
      <c r="GI127" s="241"/>
      <c r="GJ127" s="241"/>
      <c r="GK127" s="241"/>
      <c r="GL127" s="241"/>
      <c r="GM127" s="241"/>
      <c r="GN127" s="241"/>
      <c r="GO127" s="241"/>
      <c r="GP127" s="241"/>
      <c r="GQ127" s="241"/>
      <c r="GR127" s="241"/>
      <c r="GS127" s="241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</row>
    <row r="128" spans="1:256" s="272" customFormat="1" ht="12" thickTop="1">
      <c r="A128" s="232" t="s">
        <v>203</v>
      </c>
      <c r="B128" s="256">
        <v>111517</v>
      </c>
      <c r="C128" s="352">
        <v>111144</v>
      </c>
      <c r="D128" s="353"/>
      <c r="E128" s="233">
        <v>222661</v>
      </c>
      <c r="F128" s="241"/>
      <c r="G128" s="278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41"/>
      <c r="DZ128" s="241"/>
      <c r="EA128" s="241"/>
      <c r="EB128" s="241"/>
      <c r="EC128" s="241"/>
      <c r="ED128" s="241"/>
      <c r="EE128" s="241"/>
      <c r="EF128" s="241"/>
      <c r="EG128" s="241"/>
      <c r="EH128" s="241"/>
      <c r="EI128" s="241"/>
      <c r="EJ128" s="241"/>
      <c r="EK128" s="241"/>
      <c r="EL128" s="241"/>
      <c r="EM128" s="241"/>
      <c r="EN128" s="241"/>
      <c r="EO128" s="241"/>
      <c r="EP128" s="241"/>
      <c r="EQ128" s="241"/>
      <c r="ER128" s="241"/>
      <c r="ES128" s="241"/>
      <c r="ET128" s="241"/>
      <c r="EU128" s="241"/>
      <c r="EV128" s="241"/>
      <c r="EW128" s="241"/>
      <c r="EX128" s="241"/>
      <c r="EY128" s="241"/>
      <c r="EZ128" s="241"/>
      <c r="FA128" s="241"/>
      <c r="FB128" s="241"/>
      <c r="FC128" s="241"/>
      <c r="FD128" s="241"/>
      <c r="FE128" s="241"/>
      <c r="FF128" s="241"/>
      <c r="FG128" s="241"/>
      <c r="FH128" s="241"/>
      <c r="FI128" s="241"/>
      <c r="FJ128" s="241"/>
      <c r="FK128" s="241"/>
      <c r="FL128" s="241"/>
      <c r="FM128" s="241"/>
      <c r="FN128" s="241"/>
      <c r="FO128" s="241"/>
      <c r="FP128" s="241"/>
      <c r="FQ128" s="241"/>
      <c r="FR128" s="241"/>
      <c r="FS128" s="241"/>
      <c r="FT128" s="241"/>
      <c r="FU128" s="241"/>
      <c r="FV128" s="241"/>
      <c r="FW128" s="241"/>
      <c r="FX128" s="241"/>
      <c r="FY128" s="241"/>
      <c r="FZ128" s="241"/>
      <c r="GA128" s="241"/>
      <c r="GB128" s="241"/>
      <c r="GC128" s="241"/>
      <c r="GD128" s="241"/>
      <c r="GE128" s="241"/>
      <c r="GF128" s="241"/>
      <c r="GG128" s="241"/>
      <c r="GH128" s="241"/>
      <c r="GI128" s="241"/>
      <c r="GJ128" s="241"/>
      <c r="GK128" s="241"/>
      <c r="GL128" s="241"/>
      <c r="GM128" s="241"/>
      <c r="GN128" s="241"/>
      <c r="GO128" s="241"/>
      <c r="GP128" s="241"/>
      <c r="GQ128" s="241"/>
      <c r="GR128" s="241"/>
      <c r="GS128" s="241"/>
      <c r="GT128" s="241"/>
      <c r="GU128" s="241"/>
      <c r="GV128" s="241"/>
      <c r="GW128" s="241"/>
      <c r="GX128" s="241"/>
      <c r="GY128" s="241"/>
      <c r="GZ128" s="241"/>
      <c r="HA128" s="241"/>
      <c r="HB128" s="241"/>
      <c r="HC128" s="241"/>
      <c r="HD128" s="241"/>
      <c r="HE128" s="241"/>
      <c r="HF128" s="241"/>
      <c r="HG128" s="241"/>
      <c r="HH128" s="241"/>
      <c r="HI128" s="241"/>
      <c r="HJ128" s="241"/>
      <c r="HK128" s="241"/>
      <c r="HL128" s="241"/>
      <c r="HM128" s="241"/>
      <c r="HN128" s="241"/>
      <c r="HO128" s="241"/>
      <c r="HP128" s="241"/>
      <c r="HQ128" s="241"/>
      <c r="HR128" s="241"/>
      <c r="HS128" s="241"/>
      <c r="HT128" s="241"/>
      <c r="HU128" s="241"/>
      <c r="HV128" s="241"/>
      <c r="HW128" s="241"/>
      <c r="HX128" s="241"/>
      <c r="HY128" s="241"/>
      <c r="HZ128" s="241"/>
      <c r="IA128" s="241"/>
      <c r="IB128" s="241"/>
      <c r="IC128" s="241"/>
      <c r="ID128" s="241"/>
      <c r="IE128" s="241"/>
      <c r="IF128" s="241"/>
      <c r="IG128" s="241"/>
      <c r="IH128" s="241"/>
      <c r="II128" s="241"/>
      <c r="IJ128" s="241"/>
      <c r="IK128" s="241"/>
      <c r="IL128" s="241"/>
      <c r="IM128" s="241"/>
      <c r="IN128" s="241"/>
      <c r="IO128" s="241"/>
      <c r="IP128" s="241"/>
      <c r="IQ128" s="241"/>
      <c r="IR128" s="241"/>
      <c r="IS128" s="241"/>
      <c r="IT128" s="241"/>
      <c r="IU128" s="241"/>
      <c r="IV128" s="241"/>
    </row>
    <row r="130" ht="11.25">
      <c r="A130" s="239" t="s">
        <v>161</v>
      </c>
    </row>
    <row r="131" ht="11.25">
      <c r="A131" s="239" t="s">
        <v>162</v>
      </c>
    </row>
    <row r="132" ht="11.25">
      <c r="A132" s="239" t="s">
        <v>163</v>
      </c>
    </row>
    <row r="133" ht="11.25">
      <c r="A133" s="239" t="s">
        <v>152</v>
      </c>
    </row>
    <row r="134" ht="11.25">
      <c r="A134" s="239" t="s">
        <v>153</v>
      </c>
    </row>
    <row r="135" ht="11.25">
      <c r="A135" s="239" t="s">
        <v>154</v>
      </c>
    </row>
    <row r="136" ht="11.25">
      <c r="A136" s="239" t="s">
        <v>155</v>
      </c>
    </row>
    <row r="137" ht="11.25">
      <c r="A137" s="239" t="s">
        <v>156</v>
      </c>
    </row>
    <row r="138" ht="11.25">
      <c r="A138" s="239" t="s">
        <v>157</v>
      </c>
    </row>
    <row r="139" spans="1:2" ht="11.25">
      <c r="A139" s="239" t="s">
        <v>204</v>
      </c>
      <c r="B139" s="229"/>
    </row>
    <row r="140" ht="11.25">
      <c r="A140" s="275"/>
    </row>
  </sheetData>
  <sheetProtection/>
  <mergeCells count="32">
    <mergeCell ref="C128:D128"/>
    <mergeCell ref="A2:F2"/>
    <mergeCell ref="A3:F3"/>
    <mergeCell ref="A5:F5"/>
    <mergeCell ref="A25:F25"/>
    <mergeCell ref="B27:C27"/>
    <mergeCell ref="D27:E27"/>
    <mergeCell ref="A45:F45"/>
    <mergeCell ref="B47:C47"/>
    <mergeCell ref="D47:E47"/>
    <mergeCell ref="A65:F65"/>
    <mergeCell ref="B67:C67"/>
    <mergeCell ref="D67:E67"/>
    <mergeCell ref="A111:F111"/>
    <mergeCell ref="A112:F112"/>
    <mergeCell ref="C114:D114"/>
    <mergeCell ref="A80:F80"/>
    <mergeCell ref="B82:C82"/>
    <mergeCell ref="D82:E82"/>
    <mergeCell ref="C115:D115"/>
    <mergeCell ref="C116:D116"/>
    <mergeCell ref="C117:D117"/>
    <mergeCell ref="C118:D118"/>
    <mergeCell ref="C119:D119"/>
    <mergeCell ref="C120:D120"/>
    <mergeCell ref="C127:D127"/>
    <mergeCell ref="C121:D121"/>
    <mergeCell ref="C122:D122"/>
    <mergeCell ref="C123:D123"/>
    <mergeCell ref="C124:D124"/>
    <mergeCell ref="C125:D125"/>
    <mergeCell ref="C126:D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115" zoomScaleNormal="115" zoomScalePageLayoutView="0" workbookViewId="0" topLeftCell="A1">
      <selection activeCell="A84" sqref="A84"/>
    </sheetView>
  </sheetViews>
  <sheetFormatPr defaultColWidth="8.8515625" defaultRowHeight="12.75"/>
  <cols>
    <col min="1" max="1" width="12.28125" style="137" customWidth="1"/>
    <col min="2" max="7" width="12.7109375" style="137" customWidth="1"/>
    <col min="8" max="8" width="0.71875" style="137" customWidth="1"/>
    <col min="9" max="16384" width="8.8515625" style="137" customWidth="1"/>
  </cols>
  <sheetData>
    <row r="1" spans="1:10" ht="11.25">
      <c r="A1" s="135"/>
      <c r="B1" s="96"/>
      <c r="C1" s="96"/>
      <c r="D1" s="96"/>
      <c r="E1" s="96"/>
      <c r="F1" s="96"/>
      <c r="G1" s="125"/>
      <c r="H1" s="125"/>
      <c r="I1" s="159"/>
      <c r="J1" s="159"/>
    </row>
    <row r="2" spans="1:10" ht="11.25">
      <c r="A2" s="355" t="s">
        <v>83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1.25">
      <c r="A3" s="355" t="s">
        <v>82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11.25">
      <c r="A4" s="125"/>
      <c r="B4" s="96"/>
      <c r="C4" s="96"/>
      <c r="D4" s="96"/>
      <c r="E4" s="96"/>
      <c r="F4" s="96"/>
      <c r="G4" s="125"/>
      <c r="H4" s="125"/>
      <c r="I4" s="159"/>
      <c r="J4" s="159"/>
    </row>
    <row r="5" spans="1:10" ht="11.25" customHeight="1">
      <c r="A5" s="156" t="s">
        <v>12</v>
      </c>
      <c r="B5" s="106" t="s">
        <v>81</v>
      </c>
      <c r="C5" s="106" t="s">
        <v>80</v>
      </c>
      <c r="D5" s="106" t="s">
        <v>79</v>
      </c>
      <c r="E5" s="106" t="s">
        <v>2</v>
      </c>
      <c r="F5" s="156" t="s">
        <v>3</v>
      </c>
      <c r="G5" s="152" t="s">
        <v>4</v>
      </c>
      <c r="H5" s="155"/>
      <c r="I5" s="356" t="s">
        <v>27</v>
      </c>
      <c r="J5" s="357"/>
    </row>
    <row r="6" spans="1:10" ht="11.25" customHeight="1">
      <c r="A6" s="158"/>
      <c r="B6" s="108" t="s">
        <v>78</v>
      </c>
      <c r="C6" s="108" t="s">
        <v>78</v>
      </c>
      <c r="D6" s="108" t="s">
        <v>78</v>
      </c>
      <c r="E6" s="144"/>
      <c r="F6" s="154"/>
      <c r="G6" s="143"/>
      <c r="H6" s="159"/>
      <c r="I6" s="141" t="s">
        <v>2</v>
      </c>
      <c r="J6" s="140" t="s">
        <v>3</v>
      </c>
    </row>
    <row r="7" spans="1:10" ht="11.25" customHeight="1">
      <c r="A7" s="157" t="s">
        <v>16</v>
      </c>
      <c r="B7" s="149">
        <v>249139</v>
      </c>
      <c r="C7" s="149">
        <v>414528</v>
      </c>
      <c r="D7" s="149">
        <v>448988</v>
      </c>
      <c r="E7" s="105">
        <v>571095</v>
      </c>
      <c r="F7" s="153">
        <v>541560</v>
      </c>
      <c r="G7" s="152">
        <v>1112655</v>
      </c>
      <c r="H7" s="139"/>
      <c r="I7" s="151">
        <v>51.32723081278563</v>
      </c>
      <c r="J7" s="150">
        <v>48.672769187214364</v>
      </c>
    </row>
    <row r="8" spans="1:10" ht="11.25" customHeight="1">
      <c r="A8" s="157" t="s">
        <v>76</v>
      </c>
      <c r="B8" s="149">
        <v>255477</v>
      </c>
      <c r="C8" s="149">
        <v>412723</v>
      </c>
      <c r="D8" s="149">
        <v>450793</v>
      </c>
      <c r="E8" s="149">
        <v>573831</v>
      </c>
      <c r="F8" s="148">
        <v>545162</v>
      </c>
      <c r="G8" s="147">
        <v>1118993</v>
      </c>
      <c r="H8" s="139"/>
      <c r="I8" s="146">
        <v>51.28101784372199</v>
      </c>
      <c r="J8" s="145">
        <v>48.71898215627801</v>
      </c>
    </row>
    <row r="9" spans="1:10" ht="11.25" customHeight="1">
      <c r="A9" s="157" t="s">
        <v>19</v>
      </c>
      <c r="B9" s="149">
        <v>253043</v>
      </c>
      <c r="C9" s="149">
        <v>417369</v>
      </c>
      <c r="D9" s="149">
        <v>447775</v>
      </c>
      <c r="E9" s="149">
        <v>573705</v>
      </c>
      <c r="F9" s="148">
        <v>544482</v>
      </c>
      <c r="G9" s="147">
        <v>1118187</v>
      </c>
      <c r="H9" s="139"/>
      <c r="I9" s="146">
        <v>51.30671345669374</v>
      </c>
      <c r="J9" s="145">
        <v>48.693286543306264</v>
      </c>
    </row>
    <row r="10" spans="1:10" ht="11.25" customHeight="1">
      <c r="A10" s="157" t="s">
        <v>75</v>
      </c>
      <c r="B10" s="149">
        <v>247515</v>
      </c>
      <c r="C10" s="149">
        <v>424110</v>
      </c>
      <c r="D10" s="149">
        <v>441867</v>
      </c>
      <c r="E10" s="149">
        <v>570668</v>
      </c>
      <c r="F10" s="148">
        <v>542824</v>
      </c>
      <c r="G10" s="147">
        <v>1113492</v>
      </c>
      <c r="H10" s="139"/>
      <c r="I10" s="146">
        <v>51.250300855327204</v>
      </c>
      <c r="J10" s="145">
        <v>48.749699144672796</v>
      </c>
    </row>
    <row r="11" spans="1:10" ht="11.25" customHeight="1">
      <c r="A11" s="157" t="s">
        <v>23</v>
      </c>
      <c r="B11" s="149">
        <v>240582</v>
      </c>
      <c r="C11" s="149">
        <v>435535</v>
      </c>
      <c r="D11" s="149">
        <v>429106</v>
      </c>
      <c r="E11" s="149">
        <v>565385</v>
      </c>
      <c r="F11" s="148">
        <v>539838</v>
      </c>
      <c r="G11" s="147">
        <v>1105223</v>
      </c>
      <c r="H11" s="139"/>
      <c r="I11" s="146">
        <v>51.15573961092015</v>
      </c>
      <c r="J11" s="145">
        <v>48.84426038907985</v>
      </c>
    </row>
    <row r="12" spans="1:10" ht="11.25" customHeight="1">
      <c r="A12" s="157" t="s">
        <v>36</v>
      </c>
      <c r="B12" s="149">
        <v>239504</v>
      </c>
      <c r="C12" s="149">
        <v>434320</v>
      </c>
      <c r="D12" s="149">
        <v>430163</v>
      </c>
      <c r="E12" s="149">
        <v>564069</v>
      </c>
      <c r="F12" s="148">
        <v>539918</v>
      </c>
      <c r="G12" s="147">
        <v>1103987</v>
      </c>
      <c r="H12" s="139"/>
      <c r="I12" s="146">
        <v>51.09380816984258</v>
      </c>
      <c r="J12" s="145">
        <v>48.90619183015742</v>
      </c>
    </row>
    <row r="13" spans="1:10" ht="11.25" customHeight="1">
      <c r="A13" s="157" t="s">
        <v>37</v>
      </c>
      <c r="B13" s="149">
        <v>238143</v>
      </c>
      <c r="C13" s="149">
        <v>431209</v>
      </c>
      <c r="D13" s="149">
        <v>435781</v>
      </c>
      <c r="E13" s="149">
        <v>564349</v>
      </c>
      <c r="F13" s="148">
        <v>540784</v>
      </c>
      <c r="G13" s="147">
        <v>1105133</v>
      </c>
      <c r="H13" s="139"/>
      <c r="I13" s="146">
        <v>51.06616126746736</v>
      </c>
      <c r="J13" s="145">
        <v>48.93383873253265</v>
      </c>
    </row>
    <row r="14" spans="1:10" ht="11.25" customHeight="1">
      <c r="A14" s="157" t="s">
        <v>40</v>
      </c>
      <c r="B14" s="149">
        <v>236671</v>
      </c>
      <c r="C14" s="149">
        <v>426567</v>
      </c>
      <c r="D14" s="149">
        <v>444714</v>
      </c>
      <c r="E14" s="149">
        <v>565879</v>
      </c>
      <c r="F14" s="148">
        <v>542073</v>
      </c>
      <c r="G14" s="147">
        <v>1107952</v>
      </c>
      <c r="H14" s="139"/>
      <c r="I14" s="146">
        <v>51.07432451947377</v>
      </c>
      <c r="J14" s="145">
        <v>48.92567548052623</v>
      </c>
    </row>
    <row r="15" spans="1:10" ht="11.25" customHeight="1">
      <c r="A15" s="157" t="s">
        <v>41</v>
      </c>
      <c r="B15" s="149">
        <v>234963</v>
      </c>
      <c r="C15" s="149">
        <v>420678</v>
      </c>
      <c r="D15" s="149">
        <v>452441</v>
      </c>
      <c r="E15" s="149">
        <v>566010</v>
      </c>
      <c r="F15" s="148">
        <v>542072</v>
      </c>
      <c r="G15" s="147">
        <v>1108082</v>
      </c>
      <c r="H15" s="139"/>
      <c r="I15" s="146">
        <v>51.08015471779165</v>
      </c>
      <c r="J15" s="145">
        <v>48.91984528220836</v>
      </c>
    </row>
    <row r="16" spans="1:10" ht="11.25" customHeight="1">
      <c r="A16" s="157" t="s">
        <v>42</v>
      </c>
      <c r="B16" s="149">
        <v>234530</v>
      </c>
      <c r="C16" s="149">
        <v>415726</v>
      </c>
      <c r="D16" s="149">
        <v>457351</v>
      </c>
      <c r="E16" s="149">
        <v>565645</v>
      </c>
      <c r="F16" s="148">
        <v>541962</v>
      </c>
      <c r="G16" s="147">
        <v>1107607</v>
      </c>
      <c r="H16" s="139"/>
      <c r="I16" s="146">
        <v>51.06910664161566</v>
      </c>
      <c r="J16" s="145">
        <v>48.93089335838434</v>
      </c>
    </row>
    <row r="17" spans="1:10" ht="11.25" customHeight="1">
      <c r="A17" s="157" t="s">
        <v>62</v>
      </c>
      <c r="B17" s="149">
        <v>235251</v>
      </c>
      <c r="C17" s="149">
        <v>413951</v>
      </c>
      <c r="D17" s="149">
        <v>457527</v>
      </c>
      <c r="E17" s="149">
        <v>565005</v>
      </c>
      <c r="F17" s="148">
        <v>541724</v>
      </c>
      <c r="G17" s="147">
        <v>1106729</v>
      </c>
      <c r="H17" s="139"/>
      <c r="I17" s="146">
        <v>51.051793167071615</v>
      </c>
      <c r="J17" s="145">
        <v>48.948206832928385</v>
      </c>
    </row>
    <row r="18" spans="1:10" ht="11.25" customHeight="1">
      <c r="A18" s="157" t="s">
        <v>63</v>
      </c>
      <c r="B18" s="149">
        <v>239480</v>
      </c>
      <c r="C18" s="149">
        <v>411697</v>
      </c>
      <c r="D18" s="149">
        <v>456578</v>
      </c>
      <c r="E18" s="149">
        <v>565424</v>
      </c>
      <c r="F18" s="148">
        <v>542331</v>
      </c>
      <c r="G18" s="147">
        <v>1107755</v>
      </c>
      <c r="H18" s="139"/>
      <c r="I18" s="146">
        <v>51.04233336793785</v>
      </c>
      <c r="J18" s="145">
        <v>48.95766663206214</v>
      </c>
    </row>
    <row r="19" spans="1:10" ht="11.25" customHeight="1">
      <c r="A19" s="157" t="s">
        <v>64</v>
      </c>
      <c r="B19" s="149">
        <v>245459</v>
      </c>
      <c r="C19" s="149">
        <v>409425</v>
      </c>
      <c r="D19" s="148">
        <v>454694</v>
      </c>
      <c r="E19" s="149">
        <v>566151</v>
      </c>
      <c r="F19" s="148">
        <v>543427</v>
      </c>
      <c r="G19" s="147">
        <v>1109578</v>
      </c>
      <c r="H19" s="139"/>
      <c r="I19" s="146">
        <f aca="true" t="shared" si="0" ref="I19:I28">E19/G19*100</f>
        <v>51.023992905410886</v>
      </c>
      <c r="J19" s="145">
        <f aca="true" t="shared" si="1" ref="J19:J28">F19/G19*100</f>
        <v>48.976007094589114</v>
      </c>
    </row>
    <row r="20" spans="1:10" ht="11.25" customHeight="1">
      <c r="A20" s="157" t="s">
        <v>86</v>
      </c>
      <c r="B20" s="149">
        <v>252353</v>
      </c>
      <c r="C20" s="149">
        <v>407902</v>
      </c>
      <c r="D20" s="148">
        <v>448760</v>
      </c>
      <c r="E20" s="149">
        <v>568015</v>
      </c>
      <c r="F20" s="148">
        <v>541000</v>
      </c>
      <c r="G20" s="147">
        <v>1109015</v>
      </c>
      <c r="H20" s="139"/>
      <c r="I20" s="146">
        <f t="shared" si="0"/>
        <v>51.21797270550894</v>
      </c>
      <c r="J20" s="145">
        <f t="shared" si="1"/>
        <v>48.78202729449106</v>
      </c>
    </row>
    <row r="21" spans="1:10" ht="11.25" customHeight="1">
      <c r="A21" s="157" t="s">
        <v>77</v>
      </c>
      <c r="B21" s="149">
        <v>259399</v>
      </c>
      <c r="C21" s="149">
        <v>410208</v>
      </c>
      <c r="D21" s="148">
        <v>444307</v>
      </c>
      <c r="E21" s="149">
        <v>570487</v>
      </c>
      <c r="F21" s="148">
        <v>543427</v>
      </c>
      <c r="G21" s="147">
        <v>1113914</v>
      </c>
      <c r="H21" s="139"/>
      <c r="I21" s="146">
        <f t="shared" si="0"/>
        <v>51.214635959328994</v>
      </c>
      <c r="J21" s="145">
        <f t="shared" si="1"/>
        <v>48.785364040671006</v>
      </c>
    </row>
    <row r="22" spans="1:10" s="138" customFormat="1" ht="11.25" customHeight="1">
      <c r="A22" s="157" t="s">
        <v>71</v>
      </c>
      <c r="B22" s="149">
        <v>264589</v>
      </c>
      <c r="C22" s="149">
        <v>415262</v>
      </c>
      <c r="D22" s="148">
        <v>440520</v>
      </c>
      <c r="E22" s="149">
        <v>573991</v>
      </c>
      <c r="F22" s="148">
        <v>546380</v>
      </c>
      <c r="G22" s="147">
        <v>1120371</v>
      </c>
      <c r="H22" s="139"/>
      <c r="I22" s="146">
        <f t="shared" si="0"/>
        <v>51.23222575379048</v>
      </c>
      <c r="J22" s="145">
        <f t="shared" si="1"/>
        <v>48.76777424620952</v>
      </c>
    </row>
    <row r="23" spans="1:11" s="138" customFormat="1" ht="11.25" customHeight="1">
      <c r="A23" s="157" t="s">
        <v>84</v>
      </c>
      <c r="B23" s="149">
        <v>267976</v>
      </c>
      <c r="C23" s="149">
        <v>420832</v>
      </c>
      <c r="D23" s="148">
        <v>438994</v>
      </c>
      <c r="E23" s="149">
        <v>578055</v>
      </c>
      <c r="F23" s="148">
        <v>549747</v>
      </c>
      <c r="G23" s="147">
        <v>1127802</v>
      </c>
      <c r="H23" s="139"/>
      <c r="I23" s="146">
        <f t="shared" si="0"/>
        <v>51.25500752791713</v>
      </c>
      <c r="J23" s="145">
        <f t="shared" si="1"/>
        <v>48.74499247208286</v>
      </c>
      <c r="K23" s="160"/>
    </row>
    <row r="24" spans="1:11" s="138" customFormat="1" ht="11.25" customHeight="1">
      <c r="A24" s="157" t="s">
        <v>93</v>
      </c>
      <c r="B24" s="149">
        <v>271239</v>
      </c>
      <c r="C24" s="149">
        <v>428036</v>
      </c>
      <c r="D24" s="148">
        <v>437964</v>
      </c>
      <c r="E24" s="149">
        <v>582856</v>
      </c>
      <c r="F24" s="148">
        <v>554383</v>
      </c>
      <c r="G24" s="147">
        <f aca="true" t="shared" si="2" ref="G24:G29">SUM(B24:D24)</f>
        <v>1137239</v>
      </c>
      <c r="H24" s="139"/>
      <c r="I24" s="146">
        <f t="shared" si="0"/>
        <v>51.25184767669768</v>
      </c>
      <c r="J24" s="145">
        <f t="shared" si="1"/>
        <v>48.748152323302314</v>
      </c>
      <c r="K24" s="160"/>
    </row>
    <row r="25" spans="1:11" s="138" customFormat="1" ht="11.25" customHeight="1">
      <c r="A25" s="157" t="s">
        <v>97</v>
      </c>
      <c r="B25" s="149">
        <v>270453</v>
      </c>
      <c r="C25" s="149">
        <v>438580</v>
      </c>
      <c r="D25" s="148">
        <v>437508</v>
      </c>
      <c r="E25" s="149">
        <v>587994</v>
      </c>
      <c r="F25" s="148">
        <v>558547</v>
      </c>
      <c r="G25" s="147">
        <f t="shared" si="2"/>
        <v>1146541</v>
      </c>
      <c r="H25" s="139"/>
      <c r="I25" s="146">
        <f t="shared" si="0"/>
        <v>51.28416689852347</v>
      </c>
      <c r="J25" s="145">
        <f t="shared" si="1"/>
        <v>48.71583310147653</v>
      </c>
      <c r="K25" s="160"/>
    </row>
    <row r="26" spans="1:11" s="138" customFormat="1" ht="11.25" customHeight="1">
      <c r="A26" s="157" t="s">
        <v>98</v>
      </c>
      <c r="B26" s="149">
        <v>269740</v>
      </c>
      <c r="C26" s="149">
        <v>448489</v>
      </c>
      <c r="D26" s="148">
        <v>438561</v>
      </c>
      <c r="E26" s="149">
        <v>594098</v>
      </c>
      <c r="F26" s="148">
        <v>562692</v>
      </c>
      <c r="G26" s="147">
        <f t="shared" si="2"/>
        <v>1156790</v>
      </c>
      <c r="H26" s="139"/>
      <c r="I26" s="146">
        <f t="shared" si="0"/>
        <v>51.35746332523622</v>
      </c>
      <c r="J26" s="145">
        <f t="shared" si="1"/>
        <v>48.64253667476379</v>
      </c>
      <c r="K26" s="160"/>
    </row>
    <row r="27" spans="1:11" s="138" customFormat="1" ht="11.25" customHeight="1">
      <c r="A27" s="157" t="s">
        <v>99</v>
      </c>
      <c r="B27" s="149">
        <v>268346</v>
      </c>
      <c r="C27" s="149">
        <v>456936</v>
      </c>
      <c r="D27" s="148">
        <v>439337</v>
      </c>
      <c r="E27" s="149">
        <v>598286</v>
      </c>
      <c r="F27" s="148">
        <v>566333</v>
      </c>
      <c r="G27" s="148">
        <f t="shared" si="2"/>
        <v>1164619</v>
      </c>
      <c r="H27" s="139"/>
      <c r="I27" s="146">
        <f t="shared" si="0"/>
        <v>51.37182202935037</v>
      </c>
      <c r="J27" s="145">
        <f t="shared" si="1"/>
        <v>48.62817797064963</v>
      </c>
      <c r="K27" s="160"/>
    </row>
    <row r="28" spans="1:11" s="138" customFormat="1" ht="11.25" customHeight="1">
      <c r="A28" s="157" t="s">
        <v>100</v>
      </c>
      <c r="B28" s="149">
        <v>265775</v>
      </c>
      <c r="C28" s="149">
        <v>463159</v>
      </c>
      <c r="D28" s="148">
        <v>442306</v>
      </c>
      <c r="E28" s="149">
        <v>601498</v>
      </c>
      <c r="F28" s="148">
        <v>569742</v>
      </c>
      <c r="G28" s="148">
        <f t="shared" si="2"/>
        <v>1171240</v>
      </c>
      <c r="H28" s="139"/>
      <c r="I28" s="146">
        <f t="shared" si="0"/>
        <v>51.355657252143025</v>
      </c>
      <c r="J28" s="145">
        <f t="shared" si="1"/>
        <v>48.644342747856975</v>
      </c>
      <c r="K28" s="160"/>
    </row>
    <row r="29" spans="1:13" s="138" customFormat="1" ht="11.25" customHeight="1">
      <c r="A29" s="154" t="s">
        <v>175</v>
      </c>
      <c r="B29" s="110">
        <v>264575</v>
      </c>
      <c r="C29" s="110">
        <v>467059</v>
      </c>
      <c r="D29" s="142">
        <v>448000</v>
      </c>
      <c r="E29" s="110">
        <v>605891</v>
      </c>
      <c r="F29" s="142">
        <v>573743</v>
      </c>
      <c r="G29" s="142">
        <f t="shared" si="2"/>
        <v>1179634</v>
      </c>
      <c r="H29" s="139"/>
      <c r="I29" s="141">
        <f>E29/G29*100</f>
        <v>51.36262603485488</v>
      </c>
      <c r="J29" s="140">
        <f>F29/G29*100</f>
        <v>48.63737396514512</v>
      </c>
      <c r="K29" s="160"/>
      <c r="L29" s="160"/>
      <c r="M29" s="160"/>
    </row>
    <row r="30" ht="11.25">
      <c r="G30" s="161"/>
    </row>
    <row r="31" spans="1:12" ht="11.25" customHeight="1">
      <c r="A31" s="96" t="s">
        <v>74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ht="11.25" customHeight="1">
      <c r="A32" s="118" t="s">
        <v>85</v>
      </c>
    </row>
    <row r="33" ht="11.25" customHeight="1">
      <c r="A33" s="118" t="s">
        <v>73</v>
      </c>
    </row>
    <row r="34" ht="11.25" customHeight="1">
      <c r="A34" s="118" t="s">
        <v>72</v>
      </c>
    </row>
    <row r="37" spans="1:10" ht="11.25">
      <c r="A37" s="360" t="s">
        <v>205</v>
      </c>
      <c r="B37" s="360"/>
      <c r="C37" s="360"/>
      <c r="D37" s="360"/>
      <c r="E37" s="360"/>
      <c r="F37" s="360"/>
      <c r="G37" s="360"/>
      <c r="H37" s="360"/>
      <c r="I37" s="360"/>
      <c r="J37" s="360"/>
    </row>
    <row r="38" spans="1:10" ht="11.25">
      <c r="A38" s="360" t="s">
        <v>206</v>
      </c>
      <c r="B38" s="360"/>
      <c r="C38" s="360"/>
      <c r="D38" s="360"/>
      <c r="E38" s="360"/>
      <c r="F38" s="360"/>
      <c r="G38" s="360"/>
      <c r="H38" s="360"/>
      <c r="I38" s="360"/>
      <c r="J38" s="360"/>
    </row>
    <row r="39" spans="1:10" ht="11.25">
      <c r="A39" s="287"/>
      <c r="B39" s="287"/>
      <c r="C39" s="287"/>
      <c r="D39" s="287"/>
      <c r="E39" s="287"/>
      <c r="F39" s="287"/>
      <c r="G39" s="300"/>
      <c r="H39" s="300"/>
      <c r="I39" s="300"/>
      <c r="J39" s="287"/>
    </row>
    <row r="40" spans="1:10" ht="11.25">
      <c r="A40" s="127" t="s">
        <v>140</v>
      </c>
      <c r="B40" s="56"/>
      <c r="C40" s="12" t="s">
        <v>207</v>
      </c>
      <c r="D40" s="12" t="s">
        <v>208</v>
      </c>
      <c r="E40" s="12" t="s">
        <v>138</v>
      </c>
      <c r="F40" s="78" t="s">
        <v>139</v>
      </c>
      <c r="G40" s="288" t="s">
        <v>4</v>
      </c>
      <c r="H40" s="7"/>
      <c r="I40" s="358" t="s">
        <v>27</v>
      </c>
      <c r="J40" s="359"/>
    </row>
    <row r="41" spans="1:10" ht="11.25">
      <c r="A41" s="19"/>
      <c r="B41" s="58"/>
      <c r="C41" s="57" t="s">
        <v>5</v>
      </c>
      <c r="D41" s="16" t="s">
        <v>5</v>
      </c>
      <c r="E41" s="289"/>
      <c r="F41" s="276"/>
      <c r="G41" s="69"/>
      <c r="H41" s="2"/>
      <c r="I41" s="291" t="s">
        <v>138</v>
      </c>
      <c r="J41" s="292" t="s">
        <v>139</v>
      </c>
    </row>
    <row r="42" spans="1:10" ht="11.25" customHeight="1">
      <c r="A42" s="301" t="s">
        <v>16</v>
      </c>
      <c r="B42" s="302"/>
      <c r="C42" s="293">
        <v>90651</v>
      </c>
      <c r="D42" s="293">
        <v>50887</v>
      </c>
      <c r="E42" s="127">
        <v>69090</v>
      </c>
      <c r="F42" s="293">
        <v>72448</v>
      </c>
      <c r="G42" s="288">
        <v>141538</v>
      </c>
      <c r="H42" s="294"/>
      <c r="I42" s="237">
        <v>48.81374613178087</v>
      </c>
      <c r="J42" s="236">
        <v>51.18625386821913</v>
      </c>
    </row>
    <row r="43" spans="1:10" ht="11.25" customHeight="1">
      <c r="A43" s="32" t="s">
        <v>209</v>
      </c>
      <c r="B43" s="66"/>
      <c r="C43" s="57">
        <v>90155</v>
      </c>
      <c r="D43" s="57">
        <v>52777</v>
      </c>
      <c r="E43" s="57">
        <v>69243</v>
      </c>
      <c r="F43" s="295">
        <v>73689</v>
      </c>
      <c r="G43" s="296">
        <v>142932</v>
      </c>
      <c r="H43" s="294"/>
      <c r="I43" s="297">
        <v>48.444714969356056</v>
      </c>
      <c r="J43" s="298">
        <v>51.55528503064394</v>
      </c>
    </row>
    <row r="44" spans="1:10" ht="11.25" customHeight="1">
      <c r="A44" s="32" t="s">
        <v>76</v>
      </c>
      <c r="B44" s="66"/>
      <c r="C44" s="295">
        <v>91046</v>
      </c>
      <c r="D44" s="57">
        <v>55298</v>
      </c>
      <c r="E44" s="57">
        <v>70385</v>
      </c>
      <c r="F44" s="295">
        <v>75959</v>
      </c>
      <c r="G44" s="296">
        <v>146344</v>
      </c>
      <c r="H44" s="294"/>
      <c r="I44" s="297">
        <v>48.0955830098945</v>
      </c>
      <c r="J44" s="298">
        <v>51.9044169901055</v>
      </c>
    </row>
    <row r="45" spans="1:10" ht="11.25" customHeight="1">
      <c r="A45" s="32" t="s">
        <v>19</v>
      </c>
      <c r="B45" s="66"/>
      <c r="C45" s="57">
        <v>93976</v>
      </c>
      <c r="D45" s="57">
        <v>56416</v>
      </c>
      <c r="E45" s="57">
        <v>71881</v>
      </c>
      <c r="F45" s="295">
        <v>78511</v>
      </c>
      <c r="G45" s="296">
        <v>150392</v>
      </c>
      <c r="H45" s="294"/>
      <c r="I45" s="297">
        <v>47.795760412787914</v>
      </c>
      <c r="J45" s="298">
        <v>52.204239587212086</v>
      </c>
    </row>
    <row r="46" spans="1:10" ht="11.25" customHeight="1">
      <c r="A46" s="32" t="s">
        <v>75</v>
      </c>
      <c r="B46" s="66"/>
      <c r="C46" s="57">
        <v>97574</v>
      </c>
      <c r="D46" s="304">
        <v>56902</v>
      </c>
      <c r="E46" s="57">
        <v>73614</v>
      </c>
      <c r="F46" s="304">
        <v>80862</v>
      </c>
      <c r="G46" s="296">
        <v>154476</v>
      </c>
      <c r="H46" s="294"/>
      <c r="I46" s="297">
        <v>47.65400450555426</v>
      </c>
      <c r="J46" s="298">
        <v>52.34599549444574</v>
      </c>
    </row>
    <row r="47" spans="1:10" ht="11.25" customHeight="1" thickBot="1">
      <c r="A47" s="32" t="s">
        <v>210</v>
      </c>
      <c r="B47" s="66"/>
      <c r="C47" s="57">
        <v>99933</v>
      </c>
      <c r="D47" s="304">
        <v>57170</v>
      </c>
      <c r="E47" s="57">
        <v>74204</v>
      </c>
      <c r="F47" s="304">
        <v>82899</v>
      </c>
      <c r="G47" s="296">
        <v>157103</v>
      </c>
      <c r="H47" s="294"/>
      <c r="I47" s="297">
        <v>47.232707204827406</v>
      </c>
      <c r="J47" s="298">
        <v>52.767292795172594</v>
      </c>
    </row>
    <row r="48" spans="1:10" ht="11.25" customHeight="1" thickTop="1">
      <c r="A48" s="305" t="s">
        <v>211</v>
      </c>
      <c r="B48" s="306"/>
      <c r="C48" s="307">
        <v>98536</v>
      </c>
      <c r="D48" s="308">
        <v>56740</v>
      </c>
      <c r="E48" s="307">
        <v>72255</v>
      </c>
      <c r="F48" s="308">
        <v>83021</v>
      </c>
      <c r="G48" s="309">
        <v>155276</v>
      </c>
      <c r="H48" s="294"/>
      <c r="I48" s="310">
        <v>46.53326979056647</v>
      </c>
      <c r="J48" s="311">
        <v>53.46673020943352</v>
      </c>
    </row>
    <row r="49" spans="1:10" ht="11.25" customHeight="1">
      <c r="A49" s="32" t="s">
        <v>212</v>
      </c>
      <c r="B49" s="66"/>
      <c r="C49" s="57">
        <v>99258</v>
      </c>
      <c r="D49" s="304">
        <v>56118</v>
      </c>
      <c r="E49" s="57">
        <v>71429</v>
      </c>
      <c r="F49" s="304">
        <v>83947</v>
      </c>
      <c r="G49" s="296">
        <v>155376</v>
      </c>
      <c r="H49" s="294"/>
      <c r="I49" s="297">
        <v>45.97170734218927</v>
      </c>
      <c r="J49" s="298">
        <v>54.02829265781073</v>
      </c>
    </row>
    <row r="50" spans="1:10" ht="11.25" customHeight="1">
      <c r="A50" s="32" t="s">
        <v>213</v>
      </c>
      <c r="B50" s="66"/>
      <c r="C50" s="57">
        <v>99339</v>
      </c>
      <c r="D50" s="304">
        <v>56693</v>
      </c>
      <c r="E50" s="57">
        <v>71419</v>
      </c>
      <c r="F50" s="304">
        <v>84613</v>
      </c>
      <c r="G50" s="296">
        <v>156032</v>
      </c>
      <c r="H50" s="294"/>
      <c r="I50" s="297">
        <v>45.77202112387202</v>
      </c>
      <c r="J50" s="298">
        <v>54.22797887612797</v>
      </c>
    </row>
    <row r="51" spans="1:10" ht="11.25" customHeight="1">
      <c r="A51" s="32" t="s">
        <v>214</v>
      </c>
      <c r="B51" s="66"/>
      <c r="C51" s="57">
        <v>99661</v>
      </c>
      <c r="D51" s="304">
        <v>56839</v>
      </c>
      <c r="E51" s="57">
        <v>71507</v>
      </c>
      <c r="F51" s="304">
        <v>84993</v>
      </c>
      <c r="G51" s="296">
        <v>156500</v>
      </c>
      <c r="H51" s="294"/>
      <c r="I51" s="297">
        <v>45.69137380191693</v>
      </c>
      <c r="J51" s="298">
        <v>54.30862619808307</v>
      </c>
    </row>
    <row r="52" spans="1:10" ht="11.25" customHeight="1">
      <c r="A52" s="32" t="s">
        <v>215</v>
      </c>
      <c r="B52" s="66"/>
      <c r="C52" s="57">
        <v>100178</v>
      </c>
      <c r="D52" s="304">
        <v>56839</v>
      </c>
      <c r="E52" s="57">
        <v>71363</v>
      </c>
      <c r="F52" s="304">
        <v>85654</v>
      </c>
      <c r="G52" s="296">
        <v>157017</v>
      </c>
      <c r="H52" s="294"/>
      <c r="I52" s="297">
        <v>45.449218874389395</v>
      </c>
      <c r="J52" s="298">
        <v>54.550781125610605</v>
      </c>
    </row>
    <row r="53" spans="1:10" ht="11.25" customHeight="1">
      <c r="A53" s="32" t="s">
        <v>216</v>
      </c>
      <c r="B53" s="66"/>
      <c r="C53" s="57">
        <v>101185</v>
      </c>
      <c r="D53" s="304">
        <v>57005</v>
      </c>
      <c r="E53" s="57">
        <v>71612</v>
      </c>
      <c r="F53" s="304">
        <v>86578</v>
      </c>
      <c r="G53" s="296">
        <v>158190</v>
      </c>
      <c r="H53" s="294"/>
      <c r="I53" s="297">
        <v>45.26961249130792</v>
      </c>
      <c r="J53" s="298">
        <v>54.73038750869208</v>
      </c>
    </row>
    <row r="54" spans="1:10" ht="11.25" customHeight="1">
      <c r="A54" s="32" t="s">
        <v>217</v>
      </c>
      <c r="B54" s="66"/>
      <c r="C54" s="57">
        <v>102367</v>
      </c>
      <c r="D54" s="304">
        <v>59172</v>
      </c>
      <c r="E54" s="57">
        <v>73405</v>
      </c>
      <c r="F54" s="304">
        <v>88134</v>
      </c>
      <c r="G54" s="296">
        <v>161539</v>
      </c>
      <c r="H54" s="294"/>
      <c r="I54" s="297">
        <v>45.44103900606046</v>
      </c>
      <c r="J54" s="298">
        <v>54.55896099393954</v>
      </c>
    </row>
    <row r="55" spans="1:10" ht="11.25" customHeight="1">
      <c r="A55" s="32" t="s">
        <v>62</v>
      </c>
      <c r="B55" s="66"/>
      <c r="C55" s="57">
        <v>102477</v>
      </c>
      <c r="D55" s="304">
        <v>60866</v>
      </c>
      <c r="E55" s="57">
        <v>74126</v>
      </c>
      <c r="F55" s="304">
        <v>89217</v>
      </c>
      <c r="G55" s="296">
        <v>163343</v>
      </c>
      <c r="H55" s="294"/>
      <c r="I55" s="297">
        <v>45.38057951672248</v>
      </c>
      <c r="J55" s="298">
        <v>54.61942048327752</v>
      </c>
    </row>
    <row r="56" spans="1:10" ht="11.25" customHeight="1" thickBot="1">
      <c r="A56" s="32" t="s">
        <v>63</v>
      </c>
      <c r="B56" s="66"/>
      <c r="C56" s="57">
        <v>104174</v>
      </c>
      <c r="D56" s="295">
        <v>64372</v>
      </c>
      <c r="E56" s="57">
        <v>76502</v>
      </c>
      <c r="F56" s="295">
        <v>92044</v>
      </c>
      <c r="G56" s="296">
        <v>168546</v>
      </c>
      <c r="H56" s="294"/>
      <c r="I56" s="297">
        <v>45.38938924685249</v>
      </c>
      <c r="J56" s="298">
        <v>54.610610753147505</v>
      </c>
    </row>
    <row r="57" spans="1:10" ht="11.25" customHeight="1" thickTop="1">
      <c r="A57" s="305" t="s">
        <v>218</v>
      </c>
      <c r="B57" s="306"/>
      <c r="C57" s="307">
        <v>107332</v>
      </c>
      <c r="D57" s="312">
        <v>68601</v>
      </c>
      <c r="E57" s="307">
        <v>79602</v>
      </c>
      <c r="F57" s="312">
        <v>96174</v>
      </c>
      <c r="G57" s="309">
        <v>175776</v>
      </c>
      <c r="H57" s="294"/>
      <c r="I57" s="310">
        <v>45.29</v>
      </c>
      <c r="J57" s="311">
        <v>54.71</v>
      </c>
    </row>
    <row r="58" spans="1:10" ht="11.25" customHeight="1">
      <c r="A58" s="32" t="s">
        <v>65</v>
      </c>
      <c r="B58" s="66"/>
      <c r="C58" s="57">
        <v>113888</v>
      </c>
      <c r="D58" s="295">
        <v>72156</v>
      </c>
      <c r="E58" s="57">
        <v>84325</v>
      </c>
      <c r="F58" s="295">
        <v>101519</v>
      </c>
      <c r="G58" s="296">
        <v>185844</v>
      </c>
      <c r="H58" s="294"/>
      <c r="I58" s="297">
        <v>45.37407718301371</v>
      </c>
      <c r="J58" s="298">
        <v>54.6259228169863</v>
      </c>
    </row>
    <row r="59" spans="1:10" ht="11.25" customHeight="1">
      <c r="A59" s="32" t="s">
        <v>69</v>
      </c>
      <c r="B59" s="66"/>
      <c r="C59" s="57">
        <v>120839</v>
      </c>
      <c r="D59" s="295">
        <v>75063</v>
      </c>
      <c r="E59" s="57">
        <v>88349</v>
      </c>
      <c r="F59" s="295">
        <v>107307</v>
      </c>
      <c r="G59" s="296">
        <v>195656</v>
      </c>
      <c r="H59" s="294"/>
      <c r="I59" s="297">
        <v>45.15527251911518</v>
      </c>
      <c r="J59" s="298">
        <v>54.84472748088481</v>
      </c>
    </row>
    <row r="60" spans="1:10" ht="11.25" customHeight="1">
      <c r="A60" s="32" t="s">
        <v>71</v>
      </c>
      <c r="B60" s="66"/>
      <c r="C60" s="57">
        <v>125586</v>
      </c>
      <c r="D60" s="295">
        <v>77135</v>
      </c>
      <c r="E60" s="57">
        <v>90823</v>
      </c>
      <c r="F60" s="295">
        <v>111668</v>
      </c>
      <c r="G60" s="296">
        <v>202491</v>
      </c>
      <c r="H60" s="294"/>
      <c r="I60" s="297">
        <v>44.85285765787121</v>
      </c>
      <c r="J60" s="298">
        <v>55.14714234212879</v>
      </c>
    </row>
    <row r="61" spans="1:10" ht="11.25" customHeight="1">
      <c r="A61" s="32" t="s">
        <v>84</v>
      </c>
      <c r="B61" s="66"/>
      <c r="C61" s="57">
        <v>129140</v>
      </c>
      <c r="D61" s="295">
        <v>78717</v>
      </c>
      <c r="E61" s="57">
        <v>93180</v>
      </c>
      <c r="F61" s="295">
        <v>114409</v>
      </c>
      <c r="G61" s="296">
        <v>207589</v>
      </c>
      <c r="H61" s="294"/>
      <c r="I61" s="313">
        <v>44.89</v>
      </c>
      <c r="J61" s="314">
        <v>55.11</v>
      </c>
    </row>
    <row r="62" spans="1:10" ht="11.25" customHeight="1">
      <c r="A62" s="32" t="s">
        <v>219</v>
      </c>
      <c r="B62" s="66"/>
      <c r="C62" s="57">
        <v>110770</v>
      </c>
      <c r="D62" s="295">
        <v>101324</v>
      </c>
      <c r="E62" s="57">
        <v>95014</v>
      </c>
      <c r="F62" s="295">
        <v>116808</v>
      </c>
      <c r="G62" s="296">
        <v>211822</v>
      </c>
      <c r="H62" s="294"/>
      <c r="I62" s="313">
        <v>44.85558629415264</v>
      </c>
      <c r="J62" s="314">
        <v>55.14441370584736</v>
      </c>
    </row>
    <row r="63" spans="1:10" ht="11.25" customHeight="1">
      <c r="A63" s="32" t="s">
        <v>97</v>
      </c>
      <c r="B63" s="66"/>
      <c r="C63" s="57">
        <v>113688</v>
      </c>
      <c r="D63" s="295">
        <v>101360</v>
      </c>
      <c r="E63" s="57">
        <v>96211</v>
      </c>
      <c r="F63" s="295">
        <v>118542</v>
      </c>
      <c r="G63" s="296">
        <v>214753</v>
      </c>
      <c r="H63" s="294"/>
      <c r="I63" s="313">
        <v>44.800771118447706</v>
      </c>
      <c r="J63" s="314">
        <v>55.1992288815523</v>
      </c>
    </row>
    <row r="64" spans="1:10" ht="11.25" customHeight="1">
      <c r="A64" s="32" t="s">
        <v>98</v>
      </c>
      <c r="B64" s="66"/>
      <c r="C64" s="57">
        <v>116046</v>
      </c>
      <c r="D64" s="295">
        <v>101473</v>
      </c>
      <c r="E64" s="57">
        <v>97688</v>
      </c>
      <c r="F64" s="295">
        <v>119562</v>
      </c>
      <c r="G64" s="295">
        <v>217250</v>
      </c>
      <c r="H64" s="294"/>
      <c r="I64" s="313">
        <v>44.96570771001151</v>
      </c>
      <c r="J64" s="314">
        <v>55.03429228998849</v>
      </c>
    </row>
    <row r="65" spans="1:10" ht="11.25" customHeight="1">
      <c r="A65" s="32" t="s">
        <v>99</v>
      </c>
      <c r="B65" s="66"/>
      <c r="C65" s="57">
        <v>118456</v>
      </c>
      <c r="D65" s="295">
        <v>101550</v>
      </c>
      <c r="E65" s="57">
        <v>98735</v>
      </c>
      <c r="F65" s="295">
        <v>121271</v>
      </c>
      <c r="G65" s="296">
        <v>220006</v>
      </c>
      <c r="H65" s="294"/>
      <c r="I65" s="313">
        <v>44.87832150032272</v>
      </c>
      <c r="J65" s="314">
        <v>55.12167849967729</v>
      </c>
    </row>
    <row r="66" spans="1:10" ht="11.25" customHeight="1">
      <c r="A66" s="32" t="s">
        <v>100</v>
      </c>
      <c r="B66" s="66"/>
      <c r="C66" s="57">
        <v>118915</v>
      </c>
      <c r="D66" s="295">
        <v>103040</v>
      </c>
      <c r="E66" s="57">
        <v>99611</v>
      </c>
      <c r="F66" s="295">
        <v>122344</v>
      </c>
      <c r="G66" s="295">
        <v>221955</v>
      </c>
      <c r="H66" s="294"/>
      <c r="I66" s="313">
        <v>44.878916897569326</v>
      </c>
      <c r="J66" s="314">
        <v>55.12108310243067</v>
      </c>
    </row>
    <row r="67" spans="1:10" ht="11.25" customHeight="1">
      <c r="A67" s="36" t="s">
        <v>175</v>
      </c>
      <c r="B67" s="290"/>
      <c r="C67" s="126">
        <v>117570</v>
      </c>
      <c r="D67" s="126">
        <v>105122</v>
      </c>
      <c r="E67" s="126">
        <v>99360</v>
      </c>
      <c r="F67" s="299">
        <v>123332</v>
      </c>
      <c r="G67" s="299">
        <v>222692</v>
      </c>
      <c r="H67" s="294"/>
      <c r="I67" s="315">
        <v>44.61767822822553</v>
      </c>
      <c r="J67" s="316">
        <v>55.38232177177447</v>
      </c>
    </row>
    <row r="68" spans="1:10" ht="11.25">
      <c r="A68" s="287"/>
      <c r="B68" s="294"/>
      <c r="C68" s="317"/>
      <c r="D68" s="294"/>
      <c r="E68" s="317"/>
      <c r="F68" s="318"/>
      <c r="G68" s="2"/>
      <c r="H68" s="2"/>
      <c r="I68" s="287"/>
      <c r="J68" s="287"/>
    </row>
    <row r="69" spans="1:10" ht="11.25" customHeight="1">
      <c r="A69" s="5" t="s">
        <v>220</v>
      </c>
      <c r="B69" s="303"/>
      <c r="C69" s="303"/>
      <c r="D69" s="303"/>
      <c r="E69" s="303"/>
      <c r="F69" s="303"/>
      <c r="G69" s="303"/>
      <c r="H69" s="303"/>
      <c r="I69" s="303"/>
      <c r="J69" s="303"/>
    </row>
    <row r="70" spans="1:10" ht="11.25" customHeight="1">
      <c r="A70" s="5" t="s">
        <v>221</v>
      </c>
      <c r="B70" s="303"/>
      <c r="C70" s="303"/>
      <c r="D70" s="303"/>
      <c r="E70" s="303"/>
      <c r="F70" s="303"/>
      <c r="G70" s="303"/>
      <c r="H70" s="303"/>
      <c r="I70" s="303"/>
      <c r="J70" s="303"/>
    </row>
    <row r="71" spans="1:10" ht="11.25" customHeight="1">
      <c r="A71" s="5" t="s">
        <v>222</v>
      </c>
      <c r="B71" s="303"/>
      <c r="C71" s="303"/>
      <c r="D71" s="303"/>
      <c r="E71" s="303"/>
      <c r="F71" s="303"/>
      <c r="G71" s="303"/>
      <c r="H71" s="303"/>
      <c r="I71" s="303"/>
      <c r="J71" s="303"/>
    </row>
    <row r="72" spans="1:10" ht="11.25" customHeight="1">
      <c r="A72" s="5" t="s">
        <v>223</v>
      </c>
      <c r="B72" s="303"/>
      <c r="C72" s="303"/>
      <c r="D72" s="303"/>
      <c r="E72" s="303"/>
      <c r="F72" s="303"/>
      <c r="G72" s="303"/>
      <c r="H72" s="303"/>
      <c r="I72" s="303"/>
      <c r="J72" s="303"/>
    </row>
    <row r="73" spans="1:10" ht="11.25" customHeight="1">
      <c r="A73" s="5" t="s">
        <v>224</v>
      </c>
      <c r="B73" s="303"/>
      <c r="C73" s="303"/>
      <c r="D73" s="303"/>
      <c r="E73" s="303"/>
      <c r="F73" s="303"/>
      <c r="G73" s="303"/>
      <c r="H73" s="303"/>
      <c r="I73" s="303"/>
      <c r="J73" s="303"/>
    </row>
    <row r="74" spans="1:10" ht="11.25" customHeight="1">
      <c r="A74" s="287" t="s">
        <v>225</v>
      </c>
      <c r="B74" s="303"/>
      <c r="C74" s="303"/>
      <c r="D74" s="303"/>
      <c r="E74" s="303"/>
      <c r="F74" s="303"/>
      <c r="G74" s="303"/>
      <c r="H74" s="303"/>
      <c r="I74" s="303"/>
      <c r="J74" s="303"/>
    </row>
    <row r="75" spans="1:10" ht="11.25" customHeight="1">
      <c r="A75" s="2" t="s">
        <v>226</v>
      </c>
      <c r="B75" s="303"/>
      <c r="C75" s="303"/>
      <c r="D75" s="303"/>
      <c r="E75" s="303"/>
      <c r="F75" s="303"/>
      <c r="G75" s="303"/>
      <c r="H75" s="303"/>
      <c r="I75" s="303"/>
      <c r="J75" s="303"/>
    </row>
    <row r="76" spans="1:10" ht="11.25" customHeight="1">
      <c r="A76" s="2" t="s">
        <v>227</v>
      </c>
      <c r="B76" s="303"/>
      <c r="C76" s="303"/>
      <c r="D76" s="303"/>
      <c r="E76" s="303"/>
      <c r="F76" s="303"/>
      <c r="G76" s="303"/>
      <c r="H76" s="303"/>
      <c r="I76" s="303"/>
      <c r="J76" s="303"/>
    </row>
    <row r="77" spans="1:10" ht="11.25" customHeight="1">
      <c r="A77" s="5" t="s">
        <v>228</v>
      </c>
      <c r="B77" s="303"/>
      <c r="C77" s="303"/>
      <c r="D77" s="303"/>
      <c r="E77" s="303"/>
      <c r="F77" s="303"/>
      <c r="G77" s="303"/>
      <c r="H77" s="303"/>
      <c r="I77" s="303"/>
      <c r="J77" s="303"/>
    </row>
    <row r="78" spans="1:10" ht="11.25" customHeight="1">
      <c r="A78" s="272" t="s">
        <v>229</v>
      </c>
      <c r="B78" s="303"/>
      <c r="C78" s="303"/>
      <c r="D78" s="303"/>
      <c r="E78" s="303"/>
      <c r="F78" s="303"/>
      <c r="G78" s="303"/>
      <c r="H78" s="303"/>
      <c r="I78" s="303"/>
      <c r="J78" s="303"/>
    </row>
    <row r="79" spans="1:10" ht="11.25" customHeight="1">
      <c r="A79" s="272" t="s">
        <v>155</v>
      </c>
      <c r="B79" s="303"/>
      <c r="C79" s="303"/>
      <c r="D79" s="303"/>
      <c r="E79" s="303"/>
      <c r="F79" s="303"/>
      <c r="G79" s="303"/>
      <c r="H79" s="303"/>
      <c r="I79" s="303"/>
      <c r="J79" s="303"/>
    </row>
    <row r="80" spans="1:10" ht="11.25" customHeight="1">
      <c r="A80" s="272" t="s">
        <v>156</v>
      </c>
      <c r="B80" s="238"/>
      <c r="C80" s="238"/>
      <c r="D80" s="238"/>
      <c r="E80" s="238"/>
      <c r="F80" s="238"/>
      <c r="G80" s="238"/>
      <c r="H80" s="238"/>
      <c r="I80" s="238"/>
      <c r="J80" s="238"/>
    </row>
    <row r="81" ht="11.25" customHeight="1">
      <c r="A81" s="272" t="s">
        <v>157</v>
      </c>
    </row>
  </sheetData>
  <sheetProtection/>
  <mergeCells count="6">
    <mergeCell ref="A2:J2"/>
    <mergeCell ref="A3:J3"/>
    <mergeCell ref="I5:J5"/>
    <mergeCell ref="I40:J40"/>
    <mergeCell ref="A37:J37"/>
    <mergeCell ref="A38:J38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2018-08-16T07:18:04Z</cp:lastPrinted>
  <dcterms:created xsi:type="dcterms:W3CDTF">2002-08-14T09:55:25Z</dcterms:created>
  <dcterms:modified xsi:type="dcterms:W3CDTF">2020-12-15T11:00:21Z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