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570" tabRatio="767" activeTab="0"/>
  </bookViews>
  <sheets>
    <sheet name="INHOUD" sheetId="1" r:id="rId1"/>
    <sheet name="TOELICHTING" sheetId="2" r:id="rId2"/>
    <sheet name="18PALG01" sheetId="3" r:id="rId3"/>
    <sheet name="18PALG02" sheetId="4" r:id="rId4"/>
    <sheet name="18PALG03" sheetId="5" r:id="rId5"/>
    <sheet name="18PALG04" sheetId="6" r:id="rId6"/>
    <sheet name="18PALG05" sheetId="7" r:id="rId7"/>
    <sheet name="18ALG06" sheetId="8" r:id="rId8"/>
    <sheet name="18ALG07" sheetId="9" r:id="rId9"/>
    <sheet name="18PALG08" sheetId="10" r:id="rId10"/>
    <sheet name="18PALG09" sheetId="11" r:id="rId11"/>
    <sheet name="18PALG10" sheetId="12" r:id="rId12"/>
    <sheet name="18PALG11" sheetId="13" r:id="rId13"/>
    <sheet name="18PALG12" sheetId="14" r:id="rId14"/>
  </sheets>
  <definedNames>
    <definedName name="_xlnm.Print_Area" localSheetId="7">'18ALG06'!$A$1:$S$76</definedName>
    <definedName name="_xlnm.Print_Area" localSheetId="3">'18PALG02'!$A$1:$H$65</definedName>
    <definedName name="_xlnm.Print_Area" localSheetId="4">'18PALG03'!$A$1:$I$72</definedName>
    <definedName name="_xlnm.Print_Area" localSheetId="9">'18PALG08'!$A$1:$I$66</definedName>
    <definedName name="_xlnm.Print_Area" localSheetId="11">'18PALG10'!$A$1:$S$85</definedName>
    <definedName name="_xlnm.Print_Area" localSheetId="12">'18PALG11'!$A$1:$S$79</definedName>
    <definedName name="_xlnm.Print_Area" localSheetId="13">'18PALG12'!$A$1:$I$72</definedName>
  </definedNames>
  <calcPr fullCalcOnLoad="1"/>
</workbook>
</file>

<file path=xl/sharedStrings.xml><?xml version="1.0" encoding="utf-8"?>
<sst xmlns="http://schemas.openxmlformats.org/spreadsheetml/2006/main" count="872" uniqueCount="124">
  <si>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</si>
  <si>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</si>
  <si>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</si>
  <si>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</si>
  <si>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</si>
  <si>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</si>
  <si>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</si>
  <si>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</si>
  <si>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</si>
  <si>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</si>
  <si>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</si>
  <si>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</si>
  <si>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</si>
  <si>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</si>
  <si>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</si>
  <si>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</si>
  <si>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</si>
  <si>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</si>
  <si>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</si>
  <si>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</si>
  <si>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</si>
  <si>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</si>
  <si>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</si>
  <si>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</si>
  <si>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</si>
  <si>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</si>
  <si>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</si>
  <si>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</si>
  <si>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</si>
  <si>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</si>
  <si>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</si>
  <si>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</si>
  <si>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</si>
  <si>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</si>
  <si>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</si>
  <si>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</si>
  <si>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</si>
  <si>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</si>
  <si>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</si>
  <si>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</si>
  <si>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</si>
  <si>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</si>
  <si>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</si>
  <si>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Totaal bestuurs- en</t>
  </si>
  <si>
    <t>ANDERE PERSONEELSCATEGORIEËN PER ONDERWIJSNIVEAU, NAARGELANG DE OPDRACHT</t>
  </si>
  <si>
    <t>Secundair volwassenenonderwijs</t>
  </si>
  <si>
    <t>Hoger beroepsonderwijs van het volwassenenonderwijs</t>
  </si>
  <si>
    <t xml:space="preserve">Aantal personen (inclusief alle vervangingen, TBS+ en Bonus) - januari </t>
  </si>
  <si>
    <t>Basiseducatie</t>
  </si>
  <si>
    <t xml:space="preserve">   2009-2010</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</si>
  <si>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</si>
  <si>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</si>
  <si>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</si>
  <si>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</si>
  <si>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</si>
  <si>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</si>
  <si>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</si>
  <si>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</si>
  <si>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</si>
  <si>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</si>
  <si>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</si>
  <si>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</si>
  <si>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Totaal andere</t>
  </si>
  <si>
    <t>personeelscategorieën (met basiseducatie)</t>
  </si>
  <si>
    <t xml:space="preserve">Aantal personen (inclusief alle vervangingen, TBS+ en Bonus) -  januari </t>
  </si>
  <si>
    <t>2011-2012</t>
  </si>
  <si>
    <t>2012-2013</t>
  </si>
  <si>
    <t xml:space="preserve">Aantal budgettaire fulltime-equivalenten (inclusief alle vervangingen, TBS+ en Bonus) - januari  </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</si>
  <si>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</si>
  <si>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</si>
  <si>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</si>
  <si>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</si>
  <si>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</si>
  <si>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</si>
  <si>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</si>
  <si>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</si>
  <si>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</si>
  <si>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2013-2014</t>
  </si>
  <si>
    <t>2014-2015</t>
  </si>
  <si>
    <t>2015-2016</t>
  </si>
  <si>
    <t>Totaal bestuurs- en onderwijzend personeel</t>
  </si>
  <si>
    <t xml:space="preserve">Totaal andere personeelscategorieën </t>
  </si>
  <si>
    <t xml:space="preserve">Algemeen totaal </t>
  </si>
  <si>
    <t xml:space="preserve">ALLE ONDERWIJSNIVEAUS </t>
  </si>
  <si>
    <t xml:space="preserve">onderwijzend personeel </t>
  </si>
  <si>
    <t xml:space="preserve">   2015-2016</t>
  </si>
  <si>
    <t>ALLE ONDERWIJSNIVEAUS  (1)</t>
  </si>
  <si>
    <t xml:space="preserve">Totaal bestuurs- en onderwijzend personeel </t>
  </si>
  <si>
    <t>2016-2017</t>
  </si>
  <si>
    <t>2017-2018</t>
  </si>
  <si>
    <t>Schooljaar 2018-2019</t>
  </si>
  <si>
    <t xml:space="preserve">Aantal budgettaire fulltime-equivalenten (inclusief alle vervangingen, TBS+ en Bonus) - januari 2019 </t>
  </si>
  <si>
    <t>2018-2019</t>
  </si>
  <si>
    <t>Aantal personen (inclusief alle vervangingen, TBS+ en Bonus) -  januari 2019</t>
  </si>
  <si>
    <t>Aantal personen (inclusief alle vervangingen, TBS+ en Bonus) - januari 2019</t>
  </si>
  <si>
    <t xml:space="preserve">   2018-2019</t>
  </si>
  <si>
    <t>68+</t>
  </si>
  <si>
    <r>
      <t xml:space="preserve">ANDERE PERSONEELSCATEGORIEËN NAAR LEEFTIJD </t>
    </r>
    <r>
      <rPr>
        <b/>
        <sz val="10"/>
        <color indexed="10"/>
        <rFont val="Arial"/>
        <family val="2"/>
      </rPr>
      <t>(60 jaar of ouder)</t>
    </r>
    <r>
      <rPr>
        <b/>
        <sz val="10"/>
        <rFont val="Arial"/>
        <family val="2"/>
      </rPr>
      <t>, STATUUT EN GESLACHT</t>
    </r>
  </si>
  <si>
    <r>
      <t xml:space="preserve">BESTUURS- EN ONDERWIJZEND PERSONEEL NAAR LEEFTIJD </t>
    </r>
    <r>
      <rPr>
        <b/>
        <sz val="10"/>
        <color indexed="10"/>
        <rFont val="Arial"/>
        <family val="2"/>
      </rPr>
      <t>(60 jaar of ouder)</t>
    </r>
    <r>
      <rPr>
        <b/>
        <sz val="10"/>
        <rFont val="Arial"/>
        <family val="2"/>
      </rPr>
      <t>, STATUUT EN GESLACHT</t>
    </r>
  </si>
  <si>
    <t>18PALG01</t>
  </si>
  <si>
    <t>18PALG02</t>
  </si>
  <si>
    <t>18PALG03</t>
  </si>
  <si>
    <t>18PALG04</t>
  </si>
  <si>
    <t>18PALG05</t>
  </si>
  <si>
    <t>18PALG06</t>
  </si>
  <si>
    <t>18PALG07</t>
  </si>
  <si>
    <t>18PALG08</t>
  </si>
  <si>
    <t>18PALG09</t>
  </si>
  <si>
    <t>18PALG10</t>
  </si>
  <si>
    <t>18PALG11</t>
  </si>
  <si>
    <t>18PALG12</t>
  </si>
  <si>
    <t>Vanaf deze publicatie wordt de definitie van leeftijd gebruikt die ook gehanteerd wordt in internationale dataverzamelingen (UOE-dataverzameling, UNESCO/OESO/Eurostat) : de leeftijd op 31 december 2018 voor schooljaar 2018-2019. Dit zorgt voor een breuklijn t.o.v. vorige publicaties.</t>
  </si>
  <si>
    <t>Onderwijsniveau</t>
  </si>
  <si>
    <t>Gewoon kleuteronderwijs</t>
  </si>
  <si>
    <t>Buitengewoon kleuteronderwijs</t>
  </si>
  <si>
    <t>Gewoon lager onderwijs</t>
  </si>
  <si>
    <t>Buitengewoon lager onderwijs</t>
  </si>
  <si>
    <t>hbo5 Verpleegkunde</t>
  </si>
  <si>
    <t>Hoger onderwijs</t>
  </si>
  <si>
    <t>SO-Volwassenenonderwijs</t>
  </si>
  <si>
    <t>HO-Volwassenenonderwijs</t>
  </si>
  <si>
    <t>Centra voor leerlingenbegeleiding</t>
  </si>
  <si>
    <t>(1) Door afrondingen is de som van de aantallen per onderwijsniveau lager dan het totaal.</t>
  </si>
  <si>
    <r>
      <t>Aantal bft's</t>
    </r>
    <r>
      <rPr>
        <vertAlign val="superscript"/>
        <sz val="14"/>
        <color indexed="8"/>
        <rFont val="Calibri"/>
        <family val="2"/>
      </rPr>
      <t xml:space="preserve"> (1)</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</si>
</sst>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quot;-&quot;"/>
    <numFmt numFmtId="167" formatCode="0.0"/>
    <numFmt numFmtId="168" formatCode="0.000000"/>
    <numFmt numFmtId="169" formatCode="#,##0.0"/>
    <numFmt numFmtId="170" formatCode="0.000%"/>
    <numFmt numFmtId="171" formatCode="0.0%"/>
    <numFmt numFmtId="172" formatCode="0.0000%"/>
    <numFmt numFmtId="173" formatCode="&quot;Ja&quot;;&quot;Ja&quot;;&quot;Nee&quot;"/>
    <numFmt numFmtId="174" formatCode="&quot;Waar&quot;;&quot;Waar&quot;;&quot;Onwaar&quot;"/>
    <numFmt numFmtId="175" formatCode="&quot;Aan&quot;;&quot;Aan&quot;;&quot;Uit&quot;"/>
    <numFmt numFmtId="176" formatCode="[$€-2]\ #.##000_);[Red]\([$€-2]\ #.##000\)"/>
  </numFmts>
  <fonts count="58">
    <font>
      <sz val="10"/>
      <name val="Arial"/>
      <family val="0"/>
    </font>
    <font>
      <sz val="11"/>
      <color indexed="8"/>
      <name val="Calibri"/>
      <family val="2"/>
    </font>
    <font>
      <b/>
      <sz val="10"/>
      <name val="Arial"/>
      <family val="2"/>
    </font>
    <font>
      <sz val="10"/>
      <name val="MS Sans Serif"/>
      <family val="2"/>
    </font>
    <font>
      <sz val="10"/>
      <name val="Helv"/>
      <family val="0"/>
    </font>
    <font>
      <sz val="10"/>
      <name val="Optimum"/>
      <family val="0"/>
    </font>
    <font>
      <u val="single"/>
      <sz val="10"/>
      <color indexed="12"/>
      <name val="Arial"/>
      <family val="2"/>
    </font>
    <font>
      <sz val="8"/>
      <name val="Arial"/>
      <family val="2"/>
    </font>
    <font>
      <b/>
      <sz val="12"/>
      <name val="Arial"/>
      <family val="2"/>
    </font>
    <font>
      <b/>
      <sz val="10"/>
      <color indexed="10"/>
      <name val="Arial"/>
      <family val="2"/>
    </font>
    <font>
      <vertAlign val="superscript"/>
      <sz val="14"/>
      <color indexed="8"/>
      <name val="Calibri"/>
      <family val="2"/>
    </font>
    <font>
      <sz val="14"/>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Arial"/>
      <family val="0"/>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sz val="10"/>
      <color indexed="8"/>
      <name val="Arial"/>
      <family val="2"/>
    </font>
    <font>
      <sz val="14"/>
      <color indexed="8"/>
      <name val="Calibri"/>
      <family val="2"/>
    </font>
    <font>
      <b/>
      <sz val="14"/>
      <color indexed="8"/>
      <name val="Calibri"/>
      <family val="2"/>
    </font>
    <font>
      <b/>
      <sz val="12"/>
      <color indexed="8"/>
      <name val="Calibri"/>
      <family val="0"/>
    </font>
    <font>
      <sz val="12"/>
      <color indexed="8"/>
      <name val="Calibri"/>
      <family val="0"/>
    </font>
    <font>
      <b/>
      <u val="single"/>
      <sz val="12"/>
      <color indexed="8"/>
      <name val="Calibri"/>
      <family val="0"/>
    </font>
    <font>
      <i/>
      <sz val="12"/>
      <color indexed="8"/>
      <name val="Calibri"/>
      <family val="0"/>
    </font>
    <font>
      <b/>
      <i/>
      <sz val="12"/>
      <color indexed="8"/>
      <name val="Calibri"/>
      <family val="0"/>
    </font>
    <font>
      <u val="single"/>
      <sz val="12"/>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4"/>
      <color rgb="FF000000"/>
      <name val="Calibri"/>
      <family val="2"/>
    </font>
    <font>
      <b/>
      <sz val="14"/>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style="thin"/>
      <right/>
      <top/>
      <bottom/>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bottom/>
    </border>
    <border>
      <left/>
      <right style="thin"/>
      <top/>
      <bottom style="thin"/>
    </border>
    <border>
      <left style="thin"/>
      <right/>
      <top/>
      <bottom style="thin"/>
    </border>
    <border>
      <left/>
      <right style="thin"/>
      <top style="thin"/>
      <bottom/>
    </border>
    <border>
      <left/>
      <right/>
      <top style="thin">
        <color theme="4" tint="0.39998000860214233"/>
      </top>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3" fillId="0" borderId="0" applyFont="0" applyFill="0" applyBorder="0" applyAlignment="0" applyProtection="0"/>
    <xf numFmtId="4" fontId="4" fillId="0" borderId="0" applyFont="0" applyFill="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6" fillId="0" borderId="0" applyNumberFormat="0" applyFill="0" applyBorder="0" applyAlignment="0" applyProtection="0"/>
    <xf numFmtId="0" fontId="44" fillId="29"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2" fontId="3"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4" fontId="4" fillId="0" borderId="0" applyFont="0" applyFill="0" applyBorder="0" applyAlignment="0" applyProtection="0"/>
    <xf numFmtId="0" fontId="0" fillId="31" borderId="7" applyNumberFormat="0" applyFont="0" applyAlignment="0" applyProtection="0"/>
    <xf numFmtId="0" fontId="49" fillId="32" borderId="0" applyNumberFormat="0" applyBorder="0" applyAlignment="0" applyProtection="0"/>
    <xf numFmtId="171" fontId="3" fillId="0" borderId="0" applyFont="0" applyFill="0" applyBorder="0" applyAlignment="0" applyProtection="0"/>
    <xf numFmtId="10" fontId="3" fillId="0" borderId="0">
      <alignment/>
      <protection/>
    </xf>
    <xf numFmtId="170" fontId="3" fillId="0" borderId="0" applyFont="0" applyFill="0" applyBorder="0" applyAlignment="0" applyProtection="0"/>
    <xf numFmtId="172" fontId="5"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256">
    <xf numFmtId="0" fontId="0" fillId="0" borderId="0" xfId="0" applyAlignment="1">
      <alignment/>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2"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0" xfId="0" applyNumberFormat="1" applyFont="1" applyBorder="1" applyAlignment="1">
      <alignment/>
    </xf>
    <xf numFmtId="3" fontId="0" fillId="0" borderId="11" xfId="0" applyNumberFormat="1" applyFont="1" applyBorder="1" applyAlignment="1">
      <alignment horizontal="centerContinuous"/>
    </xf>
    <xf numFmtId="3" fontId="0" fillId="0" borderId="10" xfId="0" applyNumberFormat="1" applyFont="1" applyBorder="1" applyAlignment="1">
      <alignment horizontal="centerContinuous"/>
    </xf>
    <xf numFmtId="166" fontId="0" fillId="0" borderId="12" xfId="0" applyNumberFormat="1" applyFont="1" applyBorder="1" applyAlignment="1">
      <alignment/>
    </xf>
    <xf numFmtId="166" fontId="0" fillId="0" borderId="0" xfId="0" applyNumberFormat="1" applyFont="1" applyAlignment="1">
      <alignment/>
    </xf>
    <xf numFmtId="166" fontId="0" fillId="0" borderId="12" xfId="0" applyNumberFormat="1" applyFont="1" applyBorder="1" applyAlignment="1">
      <alignment horizontal="right"/>
    </xf>
    <xf numFmtId="3" fontId="2" fillId="0" borderId="0" xfId="0" applyNumberFormat="1" applyFont="1" applyBorder="1" applyAlignment="1">
      <alignment horizontal="right"/>
    </xf>
    <xf numFmtId="166" fontId="2" fillId="0" borderId="13" xfId="0" applyNumberFormat="1" applyFont="1" applyBorder="1" applyAlignment="1">
      <alignment horizontal="right"/>
    </xf>
    <xf numFmtId="166" fontId="2" fillId="0" borderId="14" xfId="0" applyNumberFormat="1" applyFont="1" applyBorder="1" applyAlignment="1">
      <alignment horizontal="right"/>
    </xf>
    <xf numFmtId="0" fontId="2" fillId="0" borderId="0" xfId="0" applyFont="1" applyAlignment="1">
      <alignment horizontal="right"/>
    </xf>
    <xf numFmtId="166" fontId="0" fillId="0" borderId="0" xfId="0" applyNumberFormat="1" applyFont="1" applyAlignment="1">
      <alignment horizontal="right"/>
    </xf>
    <xf numFmtId="3" fontId="2" fillId="0" borderId="0" xfId="0" applyNumberFormat="1" applyFont="1" applyAlignment="1">
      <alignment horizontal="right"/>
    </xf>
    <xf numFmtId="166" fontId="2" fillId="0" borderId="12" xfId="0" applyNumberFormat="1" applyFont="1" applyBorder="1" applyAlignment="1">
      <alignment horizontal="right"/>
    </xf>
    <xf numFmtId="166" fontId="2" fillId="0" borderId="0" xfId="0" applyNumberFormat="1" applyFont="1" applyBorder="1" applyAlignment="1">
      <alignment horizontal="right"/>
    </xf>
    <xf numFmtId="3" fontId="0" fillId="0" borderId="0" xfId="0" applyNumberFormat="1" applyFont="1" applyAlignment="1">
      <alignment horizontal="left"/>
    </xf>
    <xf numFmtId="166" fontId="2" fillId="0" borderId="12" xfId="0" applyNumberFormat="1" applyFont="1" applyBorder="1" applyAlignment="1">
      <alignment/>
    </xf>
    <xf numFmtId="166" fontId="2" fillId="0" borderId="0" xfId="0" applyNumberFormat="1" applyFont="1" applyBorder="1" applyAlignment="1">
      <alignment/>
    </xf>
    <xf numFmtId="166" fontId="0" fillId="0" borderId="0" xfId="0" applyNumberFormat="1" applyFont="1" applyBorder="1" applyAlignment="1">
      <alignment/>
    </xf>
    <xf numFmtId="3" fontId="2" fillId="0" borderId="0" xfId="68" applyNumberFormat="1" applyFont="1">
      <alignment/>
      <protection/>
    </xf>
    <xf numFmtId="0" fontId="0" fillId="0" borderId="0" xfId="68" applyFont="1">
      <alignment/>
      <protection/>
    </xf>
    <xf numFmtId="3" fontId="0" fillId="0" borderId="0" xfId="68" applyNumberFormat="1" applyFont="1">
      <alignment/>
      <protection/>
    </xf>
    <xf numFmtId="3" fontId="2" fillId="0" borderId="0" xfId="68" applyNumberFormat="1" applyFont="1" applyAlignment="1">
      <alignment/>
      <protection/>
    </xf>
    <xf numFmtId="0" fontId="0" fillId="0" borderId="0" xfId="68" applyFont="1" applyAlignment="1">
      <alignment/>
      <protection/>
    </xf>
    <xf numFmtId="3" fontId="0" fillId="0" borderId="10" xfId="68" applyNumberFormat="1" applyFont="1" applyBorder="1">
      <alignment/>
      <protection/>
    </xf>
    <xf numFmtId="0" fontId="0" fillId="0" borderId="11" xfId="68" applyFont="1" applyBorder="1">
      <alignment/>
      <protection/>
    </xf>
    <xf numFmtId="3" fontId="0" fillId="0" borderId="15" xfId="68" applyNumberFormat="1" applyFont="1" applyBorder="1">
      <alignment/>
      <protection/>
    </xf>
    <xf numFmtId="0" fontId="0" fillId="0" borderId="12" xfId="68" applyFont="1" applyBorder="1">
      <alignment/>
      <protection/>
    </xf>
    <xf numFmtId="0" fontId="0" fillId="0" borderId="13" xfId="68" applyFont="1" applyBorder="1">
      <alignment/>
      <protection/>
    </xf>
    <xf numFmtId="166" fontId="0" fillId="0" borderId="12" xfId="68" applyNumberFormat="1" applyFont="1" applyBorder="1">
      <alignment/>
      <protection/>
    </xf>
    <xf numFmtId="3" fontId="2" fillId="0" borderId="0" xfId="68" applyNumberFormat="1" applyFont="1" applyAlignment="1">
      <alignment horizontal="right"/>
      <protection/>
    </xf>
    <xf numFmtId="166" fontId="2" fillId="0" borderId="13" xfId="68" applyNumberFormat="1" applyFont="1" applyBorder="1">
      <alignment/>
      <protection/>
    </xf>
    <xf numFmtId="0" fontId="2" fillId="0" borderId="0" xfId="68" applyFont="1">
      <alignment/>
      <protection/>
    </xf>
    <xf numFmtId="3" fontId="0" fillId="0" borderId="0" xfId="68" applyNumberFormat="1" applyFont="1" applyBorder="1">
      <alignment/>
      <protection/>
    </xf>
    <xf numFmtId="166" fontId="2" fillId="0" borderId="12" xfId="68" applyNumberFormat="1" applyFont="1" applyBorder="1">
      <alignment/>
      <protection/>
    </xf>
    <xf numFmtId="3" fontId="2" fillId="0" borderId="0" xfId="68" applyNumberFormat="1" applyFont="1" applyBorder="1">
      <alignment/>
      <protection/>
    </xf>
    <xf numFmtId="3" fontId="2" fillId="0" borderId="0" xfId="69" applyNumberFormat="1" applyFont="1">
      <alignment/>
      <protection/>
    </xf>
    <xf numFmtId="0" fontId="0" fillId="0" borderId="0" xfId="69" applyFont="1">
      <alignment/>
      <protection/>
    </xf>
    <xf numFmtId="3" fontId="0" fillId="0" borderId="0" xfId="69" applyNumberFormat="1" applyFont="1">
      <alignment/>
      <protection/>
    </xf>
    <xf numFmtId="3" fontId="2" fillId="0" borderId="0" xfId="69" applyNumberFormat="1" applyFont="1" applyAlignment="1">
      <alignment/>
      <protection/>
    </xf>
    <xf numFmtId="0" fontId="0" fillId="0" borderId="0" xfId="69" applyFont="1" applyAlignment="1">
      <alignment/>
      <protection/>
    </xf>
    <xf numFmtId="3" fontId="0" fillId="0" borderId="10" xfId="69" applyNumberFormat="1" applyFont="1" applyBorder="1">
      <alignment/>
      <protection/>
    </xf>
    <xf numFmtId="0" fontId="0" fillId="0" borderId="11" xfId="69" applyFont="1" applyBorder="1">
      <alignment/>
      <protection/>
    </xf>
    <xf numFmtId="3" fontId="0" fillId="0" borderId="15" xfId="69" applyNumberFormat="1" applyFont="1" applyBorder="1">
      <alignment/>
      <protection/>
    </xf>
    <xf numFmtId="0" fontId="0" fillId="0" borderId="12" xfId="69" applyFont="1" applyBorder="1">
      <alignment/>
      <protection/>
    </xf>
    <xf numFmtId="0" fontId="0" fillId="0" borderId="13" xfId="69" applyFont="1" applyBorder="1">
      <alignment/>
      <protection/>
    </xf>
    <xf numFmtId="166" fontId="0" fillId="0" borderId="12" xfId="69" applyNumberFormat="1" applyFont="1" applyBorder="1">
      <alignment/>
      <protection/>
    </xf>
    <xf numFmtId="3" fontId="2" fillId="0" borderId="0" xfId="69" applyNumberFormat="1" applyFont="1" applyAlignment="1">
      <alignment horizontal="right"/>
      <protection/>
    </xf>
    <xf numFmtId="166" fontId="2" fillId="0" borderId="13" xfId="69" applyNumberFormat="1" applyFont="1" applyBorder="1">
      <alignment/>
      <protection/>
    </xf>
    <xf numFmtId="0" fontId="2" fillId="0" borderId="0" xfId="69" applyFont="1">
      <alignment/>
      <protection/>
    </xf>
    <xf numFmtId="3" fontId="0" fillId="0" borderId="0" xfId="69" applyNumberFormat="1" applyFont="1" applyBorder="1">
      <alignment/>
      <protection/>
    </xf>
    <xf numFmtId="166" fontId="0" fillId="0" borderId="0" xfId="0" applyNumberFormat="1" applyFont="1" applyAlignment="1">
      <alignment horizontal="centerContinuous"/>
    </xf>
    <xf numFmtId="166" fontId="2" fillId="0" borderId="0" xfId="0" applyNumberFormat="1" applyFont="1" applyAlignment="1">
      <alignment horizontal="centerContinuous"/>
    </xf>
    <xf numFmtId="3" fontId="0" fillId="0" borderId="10" xfId="0" applyNumberFormat="1" applyFont="1" applyBorder="1" applyAlignment="1">
      <alignment horizontal="center"/>
    </xf>
    <xf numFmtId="166" fontId="0" fillId="0" borderId="11" xfId="0" applyNumberFormat="1" applyFont="1" applyBorder="1" applyAlignment="1">
      <alignment horizontal="centerContinuous"/>
    </xf>
    <xf numFmtId="166" fontId="0" fillId="0" borderId="10" xfId="0" applyNumberFormat="1" applyFont="1" applyBorder="1" applyAlignment="1">
      <alignment horizontal="centerContinuous"/>
    </xf>
    <xf numFmtId="3" fontId="0" fillId="0" borderId="15" xfId="0" applyNumberFormat="1" applyFont="1" applyBorder="1" applyAlignment="1">
      <alignment horizontal="center"/>
    </xf>
    <xf numFmtId="166" fontId="0" fillId="0" borderId="16" xfId="0" applyNumberFormat="1" applyFont="1" applyBorder="1" applyAlignment="1">
      <alignment horizontal="centerContinuous"/>
    </xf>
    <xf numFmtId="166" fontId="0" fillId="0" borderId="17" xfId="0" applyNumberFormat="1" applyFont="1" applyBorder="1" applyAlignment="1">
      <alignment horizontal="centerContinuous"/>
    </xf>
    <xf numFmtId="3" fontId="0" fillId="0" borderId="0" xfId="0" applyNumberFormat="1" applyFont="1" applyBorder="1" applyAlignment="1">
      <alignment horizontal="right"/>
    </xf>
    <xf numFmtId="166" fontId="0" fillId="0" borderId="0" xfId="0" applyNumberFormat="1" applyFont="1" applyBorder="1" applyAlignment="1">
      <alignment horizontal="right"/>
    </xf>
    <xf numFmtId="166" fontId="0" fillId="0" borderId="15" xfId="0" applyNumberFormat="1" applyFont="1" applyBorder="1" applyAlignment="1">
      <alignment/>
    </xf>
    <xf numFmtId="166" fontId="2" fillId="0" borderId="13" xfId="0" applyNumberFormat="1" applyFont="1" applyBorder="1" applyAlignment="1">
      <alignment/>
    </xf>
    <xf numFmtId="166" fontId="2" fillId="0" borderId="14" xfId="0" applyNumberFormat="1" applyFont="1" applyBorder="1" applyAlignment="1">
      <alignment/>
    </xf>
    <xf numFmtId="3" fontId="2" fillId="0" borderId="0" xfId="71" applyNumberFormat="1" applyFont="1">
      <alignment/>
      <protection/>
    </xf>
    <xf numFmtId="3" fontId="0" fillId="0" borderId="0" xfId="71" applyNumberFormat="1" applyFont="1">
      <alignment/>
      <protection/>
    </xf>
    <xf numFmtId="3" fontId="0" fillId="0" borderId="0" xfId="71" applyNumberFormat="1" applyFont="1" applyBorder="1">
      <alignment/>
      <protection/>
    </xf>
    <xf numFmtId="0" fontId="0" fillId="0" borderId="0" xfId="71" applyFont="1">
      <alignment/>
      <protection/>
    </xf>
    <xf numFmtId="3" fontId="2" fillId="0" borderId="0" xfId="71" applyNumberFormat="1" applyFont="1" applyAlignment="1">
      <alignment horizontal="centerContinuous"/>
      <protection/>
    </xf>
    <xf numFmtId="3" fontId="0" fillId="0" borderId="0" xfId="71" applyNumberFormat="1" applyFont="1" applyAlignment="1">
      <alignment horizontal="centerContinuous"/>
      <protection/>
    </xf>
    <xf numFmtId="3" fontId="0" fillId="0" borderId="0" xfId="71" applyNumberFormat="1" applyFont="1" applyBorder="1" applyAlignment="1">
      <alignment horizontal="centerContinuous"/>
      <protection/>
    </xf>
    <xf numFmtId="0" fontId="0" fillId="0" borderId="0" xfId="71" applyFont="1" applyAlignment="1">
      <alignment horizontal="centerContinuous"/>
      <protection/>
    </xf>
    <xf numFmtId="3" fontId="0" fillId="0" borderId="10" xfId="71" applyNumberFormat="1" applyFont="1" applyBorder="1">
      <alignment/>
      <protection/>
    </xf>
    <xf numFmtId="3" fontId="0" fillId="0" borderId="15" xfId="71" applyNumberFormat="1" applyFont="1" applyBorder="1">
      <alignment/>
      <protection/>
    </xf>
    <xf numFmtId="3" fontId="2" fillId="0" borderId="12" xfId="71" applyNumberFormat="1" applyFont="1" applyBorder="1">
      <alignment/>
      <protection/>
    </xf>
    <xf numFmtId="3" fontId="0" fillId="0" borderId="12" xfId="71" applyNumberFormat="1" applyFont="1" applyBorder="1">
      <alignment/>
      <protection/>
    </xf>
    <xf numFmtId="166" fontId="0" fillId="0" borderId="12" xfId="71" applyNumberFormat="1" applyFont="1" applyBorder="1">
      <alignment/>
      <protection/>
    </xf>
    <xf numFmtId="166" fontId="0" fillId="0" borderId="0" xfId="71" applyNumberFormat="1" applyFont="1">
      <alignment/>
      <protection/>
    </xf>
    <xf numFmtId="166" fontId="0" fillId="0" borderId="12" xfId="71" applyNumberFormat="1" applyFont="1" applyBorder="1" applyAlignment="1">
      <alignment horizontal="right"/>
      <protection/>
    </xf>
    <xf numFmtId="3" fontId="2" fillId="0" borderId="0" xfId="71" applyNumberFormat="1" applyFont="1" applyAlignment="1">
      <alignment horizontal="right"/>
      <protection/>
    </xf>
    <xf numFmtId="166" fontId="2" fillId="0" borderId="13" xfId="71" applyNumberFormat="1" applyFont="1" applyBorder="1">
      <alignment/>
      <protection/>
    </xf>
    <xf numFmtId="166" fontId="2" fillId="0" borderId="14" xfId="71" applyNumberFormat="1" applyFont="1" applyBorder="1">
      <alignment/>
      <protection/>
    </xf>
    <xf numFmtId="166" fontId="0" fillId="0" borderId="0" xfId="71" applyNumberFormat="1" applyFont="1" applyAlignment="1">
      <alignment horizontal="right"/>
      <protection/>
    </xf>
    <xf numFmtId="166" fontId="2" fillId="0" borderId="12" xfId="71" applyNumberFormat="1" applyFont="1" applyBorder="1">
      <alignment/>
      <protection/>
    </xf>
    <xf numFmtId="166" fontId="2" fillId="0" borderId="0" xfId="71" applyNumberFormat="1" applyFont="1" applyBorder="1">
      <alignment/>
      <protection/>
    </xf>
    <xf numFmtId="0" fontId="0" fillId="0" borderId="0" xfId="71" applyFont="1" applyBorder="1">
      <alignment/>
      <protection/>
    </xf>
    <xf numFmtId="3" fontId="2" fillId="0" borderId="0" xfId="72" applyNumberFormat="1" applyFont="1">
      <alignment/>
      <protection/>
    </xf>
    <xf numFmtId="3" fontId="0" fillId="0" borderId="0" xfId="72" applyNumberFormat="1" applyFont="1">
      <alignment/>
      <protection/>
    </xf>
    <xf numFmtId="3" fontId="0" fillId="0" borderId="0" xfId="72" applyNumberFormat="1" applyFont="1" applyBorder="1">
      <alignment/>
      <protection/>
    </xf>
    <xf numFmtId="0" fontId="0" fillId="0" borderId="0" xfId="72" applyFont="1">
      <alignment/>
      <protection/>
    </xf>
    <xf numFmtId="3" fontId="2" fillId="0" borderId="0" xfId="72" applyNumberFormat="1" applyFont="1" applyAlignment="1">
      <alignment horizontal="centerContinuous"/>
      <protection/>
    </xf>
    <xf numFmtId="3" fontId="0" fillId="0" borderId="0" xfId="72" applyNumberFormat="1" applyFont="1" applyAlignment="1">
      <alignment horizontal="centerContinuous"/>
      <protection/>
    </xf>
    <xf numFmtId="3" fontId="0" fillId="0" borderId="0" xfId="72" applyNumberFormat="1" applyFont="1" applyBorder="1" applyAlignment="1">
      <alignment horizontal="centerContinuous"/>
      <protection/>
    </xf>
    <xf numFmtId="0" fontId="0" fillId="0" borderId="0" xfId="72" applyFont="1" applyAlignment="1">
      <alignment horizontal="centerContinuous"/>
      <protection/>
    </xf>
    <xf numFmtId="3" fontId="0" fillId="0" borderId="10" xfId="72" applyNumberFormat="1" applyFont="1" applyBorder="1">
      <alignment/>
      <protection/>
    </xf>
    <xf numFmtId="3" fontId="0" fillId="0" borderId="11" xfId="72" applyNumberFormat="1" applyFont="1" applyBorder="1" applyAlignment="1">
      <alignment horizontal="centerContinuous"/>
      <protection/>
    </xf>
    <xf numFmtId="3" fontId="0" fillId="0" borderId="10" xfId="72" applyNumberFormat="1" applyFont="1" applyBorder="1" applyAlignment="1">
      <alignment horizontal="centerContinuous"/>
      <protection/>
    </xf>
    <xf numFmtId="3" fontId="0" fillId="0" borderId="13" xfId="72" applyNumberFormat="1" applyFont="1" applyBorder="1" applyAlignment="1">
      <alignment horizontal="centerContinuous"/>
      <protection/>
    </xf>
    <xf numFmtId="3" fontId="0" fillId="0" borderId="14" xfId="72" applyNumberFormat="1" applyFont="1" applyBorder="1" applyAlignment="1">
      <alignment horizontal="centerContinuous"/>
      <protection/>
    </xf>
    <xf numFmtId="3" fontId="2" fillId="0" borderId="12" xfId="72" applyNumberFormat="1" applyFont="1" applyBorder="1">
      <alignment/>
      <protection/>
    </xf>
    <xf numFmtId="3" fontId="0" fillId="0" borderId="12" xfId="72" applyNumberFormat="1" applyFont="1" applyBorder="1">
      <alignment/>
      <protection/>
    </xf>
    <xf numFmtId="166" fontId="0" fillId="0" borderId="12" xfId="72" applyNumberFormat="1" applyFont="1" applyBorder="1">
      <alignment/>
      <protection/>
    </xf>
    <xf numFmtId="166" fontId="0" fillId="0" borderId="0" xfId="72" applyNumberFormat="1" applyFont="1">
      <alignment/>
      <protection/>
    </xf>
    <xf numFmtId="166" fontId="0" fillId="0" borderId="12" xfId="72" applyNumberFormat="1" applyFont="1" applyBorder="1" applyAlignment="1">
      <alignment horizontal="right"/>
      <protection/>
    </xf>
    <xf numFmtId="3" fontId="2" fillId="0" borderId="0" xfId="70" applyNumberFormat="1" applyFont="1">
      <alignment/>
      <protection/>
    </xf>
    <xf numFmtId="0" fontId="0" fillId="0" borderId="0" xfId="70" applyFont="1">
      <alignment/>
      <protection/>
    </xf>
    <xf numFmtId="3" fontId="0" fillId="0" borderId="0" xfId="70" applyNumberFormat="1" applyFont="1">
      <alignment/>
      <protection/>
    </xf>
    <xf numFmtId="3" fontId="2" fillId="0" borderId="0" xfId="70" applyNumberFormat="1" applyFont="1" applyAlignment="1">
      <alignment/>
      <protection/>
    </xf>
    <xf numFmtId="0" fontId="0" fillId="0" borderId="0" xfId="70" applyFont="1" applyAlignment="1">
      <alignment/>
      <protection/>
    </xf>
    <xf numFmtId="3" fontId="0" fillId="0" borderId="10" xfId="70" applyNumberFormat="1" applyFont="1" applyBorder="1">
      <alignment/>
      <protection/>
    </xf>
    <xf numFmtId="0" fontId="0" fillId="0" borderId="11" xfId="70" applyFont="1" applyBorder="1">
      <alignment/>
      <protection/>
    </xf>
    <xf numFmtId="3" fontId="0" fillId="0" borderId="15" xfId="70" applyNumberFormat="1" applyFont="1" applyBorder="1">
      <alignment/>
      <protection/>
    </xf>
    <xf numFmtId="0" fontId="0" fillId="0" borderId="12" xfId="70" applyFont="1" applyBorder="1">
      <alignment/>
      <protection/>
    </xf>
    <xf numFmtId="0" fontId="0" fillId="0" borderId="13" xfId="70" applyFont="1" applyBorder="1">
      <alignment/>
      <protection/>
    </xf>
    <xf numFmtId="166" fontId="0" fillId="0" borderId="12" xfId="70" applyNumberFormat="1" applyFont="1" applyBorder="1">
      <alignment/>
      <protection/>
    </xf>
    <xf numFmtId="3" fontId="2" fillId="0" borderId="0" xfId="70" applyNumberFormat="1" applyFont="1" applyAlignment="1">
      <alignment horizontal="right"/>
      <protection/>
    </xf>
    <xf numFmtId="166" fontId="2" fillId="0" borderId="13" xfId="70" applyNumberFormat="1" applyFont="1" applyBorder="1">
      <alignment/>
      <protection/>
    </xf>
    <xf numFmtId="0" fontId="2" fillId="0" borderId="0" xfId="70" applyFont="1">
      <alignment/>
      <protection/>
    </xf>
    <xf numFmtId="3" fontId="0" fillId="0" borderId="0" xfId="70" applyNumberFormat="1" applyFont="1" applyBorder="1">
      <alignment/>
      <protection/>
    </xf>
    <xf numFmtId="166" fontId="2" fillId="0" borderId="12" xfId="70" applyNumberFormat="1" applyFont="1" applyBorder="1">
      <alignment/>
      <protection/>
    </xf>
    <xf numFmtId="3" fontId="0" fillId="0" borderId="0" xfId="0" applyNumberFormat="1" applyFont="1" applyBorder="1" applyAlignment="1">
      <alignment horizontal="centerContinuous"/>
    </xf>
    <xf numFmtId="3" fontId="2" fillId="0" borderId="0" xfId="73" applyNumberFormat="1" applyFont="1">
      <alignment/>
      <protection/>
    </xf>
    <xf numFmtId="0" fontId="0" fillId="0" borderId="0" xfId="73" applyFont="1">
      <alignment/>
      <protection/>
    </xf>
    <xf numFmtId="3" fontId="0" fillId="0" borderId="0" xfId="73" applyNumberFormat="1" applyFont="1">
      <alignment/>
      <protection/>
    </xf>
    <xf numFmtId="3" fontId="2" fillId="0" borderId="0" xfId="73" applyNumberFormat="1" applyFont="1" applyAlignment="1">
      <alignment/>
      <protection/>
    </xf>
    <xf numFmtId="0" fontId="0" fillId="0" borderId="0" xfId="73" applyFont="1" applyAlignment="1">
      <alignment/>
      <protection/>
    </xf>
    <xf numFmtId="3" fontId="0" fillId="0" borderId="10" xfId="73" applyNumberFormat="1" applyFont="1" applyBorder="1">
      <alignment/>
      <protection/>
    </xf>
    <xf numFmtId="0" fontId="0" fillId="0" borderId="11" xfId="73" applyFont="1" applyBorder="1">
      <alignment/>
      <protection/>
    </xf>
    <xf numFmtId="3" fontId="0" fillId="0" borderId="0" xfId="73" applyNumberFormat="1" applyFont="1" applyBorder="1" applyAlignment="1">
      <alignment horizontal="center"/>
      <protection/>
    </xf>
    <xf numFmtId="0" fontId="0" fillId="0" borderId="12" xfId="73" applyFont="1" applyBorder="1" applyAlignment="1">
      <alignment horizontal="center"/>
      <protection/>
    </xf>
    <xf numFmtId="0" fontId="0" fillId="0" borderId="0" xfId="73" applyFont="1" applyAlignment="1">
      <alignment horizontal="center"/>
      <protection/>
    </xf>
    <xf numFmtId="3" fontId="0" fillId="0" borderId="15" xfId="73" applyNumberFormat="1" applyFont="1" applyBorder="1">
      <alignment/>
      <protection/>
    </xf>
    <xf numFmtId="0" fontId="0" fillId="0" borderId="12" xfId="73" applyFont="1" applyBorder="1">
      <alignment/>
      <protection/>
    </xf>
    <xf numFmtId="0" fontId="0" fillId="0" borderId="13" xfId="73" applyFont="1" applyBorder="1">
      <alignment/>
      <protection/>
    </xf>
    <xf numFmtId="166" fontId="0" fillId="0" borderId="12" xfId="73" applyNumberFormat="1" applyFont="1" applyBorder="1">
      <alignment/>
      <protection/>
    </xf>
    <xf numFmtId="3" fontId="2" fillId="0" borderId="0" xfId="73" applyNumberFormat="1" applyFont="1" applyAlignment="1">
      <alignment horizontal="right"/>
      <protection/>
    </xf>
    <xf numFmtId="166" fontId="2" fillId="0" borderId="13" xfId="73" applyNumberFormat="1" applyFont="1" applyBorder="1">
      <alignment/>
      <protection/>
    </xf>
    <xf numFmtId="0" fontId="2" fillId="0" borderId="0" xfId="73" applyFont="1">
      <alignment/>
      <protection/>
    </xf>
    <xf numFmtId="3" fontId="0" fillId="0" borderId="0" xfId="73" applyNumberFormat="1" applyFont="1" applyBorder="1">
      <alignment/>
      <protection/>
    </xf>
    <xf numFmtId="166" fontId="2" fillId="0" borderId="12" xfId="73" applyNumberFormat="1" applyFont="1" applyBorder="1">
      <alignment/>
      <protection/>
    </xf>
    <xf numFmtId="3" fontId="0" fillId="0" borderId="11" xfId="71" applyNumberFormat="1" applyFont="1" applyBorder="1" applyAlignment="1">
      <alignment horizontal="centerContinuous" vertical="center"/>
      <protection/>
    </xf>
    <xf numFmtId="3" fontId="0" fillId="0" borderId="10" xfId="71" applyNumberFormat="1" applyFont="1" applyBorder="1" applyAlignment="1">
      <alignment horizontal="centerContinuous" vertical="center"/>
      <protection/>
    </xf>
    <xf numFmtId="3" fontId="0" fillId="0" borderId="13" xfId="71" applyNumberFormat="1" applyFont="1" applyBorder="1" applyAlignment="1">
      <alignment horizontal="centerContinuous" vertical="center"/>
      <protection/>
    </xf>
    <xf numFmtId="3" fontId="0" fillId="0" borderId="14" xfId="71" applyNumberFormat="1" applyFont="1" applyBorder="1" applyAlignment="1">
      <alignment horizontal="centerContinuous" vertical="center"/>
      <protection/>
    </xf>
    <xf numFmtId="3" fontId="0" fillId="0" borderId="11" xfId="0" applyNumberFormat="1" applyFont="1" applyBorder="1" applyAlignment="1">
      <alignment horizontal="centerContinuous" vertical="center"/>
    </xf>
    <xf numFmtId="3" fontId="0" fillId="0" borderId="10" xfId="0" applyNumberFormat="1" applyFont="1" applyBorder="1" applyAlignment="1">
      <alignment horizontal="centerContinuous" vertical="center"/>
    </xf>
    <xf numFmtId="3" fontId="0" fillId="0" borderId="13" xfId="0" applyNumberFormat="1" applyFont="1" applyBorder="1" applyAlignment="1">
      <alignment horizontal="centerContinuous" vertical="center"/>
    </xf>
    <xf numFmtId="3" fontId="0" fillId="0" borderId="14" xfId="0" applyNumberFormat="1" applyFont="1" applyBorder="1" applyAlignment="1">
      <alignment horizontal="centerContinuous" vertical="center"/>
    </xf>
    <xf numFmtId="0" fontId="0" fillId="0" borderId="0" xfId="0" applyFont="1" applyAlignment="1">
      <alignment horizontal="center"/>
    </xf>
    <xf numFmtId="166" fontId="0" fillId="0" borderId="16" xfId="0" applyNumberFormat="1" applyFont="1" applyBorder="1" applyAlignment="1">
      <alignment horizontal="center"/>
    </xf>
    <xf numFmtId="166" fontId="0" fillId="0" borderId="17" xfId="0" applyNumberFormat="1" applyFont="1" applyBorder="1" applyAlignment="1">
      <alignment horizontal="center"/>
    </xf>
    <xf numFmtId="3" fontId="0" fillId="0" borderId="15" xfId="72" applyNumberFormat="1" applyFont="1" applyBorder="1" applyAlignment="1">
      <alignment horizontal="center"/>
      <protection/>
    </xf>
    <xf numFmtId="0" fontId="0" fillId="0" borderId="0" xfId="72" applyFont="1" applyAlignment="1">
      <alignment horizontal="center"/>
      <protection/>
    </xf>
    <xf numFmtId="166" fontId="2" fillId="0" borderId="18" xfId="71" applyNumberFormat="1" applyFont="1" applyBorder="1">
      <alignment/>
      <protection/>
    </xf>
    <xf numFmtId="166" fontId="0" fillId="0" borderId="0" xfId="72" applyNumberFormat="1" applyFont="1" applyBorder="1">
      <alignment/>
      <protection/>
    </xf>
    <xf numFmtId="166" fontId="0" fillId="0" borderId="0" xfId="72" applyNumberFormat="1" applyFont="1" applyBorder="1" applyAlignment="1">
      <alignment horizontal="right"/>
      <protection/>
    </xf>
    <xf numFmtId="166" fontId="0" fillId="0" borderId="0" xfId="71" applyNumberFormat="1" applyFont="1">
      <alignment/>
      <protection/>
    </xf>
    <xf numFmtId="166" fontId="2" fillId="0" borderId="12" xfId="0" applyNumberFormat="1" applyFont="1" applyBorder="1" applyAlignment="1">
      <alignment/>
    </xf>
    <xf numFmtId="166" fontId="2" fillId="0" borderId="0" xfId="0" applyNumberFormat="1" applyFont="1" applyAlignment="1">
      <alignment/>
    </xf>
    <xf numFmtId="166" fontId="2" fillId="0" borderId="0" xfId="0" applyNumberFormat="1" applyFont="1" applyBorder="1" applyAlignment="1">
      <alignment horizontal="right"/>
    </xf>
    <xf numFmtId="166" fontId="2" fillId="0" borderId="12" xfId="0" applyNumberFormat="1" applyFont="1" applyBorder="1" applyAlignment="1">
      <alignment horizontal="right"/>
    </xf>
    <xf numFmtId="0" fontId="3" fillId="0" borderId="14" xfId="68" applyBorder="1">
      <alignment/>
      <protection/>
    </xf>
    <xf numFmtId="166" fontId="0" fillId="0" borderId="13" xfId="68" applyNumberFormat="1" applyFont="1" applyBorder="1">
      <alignment/>
      <protection/>
    </xf>
    <xf numFmtId="0" fontId="3" fillId="0" borderId="0" xfId="69" applyBorder="1">
      <alignment/>
      <protection/>
    </xf>
    <xf numFmtId="3" fontId="2" fillId="0" borderId="15" xfId="69" applyNumberFormat="1" applyFont="1" applyBorder="1" applyAlignment="1">
      <alignment horizontal="right"/>
      <protection/>
    </xf>
    <xf numFmtId="166" fontId="2" fillId="0" borderId="16" xfId="69" applyNumberFormat="1" applyFont="1" applyBorder="1">
      <alignment/>
      <protection/>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6" xfId="71" applyNumberFormat="1" applyFont="1" applyBorder="1" applyAlignment="1">
      <alignment horizontal="right" vertical="center"/>
      <protection/>
    </xf>
    <xf numFmtId="3" fontId="0" fillId="0" borderId="17" xfId="71" applyNumberFormat="1" applyFont="1" applyBorder="1" applyAlignment="1">
      <alignment horizontal="right" vertical="center"/>
      <protection/>
    </xf>
    <xf numFmtId="3" fontId="0" fillId="0" borderId="16" xfId="72" applyNumberFormat="1" applyFont="1" applyBorder="1" applyAlignment="1">
      <alignment horizontal="center"/>
      <protection/>
    </xf>
    <xf numFmtId="3" fontId="0" fillId="0" borderId="17" xfId="72" applyNumberFormat="1" applyFont="1" applyBorder="1" applyAlignment="1">
      <alignment horizontal="center"/>
      <protection/>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3" fillId="0" borderId="14" xfId="70" applyBorder="1">
      <alignment/>
      <protection/>
    </xf>
    <xf numFmtId="166" fontId="0" fillId="0" borderId="13" xfId="70" applyNumberFormat="1" applyFont="1" applyBorder="1">
      <alignment/>
      <protection/>
    </xf>
    <xf numFmtId="0" fontId="3" fillId="0" borderId="14" xfId="73" applyBorder="1">
      <alignment/>
      <protection/>
    </xf>
    <xf numFmtId="166" fontId="0" fillId="0" borderId="13" xfId="73" applyNumberFormat="1" applyFont="1" applyBorder="1">
      <alignment/>
      <protection/>
    </xf>
    <xf numFmtId="166" fontId="0" fillId="0" borderId="18" xfId="0" applyNumberFormat="1" applyFont="1" applyBorder="1" applyAlignment="1">
      <alignment/>
    </xf>
    <xf numFmtId="166" fontId="0" fillId="0" borderId="19" xfId="0" applyNumberFormat="1" applyFont="1" applyBorder="1" applyAlignment="1">
      <alignment/>
    </xf>
    <xf numFmtId="166" fontId="0" fillId="0" borderId="18" xfId="0" applyNumberFormat="1" applyFont="1" applyBorder="1" applyAlignment="1">
      <alignment horizontal="right"/>
    </xf>
    <xf numFmtId="166" fontId="0" fillId="0" borderId="12" xfId="0" applyNumberFormat="1" applyBorder="1" applyAlignment="1">
      <alignment/>
    </xf>
    <xf numFmtId="166" fontId="0" fillId="0" borderId="0" xfId="0" applyNumberFormat="1" applyBorder="1" applyAlignment="1">
      <alignment/>
    </xf>
    <xf numFmtId="166" fontId="0" fillId="0" borderId="0" xfId="0" applyNumberFormat="1" applyAlignment="1">
      <alignment/>
    </xf>
    <xf numFmtId="166" fontId="0" fillId="0" borderId="20" xfId="0" applyNumberFormat="1" applyBorder="1" applyAlignment="1">
      <alignment/>
    </xf>
    <xf numFmtId="166" fontId="0" fillId="0" borderId="15" xfId="0" applyNumberFormat="1" applyBorder="1" applyAlignment="1">
      <alignment/>
    </xf>
    <xf numFmtId="3" fontId="0" fillId="0" borderId="15" xfId="0" applyNumberFormat="1" applyFont="1" applyBorder="1" applyAlignment="1">
      <alignment horizontal="left"/>
    </xf>
    <xf numFmtId="3" fontId="2" fillId="0" borderId="18" xfId="71" applyNumberFormat="1" applyFont="1" applyBorder="1">
      <alignment/>
      <protection/>
    </xf>
    <xf numFmtId="166" fontId="0" fillId="0" borderId="18" xfId="71" applyNumberFormat="1" applyFont="1" applyBorder="1">
      <alignment/>
      <protection/>
    </xf>
    <xf numFmtId="0" fontId="2" fillId="0" borderId="18" xfId="71" applyFont="1" applyBorder="1" applyAlignment="1">
      <alignment horizontal="right"/>
      <protection/>
    </xf>
    <xf numFmtId="166" fontId="0" fillId="0" borderId="0" xfId="71" applyNumberFormat="1" applyFont="1" applyBorder="1">
      <alignment/>
      <protection/>
    </xf>
    <xf numFmtId="3" fontId="2" fillId="0" borderId="0" xfId="0" applyNumberFormat="1" applyFont="1" applyAlignment="1">
      <alignment horizontal="left"/>
    </xf>
    <xf numFmtId="3" fontId="2" fillId="0" borderId="0" xfId="0" applyNumberFormat="1" applyFont="1" applyAlignment="1">
      <alignment horizontal="right" wrapText="1" shrinkToFit="1"/>
    </xf>
    <xf numFmtId="166" fontId="2" fillId="0" borderId="18" xfId="0" applyNumberFormat="1" applyFont="1" applyBorder="1" applyAlignment="1">
      <alignment/>
    </xf>
    <xf numFmtId="3" fontId="2" fillId="0" borderId="0" xfId="68" applyNumberFormat="1" applyFont="1" applyAlignment="1">
      <alignment horizontal="left"/>
      <protection/>
    </xf>
    <xf numFmtId="166" fontId="2" fillId="0" borderId="12" xfId="69" applyNumberFormat="1" applyFont="1" applyBorder="1">
      <alignment/>
      <protection/>
    </xf>
    <xf numFmtId="3" fontId="2" fillId="0" borderId="18" xfId="71" applyNumberFormat="1" applyFont="1" applyBorder="1" applyAlignment="1">
      <alignment horizontal="right" wrapText="1" shrinkToFit="1"/>
      <protection/>
    </xf>
    <xf numFmtId="166" fontId="0" fillId="0" borderId="18" xfId="72" applyNumberFormat="1" applyFont="1" applyBorder="1">
      <alignment/>
      <protection/>
    </xf>
    <xf numFmtId="166" fontId="2" fillId="0" borderId="21" xfId="0" applyNumberFormat="1" applyFont="1" applyBorder="1" applyAlignment="1">
      <alignment/>
    </xf>
    <xf numFmtId="166" fontId="2" fillId="0" borderId="21" xfId="0" applyNumberFormat="1" applyFont="1" applyBorder="1" applyAlignment="1">
      <alignment horizontal="right"/>
    </xf>
    <xf numFmtId="0" fontId="3" fillId="0" borderId="0" xfId="68" applyBorder="1">
      <alignment/>
      <protection/>
    </xf>
    <xf numFmtId="0" fontId="2" fillId="0" borderId="0" xfId="0" applyFont="1" applyAlignment="1">
      <alignment/>
    </xf>
    <xf numFmtId="0" fontId="0" fillId="0" borderId="0" xfId="0" applyFont="1" applyAlignment="1">
      <alignment/>
    </xf>
    <xf numFmtId="0" fontId="8" fillId="0" borderId="0" xfId="0" applyFont="1" applyAlignment="1">
      <alignment/>
    </xf>
    <xf numFmtId="0" fontId="0" fillId="0" borderId="12" xfId="73" applyFont="1" applyBorder="1" applyAlignment="1">
      <alignment horizontal="center"/>
      <protection/>
    </xf>
    <xf numFmtId="3" fontId="0" fillId="0" borderId="0" xfId="72" applyNumberFormat="1" applyFont="1">
      <alignment/>
      <protection/>
    </xf>
    <xf numFmtId="166" fontId="0" fillId="0" borderId="0" xfId="71" applyNumberFormat="1" applyFont="1">
      <alignment/>
      <protection/>
    </xf>
    <xf numFmtId="166" fontId="55" fillId="0" borderId="0" xfId="0" applyNumberFormat="1" applyFont="1" applyAlignment="1">
      <alignment/>
    </xf>
    <xf numFmtId="0" fontId="55" fillId="0" borderId="0" xfId="0" applyFont="1" applyAlignment="1">
      <alignment/>
    </xf>
    <xf numFmtId="0" fontId="55" fillId="0" borderId="0" xfId="49" applyFont="1" applyAlignment="1" applyProtection="1">
      <alignment/>
      <protection/>
    </xf>
    <xf numFmtId="0" fontId="0" fillId="0" borderId="0" xfId="68" applyFont="1">
      <alignment/>
      <protection/>
    </xf>
    <xf numFmtId="3" fontId="0" fillId="0" borderId="11" xfId="71" applyNumberFormat="1" applyFont="1" applyBorder="1" applyAlignment="1">
      <alignment horizontal="centerContinuous" vertical="center"/>
      <protection/>
    </xf>
    <xf numFmtId="0" fontId="0" fillId="0" borderId="0" xfId="71" applyFont="1">
      <alignment/>
      <protection/>
    </xf>
    <xf numFmtId="3" fontId="0" fillId="0" borderId="0" xfId="72" applyNumberFormat="1" applyFont="1">
      <alignment/>
      <protection/>
    </xf>
    <xf numFmtId="3" fontId="0" fillId="0" borderId="11" xfId="0" applyNumberFormat="1" applyFont="1" applyBorder="1" applyAlignment="1">
      <alignment horizontal="centerContinuous" vertical="center"/>
    </xf>
    <xf numFmtId="3" fontId="2" fillId="0" borderId="0" xfId="73" applyNumberFormat="1" applyFont="1">
      <alignment/>
      <protection/>
    </xf>
    <xf numFmtId="3" fontId="2" fillId="0" borderId="18" xfId="71" applyNumberFormat="1" applyFont="1" applyBorder="1" applyAlignment="1">
      <alignment horizontal="right" wrapText="1" shrinkToFit="1"/>
      <protection/>
    </xf>
    <xf numFmtId="0" fontId="0" fillId="0" borderId="0" xfId="0" applyNumberFormat="1" applyFont="1" applyAlignment="1">
      <alignment/>
    </xf>
    <xf numFmtId="0" fontId="0" fillId="0" borderId="0" xfId="0" applyNumberFormat="1" applyAlignment="1">
      <alignment/>
    </xf>
    <xf numFmtId="0" fontId="51" fillId="33" borderId="22" xfId="0" applyNumberFormat="1" applyFont="1" applyFill="1" applyBorder="1" applyAlignment="1">
      <alignment/>
    </xf>
    <xf numFmtId="3" fontId="0" fillId="0" borderId="18" xfId="72" applyNumberFormat="1" applyFont="1" applyBorder="1">
      <alignment/>
      <protection/>
    </xf>
    <xf numFmtId="166" fontId="2" fillId="0" borderId="0" xfId="0" applyNumberFormat="1" applyFont="1" applyFill="1" applyBorder="1" applyAlignment="1">
      <alignment/>
    </xf>
    <xf numFmtId="0" fontId="6" fillId="0" borderId="0" xfId="49" applyAlignment="1" applyProtection="1">
      <alignment/>
      <protection/>
    </xf>
    <xf numFmtId="3" fontId="0" fillId="0" borderId="0" xfId="72" applyNumberFormat="1" applyFont="1" applyFill="1" applyBorder="1">
      <alignment/>
      <protection/>
    </xf>
    <xf numFmtId="0" fontId="0" fillId="0" borderId="0" xfId="0" applyFont="1" applyAlignment="1">
      <alignment horizontal="left" wrapText="1"/>
    </xf>
    <xf numFmtId="0" fontId="0" fillId="0" borderId="0" xfId="0" applyAlignment="1">
      <alignment horizontal="left" wrapText="1"/>
    </xf>
    <xf numFmtId="0" fontId="2" fillId="0" borderId="0" xfId="0" applyFont="1" applyBorder="1" applyAlignment="1">
      <alignment/>
    </xf>
    <xf numFmtId="0" fontId="0" fillId="0" borderId="0" xfId="0" applyBorder="1" applyAlignment="1">
      <alignment/>
    </xf>
    <xf numFmtId="0" fontId="56" fillId="0" borderId="23" xfId="0" applyFont="1" applyBorder="1" applyAlignment="1">
      <alignment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11" fillId="0" borderId="0" xfId="0" applyFont="1" applyBorder="1" applyAlignment="1">
      <alignment/>
    </xf>
    <xf numFmtId="0" fontId="56" fillId="0" borderId="26" xfId="0" applyFont="1" applyBorder="1" applyAlignment="1">
      <alignment vertical="center"/>
    </xf>
    <xf numFmtId="0" fontId="56" fillId="0" borderId="27" xfId="0" applyFont="1" applyBorder="1" applyAlignment="1">
      <alignment horizontal="right" vertical="center"/>
    </xf>
    <xf numFmtId="0" fontId="56" fillId="0" borderId="28" xfId="0" applyFont="1" applyBorder="1" applyAlignment="1">
      <alignment horizontal="right" vertical="center"/>
    </xf>
    <xf numFmtId="0" fontId="57" fillId="0" borderId="24" xfId="0" applyFont="1" applyBorder="1" applyAlignment="1">
      <alignment vertical="center"/>
    </xf>
    <xf numFmtId="0" fontId="57" fillId="0" borderId="25" xfId="0" applyFont="1" applyBorder="1" applyAlignment="1">
      <alignment horizontal="right" vertical="center"/>
    </xf>
    <xf numFmtId="166" fontId="0" fillId="0" borderId="20" xfId="0" applyNumberFormat="1" applyFont="1" applyBorder="1" applyAlignment="1">
      <alignment/>
    </xf>
    <xf numFmtId="0" fontId="56" fillId="0" borderId="0" xfId="0" applyFont="1" applyBorder="1" applyAlignment="1">
      <alignment vertical="center"/>
    </xf>
    <xf numFmtId="3" fontId="2" fillId="0" borderId="0" xfId="0" applyNumberFormat="1" applyFont="1" applyAlignment="1">
      <alignment horizontal="center"/>
    </xf>
    <xf numFmtId="3" fontId="2" fillId="0" borderId="0" xfId="68" applyNumberFormat="1" applyFont="1" applyAlignment="1">
      <alignment horizontal="center"/>
      <protection/>
    </xf>
    <xf numFmtId="3" fontId="2" fillId="0" borderId="0" xfId="68" applyNumberFormat="1" applyFont="1" applyAlignment="1">
      <alignment horizontal="center"/>
      <protection/>
    </xf>
    <xf numFmtId="3" fontId="2" fillId="0" borderId="0" xfId="69" applyNumberFormat="1" applyFont="1" applyAlignment="1">
      <alignment horizontal="center"/>
      <protection/>
    </xf>
    <xf numFmtId="3" fontId="2" fillId="0" borderId="0" xfId="69" applyNumberFormat="1" applyFont="1" applyAlignment="1">
      <alignment horizontal="center"/>
      <protection/>
    </xf>
    <xf numFmtId="0" fontId="0" fillId="0" borderId="0" xfId="0" applyFont="1" applyAlignment="1">
      <alignment horizontal="left" wrapText="1"/>
    </xf>
    <xf numFmtId="0" fontId="0" fillId="0" borderId="0" xfId="0" applyAlignment="1">
      <alignment horizontal="left" wrapText="1"/>
    </xf>
    <xf numFmtId="3" fontId="2" fillId="0" borderId="0" xfId="72" applyNumberFormat="1" applyFont="1" applyAlignment="1">
      <alignment horizontal="center"/>
      <protection/>
    </xf>
    <xf numFmtId="3" fontId="2" fillId="0" borderId="0" xfId="70" applyNumberFormat="1" applyFont="1" applyAlignment="1">
      <alignment horizontal="center"/>
      <protection/>
    </xf>
    <xf numFmtId="3" fontId="2" fillId="0" borderId="0" xfId="73" applyNumberFormat="1" applyFont="1" applyAlignment="1">
      <alignment horizontal="center"/>
      <protection/>
    </xf>
  </cellXfs>
  <cellStyles count="67">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yperlink" xfId="49"/>
    <cellStyle name="Invoer" xfId="50"/>
    <cellStyle name="Comma" xfId="51"/>
    <cellStyle name="Comma [0]" xfId="52"/>
    <cellStyle name="komma1nul" xfId="53"/>
    <cellStyle name="komma2nul" xfId="54"/>
    <cellStyle name="Kop 1" xfId="55"/>
    <cellStyle name="Kop 2" xfId="56"/>
    <cellStyle name="Kop 3" xfId="57"/>
    <cellStyle name="Kop 4" xfId="58"/>
    <cellStyle name="Neutraal" xfId="59"/>
    <cellStyle name="nieuw" xfId="60"/>
    <cellStyle name="Notitie" xfId="61"/>
    <cellStyle name="Ongeldig" xfId="62"/>
    <cellStyle name="perc1nul" xfId="63"/>
    <cellStyle name="perc2nul" xfId="64"/>
    <cellStyle name="perc3nul" xfId="65"/>
    <cellStyle name="perc4" xfId="66"/>
    <cellStyle name="Percent" xfId="67"/>
    <cellStyle name="Standaard_96palg02" xfId="68"/>
    <cellStyle name="Standaard_96palg03" xfId="69"/>
    <cellStyle name="Standaard_96palg05 (2)" xfId="70"/>
    <cellStyle name="Standaard_96palg06" xfId="71"/>
    <cellStyle name="Standaard_96palg07" xfId="72"/>
    <cellStyle name="Standaard_96palg09 (2)" xfId="73"/>
    <cellStyle name="Titel" xfId="74"/>
    <cellStyle name="Totaal" xfId="75"/>
    <cellStyle name="Uitvoer" xfId="76"/>
    <cellStyle name="Currency" xfId="77"/>
    <cellStyle name="Currency [0]" xfId="78"/>
    <cellStyle name="Verklarende tekst" xfId="79"/>
    <cellStyle name="Waarschuwingsteks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409575</xdr:colOff>
      <xdr:row>91</xdr:row>
      <xdr:rowOff>47625</xdr:rowOff>
    </xdr:to>
    <xdr:sp>
      <xdr:nvSpPr>
        <xdr:cNvPr id="1" name="Tekstvak 2"/>
        <xdr:cNvSpPr txBox="1">
          <a:spLocks noChangeArrowheads="1"/>
        </xdr:cNvSpPr>
      </xdr:nvSpPr>
      <xdr:spPr>
        <a:xfrm>
          <a:off x="9525" y="0"/>
          <a:ext cx="9324975" cy="14782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TOELICHTING ONDERWIJSPERSONEEL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de personeelsstatistieken wordt enkel het personeel geregistreerd dat ofwel rechtstreeks door het Vlaams Ministerie van Onderwijs en Vorming wordt betaald, ofwel waarvan de lonen ten laste zijn van de werkingsenveloppe van het hoger onderwijs (met uitzondering van de gastprofessoren en de mandaatsvergoedingen in het hogescholenonderwijs). 
</a:t>
          </a:r>
          <a:r>
            <a:rPr lang="en-US" cap="none" sz="1200" b="0" i="0" u="none" baseline="0">
              <a:solidFill>
                <a:srgbClr val="000000"/>
              </a:solidFill>
              <a:latin typeface="Calibri"/>
              <a:ea typeface="Calibri"/>
              <a:cs typeface="Calibri"/>
            </a:rPr>
            <a:t>Dit impliceert dat het meester-, vak- en dienstpersoneel van het gesubsidieerd onderwijs niet opgenomen is in de statistieken. De gesubsidieerde contractuelen worden ook buiten beschouwing gelaten omdat deze personeelsleden niet volledig door het Vlaams Ministerie van Onderwijs en Vorming worden betaald.  Ook het personeel ten laste van de werkingsmiddelen (PWB) in het leerplichtonderwijs, volwassenenonderwijs, deeltijds kunstonderwijs en de centra voor leerlingenbegeleiding wordt niet meer in de data opgenomen vanaf het schooljaar 2018-2019. De lonen van deze personeelsleden worden door de scholen terugbetaald vanuit hun werkingsmiddelen.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Het personeel dat geniet van het stelsel 'terbeschikkingstelling voorafgaand aan het rustpensioen' (TBS+) is opgenomen in de statistieken.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Alle personeelsgegevens hebben betrekking op de maand januari, zoals gekend in juni 2019.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Bestuurs- en onderwijzend personeel en andere personeelscategorieën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Binnen het onderwijspersoneel wordt een onderscheid gemaakt tussen enerzijds het </a:t>
          </a:r>
          <a:r>
            <a:rPr lang="en-US" cap="none" sz="1200" b="0" i="1" u="none" baseline="0">
              <a:solidFill>
                <a:srgbClr val="000000"/>
              </a:solidFill>
              <a:latin typeface="Calibri"/>
              <a:ea typeface="Calibri"/>
              <a:cs typeface="Calibri"/>
            </a:rPr>
            <a:t>bestuurs- en onderwijzend personeel</a:t>
          </a:r>
          <a:r>
            <a:rPr lang="en-US" cap="none" sz="1200" b="0" i="0" u="none" baseline="0">
              <a:solidFill>
                <a:srgbClr val="000000"/>
              </a:solidFill>
              <a:latin typeface="Calibri"/>
              <a:ea typeface="Calibri"/>
              <a:cs typeface="Calibri"/>
            </a:rPr>
            <a:t> en anderzijds </a:t>
          </a:r>
          <a:r>
            <a:rPr lang="en-US" cap="none" sz="1200" b="0" i="1" u="none" baseline="0">
              <a:solidFill>
                <a:srgbClr val="000000"/>
              </a:solidFill>
              <a:latin typeface="Calibri"/>
              <a:ea typeface="Calibri"/>
              <a:cs typeface="Calibri"/>
            </a:rPr>
            <a:t>andere personeelscategorieën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Het </a:t>
          </a:r>
          <a:r>
            <a:rPr lang="en-US" cap="none" sz="1200" b="1" i="1" u="none" baseline="0">
              <a:solidFill>
                <a:srgbClr val="000000"/>
              </a:solidFill>
              <a:latin typeface="Calibri"/>
              <a:ea typeface="Calibri"/>
              <a:cs typeface="Calibri"/>
            </a:rPr>
            <a:t>bestuurspersoneel</a:t>
          </a:r>
          <a:r>
            <a:rPr lang="en-US" cap="none" sz="1200" b="0" i="0" u="none" baseline="0">
              <a:solidFill>
                <a:srgbClr val="000000"/>
              </a:solidFill>
              <a:latin typeface="Calibri"/>
              <a:ea typeface="Calibri"/>
              <a:cs typeface="Calibri"/>
            </a:rPr>
            <a:t> bestaat uit directeurs en adjunct-directeurs en nog enkele andere ambten. Het </a:t>
          </a:r>
          <a:r>
            <a:rPr lang="en-US" cap="none" sz="1200" b="1" i="1" u="none" baseline="0">
              <a:solidFill>
                <a:srgbClr val="000000"/>
              </a:solidFill>
              <a:latin typeface="Calibri"/>
              <a:ea typeface="Calibri"/>
              <a:cs typeface="Calibri"/>
            </a:rPr>
            <a:t>onderwijzend personeel</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vervult effectief een lesopdracht, is ter beschikking gesteld voorafgaand aan het rustpensioen of neemt een bonus.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a:t>
          </a:r>
          <a:r>
            <a:rPr lang="en-US" cap="none" sz="1200" b="1" i="1" u="none" baseline="0">
              <a:solidFill>
                <a:srgbClr val="000000"/>
              </a:solidFill>
              <a:latin typeface="Calibri"/>
              <a:ea typeface="Calibri"/>
              <a:cs typeface="Calibri"/>
            </a:rPr>
            <a:t>andere personeelscategorieën</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bestaan uit het administratief personeel, het werkliedenpersoneel van het gemeenschapsonderwijs, het opvoedend hulppersoneel, het paramedisch personeel, het CLB- personeel, het inspectiepersoneel, het personeel pedagogische begeleiding, het personeel van de internaten en de kinderverzorgsters van het kleuteronderwijs.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Het hoger beroepsonderwijs behoort juridisch tot het hoger onderwijs. Hoger beroepsonderwijs kan worden ingericht door centra voor volwassenenonderwijs, hogescholen en scholen voor voltijds secundair onderwijs (HBO5-verpleegkunde). In 2018-2019 werd nog geen personeel hoger beroepsonderwijs betaald in de hogescholen.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 1 september 2009 werd de vierde graad verpleegkunde afgesplitst van het secundair onderwijs en ondergebracht in het hoger beroepsonderwijs (HBO5). Tot en met het schooljaar 2016-2017 werd voor het bestuurspersoneel en de andere personeelscategorieën enkel het personeel opgenomen van de instellingen die 100% HBO verpleegkunde aanbieden (slechts 4 instellingen). Vanaf schooljaar 2017-2018 werd het aandeel HBO van het onderwijzend personeel van alle 20 instellingen die HBO aanbieden als inschatting gebruikt om het aandeel binnen het bestuurspersoneel en de andere personeelscategorieën te bepalen. Deze werkwijze leidt tot een meer realistische inschatting van de personeelsaantallen in HBO-verpleegkunde. Dit zorgt dus wel voor een trendbreuk binnen deze personeelscategorieën.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De personeelsleden van het integratiekader van de andere universiteiten worden niet meer in de statistieken van het personeel van de hogescholen opgenomen vanaf het academiejaar 2014-2015. Dit telkens om dubbeltellingen te vermijden, want deze personeelsleden worden reeds vermeld in de tabellen van de universiteiten.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Fysieke personen en budgettaire fulltime-equivalenten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personeelsleden worden uitgedrukt in </a:t>
          </a:r>
          <a:r>
            <a:rPr lang="en-US" cap="none" sz="1200" b="0" i="1" u="none" baseline="0">
              <a:solidFill>
                <a:srgbClr val="000000"/>
              </a:solidFill>
              <a:latin typeface="Calibri"/>
              <a:ea typeface="Calibri"/>
              <a:cs typeface="Calibri"/>
            </a:rPr>
            <a:t>aantal fysieke personen</a:t>
          </a:r>
          <a:r>
            <a:rPr lang="en-US" cap="none" sz="1200" b="0" i="0" u="none" baseline="0">
              <a:solidFill>
                <a:srgbClr val="000000"/>
              </a:solidFill>
              <a:latin typeface="Calibri"/>
              <a:ea typeface="Calibri"/>
              <a:cs typeface="Calibri"/>
            </a:rPr>
            <a:t> en </a:t>
          </a:r>
          <a:r>
            <a:rPr lang="en-US" cap="none" sz="1200" b="0" i="1" u="none" baseline="0">
              <a:solidFill>
                <a:srgbClr val="000000"/>
              </a:solidFill>
              <a:latin typeface="Calibri"/>
              <a:ea typeface="Calibri"/>
              <a:cs typeface="Calibri"/>
            </a:rPr>
            <a:t>aantal budgettaire fulltime-equivalenten</a:t>
          </a:r>
          <a:r>
            <a:rPr lang="en-US" cap="none" sz="1200" b="0" i="0" u="none" baseline="0">
              <a:solidFill>
                <a:srgbClr val="000000"/>
              </a:solidFill>
              <a:latin typeface="Calibri"/>
              <a:ea typeface="Calibri"/>
              <a:cs typeface="Calibri"/>
            </a:rPr>
            <a:t>. Er wordt rekening gehouden met korte vervangingen. Alle vervangingen zitten dus in de tabellen fysieke personen en budgettaire fulltime-equivalenten.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a:t>
          </a:r>
          <a:r>
            <a:rPr lang="en-US" cap="none" sz="1200" b="1" i="1" u="none" baseline="0">
              <a:solidFill>
                <a:srgbClr val="000000"/>
              </a:solidFill>
              <a:latin typeface="Calibri"/>
              <a:ea typeface="Calibri"/>
              <a:cs typeface="Calibri"/>
            </a:rPr>
            <a:t>fysieke personen</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worden geregistreerd in het onderwijsniveau en -net waar zij de grootste les-opdracht hebben.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De </a:t>
          </a:r>
          <a:r>
            <a:rPr lang="en-US" cap="none" sz="1200" b="1" i="1" u="none" baseline="0">
              <a:solidFill>
                <a:srgbClr val="000000"/>
              </a:solidFill>
              <a:latin typeface="Calibri"/>
              <a:ea typeface="Calibri"/>
              <a:cs typeface="Calibri"/>
            </a:rPr>
            <a:t>budgettaire fulltime-equivalenten</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zijn het resultaat van de sommatie van alle deelopdrachten van alle personeelsleden (m.a.w. met inbegrip van de vervangingen van minder dan een jaar).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Naast de detailgegevens voor het schooljaar 2018-2019 is er ook een historische reeks weergegeven vanaf het schooljaar 2011-2012. Door een staking in de maand januari 2012 kunnen de vermelde budgettaire fulltime-equivalenten voor januari 2012 lager uitvallen dan normaal.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Voor het </a:t>
          </a:r>
          <a:r>
            <a:rPr lang="en-US" cap="none" sz="1200" b="0" i="1" u="none" baseline="0">
              <a:solidFill>
                <a:srgbClr val="000000"/>
              </a:solidFill>
              <a:latin typeface="Calibri"/>
              <a:ea typeface="Calibri"/>
              <a:cs typeface="Calibri"/>
            </a:rPr>
            <a:t>hogescholenonderwijs </a:t>
          </a:r>
          <a:r>
            <a:rPr lang="en-US" cap="none" sz="1200" b="0" i="0" u="none" baseline="0">
              <a:solidFill>
                <a:srgbClr val="000000"/>
              </a:solidFill>
              <a:latin typeface="Calibri"/>
              <a:ea typeface="Calibri"/>
              <a:cs typeface="Calibri"/>
            </a:rPr>
            <a:t>zijn de lesopdrachten van de gastprofessoren en de mandaatsvergoedingen </a:t>
          </a:r>
          <a:r>
            <a:rPr lang="en-US" cap="none" sz="1200" b="0" i="0" u="sng" baseline="0">
              <a:solidFill>
                <a:srgbClr val="000000"/>
              </a:solidFill>
              <a:latin typeface="Calibri"/>
              <a:ea typeface="Calibri"/>
              <a:cs typeface="Calibri"/>
            </a:rPr>
            <a:t>niet</a:t>
          </a:r>
          <a:r>
            <a:rPr lang="en-US" cap="none" sz="1200" b="0" i="0" u="none" baseline="0">
              <a:solidFill>
                <a:srgbClr val="000000"/>
              </a:solidFill>
              <a:latin typeface="Calibri"/>
              <a:ea typeface="Calibri"/>
              <a:cs typeface="Calibri"/>
            </a:rPr>
            <a:t> opgenomen in de budgettaire fulltimes.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Voor het </a:t>
          </a:r>
          <a:r>
            <a:rPr lang="en-US" cap="none" sz="1200" b="0" i="1" u="none" baseline="0">
              <a:solidFill>
                <a:srgbClr val="000000"/>
              </a:solidFill>
              <a:latin typeface="Calibri"/>
              <a:ea typeface="Calibri"/>
              <a:cs typeface="Calibri"/>
            </a:rPr>
            <a:t>universitair onderwijs</a:t>
          </a:r>
          <a:r>
            <a:rPr lang="en-US" cap="none" sz="1200" b="0" i="0" u="none" baseline="0">
              <a:solidFill>
                <a:srgbClr val="000000"/>
              </a:solidFill>
              <a:latin typeface="Calibri"/>
              <a:ea typeface="Calibri"/>
              <a:cs typeface="Calibri"/>
            </a:rPr>
            <a:t> zijn de gastprofessoren, de vervroegd gepensioneerden en de gepensioneerde ZAP-leden die als bezoldigd emeritus verder blijven werken ten laste van de werkingsuitkeringen </a:t>
          </a:r>
          <a:r>
            <a:rPr lang="en-US" cap="none" sz="1200" b="0" i="0" u="sng" baseline="0">
              <a:solidFill>
                <a:srgbClr val="000000"/>
              </a:solidFill>
              <a:latin typeface="Calibri"/>
              <a:ea typeface="Calibri"/>
              <a:cs typeface="Calibri"/>
            </a:rPr>
            <a:t>niet</a:t>
          </a:r>
          <a:r>
            <a:rPr lang="en-US" cap="none" sz="1200" b="0" i="0" u="none" baseline="0">
              <a:solidFill>
                <a:srgbClr val="000000"/>
              </a:solidFill>
              <a:latin typeface="Calibri"/>
              <a:ea typeface="Calibri"/>
              <a:cs typeface="Calibri"/>
            </a:rPr>
            <a:t> in het cijfermateriaal van het aantal fulltime-equivalenten opgenomen. In de tabel met het aantal personen zijn deze </a:t>
          </a:r>
          <a:r>
            <a:rPr lang="en-US" cap="none" sz="1200" b="0" i="0" u="sng" baseline="0">
              <a:solidFill>
                <a:srgbClr val="000000"/>
              </a:solidFill>
              <a:latin typeface="Calibri"/>
              <a:ea typeface="Calibri"/>
              <a:cs typeface="Calibri"/>
            </a:rPr>
            <a:t>wel</a:t>
          </a:r>
          <a:r>
            <a:rPr lang="en-US" cap="none" sz="1200" b="0" i="0" u="none" baseline="0">
              <a:solidFill>
                <a:srgbClr val="000000"/>
              </a:solidFill>
              <a:latin typeface="Calibri"/>
              <a:ea typeface="Calibri"/>
              <a:cs typeface="Calibri"/>
            </a:rPr>
            <a:t> opgenomen.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tabel met betrekking tot de 'professionele  bachelors voor het onderwijs' en de 'masters'  wordt gebaseerd op de door de betrokkenen behaalde diploma's. (Zie deel 4 Personeel, hoofdstuk 3 Secundair onderwijs, 3,1 Budgettaire fulltime-equivalenten)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Voor het bestuurs-en onderwijzend personeel en de andere personeelscategorieën is ook het aantal personen in kaart gebracht die 60 jaar of ouder zijn en die nog werkzaam zijn in het onderwijs.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Bestuurspersoneel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Er worden afzonderlijke detailtabellen opgenomen met het bestuurspersoneel (Zie deel 4 Personeel, hoofdstuk 1 Algemeen overzicht, 1.2 Bestuurspersoneel). In de tabellen van het bestuurs- en  onderwijzend personeel zit het bestuurspersoneel inbegrepen.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Leeftijden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Vanaf deze publicatie wordt de definitie van leeftijd gebruikt die ook gehanteerd wordt in internationale dataverzamelingen (UOE-dataverzameling, UNESCO/OESO/Eurostat) : de leeftijd op 31 december 2018 voor schooljaar 2018-2019. Dit zorgt voor een breuklijn tov vorige publicaties.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Terbeschikkingstelling voorafgaand aan het rustpensioen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De terbeschikkingstelling wegens persoonlijke aangelegenheden voorafgaand aan het rustpensioen is een uitdovende maatregel voor alle personeelsleden, met uitzondering van het kleuteronderwijs. Voor het kleuteronderwijs blijft er een regeling waarbij ze tot 2 jaar voor hun pensioen vervroegd kunnen uitstappen. In januari 2019 gaat dit nog over 109 budgettaire fulltime-equivalenten, waarvan 59 in het kleuteronderwijs. Omwille van deze lage aantallen is het niet langer opportuun om hier uitgebreid over te rapporteren.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56" sqref="A56"/>
    </sheetView>
  </sheetViews>
  <sheetFormatPr defaultColWidth="9.140625" defaultRowHeight="12.75"/>
  <cols>
    <col min="2" max="2" width="3.7109375" style="0" customWidth="1"/>
  </cols>
  <sheetData>
    <row r="1" ht="15.75">
      <c r="A1" s="210" t="s">
        <v>50</v>
      </c>
    </row>
    <row r="3" ht="12.75">
      <c r="A3" s="208" t="s">
        <v>51</v>
      </c>
    </row>
    <row r="4" spans="1:3" ht="12.75">
      <c r="A4" s="229" t="s">
        <v>99</v>
      </c>
      <c r="C4" s="209" t="s">
        <v>52</v>
      </c>
    </row>
    <row r="5" spans="1:3" ht="12.75">
      <c r="A5" s="229" t="s">
        <v>100</v>
      </c>
      <c r="C5" s="209" t="s">
        <v>53</v>
      </c>
    </row>
    <row r="6" spans="1:3" ht="12.75">
      <c r="A6" s="229" t="s">
        <v>101</v>
      </c>
      <c r="C6" s="209" t="s">
        <v>54</v>
      </c>
    </row>
    <row r="7" ht="12.75">
      <c r="C7" s="209"/>
    </row>
    <row r="8" spans="1:3" ht="12.75">
      <c r="A8" s="208" t="s">
        <v>55</v>
      </c>
      <c r="C8" s="209"/>
    </row>
    <row r="9" spans="1:3" ht="12.75">
      <c r="A9" s="229" t="s">
        <v>102</v>
      </c>
      <c r="C9" s="209" t="s">
        <v>56</v>
      </c>
    </row>
    <row r="10" spans="1:3" ht="12.75">
      <c r="A10" s="229" t="s">
        <v>103</v>
      </c>
      <c r="C10" s="209" t="s">
        <v>57</v>
      </c>
    </row>
    <row r="11" spans="1:3" ht="12.75">
      <c r="A11" s="229" t="s">
        <v>104</v>
      </c>
      <c r="C11" s="4" t="s">
        <v>76</v>
      </c>
    </row>
    <row r="12" spans="1:3" ht="12.75">
      <c r="A12" s="229" t="s">
        <v>105</v>
      </c>
      <c r="C12" s="209" t="s">
        <v>58</v>
      </c>
    </row>
    <row r="13" spans="1:3" ht="12.75">
      <c r="A13" s="229" t="s">
        <v>106</v>
      </c>
      <c r="C13" s="209" t="s">
        <v>53</v>
      </c>
    </row>
    <row r="14" spans="1:3" ht="12.75">
      <c r="A14" s="229" t="s">
        <v>107</v>
      </c>
      <c r="C14" s="209" t="s">
        <v>59</v>
      </c>
    </row>
    <row r="15" spans="1:3" ht="12.75">
      <c r="A15" s="229" t="s">
        <v>108</v>
      </c>
      <c r="C15" s="4" t="s">
        <v>75</v>
      </c>
    </row>
    <row r="16" spans="1:3" ht="12.75">
      <c r="A16" s="229" t="s">
        <v>109</v>
      </c>
      <c r="C16" s="209" t="s">
        <v>60</v>
      </c>
    </row>
    <row r="17" spans="1:3" ht="12.75">
      <c r="A17" s="229" t="s">
        <v>110</v>
      </c>
      <c r="C17" s="209" t="s">
        <v>54</v>
      </c>
    </row>
  </sheetData>
  <sheetProtection/>
  <hyperlinks>
    <hyperlink ref="A4" location="'18PALG01'!A1" display="14PALG01"/>
    <hyperlink ref="A5" location="'18PALG02'!A1" display="14PALG02"/>
    <hyperlink ref="A6" location="'18PALG03'!A1" display="14PALG03"/>
    <hyperlink ref="A9" location="'18PALG04'!A1" display="14PALG04"/>
    <hyperlink ref="A10" location="'18PALG05'!A1" display="14PALG05"/>
    <hyperlink ref="A11" location="'18ALG06'!A1" display="14PALG06"/>
    <hyperlink ref="A12" location="'18ALG07'!A1" display="14PALG07"/>
    <hyperlink ref="A13" location="'18PALG08'!A1" display="14PALG08"/>
    <hyperlink ref="A14" location="'18PALG09'!A1" display="14PALG09"/>
    <hyperlink ref="A15" location="'18PALG10'!A1" display="14PALG10"/>
    <hyperlink ref="A16" location="'18PALG11'!A1" display="14PALG11"/>
    <hyperlink ref="A17" location="'18PALG12'!A1" display="14PALG12"/>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2"/>
    <pageSetUpPr fitToPage="1"/>
  </sheetPr>
  <dimension ref="A1:I66"/>
  <sheetViews>
    <sheetView zoomScalePageLayoutView="0" workbookViewId="0" topLeftCell="A1">
      <selection activeCell="A69" sqref="A69"/>
    </sheetView>
  </sheetViews>
  <sheetFormatPr defaultColWidth="9.28125" defaultRowHeight="12.75"/>
  <cols>
    <col min="1" max="1" width="33.8515625" style="112" customWidth="1"/>
    <col min="2" max="9" width="9.7109375" style="112" bestFit="1" customWidth="1"/>
    <col min="10" max="16384" width="9.28125" style="112" customWidth="1"/>
  </cols>
  <sheetData>
    <row r="1" ht="12.75">
      <c r="A1" s="111" t="s">
        <v>90</v>
      </c>
    </row>
    <row r="2" spans="1:8" ht="12.75">
      <c r="A2" s="254" t="s">
        <v>17</v>
      </c>
      <c r="B2" s="254"/>
      <c r="C2" s="254"/>
      <c r="D2" s="254"/>
      <c r="E2" s="254"/>
      <c r="F2" s="254"/>
      <c r="G2" s="254"/>
      <c r="H2" s="254"/>
    </row>
    <row r="3" spans="1:5" ht="12.75">
      <c r="A3" s="114"/>
      <c r="B3" s="115"/>
      <c r="C3" s="115"/>
      <c r="D3" s="115"/>
      <c r="E3" s="115"/>
    </row>
    <row r="4" spans="1:8" ht="12.75">
      <c r="A4" s="254" t="s">
        <v>47</v>
      </c>
      <c r="B4" s="254"/>
      <c r="C4" s="254"/>
      <c r="D4" s="254"/>
      <c r="E4" s="254"/>
      <c r="F4" s="254"/>
      <c r="G4" s="254"/>
      <c r="H4" s="254"/>
    </row>
    <row r="5" ht="13.5" thickBot="1">
      <c r="A5" s="113"/>
    </row>
    <row r="6" spans="1:9" ht="12.75">
      <c r="A6" s="116"/>
      <c r="B6" s="117"/>
      <c r="C6" s="117"/>
      <c r="D6" s="117"/>
      <c r="E6" s="117"/>
      <c r="F6" s="117"/>
      <c r="G6" s="117"/>
      <c r="H6" s="117"/>
      <c r="I6" s="117"/>
    </row>
    <row r="7" spans="1:9" s="137" customFormat="1" ht="12.75">
      <c r="A7" s="135"/>
      <c r="B7" s="211" t="s">
        <v>65</v>
      </c>
      <c r="C7" s="211" t="s">
        <v>66</v>
      </c>
      <c r="D7" s="211" t="s">
        <v>77</v>
      </c>
      <c r="E7" s="211" t="s">
        <v>78</v>
      </c>
      <c r="F7" s="211" t="s">
        <v>79</v>
      </c>
      <c r="G7" s="136" t="s">
        <v>88</v>
      </c>
      <c r="H7" s="136" t="s">
        <v>89</v>
      </c>
      <c r="I7" s="136" t="s">
        <v>92</v>
      </c>
    </row>
    <row r="8" spans="1:9" ht="12.75">
      <c r="A8" s="118"/>
      <c r="B8" s="119"/>
      <c r="C8" s="119"/>
      <c r="D8" s="119"/>
      <c r="E8" s="119"/>
      <c r="F8" s="119"/>
      <c r="G8" s="119"/>
      <c r="H8" s="119"/>
      <c r="I8" s="119"/>
    </row>
    <row r="9" spans="1:9" ht="12.75">
      <c r="A9" s="111"/>
      <c r="B9" s="120"/>
      <c r="C9" s="120"/>
      <c r="D9" s="120"/>
      <c r="E9" s="120"/>
      <c r="F9" s="120"/>
      <c r="G9" s="120"/>
      <c r="H9" s="120"/>
      <c r="I9" s="120"/>
    </row>
    <row r="10" spans="1:9" ht="12.75">
      <c r="A10" s="111" t="s">
        <v>7</v>
      </c>
      <c r="B10" s="119"/>
      <c r="C10" s="119"/>
      <c r="D10" s="119"/>
      <c r="E10" s="119"/>
      <c r="F10" s="119"/>
      <c r="G10" s="119"/>
      <c r="H10" s="119"/>
      <c r="I10" s="119"/>
    </row>
    <row r="11" spans="1:9" ht="12.75">
      <c r="A11" s="113" t="s">
        <v>18</v>
      </c>
      <c r="B11" s="121">
        <v>40493</v>
      </c>
      <c r="C11" s="121">
        <v>40198</v>
      </c>
      <c r="D11" s="121">
        <v>41417</v>
      </c>
      <c r="E11" s="121">
        <v>41808</v>
      </c>
      <c r="F11" s="121">
        <v>42348</v>
      </c>
      <c r="G11" s="121">
        <v>42950</v>
      </c>
      <c r="H11" s="121">
        <v>43746</v>
      </c>
      <c r="I11" s="121">
        <v>46486</v>
      </c>
    </row>
    <row r="12" spans="1:9" ht="12.75">
      <c r="A12" s="113" t="s">
        <v>19</v>
      </c>
      <c r="B12" s="121">
        <v>13733</v>
      </c>
      <c r="C12" s="121">
        <v>15795</v>
      </c>
      <c r="D12" s="121">
        <v>15355</v>
      </c>
      <c r="E12" s="121">
        <v>15680</v>
      </c>
      <c r="F12" s="121">
        <v>15796</v>
      </c>
      <c r="G12" s="121">
        <v>16132</v>
      </c>
      <c r="H12" s="121">
        <v>15704</v>
      </c>
      <c r="I12" s="121">
        <v>14100</v>
      </c>
    </row>
    <row r="13" spans="1:9" s="124" customFormat="1" ht="12.75">
      <c r="A13" s="122" t="s">
        <v>4</v>
      </c>
      <c r="B13" s="123">
        <f aca="true" t="shared" si="0" ref="B13:I13">SUM(B11:B12)</f>
        <v>54226</v>
      </c>
      <c r="C13" s="123">
        <f t="shared" si="0"/>
        <v>55993</v>
      </c>
      <c r="D13" s="123">
        <f t="shared" si="0"/>
        <v>56772</v>
      </c>
      <c r="E13" s="123">
        <f t="shared" si="0"/>
        <v>57488</v>
      </c>
      <c r="F13" s="123">
        <f t="shared" si="0"/>
        <v>58144</v>
      </c>
      <c r="G13" s="123">
        <f t="shared" si="0"/>
        <v>59082</v>
      </c>
      <c r="H13" s="123">
        <f t="shared" si="0"/>
        <v>59450</v>
      </c>
      <c r="I13" s="123">
        <f t="shared" si="0"/>
        <v>60586</v>
      </c>
    </row>
    <row r="14" spans="1:9" ht="12.75">
      <c r="A14" s="125"/>
      <c r="B14" s="121"/>
      <c r="C14" s="121"/>
      <c r="D14" s="121"/>
      <c r="E14" s="121"/>
      <c r="F14" s="121"/>
      <c r="G14" s="121"/>
      <c r="H14" s="121"/>
      <c r="I14" s="121"/>
    </row>
    <row r="15" spans="1:9" ht="12.75">
      <c r="A15" s="111" t="s">
        <v>11</v>
      </c>
      <c r="B15" s="121"/>
      <c r="C15" s="121"/>
      <c r="D15" s="121"/>
      <c r="E15" s="121"/>
      <c r="F15" s="121"/>
      <c r="G15" s="121"/>
      <c r="H15" s="121"/>
      <c r="I15" s="121"/>
    </row>
    <row r="16" spans="1:9" ht="12.75">
      <c r="A16" s="113" t="s">
        <v>18</v>
      </c>
      <c r="B16" s="121">
        <v>5190</v>
      </c>
      <c r="C16" s="121">
        <v>5214</v>
      </c>
      <c r="D16" s="121">
        <v>5231</v>
      </c>
      <c r="E16" s="121">
        <v>5223</v>
      </c>
      <c r="F16" s="121">
        <v>5205</v>
      </c>
      <c r="G16" s="121">
        <v>5175</v>
      </c>
      <c r="H16" s="121">
        <v>5171</v>
      </c>
      <c r="I16" s="121">
        <v>5146</v>
      </c>
    </row>
    <row r="17" spans="1:9" ht="12.75">
      <c r="A17" s="113" t="s">
        <v>19</v>
      </c>
      <c r="B17" s="121">
        <v>1723</v>
      </c>
      <c r="C17" s="121">
        <v>1725</v>
      </c>
      <c r="D17" s="121">
        <v>1777</v>
      </c>
      <c r="E17" s="121">
        <v>1808</v>
      </c>
      <c r="F17" s="121">
        <v>1753</v>
      </c>
      <c r="G17" s="121">
        <v>1768</v>
      </c>
      <c r="H17" s="121">
        <v>1802</v>
      </c>
      <c r="I17" s="121">
        <v>1912</v>
      </c>
    </row>
    <row r="18" spans="1:9" s="124" customFormat="1" ht="12.75">
      <c r="A18" s="122" t="s">
        <v>4</v>
      </c>
      <c r="B18" s="123">
        <f aca="true" t="shared" si="1" ref="B18:I18">SUM(B16:B17)</f>
        <v>6913</v>
      </c>
      <c r="C18" s="123">
        <f t="shared" si="1"/>
        <v>6939</v>
      </c>
      <c r="D18" s="123">
        <f t="shared" si="1"/>
        <v>7008</v>
      </c>
      <c r="E18" s="123">
        <f t="shared" si="1"/>
        <v>7031</v>
      </c>
      <c r="F18" s="123">
        <f t="shared" si="1"/>
        <v>6958</v>
      </c>
      <c r="G18" s="123">
        <f t="shared" si="1"/>
        <v>6943</v>
      </c>
      <c r="H18" s="123">
        <f t="shared" si="1"/>
        <v>6973</v>
      </c>
      <c r="I18" s="123">
        <f t="shared" si="1"/>
        <v>7058</v>
      </c>
    </row>
    <row r="19" spans="1:9" ht="12.75">
      <c r="A19" s="113"/>
      <c r="B19" s="121"/>
      <c r="C19" s="121"/>
      <c r="D19" s="121"/>
      <c r="E19" s="121"/>
      <c r="F19" s="121"/>
      <c r="G19" s="121"/>
      <c r="H19" s="121"/>
      <c r="I19" s="121"/>
    </row>
    <row r="20" spans="1:9" ht="12.75">
      <c r="A20" s="111" t="s">
        <v>12</v>
      </c>
      <c r="B20" s="121"/>
      <c r="C20" s="121"/>
      <c r="D20" s="121"/>
      <c r="E20" s="121"/>
      <c r="F20" s="121"/>
      <c r="G20" s="121"/>
      <c r="H20" s="121"/>
      <c r="I20" s="121"/>
    </row>
    <row r="21" spans="1:9" ht="12.75">
      <c r="A21" s="113" t="s">
        <v>18</v>
      </c>
      <c r="B21" s="121">
        <v>47866</v>
      </c>
      <c r="C21" s="121">
        <v>46842</v>
      </c>
      <c r="D21" s="121">
        <v>46327</v>
      </c>
      <c r="E21" s="121">
        <v>45667</v>
      </c>
      <c r="F21" s="121">
        <v>45722</v>
      </c>
      <c r="G21" s="121">
        <v>45126</v>
      </c>
      <c r="H21" s="121">
        <f>46419-H31</f>
        <v>45288</v>
      </c>
      <c r="I21" s="121">
        <v>46857</v>
      </c>
    </row>
    <row r="22" spans="1:9" ht="12.75">
      <c r="A22" s="113" t="s">
        <v>19</v>
      </c>
      <c r="B22" s="121">
        <v>13947</v>
      </c>
      <c r="C22" s="121">
        <v>14087</v>
      </c>
      <c r="D22" s="121">
        <v>14094</v>
      </c>
      <c r="E22" s="121">
        <v>14297</v>
      </c>
      <c r="F22" s="121">
        <v>13909</v>
      </c>
      <c r="G22" s="121">
        <v>14627</v>
      </c>
      <c r="H22" s="121">
        <f>14850-H32</f>
        <v>14506</v>
      </c>
      <c r="I22" s="121">
        <v>13242</v>
      </c>
    </row>
    <row r="23" spans="1:9" s="124" customFormat="1" ht="12.75">
      <c r="A23" s="122" t="s">
        <v>4</v>
      </c>
      <c r="B23" s="123">
        <f aca="true" t="shared" si="2" ref="B23:I23">SUM(B21:B22)</f>
        <v>61813</v>
      </c>
      <c r="C23" s="123">
        <f t="shared" si="2"/>
        <v>60929</v>
      </c>
      <c r="D23" s="123">
        <f t="shared" si="2"/>
        <v>60421</v>
      </c>
      <c r="E23" s="123">
        <f t="shared" si="2"/>
        <v>59964</v>
      </c>
      <c r="F23" s="123">
        <f t="shared" si="2"/>
        <v>59631</v>
      </c>
      <c r="G23" s="123">
        <f t="shared" si="2"/>
        <v>59753</v>
      </c>
      <c r="H23" s="123">
        <f t="shared" si="2"/>
        <v>59794</v>
      </c>
      <c r="I23" s="123">
        <f t="shared" si="2"/>
        <v>60099</v>
      </c>
    </row>
    <row r="24" spans="1:9" ht="12.75">
      <c r="A24" s="125"/>
      <c r="B24" s="121"/>
      <c r="C24" s="121"/>
      <c r="D24" s="121"/>
      <c r="E24" s="121"/>
      <c r="F24" s="121"/>
      <c r="G24" s="121"/>
      <c r="H24" s="121"/>
      <c r="I24" s="121"/>
    </row>
    <row r="25" spans="1:9" ht="12.75">
      <c r="A25" s="111" t="s">
        <v>13</v>
      </c>
      <c r="B25" s="121"/>
      <c r="C25" s="121"/>
      <c r="D25" s="121"/>
      <c r="E25" s="121"/>
      <c r="F25" s="121"/>
      <c r="G25" s="121"/>
      <c r="H25" s="121"/>
      <c r="I25" s="121"/>
    </row>
    <row r="26" spans="1:9" ht="12.75">
      <c r="A26" s="113" t="s">
        <v>18</v>
      </c>
      <c r="B26" s="121">
        <v>4923</v>
      </c>
      <c r="C26" s="121">
        <v>5042</v>
      </c>
      <c r="D26" s="121">
        <v>5215</v>
      </c>
      <c r="E26" s="121">
        <v>5338</v>
      </c>
      <c r="F26" s="121">
        <v>5470</v>
      </c>
      <c r="G26" s="121">
        <v>5563</v>
      </c>
      <c r="H26" s="121">
        <v>5624</v>
      </c>
      <c r="I26" s="121">
        <v>5784</v>
      </c>
    </row>
    <row r="27" spans="1:9" ht="12.75">
      <c r="A27" s="113" t="s">
        <v>19</v>
      </c>
      <c r="B27" s="121">
        <v>2044</v>
      </c>
      <c r="C27" s="121">
        <v>2074</v>
      </c>
      <c r="D27" s="121">
        <v>2119</v>
      </c>
      <c r="E27" s="121">
        <v>2140</v>
      </c>
      <c r="F27" s="121">
        <v>2103</v>
      </c>
      <c r="G27" s="121">
        <v>2095</v>
      </c>
      <c r="H27" s="121">
        <v>2170</v>
      </c>
      <c r="I27" s="121">
        <v>2191</v>
      </c>
    </row>
    <row r="28" spans="1:9" s="124" customFormat="1" ht="12.75">
      <c r="A28" s="122" t="s">
        <v>4</v>
      </c>
      <c r="B28" s="123">
        <f aca="true" t="shared" si="3" ref="B28:I28">SUM(B26:B27)</f>
        <v>6967</v>
      </c>
      <c r="C28" s="123">
        <f t="shared" si="3"/>
        <v>7116</v>
      </c>
      <c r="D28" s="123">
        <f t="shared" si="3"/>
        <v>7334</v>
      </c>
      <c r="E28" s="123">
        <f t="shared" si="3"/>
        <v>7478</v>
      </c>
      <c r="F28" s="123">
        <f t="shared" si="3"/>
        <v>7573</v>
      </c>
      <c r="G28" s="123">
        <f t="shared" si="3"/>
        <v>7658</v>
      </c>
      <c r="H28" s="123">
        <f t="shared" si="3"/>
        <v>7794</v>
      </c>
      <c r="I28" s="123">
        <f t="shared" si="3"/>
        <v>7975</v>
      </c>
    </row>
    <row r="29" spans="1:9" s="124" customFormat="1" ht="12.75">
      <c r="A29" s="122"/>
      <c r="B29" s="126"/>
      <c r="C29" s="126"/>
      <c r="D29" s="126"/>
      <c r="E29" s="126"/>
      <c r="F29" s="126"/>
      <c r="G29" s="126"/>
      <c r="H29" s="126"/>
      <c r="I29" s="126"/>
    </row>
    <row r="30" spans="1:9" ht="12.75">
      <c r="A30" s="111" t="s">
        <v>72</v>
      </c>
      <c r="B30" s="121"/>
      <c r="C30" s="121"/>
      <c r="D30" s="121"/>
      <c r="E30" s="121"/>
      <c r="F30" s="121"/>
      <c r="G30" s="121"/>
      <c r="H30" s="121"/>
      <c r="I30" s="121"/>
    </row>
    <row r="31" spans="1:9" ht="12.75">
      <c r="A31" s="113" t="s">
        <v>18</v>
      </c>
      <c r="B31" s="121">
        <v>804</v>
      </c>
      <c r="C31" s="121">
        <v>838</v>
      </c>
      <c r="D31" s="121">
        <v>920</v>
      </c>
      <c r="E31" s="121">
        <v>1017</v>
      </c>
      <c r="F31" s="121">
        <v>1075</v>
      </c>
      <c r="G31" s="121">
        <v>1127</v>
      </c>
      <c r="H31" s="121">
        <v>1131</v>
      </c>
      <c r="I31" s="121">
        <v>1133</v>
      </c>
    </row>
    <row r="32" spans="1:9" ht="12.75">
      <c r="A32" s="113" t="s">
        <v>19</v>
      </c>
      <c r="B32" s="121">
        <v>376</v>
      </c>
      <c r="C32" s="121">
        <v>432</v>
      </c>
      <c r="D32" s="121">
        <v>454</v>
      </c>
      <c r="E32" s="121">
        <v>453</v>
      </c>
      <c r="F32" s="121">
        <v>438</v>
      </c>
      <c r="G32" s="121">
        <v>411</v>
      </c>
      <c r="H32" s="121">
        <v>344</v>
      </c>
      <c r="I32" s="121">
        <v>301</v>
      </c>
    </row>
    <row r="33" spans="1:9" s="124" customFormat="1" ht="12.75">
      <c r="A33" s="122" t="s">
        <v>4</v>
      </c>
      <c r="B33" s="123">
        <f aca="true" t="shared" si="4" ref="B33:I33">SUM(B31:B32)</f>
        <v>1180</v>
      </c>
      <c r="C33" s="123">
        <f t="shared" si="4"/>
        <v>1270</v>
      </c>
      <c r="D33" s="123">
        <f t="shared" si="4"/>
        <v>1374</v>
      </c>
      <c r="E33" s="123">
        <f t="shared" si="4"/>
        <v>1470</v>
      </c>
      <c r="F33" s="123">
        <f t="shared" si="4"/>
        <v>1513</v>
      </c>
      <c r="G33" s="123">
        <f t="shared" si="4"/>
        <v>1538</v>
      </c>
      <c r="H33" s="123">
        <f t="shared" si="4"/>
        <v>1475</v>
      </c>
      <c r="I33" s="123">
        <f t="shared" si="4"/>
        <v>1434</v>
      </c>
    </row>
    <row r="34" spans="1:9" ht="12.75">
      <c r="A34" s="113"/>
      <c r="B34" s="121"/>
      <c r="C34" s="121"/>
      <c r="D34" s="121"/>
      <c r="E34" s="121"/>
      <c r="F34" s="121"/>
      <c r="G34" s="121"/>
      <c r="H34" s="121"/>
      <c r="I34" s="121"/>
    </row>
    <row r="35" spans="1:9" ht="12.75">
      <c r="A35" s="111" t="s">
        <v>14</v>
      </c>
      <c r="B35" s="121"/>
      <c r="C35" s="121"/>
      <c r="D35" s="121"/>
      <c r="E35" s="121"/>
      <c r="F35" s="121"/>
      <c r="G35" s="121"/>
      <c r="H35" s="121"/>
      <c r="I35" s="121"/>
    </row>
    <row r="36" spans="1:9" ht="12.75">
      <c r="A36" s="113" t="s">
        <v>18</v>
      </c>
      <c r="B36" s="121">
        <v>5414</v>
      </c>
      <c r="C36" s="121">
        <v>5405</v>
      </c>
      <c r="D36" s="121">
        <v>4773</v>
      </c>
      <c r="E36" s="121">
        <v>4499</v>
      </c>
      <c r="F36" s="121">
        <v>4574</v>
      </c>
      <c r="G36" s="121">
        <v>4493</v>
      </c>
      <c r="H36" s="121">
        <v>4550</v>
      </c>
      <c r="I36" s="121">
        <v>4610</v>
      </c>
    </row>
    <row r="37" spans="1:9" ht="12.75">
      <c r="A37" s="113" t="s">
        <v>19</v>
      </c>
      <c r="B37" s="121">
        <v>4720</v>
      </c>
      <c r="C37" s="121">
        <v>4748</v>
      </c>
      <c r="D37" s="121">
        <v>4012</v>
      </c>
      <c r="E37" s="121">
        <v>3877</v>
      </c>
      <c r="F37" s="121">
        <v>3754</v>
      </c>
      <c r="G37" s="121">
        <v>3910</v>
      </c>
      <c r="H37" s="121">
        <v>4034</v>
      </c>
      <c r="I37" s="121">
        <v>3969</v>
      </c>
    </row>
    <row r="38" spans="1:9" s="124" customFormat="1" ht="12.75">
      <c r="A38" s="122" t="s">
        <v>4</v>
      </c>
      <c r="B38" s="123">
        <f aca="true" t="shared" si="5" ref="B38:I38">SUM(B36:B37)</f>
        <v>10134</v>
      </c>
      <c r="C38" s="123">
        <f t="shared" si="5"/>
        <v>10153</v>
      </c>
      <c r="D38" s="123">
        <f t="shared" si="5"/>
        <v>8785</v>
      </c>
      <c r="E38" s="123">
        <f t="shared" si="5"/>
        <v>8376</v>
      </c>
      <c r="F38" s="123">
        <f t="shared" si="5"/>
        <v>8328</v>
      </c>
      <c r="G38" s="123">
        <f t="shared" si="5"/>
        <v>8403</v>
      </c>
      <c r="H38" s="123">
        <f t="shared" si="5"/>
        <v>8584</v>
      </c>
      <c r="I38" s="123">
        <f t="shared" si="5"/>
        <v>8579</v>
      </c>
    </row>
    <row r="39" spans="1:9" s="124" customFormat="1" ht="12.75">
      <c r="A39" s="122"/>
      <c r="B39" s="126"/>
      <c r="C39" s="126"/>
      <c r="D39" s="126"/>
      <c r="E39" s="126"/>
      <c r="F39" s="126"/>
      <c r="G39" s="126"/>
      <c r="H39" s="126"/>
      <c r="I39" s="126"/>
    </row>
    <row r="40" spans="1:9" s="39" customFormat="1" ht="12.75">
      <c r="A40" s="201" t="s">
        <v>48</v>
      </c>
      <c r="B40" s="41"/>
      <c r="C40" s="41"/>
      <c r="D40" s="41"/>
      <c r="E40" s="41"/>
      <c r="F40" s="41"/>
      <c r="G40" s="41"/>
      <c r="H40" s="41"/>
      <c r="I40" s="41"/>
    </row>
    <row r="41" spans="1:9" s="39" customFormat="1" ht="12.75">
      <c r="A41" s="28" t="s">
        <v>18</v>
      </c>
      <c r="B41" s="36">
        <v>0</v>
      </c>
      <c r="C41" s="36">
        <v>0</v>
      </c>
      <c r="D41" s="36">
        <v>0</v>
      </c>
      <c r="E41" s="36">
        <v>0</v>
      </c>
      <c r="F41" s="36">
        <v>0</v>
      </c>
      <c r="G41" s="36">
        <v>0</v>
      </c>
      <c r="H41" s="36">
        <v>681</v>
      </c>
      <c r="I41" s="36">
        <v>710</v>
      </c>
    </row>
    <row r="42" spans="1:9" s="39" customFormat="1" ht="12.75">
      <c r="A42" s="28" t="s">
        <v>19</v>
      </c>
      <c r="B42" s="36">
        <v>825</v>
      </c>
      <c r="C42" s="36">
        <v>834</v>
      </c>
      <c r="D42" s="36">
        <v>865</v>
      </c>
      <c r="E42" s="36">
        <v>980</v>
      </c>
      <c r="F42" s="36">
        <v>1088</v>
      </c>
      <c r="G42" s="36">
        <v>1196</v>
      </c>
      <c r="H42" s="36">
        <v>551</v>
      </c>
      <c r="I42" s="36">
        <v>524</v>
      </c>
    </row>
    <row r="43" spans="1:9" s="39" customFormat="1" ht="12.75">
      <c r="A43" s="37" t="s">
        <v>4</v>
      </c>
      <c r="B43" s="38">
        <f aca="true" t="shared" si="6" ref="B43:I43">B41+B42</f>
        <v>825</v>
      </c>
      <c r="C43" s="38">
        <f t="shared" si="6"/>
        <v>834</v>
      </c>
      <c r="D43" s="38">
        <f t="shared" si="6"/>
        <v>865</v>
      </c>
      <c r="E43" s="38">
        <f t="shared" si="6"/>
        <v>980</v>
      </c>
      <c r="F43" s="38">
        <f t="shared" si="6"/>
        <v>1088</v>
      </c>
      <c r="G43" s="38">
        <f t="shared" si="6"/>
        <v>1196</v>
      </c>
      <c r="H43" s="38">
        <f t="shared" si="6"/>
        <v>1232</v>
      </c>
      <c r="I43" s="38">
        <f t="shared" si="6"/>
        <v>1234</v>
      </c>
    </row>
    <row r="44" spans="1:9" ht="12.75">
      <c r="A44" s="122"/>
      <c r="B44" s="121"/>
      <c r="C44" s="121"/>
      <c r="D44" s="121"/>
      <c r="E44" s="121"/>
      <c r="F44" s="121"/>
      <c r="G44" s="121"/>
      <c r="H44" s="121"/>
      <c r="I44" s="121"/>
    </row>
    <row r="45" spans="1:9" ht="12.75">
      <c r="A45" s="1" t="s">
        <v>45</v>
      </c>
      <c r="B45" s="121"/>
      <c r="C45" s="121"/>
      <c r="D45" s="121"/>
      <c r="E45" s="121"/>
      <c r="F45" s="121"/>
      <c r="G45" s="121"/>
      <c r="H45" s="121"/>
      <c r="I45" s="121"/>
    </row>
    <row r="46" spans="1:9" ht="12.75">
      <c r="A46" s="113" t="s">
        <v>18</v>
      </c>
      <c r="B46" s="121">
        <v>3395</v>
      </c>
      <c r="C46" s="121">
        <v>3451</v>
      </c>
      <c r="D46" s="121">
        <v>3487</v>
      </c>
      <c r="E46" s="121">
        <v>3472</v>
      </c>
      <c r="F46" s="121">
        <v>3485</v>
      </c>
      <c r="G46" s="121">
        <v>3496</v>
      </c>
      <c r="H46" s="121">
        <v>3530</v>
      </c>
      <c r="I46" s="121">
        <v>3809</v>
      </c>
    </row>
    <row r="47" spans="1:9" ht="12.75">
      <c r="A47" s="113" t="s">
        <v>19</v>
      </c>
      <c r="B47" s="121">
        <v>2285</v>
      </c>
      <c r="C47" s="121">
        <v>2292</v>
      </c>
      <c r="D47" s="121">
        <v>2327</v>
      </c>
      <c r="E47" s="121">
        <v>2385</v>
      </c>
      <c r="F47" s="121">
        <v>2421</v>
      </c>
      <c r="G47" s="121">
        <v>2569</v>
      </c>
      <c r="H47" s="121">
        <v>2616</v>
      </c>
      <c r="I47" s="121">
        <v>2309</v>
      </c>
    </row>
    <row r="48" spans="1:9" s="124" customFormat="1" ht="12.75">
      <c r="A48" s="122" t="s">
        <v>4</v>
      </c>
      <c r="B48" s="123">
        <f aca="true" t="shared" si="7" ref="B48:I48">SUM(B46:B47)</f>
        <v>5680</v>
      </c>
      <c r="C48" s="123">
        <f t="shared" si="7"/>
        <v>5743</v>
      </c>
      <c r="D48" s="123">
        <f t="shared" si="7"/>
        <v>5814</v>
      </c>
      <c r="E48" s="123">
        <f t="shared" si="7"/>
        <v>5857</v>
      </c>
      <c r="F48" s="123">
        <f t="shared" si="7"/>
        <v>5906</v>
      </c>
      <c r="G48" s="123">
        <f t="shared" si="7"/>
        <v>6065</v>
      </c>
      <c r="H48" s="123">
        <f t="shared" si="7"/>
        <v>6146</v>
      </c>
      <c r="I48" s="123">
        <f t="shared" si="7"/>
        <v>6118</v>
      </c>
    </row>
    <row r="49" spans="1:9" ht="12.75">
      <c r="A49" s="113"/>
      <c r="B49" s="121"/>
      <c r="C49" s="121"/>
      <c r="D49" s="121"/>
      <c r="E49" s="121"/>
      <c r="F49" s="121"/>
      <c r="G49" s="121"/>
      <c r="H49" s="121"/>
      <c r="I49" s="121"/>
    </row>
    <row r="50" spans="1:9" ht="12.75">
      <c r="A50" s="1" t="s">
        <v>46</v>
      </c>
      <c r="B50" s="121"/>
      <c r="C50" s="121"/>
      <c r="D50" s="121"/>
      <c r="E50" s="121"/>
      <c r="F50" s="121"/>
      <c r="G50" s="121"/>
      <c r="H50" s="121"/>
      <c r="I50" s="121"/>
    </row>
    <row r="51" spans="1:9" ht="12.75">
      <c r="A51" s="113" t="s">
        <v>18</v>
      </c>
      <c r="B51" s="121">
        <v>569</v>
      </c>
      <c r="C51" s="121">
        <v>575</v>
      </c>
      <c r="D51" s="121">
        <v>589</v>
      </c>
      <c r="E51" s="121">
        <v>568</v>
      </c>
      <c r="F51" s="121">
        <v>559</v>
      </c>
      <c r="G51" s="121">
        <v>525</v>
      </c>
      <c r="H51" s="121">
        <v>500</v>
      </c>
      <c r="I51" s="121">
        <v>486</v>
      </c>
    </row>
    <row r="52" spans="1:9" ht="12.75">
      <c r="A52" s="113" t="s">
        <v>19</v>
      </c>
      <c r="B52" s="121">
        <v>692</v>
      </c>
      <c r="C52" s="121">
        <v>640</v>
      </c>
      <c r="D52" s="121">
        <v>605</v>
      </c>
      <c r="E52" s="121">
        <v>632</v>
      </c>
      <c r="F52" s="121">
        <v>637</v>
      </c>
      <c r="G52" s="121">
        <v>654</v>
      </c>
      <c r="H52" s="121">
        <v>644</v>
      </c>
      <c r="I52" s="121">
        <v>625</v>
      </c>
    </row>
    <row r="53" spans="1:9" s="124" customFormat="1" ht="12.75">
      <c r="A53" s="122" t="s">
        <v>4</v>
      </c>
      <c r="B53" s="123">
        <f aca="true" t="shared" si="8" ref="B53:I53">SUM(B51:B52)</f>
        <v>1261</v>
      </c>
      <c r="C53" s="123">
        <f t="shared" si="8"/>
        <v>1215</v>
      </c>
      <c r="D53" s="123">
        <f t="shared" si="8"/>
        <v>1194</v>
      </c>
      <c r="E53" s="123">
        <f t="shared" si="8"/>
        <v>1200</v>
      </c>
      <c r="F53" s="123">
        <f t="shared" si="8"/>
        <v>1196</v>
      </c>
      <c r="G53" s="123">
        <f t="shared" si="8"/>
        <v>1179</v>
      </c>
      <c r="H53" s="123">
        <f t="shared" si="8"/>
        <v>1144</v>
      </c>
      <c r="I53" s="123">
        <f t="shared" si="8"/>
        <v>1111</v>
      </c>
    </row>
    <row r="54" spans="1:9" s="124" customFormat="1" ht="12.75">
      <c r="A54" s="122"/>
      <c r="B54" s="126"/>
      <c r="C54" s="126"/>
      <c r="D54" s="126"/>
      <c r="E54" s="126"/>
      <c r="F54" s="126"/>
      <c r="G54" s="126"/>
      <c r="H54" s="126"/>
      <c r="I54" s="126"/>
    </row>
    <row r="55" spans="1:9" ht="12.75">
      <c r="A55" s="111" t="s">
        <v>15</v>
      </c>
      <c r="B55" s="121"/>
      <c r="C55" s="121"/>
      <c r="D55" s="121"/>
      <c r="E55" s="121"/>
      <c r="F55" s="121"/>
      <c r="G55" s="121"/>
      <c r="H55" s="121"/>
      <c r="I55" s="121"/>
    </row>
    <row r="56" spans="1:9" ht="12.75">
      <c r="A56" s="113" t="s">
        <v>18</v>
      </c>
      <c r="B56" s="121">
        <v>3732</v>
      </c>
      <c r="C56" s="121">
        <v>3735</v>
      </c>
      <c r="D56" s="121">
        <v>3788</v>
      </c>
      <c r="E56" s="121">
        <v>3804</v>
      </c>
      <c r="F56" s="121">
        <v>3809</v>
      </c>
      <c r="G56" s="121">
        <v>3800</v>
      </c>
      <c r="H56" s="121">
        <v>3881</v>
      </c>
      <c r="I56" s="121">
        <v>3985</v>
      </c>
    </row>
    <row r="57" spans="1:9" ht="12.75">
      <c r="A57" s="113" t="s">
        <v>19</v>
      </c>
      <c r="B57" s="121">
        <v>1631</v>
      </c>
      <c r="C57" s="121">
        <v>1652</v>
      </c>
      <c r="D57" s="121">
        <v>1640</v>
      </c>
      <c r="E57" s="121">
        <v>1629</v>
      </c>
      <c r="F57" s="121">
        <v>1591</v>
      </c>
      <c r="G57" s="121">
        <v>1604</v>
      </c>
      <c r="H57" s="121">
        <v>1563</v>
      </c>
      <c r="I57" s="121">
        <v>1531</v>
      </c>
    </row>
    <row r="58" spans="1:9" s="124" customFormat="1" ht="12.75">
      <c r="A58" s="122" t="s">
        <v>4</v>
      </c>
      <c r="B58" s="123">
        <f aca="true" t="shared" si="9" ref="B58:I58">SUM(B56:B57)</f>
        <v>5363</v>
      </c>
      <c r="C58" s="123">
        <f t="shared" si="9"/>
        <v>5387</v>
      </c>
      <c r="D58" s="123">
        <f t="shared" si="9"/>
        <v>5428</v>
      </c>
      <c r="E58" s="123">
        <f t="shared" si="9"/>
        <v>5433</v>
      </c>
      <c r="F58" s="123">
        <f t="shared" si="9"/>
        <v>5400</v>
      </c>
      <c r="G58" s="123">
        <f t="shared" si="9"/>
        <v>5404</v>
      </c>
      <c r="H58" s="123">
        <f t="shared" si="9"/>
        <v>5444</v>
      </c>
      <c r="I58" s="123">
        <f t="shared" si="9"/>
        <v>5516</v>
      </c>
    </row>
    <row r="59" spans="1:9" ht="12.75">
      <c r="A59" s="122"/>
      <c r="B59" s="121"/>
      <c r="C59" s="121"/>
      <c r="D59" s="121"/>
      <c r="E59" s="121"/>
      <c r="F59" s="121"/>
      <c r="G59" s="121"/>
      <c r="H59" s="121"/>
      <c r="I59" s="121"/>
    </row>
    <row r="60" spans="1:9" ht="12.75">
      <c r="A60" s="181"/>
      <c r="B60" s="182"/>
      <c r="C60" s="182"/>
      <c r="D60" s="182"/>
      <c r="E60" s="182"/>
      <c r="F60" s="182"/>
      <c r="G60" s="182"/>
      <c r="H60" s="182"/>
      <c r="I60" s="182"/>
    </row>
    <row r="61" spans="1:9" s="27" customFormat="1" ht="12.75">
      <c r="A61" s="42" t="s">
        <v>87</v>
      </c>
      <c r="B61" s="36"/>
      <c r="C61" s="36"/>
      <c r="D61" s="36"/>
      <c r="E61" s="36"/>
      <c r="F61" s="36"/>
      <c r="G61" s="36"/>
      <c r="H61" s="36"/>
      <c r="I61" s="36"/>
    </row>
    <row r="62" spans="1:9" s="27" customFormat="1" ht="12.75">
      <c r="A62" s="28" t="s">
        <v>18</v>
      </c>
      <c r="B62" s="36">
        <f aca="true" t="shared" si="10" ref="B62:F63">SUM(B11,B16,B21,B26,B31,B36,B46,B51,B56,B41)</f>
        <v>112386</v>
      </c>
      <c r="C62" s="36">
        <f t="shared" si="10"/>
        <v>111300</v>
      </c>
      <c r="D62" s="36">
        <f t="shared" si="10"/>
        <v>111747</v>
      </c>
      <c r="E62" s="36">
        <f t="shared" si="10"/>
        <v>111396</v>
      </c>
      <c r="F62" s="36">
        <f t="shared" si="10"/>
        <v>112247</v>
      </c>
      <c r="G62" s="36">
        <f aca="true" t="shared" si="11" ref="G62:I63">SUM(G11,G16,G21,G26,G31,G36,G46,G51,G56,G41)</f>
        <v>112255</v>
      </c>
      <c r="H62" s="36">
        <f t="shared" si="11"/>
        <v>114102</v>
      </c>
      <c r="I62" s="36">
        <f t="shared" si="11"/>
        <v>119006</v>
      </c>
    </row>
    <row r="63" spans="1:9" s="27" customFormat="1" ht="12.75">
      <c r="A63" s="28" t="s">
        <v>19</v>
      </c>
      <c r="B63" s="36">
        <f t="shared" si="10"/>
        <v>41976</v>
      </c>
      <c r="C63" s="36">
        <f t="shared" si="10"/>
        <v>44279</v>
      </c>
      <c r="D63" s="36">
        <f t="shared" si="10"/>
        <v>43248</v>
      </c>
      <c r="E63" s="36">
        <f t="shared" si="10"/>
        <v>43881</v>
      </c>
      <c r="F63" s="36">
        <f t="shared" si="10"/>
        <v>43490</v>
      </c>
      <c r="G63" s="36">
        <f t="shared" si="11"/>
        <v>44966</v>
      </c>
      <c r="H63" s="36">
        <f t="shared" si="11"/>
        <v>43934</v>
      </c>
      <c r="I63" s="36">
        <f t="shared" si="11"/>
        <v>40704</v>
      </c>
    </row>
    <row r="64" spans="1:9" s="39" customFormat="1" ht="12.75">
      <c r="A64" s="37" t="s">
        <v>4</v>
      </c>
      <c r="B64" s="38">
        <f aca="true" t="shared" si="12" ref="B64:I64">SUM(B62:B63)</f>
        <v>154362</v>
      </c>
      <c r="C64" s="38">
        <f t="shared" si="12"/>
        <v>155579</v>
      </c>
      <c r="D64" s="38">
        <f t="shared" si="12"/>
        <v>154995</v>
      </c>
      <c r="E64" s="38">
        <f t="shared" si="12"/>
        <v>155277</v>
      </c>
      <c r="F64" s="38">
        <f t="shared" si="12"/>
        <v>155737</v>
      </c>
      <c r="G64" s="38">
        <f t="shared" si="12"/>
        <v>157221</v>
      </c>
      <c r="H64" s="38">
        <f t="shared" si="12"/>
        <v>158036</v>
      </c>
      <c r="I64" s="38">
        <f t="shared" si="12"/>
        <v>159710</v>
      </c>
    </row>
    <row r="66" ht="12.75">
      <c r="A66" s="112" t="s">
        <v>61</v>
      </c>
    </row>
  </sheetData>
  <sheetProtection/>
  <mergeCells count="2">
    <mergeCell ref="A2:H2"/>
    <mergeCell ref="A4:H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1" r:id="rId1"/>
  <headerFooter alignWithMargins="0">
    <oddFooter>&amp;R&amp;A</oddFooter>
  </headerFooter>
  <rowBreaks count="1" manualBreakCount="1">
    <brk id="48" max="8" man="1"/>
  </rowBreaks>
</worksheet>
</file>

<file path=xl/worksheets/sheet11.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A60" sqref="A60"/>
    </sheetView>
  </sheetViews>
  <sheetFormatPr defaultColWidth="9.140625" defaultRowHeight="12.75"/>
  <cols>
    <col min="1" max="1" width="28.00390625" style="0" customWidth="1"/>
    <col min="2" max="10" width="10.28125" style="0" customWidth="1"/>
    <col min="13" max="13" width="8.00390625" style="0" customWidth="1"/>
  </cols>
  <sheetData>
    <row r="1" spans="1:10" ht="12.75">
      <c r="A1" s="1" t="s">
        <v>90</v>
      </c>
      <c r="B1" s="2"/>
      <c r="C1" s="2"/>
      <c r="D1" s="2"/>
      <c r="E1" s="2"/>
      <c r="F1" s="2"/>
      <c r="G1" s="2"/>
      <c r="H1" s="2"/>
      <c r="I1" s="2"/>
      <c r="J1" s="2"/>
    </row>
    <row r="2" spans="1:10" ht="12.75">
      <c r="A2" s="5" t="s">
        <v>39</v>
      </c>
      <c r="B2" s="6"/>
      <c r="C2" s="6"/>
      <c r="D2" s="6"/>
      <c r="E2" s="7"/>
      <c r="F2" s="7"/>
      <c r="G2" s="6"/>
      <c r="H2" s="6"/>
      <c r="I2" s="6"/>
      <c r="J2" s="6"/>
    </row>
    <row r="3" spans="1:10" ht="12.75">
      <c r="A3" s="6"/>
      <c r="B3" s="6"/>
      <c r="C3" s="6"/>
      <c r="D3" s="6"/>
      <c r="E3" s="7"/>
      <c r="F3" s="5"/>
      <c r="G3" s="6"/>
      <c r="H3" s="6"/>
      <c r="I3" s="6"/>
      <c r="J3" s="6"/>
    </row>
    <row r="4" spans="1:10" ht="12.75">
      <c r="A4" s="5" t="s">
        <v>94</v>
      </c>
      <c r="B4" s="6"/>
      <c r="C4" s="6"/>
      <c r="D4" s="6"/>
      <c r="E4" s="7"/>
      <c r="F4" s="7"/>
      <c r="G4" s="6"/>
      <c r="H4" s="6"/>
      <c r="I4" s="6"/>
      <c r="J4" s="6"/>
    </row>
    <row r="5" spans="1:10" ht="12.75">
      <c r="A5" s="4"/>
      <c r="B5" s="4"/>
      <c r="C5" s="4"/>
      <c r="D5" s="4"/>
      <c r="E5" s="4"/>
      <c r="F5" s="4"/>
      <c r="G5" s="4"/>
      <c r="H5" s="4"/>
      <c r="I5" s="4"/>
      <c r="J5" s="4"/>
    </row>
    <row r="6" spans="1:10" ht="12.75">
      <c r="A6" s="5" t="s">
        <v>86</v>
      </c>
      <c r="B6" s="58"/>
      <c r="C6" s="58"/>
      <c r="D6" s="58"/>
      <c r="E6" s="58"/>
      <c r="F6" s="59"/>
      <c r="G6" s="58"/>
      <c r="H6" s="58"/>
      <c r="I6" s="58"/>
      <c r="J6" s="58"/>
    </row>
    <row r="7" spans="1:10" ht="13.5" thickBot="1">
      <c r="A7" s="2"/>
      <c r="B7" s="12"/>
      <c r="C7" s="12"/>
      <c r="D7" s="12"/>
      <c r="E7" s="12"/>
      <c r="F7" s="12"/>
      <c r="G7" s="12"/>
      <c r="H7" s="12"/>
      <c r="I7" s="12"/>
      <c r="J7" s="12"/>
    </row>
    <row r="8" spans="1:10" ht="12.75">
      <c r="A8" s="60"/>
      <c r="B8" s="61" t="s">
        <v>24</v>
      </c>
      <c r="C8" s="62"/>
      <c r="D8" s="62"/>
      <c r="E8" s="61" t="s">
        <v>25</v>
      </c>
      <c r="F8" s="62"/>
      <c r="G8" s="62"/>
      <c r="H8" s="61" t="s">
        <v>4</v>
      </c>
      <c r="I8" s="62"/>
      <c r="J8" s="62"/>
    </row>
    <row r="9" spans="1:10" ht="12.75">
      <c r="A9" s="193" t="s">
        <v>26</v>
      </c>
      <c r="B9" s="64" t="s">
        <v>5</v>
      </c>
      <c r="C9" s="65" t="s">
        <v>6</v>
      </c>
      <c r="D9" s="65" t="s">
        <v>4</v>
      </c>
      <c r="E9" s="64" t="s">
        <v>5</v>
      </c>
      <c r="F9" s="65" t="s">
        <v>6</v>
      </c>
      <c r="G9" s="65" t="s">
        <v>4</v>
      </c>
      <c r="H9" s="64" t="s">
        <v>5</v>
      </c>
      <c r="I9" s="65" t="s">
        <v>6</v>
      </c>
      <c r="J9" s="65" t="s">
        <v>4</v>
      </c>
    </row>
    <row r="10" spans="1:10" ht="12.75">
      <c r="A10" s="66"/>
      <c r="B10" s="13"/>
      <c r="C10" s="67"/>
      <c r="D10" s="67"/>
      <c r="E10" s="13"/>
      <c r="F10" s="67"/>
      <c r="G10" s="67"/>
      <c r="H10" s="13"/>
      <c r="I10" s="67"/>
      <c r="J10" s="67"/>
    </row>
    <row r="11" spans="1:10" ht="12.75">
      <c r="A11" s="2" t="s">
        <v>27</v>
      </c>
      <c r="B11" s="11">
        <v>1</v>
      </c>
      <c r="C11" s="25">
        <v>6</v>
      </c>
      <c r="D11" s="12">
        <f aca="true" t="shared" si="0" ref="D11:D19">SUM(B11:C11)</f>
        <v>7</v>
      </c>
      <c r="E11" s="11">
        <v>279</v>
      </c>
      <c r="F11" s="25">
        <v>892</v>
      </c>
      <c r="G11" s="12">
        <f aca="true" t="shared" si="1" ref="G11:G19">SUM(E11:F11)</f>
        <v>1171</v>
      </c>
      <c r="H11" s="11">
        <f aca="true" t="shared" si="2" ref="H11:H19">SUM(B11,E11)</f>
        <v>280</v>
      </c>
      <c r="I11" s="12">
        <f aca="true" t="shared" si="3" ref="I11:I19">SUM(C11,F11)</f>
        <v>898</v>
      </c>
      <c r="J11" s="12">
        <f aca="true" t="shared" si="4" ref="J11:J19">SUM(H11:I11)</f>
        <v>1178</v>
      </c>
    </row>
    <row r="12" spans="1:10" ht="12.75">
      <c r="A12" s="2" t="s">
        <v>28</v>
      </c>
      <c r="B12" s="11">
        <v>83</v>
      </c>
      <c r="C12" s="25">
        <v>402</v>
      </c>
      <c r="D12" s="12">
        <f t="shared" si="0"/>
        <v>485</v>
      </c>
      <c r="E12" s="11">
        <v>416</v>
      </c>
      <c r="F12" s="25">
        <v>1759</v>
      </c>
      <c r="G12" s="12">
        <f t="shared" si="1"/>
        <v>2175</v>
      </c>
      <c r="H12" s="11">
        <f t="shared" si="2"/>
        <v>499</v>
      </c>
      <c r="I12" s="12">
        <f t="shared" si="3"/>
        <v>2161</v>
      </c>
      <c r="J12" s="12">
        <f t="shared" si="4"/>
        <v>2660</v>
      </c>
    </row>
    <row r="13" spans="1:10" ht="12.75">
      <c r="A13" s="2" t="s">
        <v>29</v>
      </c>
      <c r="B13" s="11">
        <v>347</v>
      </c>
      <c r="C13" s="25">
        <v>1447</v>
      </c>
      <c r="D13" s="12">
        <f t="shared" si="0"/>
        <v>1794</v>
      </c>
      <c r="E13" s="11">
        <v>265</v>
      </c>
      <c r="F13" s="25">
        <v>1225</v>
      </c>
      <c r="G13" s="12">
        <f t="shared" si="1"/>
        <v>1490</v>
      </c>
      <c r="H13" s="11">
        <f t="shared" si="2"/>
        <v>612</v>
      </c>
      <c r="I13" s="12">
        <f t="shared" si="3"/>
        <v>2672</v>
      </c>
      <c r="J13" s="12">
        <f t="shared" si="4"/>
        <v>3284</v>
      </c>
    </row>
    <row r="14" spans="1:10" ht="12.75">
      <c r="A14" s="2" t="s">
        <v>30</v>
      </c>
      <c r="B14" s="11">
        <v>606</v>
      </c>
      <c r="C14" s="25">
        <v>2484</v>
      </c>
      <c r="D14" s="12">
        <f t="shared" si="0"/>
        <v>3090</v>
      </c>
      <c r="E14" s="11">
        <v>223</v>
      </c>
      <c r="F14" s="25">
        <v>1068</v>
      </c>
      <c r="G14" s="12">
        <f t="shared" si="1"/>
        <v>1291</v>
      </c>
      <c r="H14" s="11">
        <f t="shared" si="2"/>
        <v>829</v>
      </c>
      <c r="I14" s="12">
        <f t="shared" si="3"/>
        <v>3552</v>
      </c>
      <c r="J14" s="12">
        <f t="shared" si="4"/>
        <v>4381</v>
      </c>
    </row>
    <row r="15" spans="1:10" ht="12.75">
      <c r="A15" s="2" t="s">
        <v>31</v>
      </c>
      <c r="B15" s="11">
        <v>567</v>
      </c>
      <c r="C15" s="25">
        <v>2377</v>
      </c>
      <c r="D15" s="12">
        <f t="shared" si="0"/>
        <v>2944</v>
      </c>
      <c r="E15" s="11">
        <v>144</v>
      </c>
      <c r="F15" s="25">
        <v>757</v>
      </c>
      <c r="G15" s="12">
        <f t="shared" si="1"/>
        <v>901</v>
      </c>
      <c r="H15" s="11">
        <f t="shared" si="2"/>
        <v>711</v>
      </c>
      <c r="I15" s="12">
        <f t="shared" si="3"/>
        <v>3134</v>
      </c>
      <c r="J15" s="12">
        <f t="shared" si="4"/>
        <v>3845</v>
      </c>
    </row>
    <row r="16" spans="1:10" ht="12.75">
      <c r="A16" s="2" t="s">
        <v>32</v>
      </c>
      <c r="B16" s="11">
        <v>450</v>
      </c>
      <c r="C16" s="25">
        <v>2453</v>
      </c>
      <c r="D16" s="12">
        <f t="shared" si="0"/>
        <v>2903</v>
      </c>
      <c r="E16" s="11">
        <v>102</v>
      </c>
      <c r="F16" s="25">
        <v>554</v>
      </c>
      <c r="G16" s="12">
        <f t="shared" si="1"/>
        <v>656</v>
      </c>
      <c r="H16" s="11">
        <f t="shared" si="2"/>
        <v>552</v>
      </c>
      <c r="I16" s="12">
        <f t="shared" si="3"/>
        <v>3007</v>
      </c>
      <c r="J16" s="12">
        <f t="shared" si="4"/>
        <v>3559</v>
      </c>
    </row>
    <row r="17" spans="1:10" ht="12.75">
      <c r="A17" s="2" t="s">
        <v>33</v>
      </c>
      <c r="B17" s="11">
        <v>447</v>
      </c>
      <c r="C17" s="25">
        <v>2901</v>
      </c>
      <c r="D17" s="12">
        <f t="shared" si="0"/>
        <v>3348</v>
      </c>
      <c r="E17" s="11">
        <v>68</v>
      </c>
      <c r="F17" s="25">
        <v>436</v>
      </c>
      <c r="G17" s="12">
        <f t="shared" si="1"/>
        <v>504</v>
      </c>
      <c r="H17" s="11">
        <f t="shared" si="2"/>
        <v>515</v>
      </c>
      <c r="I17" s="12">
        <f t="shared" si="3"/>
        <v>3337</v>
      </c>
      <c r="J17" s="12">
        <f t="shared" si="4"/>
        <v>3852</v>
      </c>
    </row>
    <row r="18" spans="1:10" ht="12.75">
      <c r="A18" s="2" t="s">
        <v>34</v>
      </c>
      <c r="B18" s="11">
        <v>645</v>
      </c>
      <c r="C18" s="25">
        <v>3244</v>
      </c>
      <c r="D18" s="12">
        <f t="shared" si="0"/>
        <v>3889</v>
      </c>
      <c r="E18" s="11">
        <v>44</v>
      </c>
      <c r="F18" s="25">
        <v>219</v>
      </c>
      <c r="G18" s="12">
        <f t="shared" si="1"/>
        <v>263</v>
      </c>
      <c r="H18" s="11">
        <f t="shared" si="2"/>
        <v>689</v>
      </c>
      <c r="I18" s="12">
        <f t="shared" si="3"/>
        <v>3463</v>
      </c>
      <c r="J18" s="12">
        <f t="shared" si="4"/>
        <v>4152</v>
      </c>
    </row>
    <row r="19" spans="1:10" ht="12.75">
      <c r="A19" s="2" t="s">
        <v>35</v>
      </c>
      <c r="B19" s="244">
        <v>350</v>
      </c>
      <c r="C19" s="25">
        <v>1012</v>
      </c>
      <c r="D19" s="68">
        <f t="shared" si="0"/>
        <v>1362</v>
      </c>
      <c r="E19" s="244">
        <v>39</v>
      </c>
      <c r="F19" s="25">
        <v>67</v>
      </c>
      <c r="G19" s="68">
        <f t="shared" si="1"/>
        <v>106</v>
      </c>
      <c r="H19" s="11">
        <f t="shared" si="2"/>
        <v>389</v>
      </c>
      <c r="I19" s="12">
        <f t="shared" si="3"/>
        <v>1079</v>
      </c>
      <c r="J19" s="68">
        <f t="shared" si="4"/>
        <v>1468</v>
      </c>
    </row>
    <row r="20" spans="1:12" ht="12.75">
      <c r="A20" s="19" t="s">
        <v>4</v>
      </c>
      <c r="B20" s="69">
        <f>SUM(B11:B19)</f>
        <v>3496</v>
      </c>
      <c r="C20" s="70">
        <f>SUM(C11:C19)</f>
        <v>16326</v>
      </c>
      <c r="D20" s="70">
        <f aca="true" t="shared" si="5" ref="D20:J20">SUM(D11:D19)</f>
        <v>19822</v>
      </c>
      <c r="E20" s="69">
        <f t="shared" si="5"/>
        <v>1580</v>
      </c>
      <c r="F20" s="70">
        <f t="shared" si="5"/>
        <v>6977</v>
      </c>
      <c r="G20" s="70">
        <f t="shared" si="5"/>
        <v>8557</v>
      </c>
      <c r="H20" s="69">
        <f t="shared" si="5"/>
        <v>5076</v>
      </c>
      <c r="I20" s="70">
        <f t="shared" si="5"/>
        <v>23303</v>
      </c>
      <c r="J20" s="70">
        <f t="shared" si="5"/>
        <v>28379</v>
      </c>
      <c r="L20" s="190"/>
    </row>
    <row r="21" ht="9" customHeight="1"/>
    <row r="22" ht="12.75">
      <c r="A22" s="4" t="s">
        <v>40</v>
      </c>
    </row>
    <row r="23" ht="3" customHeight="1">
      <c r="A23" s="4"/>
    </row>
    <row r="24" spans="1:10" ht="27" customHeight="1">
      <c r="A24" s="251" t="s">
        <v>111</v>
      </c>
      <c r="B24" s="252"/>
      <c r="C24" s="252"/>
      <c r="D24" s="252"/>
      <c r="E24" s="252"/>
      <c r="F24" s="252"/>
      <c r="G24" s="252"/>
      <c r="H24" s="252"/>
      <c r="I24" s="252"/>
      <c r="J24" s="252"/>
    </row>
    <row r="25" spans="1:10" ht="12.75">
      <c r="A25" s="231"/>
      <c r="B25" s="232"/>
      <c r="C25" s="232"/>
      <c r="D25" s="232"/>
      <c r="E25" s="232"/>
      <c r="F25" s="232"/>
      <c r="G25" s="232"/>
      <c r="H25" s="232"/>
      <c r="I25" s="232"/>
      <c r="J25" s="232"/>
    </row>
    <row r="27" spans="1:10" ht="12.75">
      <c r="A27" s="5" t="s">
        <v>97</v>
      </c>
      <c r="B27" s="6"/>
      <c r="C27" s="6"/>
      <c r="D27" s="6"/>
      <c r="E27" s="7"/>
      <c r="F27" s="7"/>
      <c r="G27" s="6"/>
      <c r="H27" s="6"/>
      <c r="I27" s="6"/>
      <c r="J27" s="6"/>
    </row>
    <row r="28" spans="1:10" ht="12.75">
      <c r="A28" s="6"/>
      <c r="B28" s="6"/>
      <c r="C28" s="6"/>
      <c r="D28" s="6"/>
      <c r="E28" s="7"/>
      <c r="F28" s="5"/>
      <c r="G28" s="6"/>
      <c r="H28" s="6"/>
      <c r="I28" s="6"/>
      <c r="J28" s="6"/>
    </row>
    <row r="29" spans="1:10" ht="12.75">
      <c r="A29" s="5" t="s">
        <v>94</v>
      </c>
      <c r="B29" s="6"/>
      <c r="C29" s="6"/>
      <c r="D29" s="6"/>
      <c r="E29" s="7"/>
      <c r="F29" s="7"/>
      <c r="G29" s="6"/>
      <c r="H29" s="6"/>
      <c r="I29" s="6"/>
      <c r="J29" s="6"/>
    </row>
    <row r="30" spans="1:10" ht="12.75">
      <c r="A30" s="4"/>
      <c r="B30" s="4"/>
      <c r="C30" s="4"/>
      <c r="D30" s="4"/>
      <c r="E30" s="4"/>
      <c r="F30" s="4"/>
      <c r="G30" s="4"/>
      <c r="H30" s="4"/>
      <c r="I30" s="4"/>
      <c r="J30" s="4"/>
    </row>
    <row r="31" spans="1:10" ht="12.75">
      <c r="A31" s="5" t="s">
        <v>83</v>
      </c>
      <c r="B31" s="58"/>
      <c r="C31" s="58"/>
      <c r="D31" s="58"/>
      <c r="E31" s="58"/>
      <c r="F31" s="59"/>
      <c r="G31" s="58"/>
      <c r="H31" s="58"/>
      <c r="I31" s="58"/>
      <c r="J31" s="58"/>
    </row>
    <row r="32" spans="1:10" ht="13.5" thickBot="1">
      <c r="A32" s="2"/>
      <c r="B32" s="12"/>
      <c r="C32" s="12"/>
      <c r="D32" s="12"/>
      <c r="E32" s="12"/>
      <c r="F32" s="12"/>
      <c r="G32" s="12"/>
      <c r="H32" s="12"/>
      <c r="I32" s="12"/>
      <c r="J32" s="12"/>
    </row>
    <row r="33" spans="1:10" ht="12.75">
      <c r="A33" s="60"/>
      <c r="B33" s="61" t="s">
        <v>24</v>
      </c>
      <c r="C33" s="62"/>
      <c r="D33" s="62"/>
      <c r="E33" s="61" t="s">
        <v>25</v>
      </c>
      <c r="F33" s="62"/>
      <c r="G33" s="62"/>
      <c r="H33" s="61" t="s">
        <v>4</v>
      </c>
      <c r="I33" s="62"/>
      <c r="J33" s="62"/>
    </row>
    <row r="34" spans="1:10" ht="12.75">
      <c r="A34" s="193" t="s">
        <v>26</v>
      </c>
      <c r="B34" s="156" t="s">
        <v>5</v>
      </c>
      <c r="C34" s="157" t="s">
        <v>6</v>
      </c>
      <c r="D34" s="157" t="s">
        <v>4</v>
      </c>
      <c r="E34" s="156" t="s">
        <v>5</v>
      </c>
      <c r="F34" s="157" t="s">
        <v>6</v>
      </c>
      <c r="G34" s="157" t="s">
        <v>4</v>
      </c>
      <c r="H34" s="156" t="s">
        <v>5</v>
      </c>
      <c r="I34" s="157" t="s">
        <v>6</v>
      </c>
      <c r="J34" s="157" t="s">
        <v>4</v>
      </c>
    </row>
    <row r="35" spans="1:10" ht="12.75">
      <c r="A35" s="66"/>
      <c r="B35" s="13"/>
      <c r="C35" s="67"/>
      <c r="D35" s="67"/>
      <c r="E35" s="13"/>
      <c r="F35" s="67"/>
      <c r="G35" s="67"/>
      <c r="H35" s="13"/>
      <c r="I35" s="67"/>
      <c r="J35" s="67"/>
    </row>
    <row r="36" spans="1:10" ht="12.75">
      <c r="A36" s="22">
        <v>60</v>
      </c>
      <c r="B36" s="11">
        <f>158+3</f>
        <v>161</v>
      </c>
      <c r="C36" s="12">
        <f>454+6</f>
        <v>460</v>
      </c>
      <c r="D36" s="12">
        <f>SUM(B36:C36)</f>
        <v>621</v>
      </c>
      <c r="E36" s="11">
        <f>12</f>
        <v>12</v>
      </c>
      <c r="F36" s="12">
        <f>19</f>
        <v>19</v>
      </c>
      <c r="G36" s="12">
        <f aca="true" t="shared" si="6" ref="G36:G43">SUM(E36:F36)</f>
        <v>31</v>
      </c>
      <c r="H36" s="11">
        <f>SUM(B36,E36)</f>
        <v>173</v>
      </c>
      <c r="I36" s="25">
        <f aca="true" t="shared" si="7" ref="I36:I44">SUM(C36,F36)</f>
        <v>479</v>
      </c>
      <c r="J36" s="12">
        <f aca="true" t="shared" si="8" ref="J36:J44">SUM(H36:I36)</f>
        <v>652</v>
      </c>
    </row>
    <row r="37" spans="1:10" ht="12.75">
      <c r="A37" s="22">
        <v>61</v>
      </c>
      <c r="B37" s="11">
        <f>88+5</f>
        <v>93</v>
      </c>
      <c r="C37" s="12">
        <f>230+3</f>
        <v>233</v>
      </c>
      <c r="D37" s="12">
        <f aca="true" t="shared" si="9" ref="D37:D45">SUM(B37:C37)</f>
        <v>326</v>
      </c>
      <c r="E37" s="11">
        <f>5</f>
        <v>5</v>
      </c>
      <c r="F37" s="12">
        <f>11</f>
        <v>11</v>
      </c>
      <c r="G37" s="12">
        <f t="shared" si="6"/>
        <v>16</v>
      </c>
      <c r="H37" s="11">
        <f aca="true" t="shared" si="10" ref="H37:H44">SUM(B37,E37)</f>
        <v>98</v>
      </c>
      <c r="I37" s="25">
        <f t="shared" si="7"/>
        <v>244</v>
      </c>
      <c r="J37" s="12">
        <f t="shared" si="8"/>
        <v>342</v>
      </c>
    </row>
    <row r="38" spans="1:10" ht="12.75">
      <c r="A38" s="22">
        <v>62</v>
      </c>
      <c r="B38" s="11">
        <f>39+5</f>
        <v>44</v>
      </c>
      <c r="C38" s="12">
        <f>167+2</f>
        <v>169</v>
      </c>
      <c r="D38" s="12">
        <f t="shared" si="9"/>
        <v>213</v>
      </c>
      <c r="E38" s="11">
        <f>7</f>
        <v>7</v>
      </c>
      <c r="F38" s="12">
        <f>10</f>
        <v>10</v>
      </c>
      <c r="G38" s="12">
        <f t="shared" si="6"/>
        <v>17</v>
      </c>
      <c r="H38" s="11">
        <f t="shared" si="10"/>
        <v>51</v>
      </c>
      <c r="I38" s="25">
        <f t="shared" si="7"/>
        <v>179</v>
      </c>
      <c r="J38" s="12">
        <f t="shared" si="8"/>
        <v>230</v>
      </c>
    </row>
    <row r="39" spans="1:10" ht="12.75">
      <c r="A39" s="22">
        <v>63</v>
      </c>
      <c r="B39" s="13">
        <f>30+1</f>
        <v>31</v>
      </c>
      <c r="C39" s="12">
        <f>81</f>
        <v>81</v>
      </c>
      <c r="D39" s="12">
        <f t="shared" si="9"/>
        <v>112</v>
      </c>
      <c r="E39" s="11">
        <f>5</f>
        <v>5</v>
      </c>
      <c r="F39" s="12">
        <f>7</f>
        <v>7</v>
      </c>
      <c r="G39" s="12">
        <f t="shared" si="6"/>
        <v>12</v>
      </c>
      <c r="H39" s="11">
        <f t="shared" si="10"/>
        <v>36</v>
      </c>
      <c r="I39" s="25">
        <f t="shared" si="7"/>
        <v>88</v>
      </c>
      <c r="J39" s="12">
        <f t="shared" si="8"/>
        <v>124</v>
      </c>
    </row>
    <row r="40" spans="1:10" ht="12.75">
      <c r="A40" s="22">
        <v>64</v>
      </c>
      <c r="B40" s="13">
        <f>16</f>
        <v>16</v>
      </c>
      <c r="C40" s="12">
        <f>60+1</f>
        <v>61</v>
      </c>
      <c r="D40" s="12">
        <f t="shared" si="9"/>
        <v>77</v>
      </c>
      <c r="E40" s="11">
        <f>1</f>
        <v>1</v>
      </c>
      <c r="F40" s="12">
        <f>4</f>
        <v>4</v>
      </c>
      <c r="G40" s="12">
        <f t="shared" si="6"/>
        <v>5</v>
      </c>
      <c r="H40" s="11">
        <f t="shared" si="10"/>
        <v>17</v>
      </c>
      <c r="I40" s="25">
        <f t="shared" si="7"/>
        <v>65</v>
      </c>
      <c r="J40" s="12">
        <f t="shared" si="8"/>
        <v>82</v>
      </c>
    </row>
    <row r="41" spans="1:10" ht="12.75">
      <c r="A41" s="22">
        <v>65</v>
      </c>
      <c r="B41" s="13">
        <f>5</f>
        <v>5</v>
      </c>
      <c r="C41" s="12">
        <f>6</f>
        <v>6</v>
      </c>
      <c r="D41" s="12">
        <f t="shared" si="9"/>
        <v>11</v>
      </c>
      <c r="E41" s="11">
        <f>3</f>
        <v>3</v>
      </c>
      <c r="F41" s="12">
        <f>8</f>
        <v>8</v>
      </c>
      <c r="G41" s="12">
        <f t="shared" si="6"/>
        <v>11</v>
      </c>
      <c r="H41" s="11">
        <f t="shared" si="10"/>
        <v>8</v>
      </c>
      <c r="I41" s="25">
        <f t="shared" si="7"/>
        <v>14</v>
      </c>
      <c r="J41" s="12">
        <f t="shared" si="8"/>
        <v>22</v>
      </c>
    </row>
    <row r="42" spans="1:10" ht="12.75">
      <c r="A42" s="22">
        <v>66</v>
      </c>
      <c r="B42" s="13">
        <f>0</f>
        <v>0</v>
      </c>
      <c r="C42" s="12">
        <f>1</f>
        <v>1</v>
      </c>
      <c r="D42" s="12">
        <f t="shared" si="9"/>
        <v>1</v>
      </c>
      <c r="E42" s="11">
        <f>1</f>
        <v>1</v>
      </c>
      <c r="F42" s="12">
        <f>2</f>
        <v>2</v>
      </c>
      <c r="G42" s="12">
        <f t="shared" si="6"/>
        <v>3</v>
      </c>
      <c r="H42" s="11">
        <f t="shared" si="10"/>
        <v>1</v>
      </c>
      <c r="I42" s="25">
        <f t="shared" si="7"/>
        <v>3</v>
      </c>
      <c r="J42" s="12">
        <f t="shared" si="8"/>
        <v>4</v>
      </c>
    </row>
    <row r="43" spans="1:10" ht="12.75">
      <c r="A43" s="22">
        <v>67</v>
      </c>
      <c r="B43" s="13">
        <f>0</f>
        <v>0</v>
      </c>
      <c r="C43" s="12">
        <f>1</f>
        <v>1</v>
      </c>
      <c r="D43" s="12">
        <f t="shared" si="9"/>
        <v>1</v>
      </c>
      <c r="E43" s="11">
        <f>1</f>
        <v>1</v>
      </c>
      <c r="F43" s="12">
        <f>1</f>
        <v>1</v>
      </c>
      <c r="G43" s="12">
        <f t="shared" si="6"/>
        <v>2</v>
      </c>
      <c r="H43" s="11">
        <f t="shared" si="10"/>
        <v>1</v>
      </c>
      <c r="I43" s="25">
        <f t="shared" si="7"/>
        <v>2</v>
      </c>
      <c r="J43" s="12">
        <f t="shared" si="8"/>
        <v>3</v>
      </c>
    </row>
    <row r="44" spans="1:10" ht="12.75">
      <c r="A44" s="2" t="s">
        <v>96</v>
      </c>
      <c r="B44" s="13">
        <f>0</f>
        <v>0</v>
      </c>
      <c r="C44" s="12"/>
      <c r="D44" s="25">
        <f t="shared" si="9"/>
        <v>0</v>
      </c>
      <c r="E44" s="11">
        <f>4</f>
        <v>4</v>
      </c>
      <c r="F44" s="12">
        <f>5</f>
        <v>5</v>
      </c>
      <c r="G44" s="25">
        <f>SUM(E44:F44)</f>
        <v>9</v>
      </c>
      <c r="H44" s="11">
        <f t="shared" si="10"/>
        <v>4</v>
      </c>
      <c r="I44" s="25">
        <f t="shared" si="7"/>
        <v>5</v>
      </c>
      <c r="J44" s="25">
        <f t="shared" si="8"/>
        <v>9</v>
      </c>
    </row>
    <row r="45" spans="1:10" ht="12.75">
      <c r="A45" s="2"/>
      <c r="B45" s="13"/>
      <c r="C45" s="12"/>
      <c r="D45" s="25">
        <f t="shared" si="9"/>
        <v>0</v>
      </c>
      <c r="E45" s="11"/>
      <c r="F45" s="12"/>
      <c r="G45" s="25">
        <f>SUM(E45:F45)</f>
        <v>0</v>
      </c>
      <c r="H45" s="11"/>
      <c r="I45" s="25"/>
      <c r="J45" s="25"/>
    </row>
    <row r="46" spans="1:10" ht="12.75">
      <c r="A46" s="19" t="s">
        <v>4</v>
      </c>
      <c r="B46" s="69">
        <f aca="true" t="shared" si="11" ref="B46:J46">SUM(B36:B45)</f>
        <v>350</v>
      </c>
      <c r="C46" s="70">
        <f t="shared" si="11"/>
        <v>1012</v>
      </c>
      <c r="D46" s="70">
        <f t="shared" si="11"/>
        <v>1362</v>
      </c>
      <c r="E46" s="69">
        <f t="shared" si="11"/>
        <v>39</v>
      </c>
      <c r="F46" s="70">
        <f t="shared" si="11"/>
        <v>67</v>
      </c>
      <c r="G46" s="70">
        <f t="shared" si="11"/>
        <v>106</v>
      </c>
      <c r="H46" s="69">
        <f t="shared" si="11"/>
        <v>389</v>
      </c>
      <c r="I46" s="70">
        <f t="shared" si="11"/>
        <v>1079</v>
      </c>
      <c r="J46" s="70">
        <f t="shared" si="11"/>
        <v>1468</v>
      </c>
    </row>
  </sheetData>
  <sheetProtection/>
  <mergeCells count="1">
    <mergeCell ref="A24:J24"/>
  </mergeCells>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tabColor theme="2"/>
  </sheetPr>
  <dimension ref="A1:V114"/>
  <sheetViews>
    <sheetView zoomScalePageLayoutView="0" workbookViewId="0" topLeftCell="A1">
      <selection activeCell="A87" sqref="A87"/>
    </sheetView>
  </sheetViews>
  <sheetFormatPr defaultColWidth="9.28125" defaultRowHeight="12.75"/>
  <cols>
    <col min="1" max="1" width="32.7109375" style="4" customWidth="1"/>
    <col min="2" max="2" width="7.421875" style="4" customWidth="1"/>
    <col min="3" max="3" width="10.7109375" style="4" customWidth="1"/>
    <col min="4" max="4" width="9.28125" style="4" customWidth="1"/>
    <col min="5" max="5" width="7.421875" style="4" customWidth="1"/>
    <col min="6" max="6" width="9.00390625" style="4" customWidth="1"/>
    <col min="7" max="7" width="10.28125" style="4" customWidth="1"/>
    <col min="8" max="9" width="7.421875" style="4" customWidth="1"/>
    <col min="10" max="10" width="9.421875" style="4" customWidth="1"/>
    <col min="11" max="12" width="7.421875" style="4" customWidth="1"/>
    <col min="13" max="13" width="10.7109375" style="4" customWidth="1"/>
    <col min="14" max="14" width="9.421875" style="4" customWidth="1"/>
    <col min="15" max="15" width="9.28125" style="4" customWidth="1"/>
    <col min="16" max="16" width="10.28125" style="4" customWidth="1"/>
    <col min="17" max="17" width="7.421875" style="4" customWidth="1"/>
    <col min="18" max="18" width="9.421875" style="4" customWidth="1"/>
    <col min="19" max="19" width="7.421875" style="4" customWidth="1"/>
    <col min="20" max="16384" width="9.28125" style="4" customWidth="1"/>
  </cols>
  <sheetData>
    <row r="1" spans="1:19" ht="12.75">
      <c r="A1" s="128" t="s">
        <v>90</v>
      </c>
      <c r="B1" s="2"/>
      <c r="C1" s="2"/>
      <c r="D1" s="2"/>
      <c r="E1" s="3"/>
      <c r="F1" s="2"/>
      <c r="G1" s="2"/>
      <c r="H1" s="2"/>
      <c r="I1" s="2"/>
      <c r="J1" s="2"/>
      <c r="K1" s="2"/>
      <c r="L1" s="2"/>
      <c r="M1" s="2"/>
      <c r="N1" s="2"/>
      <c r="O1" s="2"/>
      <c r="P1" s="2"/>
      <c r="Q1" s="2"/>
      <c r="R1" s="2"/>
      <c r="S1" s="2"/>
    </row>
    <row r="2" spans="1:19" ht="12.75">
      <c r="A2" s="5" t="s">
        <v>74</v>
      </c>
      <c r="B2" s="6"/>
      <c r="C2" s="6"/>
      <c r="D2" s="5"/>
      <c r="E2" s="127"/>
      <c r="F2" s="6"/>
      <c r="G2" s="7"/>
      <c r="H2" s="6"/>
      <c r="I2" s="7"/>
      <c r="J2" s="6"/>
      <c r="K2" s="6"/>
      <c r="L2" s="6"/>
      <c r="M2" s="6"/>
      <c r="N2" s="6"/>
      <c r="O2" s="6"/>
      <c r="P2" s="6"/>
      <c r="Q2" s="6"/>
      <c r="R2" s="6"/>
      <c r="S2" s="6"/>
    </row>
    <row r="3" spans="1:19" ht="12.75">
      <c r="A3" s="5"/>
      <c r="B3" s="6"/>
      <c r="C3" s="6"/>
      <c r="D3" s="6"/>
      <c r="E3" s="127"/>
      <c r="F3" s="5"/>
      <c r="G3" s="7"/>
      <c r="H3" s="6"/>
      <c r="I3" s="7"/>
      <c r="J3" s="6"/>
      <c r="K3" s="6"/>
      <c r="L3" s="6"/>
      <c r="M3" s="6"/>
      <c r="N3" s="6"/>
      <c r="O3" s="6"/>
      <c r="P3" s="6"/>
      <c r="Q3" s="6"/>
      <c r="R3" s="6"/>
      <c r="S3" s="6"/>
    </row>
    <row r="4" spans="1:19" ht="12.75">
      <c r="A4" s="5" t="s">
        <v>93</v>
      </c>
      <c r="B4" s="6"/>
      <c r="C4" s="6"/>
      <c r="D4" s="6"/>
      <c r="E4" s="127"/>
      <c r="F4" s="5"/>
      <c r="G4" s="7"/>
      <c r="H4" s="6"/>
      <c r="I4" s="7"/>
      <c r="J4" s="6"/>
      <c r="K4" s="6"/>
      <c r="L4" s="6"/>
      <c r="M4" s="6"/>
      <c r="N4" s="6"/>
      <c r="O4" s="6"/>
      <c r="P4" s="6"/>
      <c r="Q4" s="6"/>
      <c r="R4" s="6"/>
      <c r="S4" s="6"/>
    </row>
    <row r="5" spans="1:19" ht="13.5" thickBot="1">
      <c r="A5" s="2"/>
      <c r="B5" s="2"/>
      <c r="C5" s="2"/>
      <c r="D5" s="2"/>
      <c r="E5" s="3"/>
      <c r="F5" s="2"/>
      <c r="G5" s="2"/>
      <c r="H5" s="2"/>
      <c r="I5" s="2"/>
      <c r="J5" s="2"/>
      <c r="K5" s="2"/>
      <c r="L5" s="2"/>
      <c r="M5" s="2"/>
      <c r="N5" s="2"/>
      <c r="O5" s="2"/>
      <c r="P5" s="2"/>
      <c r="Q5" s="2"/>
      <c r="R5" s="2"/>
      <c r="S5" s="2"/>
    </row>
    <row r="6" spans="1:19" ht="12.75">
      <c r="A6" s="8"/>
      <c r="B6" s="221" t="s">
        <v>69</v>
      </c>
      <c r="C6" s="152"/>
      <c r="D6" s="152"/>
      <c r="E6" s="152"/>
      <c r="F6" s="152"/>
      <c r="G6" s="152"/>
      <c r="H6" s="221" t="s">
        <v>68</v>
      </c>
      <c r="I6" s="152"/>
      <c r="J6" s="152"/>
      <c r="K6" s="152"/>
      <c r="L6" s="152"/>
      <c r="M6" s="152"/>
      <c r="N6" s="151" t="s">
        <v>4</v>
      </c>
      <c r="O6" s="152"/>
      <c r="P6" s="152"/>
      <c r="Q6" s="152"/>
      <c r="R6" s="152"/>
      <c r="S6" s="152"/>
    </row>
    <row r="7" spans="1:19" ht="12.75">
      <c r="A7" s="3"/>
      <c r="B7" s="153" t="s">
        <v>24</v>
      </c>
      <c r="C7" s="154"/>
      <c r="D7" s="154"/>
      <c r="E7" s="153" t="s">
        <v>25</v>
      </c>
      <c r="F7" s="154"/>
      <c r="G7" s="154"/>
      <c r="H7" s="153" t="s">
        <v>24</v>
      </c>
      <c r="I7" s="154"/>
      <c r="J7" s="154"/>
      <c r="K7" s="153" t="s">
        <v>25</v>
      </c>
      <c r="L7" s="154"/>
      <c r="M7" s="154"/>
      <c r="N7" s="153" t="s">
        <v>24</v>
      </c>
      <c r="O7" s="154"/>
      <c r="P7" s="154"/>
      <c r="Q7" s="153" t="s">
        <v>25</v>
      </c>
      <c r="R7" s="154"/>
      <c r="S7" s="154"/>
    </row>
    <row r="8" spans="1:19" s="155" customFormat="1" ht="12.75">
      <c r="A8" s="63"/>
      <c r="B8" s="179" t="s">
        <v>5</v>
      </c>
      <c r="C8" s="180" t="s">
        <v>6</v>
      </c>
      <c r="D8" s="180" t="s">
        <v>4</v>
      </c>
      <c r="E8" s="179" t="s">
        <v>5</v>
      </c>
      <c r="F8" s="180" t="s">
        <v>6</v>
      </c>
      <c r="G8" s="180" t="s">
        <v>4</v>
      </c>
      <c r="H8" s="179" t="s">
        <v>5</v>
      </c>
      <c r="I8" s="180" t="s">
        <v>6</v>
      </c>
      <c r="J8" s="180" t="s">
        <v>4</v>
      </c>
      <c r="K8" s="179" t="s">
        <v>5</v>
      </c>
      <c r="L8" s="180" t="s">
        <v>6</v>
      </c>
      <c r="M8" s="180" t="s">
        <v>4</v>
      </c>
      <c r="N8" s="179" t="s">
        <v>5</v>
      </c>
      <c r="O8" s="180" t="s">
        <v>6</v>
      </c>
      <c r="P8" s="180" t="s">
        <v>4</v>
      </c>
      <c r="Q8" s="179" t="s">
        <v>5</v>
      </c>
      <c r="R8" s="180" t="s">
        <v>6</v>
      </c>
      <c r="S8" s="180" t="s">
        <v>4</v>
      </c>
    </row>
    <row r="9" spans="1:19" ht="12.75">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22" ht="12.75">
      <c r="A11" s="2" t="s">
        <v>42</v>
      </c>
      <c r="B11" s="11">
        <v>50</v>
      </c>
      <c r="C11" s="12">
        <v>274</v>
      </c>
      <c r="D11" s="12">
        <f>SUM(B11:C11)</f>
        <v>324</v>
      </c>
      <c r="E11" s="11">
        <v>40</v>
      </c>
      <c r="F11" s="12">
        <v>107</v>
      </c>
      <c r="G11" s="12">
        <f>SUM(E11:F11)</f>
        <v>147</v>
      </c>
      <c r="H11" s="11">
        <v>22</v>
      </c>
      <c r="I11" s="12">
        <v>391</v>
      </c>
      <c r="J11" s="12">
        <f>SUM(H11:I11)</f>
        <v>413</v>
      </c>
      <c r="K11" s="11">
        <v>35</v>
      </c>
      <c r="L11" s="12">
        <v>304</v>
      </c>
      <c r="M11" s="12">
        <f>SUM(K11:L11)</f>
        <v>339</v>
      </c>
      <c r="N11" s="11">
        <f>SUM(B11,H11)</f>
        <v>72</v>
      </c>
      <c r="O11" s="12">
        <f>SUM(C11,I11)</f>
        <v>665</v>
      </c>
      <c r="P11" s="12">
        <f>SUM(N11:O11)</f>
        <v>737</v>
      </c>
      <c r="Q11" s="11">
        <f aca="true" t="shared" si="0" ref="Q11:R14">SUM(E11,K11)</f>
        <v>75</v>
      </c>
      <c r="R11" s="12">
        <f t="shared" si="0"/>
        <v>411</v>
      </c>
      <c r="S11" s="12">
        <f>SUM(Q11:R11)</f>
        <v>486</v>
      </c>
      <c r="U11"/>
      <c r="V11"/>
    </row>
    <row r="12" spans="1:22" ht="12.75">
      <c r="A12" s="2" t="s">
        <v>8</v>
      </c>
      <c r="B12" s="11">
        <v>126</v>
      </c>
      <c r="C12" s="12">
        <v>776</v>
      </c>
      <c r="D12" s="12">
        <f>SUM(B12:C12)</f>
        <v>902</v>
      </c>
      <c r="E12" s="11">
        <v>51</v>
      </c>
      <c r="F12" s="12">
        <v>219</v>
      </c>
      <c r="G12" s="12">
        <f>SUM(E12:F12)</f>
        <v>270</v>
      </c>
      <c r="H12" s="11">
        <v>100</v>
      </c>
      <c r="I12" s="12">
        <v>1757</v>
      </c>
      <c r="J12" s="12">
        <f>SUM(H12:I12)</f>
        <v>1857</v>
      </c>
      <c r="K12" s="11">
        <v>134</v>
      </c>
      <c r="L12" s="12">
        <v>944</v>
      </c>
      <c r="M12" s="12">
        <f>SUM(K12:L12)</f>
        <v>1078</v>
      </c>
      <c r="N12" s="11">
        <f aca="true" t="shared" si="1" ref="N12:O14">SUM(B12,H12)</f>
        <v>226</v>
      </c>
      <c r="O12" s="12">
        <f t="shared" si="1"/>
        <v>2533</v>
      </c>
      <c r="P12" s="12">
        <f>SUM(N12:O12)</f>
        <v>2759</v>
      </c>
      <c r="Q12" s="11">
        <f t="shared" si="0"/>
        <v>185</v>
      </c>
      <c r="R12" s="12">
        <f t="shared" si="0"/>
        <v>1163</v>
      </c>
      <c r="S12" s="12">
        <f>SUM(Q12:R12)</f>
        <v>1348</v>
      </c>
      <c r="U12"/>
      <c r="V12"/>
    </row>
    <row r="13" spans="1:22" ht="12.75">
      <c r="A13" s="2" t="s">
        <v>9</v>
      </c>
      <c r="B13" s="11">
        <v>0</v>
      </c>
      <c r="C13" s="12">
        <v>1</v>
      </c>
      <c r="D13" s="12">
        <f>SUM(B13:C13)</f>
        <v>1</v>
      </c>
      <c r="E13" s="11">
        <v>0</v>
      </c>
      <c r="F13" s="12">
        <v>0</v>
      </c>
      <c r="G13" s="12">
        <f>SUM(E13:F13)</f>
        <v>0</v>
      </c>
      <c r="H13" s="11">
        <v>0</v>
      </c>
      <c r="I13" s="12">
        <v>2</v>
      </c>
      <c r="J13" s="12">
        <f>SUM(H13:I13)</f>
        <v>2</v>
      </c>
      <c r="K13" s="13">
        <v>0</v>
      </c>
      <c r="L13" s="12">
        <v>0</v>
      </c>
      <c r="M13" s="12">
        <f>SUM(K13:L13)</f>
        <v>0</v>
      </c>
      <c r="N13" s="11">
        <f t="shared" si="1"/>
        <v>0</v>
      </c>
      <c r="O13" s="12">
        <f t="shared" si="1"/>
        <v>3</v>
      </c>
      <c r="P13" s="12">
        <f>SUM(N13:O13)</f>
        <v>3</v>
      </c>
      <c r="Q13" s="11">
        <f t="shared" si="0"/>
        <v>0</v>
      </c>
      <c r="R13" s="12">
        <f t="shared" si="0"/>
        <v>0</v>
      </c>
      <c r="S13" s="12">
        <f>SUM(Q13:R13)</f>
        <v>0</v>
      </c>
      <c r="U13"/>
      <c r="V13"/>
    </row>
    <row r="14" spans="1:22" ht="12.75">
      <c r="A14" s="2" t="s">
        <v>10</v>
      </c>
      <c r="B14" s="11">
        <v>66</v>
      </c>
      <c r="C14" s="12">
        <v>332</v>
      </c>
      <c r="D14" s="12">
        <f>SUM(B14:C14)</f>
        <v>398</v>
      </c>
      <c r="E14" s="11">
        <v>19</v>
      </c>
      <c r="F14" s="12">
        <v>99</v>
      </c>
      <c r="G14" s="12">
        <f>SUM(E14:F14)</f>
        <v>118</v>
      </c>
      <c r="H14" s="11">
        <v>37</v>
      </c>
      <c r="I14" s="12">
        <v>662</v>
      </c>
      <c r="J14" s="12">
        <f>SUM(H14:I14)</f>
        <v>699</v>
      </c>
      <c r="K14" s="11">
        <v>49</v>
      </c>
      <c r="L14" s="12">
        <v>333</v>
      </c>
      <c r="M14" s="12">
        <f>SUM(K14:L14)</f>
        <v>382</v>
      </c>
      <c r="N14" s="11">
        <f t="shared" si="1"/>
        <v>103</v>
      </c>
      <c r="O14" s="12">
        <f t="shared" si="1"/>
        <v>994</v>
      </c>
      <c r="P14" s="12">
        <f>SUM(N14:O14)</f>
        <v>1097</v>
      </c>
      <c r="Q14" s="11">
        <f t="shared" si="0"/>
        <v>68</v>
      </c>
      <c r="R14" s="12">
        <f t="shared" si="0"/>
        <v>432</v>
      </c>
      <c r="S14" s="12">
        <f>SUM(Q14:R14)</f>
        <v>500</v>
      </c>
      <c r="U14"/>
      <c r="V14"/>
    </row>
    <row r="15" spans="1:22" ht="12.75">
      <c r="A15" s="19" t="s">
        <v>4</v>
      </c>
      <c r="B15" s="69">
        <f>SUM(B11:B14)</f>
        <v>242</v>
      </c>
      <c r="C15" s="70">
        <f aca="true" t="shared" si="2" ref="C15:S15">SUM(C11:C14)</f>
        <v>1383</v>
      </c>
      <c r="D15" s="70">
        <f t="shared" si="2"/>
        <v>1625</v>
      </c>
      <c r="E15" s="69">
        <f t="shared" si="2"/>
        <v>110</v>
      </c>
      <c r="F15" s="70">
        <f t="shared" si="2"/>
        <v>425</v>
      </c>
      <c r="G15" s="70">
        <f t="shared" si="2"/>
        <v>535</v>
      </c>
      <c r="H15" s="69">
        <f t="shared" si="2"/>
        <v>159</v>
      </c>
      <c r="I15" s="70">
        <f t="shared" si="2"/>
        <v>2812</v>
      </c>
      <c r="J15" s="70">
        <f t="shared" si="2"/>
        <v>2971</v>
      </c>
      <c r="K15" s="69">
        <f t="shared" si="2"/>
        <v>218</v>
      </c>
      <c r="L15" s="70">
        <f t="shared" si="2"/>
        <v>1581</v>
      </c>
      <c r="M15" s="70">
        <f t="shared" si="2"/>
        <v>1799</v>
      </c>
      <c r="N15" s="69">
        <f t="shared" si="2"/>
        <v>401</v>
      </c>
      <c r="O15" s="70">
        <f t="shared" si="2"/>
        <v>4195</v>
      </c>
      <c r="P15" s="70">
        <f t="shared" si="2"/>
        <v>4596</v>
      </c>
      <c r="Q15" s="69">
        <f t="shared" si="2"/>
        <v>328</v>
      </c>
      <c r="R15" s="70">
        <f t="shared" si="2"/>
        <v>2006</v>
      </c>
      <c r="S15" s="70">
        <f t="shared" si="2"/>
        <v>2334</v>
      </c>
      <c r="U15"/>
      <c r="V15"/>
    </row>
    <row r="16" spans="1:22" ht="12.75">
      <c r="A16" s="3"/>
      <c r="B16" s="11"/>
      <c r="C16" s="12"/>
      <c r="D16" s="12"/>
      <c r="E16" s="11"/>
      <c r="F16" s="12"/>
      <c r="G16" s="12"/>
      <c r="H16" s="11"/>
      <c r="I16" s="12"/>
      <c r="J16" s="12"/>
      <c r="K16" s="11"/>
      <c r="L16" s="12"/>
      <c r="M16" s="12"/>
      <c r="N16" s="11"/>
      <c r="O16" s="12"/>
      <c r="P16" s="12"/>
      <c r="Q16" s="11"/>
      <c r="R16" s="12"/>
      <c r="S16" s="12"/>
      <c r="U16"/>
      <c r="V16"/>
    </row>
    <row r="17" spans="1:22" ht="12.75">
      <c r="A17" s="1" t="s">
        <v>11</v>
      </c>
      <c r="B17" s="11"/>
      <c r="C17" s="12"/>
      <c r="D17" s="12"/>
      <c r="E17" s="11"/>
      <c r="F17" s="12"/>
      <c r="G17" s="12"/>
      <c r="H17" s="11"/>
      <c r="I17" s="12"/>
      <c r="J17" s="12"/>
      <c r="K17" s="11"/>
      <c r="L17" s="12"/>
      <c r="M17" s="12"/>
      <c r="N17" s="11"/>
      <c r="O17" s="12"/>
      <c r="P17" s="12"/>
      <c r="Q17" s="11"/>
      <c r="R17" s="12"/>
      <c r="S17" s="12"/>
      <c r="U17"/>
      <c r="V17"/>
    </row>
    <row r="18" spans="1:22" ht="12.75">
      <c r="A18" s="2" t="s">
        <v>42</v>
      </c>
      <c r="B18" s="11">
        <v>31</v>
      </c>
      <c r="C18" s="12">
        <v>259</v>
      </c>
      <c r="D18" s="12">
        <f>SUM(B18:C18)</f>
        <v>290</v>
      </c>
      <c r="E18" s="11">
        <v>4</v>
      </c>
      <c r="F18" s="12">
        <v>105</v>
      </c>
      <c r="G18" s="12">
        <f>SUM(E18:F18)</f>
        <v>109</v>
      </c>
      <c r="H18" s="11">
        <v>20</v>
      </c>
      <c r="I18" s="12">
        <v>282</v>
      </c>
      <c r="J18" s="12">
        <f>SUM(H18:I18)</f>
        <v>302</v>
      </c>
      <c r="K18" s="11">
        <v>1</v>
      </c>
      <c r="L18" s="12">
        <v>135</v>
      </c>
      <c r="M18" s="12">
        <f>SUM(K18:L18)</f>
        <v>136</v>
      </c>
      <c r="N18" s="11">
        <f aca="true" t="shared" si="3" ref="N18:O21">SUM(B18,H18)</f>
        <v>51</v>
      </c>
      <c r="O18" s="12">
        <f t="shared" si="3"/>
        <v>541</v>
      </c>
      <c r="P18" s="12">
        <f>SUM(N18:O18)</f>
        <v>592</v>
      </c>
      <c r="Q18" s="11">
        <f aca="true" t="shared" si="4" ref="Q18:R21">SUM(E18,K18)</f>
        <v>5</v>
      </c>
      <c r="R18" s="12">
        <f t="shared" si="4"/>
        <v>240</v>
      </c>
      <c r="S18" s="12">
        <f>SUM(Q18:R18)</f>
        <v>245</v>
      </c>
      <c r="U18"/>
      <c r="V18"/>
    </row>
    <row r="19" spans="1:22" ht="12.75">
      <c r="A19" s="2" t="s">
        <v>8</v>
      </c>
      <c r="B19" s="11">
        <v>48</v>
      </c>
      <c r="C19" s="12">
        <v>500</v>
      </c>
      <c r="D19" s="12">
        <f>SUM(B19:C19)</f>
        <v>548</v>
      </c>
      <c r="E19" s="11">
        <v>16</v>
      </c>
      <c r="F19" s="12">
        <v>261</v>
      </c>
      <c r="G19" s="12">
        <f>SUM(E19:F19)</f>
        <v>277</v>
      </c>
      <c r="H19" s="11">
        <v>22</v>
      </c>
      <c r="I19" s="12">
        <v>633</v>
      </c>
      <c r="J19" s="12">
        <f>SUM(H19:I19)</f>
        <v>655</v>
      </c>
      <c r="K19" s="11">
        <v>18</v>
      </c>
      <c r="L19" s="12">
        <v>359</v>
      </c>
      <c r="M19" s="12">
        <f>SUM(K19:L19)</f>
        <v>377</v>
      </c>
      <c r="N19" s="11">
        <f t="shared" si="3"/>
        <v>70</v>
      </c>
      <c r="O19" s="12">
        <f t="shared" si="3"/>
        <v>1133</v>
      </c>
      <c r="P19" s="12">
        <f>SUM(N19:O19)</f>
        <v>1203</v>
      </c>
      <c r="Q19" s="11">
        <f t="shared" si="4"/>
        <v>34</v>
      </c>
      <c r="R19" s="12">
        <f t="shared" si="4"/>
        <v>620</v>
      </c>
      <c r="S19" s="12">
        <f>SUM(Q19:R19)</f>
        <v>654</v>
      </c>
      <c r="U19"/>
      <c r="V19"/>
    </row>
    <row r="20" spans="1:22" ht="12.75">
      <c r="A20" s="2" t="s">
        <v>9</v>
      </c>
      <c r="B20" s="11">
        <v>0</v>
      </c>
      <c r="C20" s="12">
        <v>12</v>
      </c>
      <c r="D20" s="12">
        <f>SUM(B20:C20)</f>
        <v>12</v>
      </c>
      <c r="E20" s="13">
        <v>0</v>
      </c>
      <c r="F20" s="18">
        <v>2</v>
      </c>
      <c r="G20" s="18">
        <f>SUM(E20:F20)</f>
        <v>2</v>
      </c>
      <c r="H20" s="13">
        <v>1</v>
      </c>
      <c r="I20" s="12">
        <v>13</v>
      </c>
      <c r="J20" s="12">
        <f>SUM(H20:I20)</f>
        <v>14</v>
      </c>
      <c r="K20" s="13">
        <v>1</v>
      </c>
      <c r="L20" s="18">
        <v>11</v>
      </c>
      <c r="M20" s="18">
        <f>SUM(K20:L20)</f>
        <v>12</v>
      </c>
      <c r="N20" s="11">
        <f t="shared" si="3"/>
        <v>1</v>
      </c>
      <c r="O20" s="12">
        <f t="shared" si="3"/>
        <v>25</v>
      </c>
      <c r="P20" s="12">
        <f>SUM(N20:O20)</f>
        <v>26</v>
      </c>
      <c r="Q20" s="13">
        <f t="shared" si="4"/>
        <v>1</v>
      </c>
      <c r="R20" s="12">
        <f t="shared" si="4"/>
        <v>13</v>
      </c>
      <c r="S20" s="12">
        <f>SUM(Q20:R20)</f>
        <v>14</v>
      </c>
      <c r="U20"/>
      <c r="V20"/>
    </row>
    <row r="21" spans="1:22" ht="12.75">
      <c r="A21" s="2" t="s">
        <v>10</v>
      </c>
      <c r="B21" s="11">
        <v>6</v>
      </c>
      <c r="C21" s="12">
        <v>116</v>
      </c>
      <c r="D21" s="12">
        <f>SUM(B21:C21)</f>
        <v>122</v>
      </c>
      <c r="E21" s="11">
        <v>6</v>
      </c>
      <c r="F21" s="12">
        <v>73</v>
      </c>
      <c r="G21" s="12">
        <f>SUM(E21:F21)</f>
        <v>79</v>
      </c>
      <c r="H21" s="11">
        <v>3</v>
      </c>
      <c r="I21" s="12">
        <v>124</v>
      </c>
      <c r="J21" s="12">
        <f>SUM(H21:I21)</f>
        <v>127</v>
      </c>
      <c r="K21" s="11">
        <v>1</v>
      </c>
      <c r="L21" s="12">
        <v>76</v>
      </c>
      <c r="M21" s="12">
        <f>SUM(K21:L21)</f>
        <v>77</v>
      </c>
      <c r="N21" s="11">
        <f t="shared" si="3"/>
        <v>9</v>
      </c>
      <c r="O21" s="12">
        <f t="shared" si="3"/>
        <v>240</v>
      </c>
      <c r="P21" s="12">
        <f>SUM(N21:O21)</f>
        <v>249</v>
      </c>
      <c r="Q21" s="11">
        <f t="shared" si="4"/>
        <v>7</v>
      </c>
      <c r="R21" s="12">
        <f t="shared" si="4"/>
        <v>149</v>
      </c>
      <c r="S21" s="12">
        <f>SUM(Q21:R21)</f>
        <v>156</v>
      </c>
      <c r="U21"/>
      <c r="V21"/>
    </row>
    <row r="22" spans="1:22" ht="12.75">
      <c r="A22" s="19" t="s">
        <v>4</v>
      </c>
      <c r="B22" s="69">
        <f aca="true" t="shared" si="5" ref="B22:S22">SUM(B18:B21)</f>
        <v>85</v>
      </c>
      <c r="C22" s="70">
        <f t="shared" si="5"/>
        <v>887</v>
      </c>
      <c r="D22" s="70">
        <f t="shared" si="5"/>
        <v>972</v>
      </c>
      <c r="E22" s="69">
        <f t="shared" si="5"/>
        <v>26</v>
      </c>
      <c r="F22" s="70">
        <f t="shared" si="5"/>
        <v>441</v>
      </c>
      <c r="G22" s="70">
        <f t="shared" si="5"/>
        <v>467</v>
      </c>
      <c r="H22" s="69">
        <f t="shared" si="5"/>
        <v>46</v>
      </c>
      <c r="I22" s="70">
        <f t="shared" si="5"/>
        <v>1052</v>
      </c>
      <c r="J22" s="70">
        <f t="shared" si="5"/>
        <v>1098</v>
      </c>
      <c r="K22" s="69">
        <f t="shared" si="5"/>
        <v>21</v>
      </c>
      <c r="L22" s="70">
        <f t="shared" si="5"/>
        <v>581</v>
      </c>
      <c r="M22" s="70">
        <f t="shared" si="5"/>
        <v>602</v>
      </c>
      <c r="N22" s="69">
        <f t="shared" si="5"/>
        <v>131</v>
      </c>
      <c r="O22" s="70">
        <f t="shared" si="5"/>
        <v>1939</v>
      </c>
      <c r="P22" s="70">
        <f t="shared" si="5"/>
        <v>2070</v>
      </c>
      <c r="Q22" s="69">
        <f t="shared" si="5"/>
        <v>47</v>
      </c>
      <c r="R22" s="70">
        <f t="shared" si="5"/>
        <v>1022</v>
      </c>
      <c r="S22" s="70">
        <f t="shared" si="5"/>
        <v>1069</v>
      </c>
      <c r="U22"/>
      <c r="V22"/>
    </row>
    <row r="23" spans="1:22" ht="12.75">
      <c r="A23" s="2"/>
      <c r="B23" s="11"/>
      <c r="C23" s="12"/>
      <c r="D23" s="12"/>
      <c r="E23" s="11"/>
      <c r="F23" s="12"/>
      <c r="G23" s="12"/>
      <c r="H23" s="11"/>
      <c r="I23" s="12"/>
      <c r="J23" s="12"/>
      <c r="K23" s="11"/>
      <c r="L23" s="12"/>
      <c r="M23" s="12"/>
      <c r="N23" s="11"/>
      <c r="O23" s="12"/>
      <c r="P23" s="12"/>
      <c r="Q23" s="11"/>
      <c r="R23" s="12"/>
      <c r="S23" s="12"/>
      <c r="U23"/>
      <c r="V23"/>
    </row>
    <row r="24" spans="1:22" ht="12.75">
      <c r="A24" s="1" t="s">
        <v>12</v>
      </c>
      <c r="B24" s="11"/>
      <c r="C24" s="12"/>
      <c r="D24" s="12"/>
      <c r="E24" s="11"/>
      <c r="F24" s="12"/>
      <c r="G24" s="12"/>
      <c r="H24" s="11"/>
      <c r="I24" s="12"/>
      <c r="J24" s="12"/>
      <c r="K24" s="11"/>
      <c r="L24" s="12"/>
      <c r="M24" s="12"/>
      <c r="N24" s="11"/>
      <c r="O24" s="12"/>
      <c r="P24" s="12"/>
      <c r="Q24" s="11"/>
      <c r="R24" s="12"/>
      <c r="S24" s="12"/>
      <c r="U24"/>
      <c r="V24"/>
    </row>
    <row r="25" spans="1:22" ht="12.75">
      <c r="A25" s="2" t="s">
        <v>42</v>
      </c>
      <c r="B25" s="11">
        <v>191</v>
      </c>
      <c r="C25" s="12">
        <v>563</v>
      </c>
      <c r="D25" s="12">
        <f>SUM(B25:C25)</f>
        <v>754</v>
      </c>
      <c r="E25" s="11">
        <v>79</v>
      </c>
      <c r="F25" s="12">
        <v>168</v>
      </c>
      <c r="G25" s="12">
        <f>SUM(E25:F25)</f>
        <v>247</v>
      </c>
      <c r="H25" s="11">
        <v>39</v>
      </c>
      <c r="I25" s="12">
        <v>321</v>
      </c>
      <c r="J25" s="12">
        <f>SUM(H25:I25)</f>
        <v>360</v>
      </c>
      <c r="K25" s="11">
        <v>46</v>
      </c>
      <c r="L25" s="12">
        <v>132</v>
      </c>
      <c r="M25" s="12">
        <f>SUM(K25:L25)</f>
        <v>178</v>
      </c>
      <c r="N25" s="11">
        <f aca="true" t="shared" si="6" ref="N25:O28">SUM(B25,H25)</f>
        <v>230</v>
      </c>
      <c r="O25" s="12">
        <f t="shared" si="6"/>
        <v>884</v>
      </c>
      <c r="P25" s="12">
        <f>SUM(N25:O25)</f>
        <v>1114</v>
      </c>
      <c r="Q25" s="11">
        <f aca="true" t="shared" si="7" ref="Q25:R28">SUM(E25,K25)</f>
        <v>125</v>
      </c>
      <c r="R25" s="12">
        <f t="shared" si="7"/>
        <v>300</v>
      </c>
      <c r="S25" s="12">
        <f>SUM(Q25:R25)</f>
        <v>425</v>
      </c>
      <c r="U25"/>
      <c r="V25"/>
    </row>
    <row r="26" spans="1:22" ht="12.75">
      <c r="A26" s="2" t="s">
        <v>8</v>
      </c>
      <c r="B26" s="11">
        <v>680</v>
      </c>
      <c r="C26" s="12">
        <v>1206</v>
      </c>
      <c r="D26" s="12">
        <f>SUM(B26:C26)</f>
        <v>1886</v>
      </c>
      <c r="E26" s="11">
        <v>217</v>
      </c>
      <c r="F26" s="12">
        <v>348</v>
      </c>
      <c r="G26" s="12">
        <f>SUM(E26:F26)</f>
        <v>565</v>
      </c>
      <c r="H26" s="11">
        <v>203</v>
      </c>
      <c r="I26" s="12">
        <v>1367</v>
      </c>
      <c r="J26" s="12">
        <f>SUM(H26:I26)</f>
        <v>1570</v>
      </c>
      <c r="K26" s="11">
        <v>112</v>
      </c>
      <c r="L26" s="12">
        <v>421</v>
      </c>
      <c r="M26" s="12">
        <f>SUM(K26:L26)</f>
        <v>533</v>
      </c>
      <c r="N26" s="11">
        <f t="shared" si="6"/>
        <v>883</v>
      </c>
      <c r="O26" s="12">
        <f t="shared" si="6"/>
        <v>2573</v>
      </c>
      <c r="P26" s="12">
        <f>SUM(N26:O26)</f>
        <v>3456</v>
      </c>
      <c r="Q26" s="11">
        <f t="shared" si="7"/>
        <v>329</v>
      </c>
      <c r="R26" s="12">
        <f t="shared" si="7"/>
        <v>769</v>
      </c>
      <c r="S26" s="12">
        <f>SUM(Q26:R26)</f>
        <v>1098</v>
      </c>
      <c r="U26"/>
      <c r="V26"/>
    </row>
    <row r="27" spans="1:22" ht="12.75">
      <c r="A27" s="2" t="s">
        <v>9</v>
      </c>
      <c r="B27" s="11">
        <v>40</v>
      </c>
      <c r="C27" s="12">
        <v>77</v>
      </c>
      <c r="D27" s="12">
        <f>SUM(B27:C27)</f>
        <v>117</v>
      </c>
      <c r="E27" s="11">
        <v>16</v>
      </c>
      <c r="F27" s="12">
        <v>17</v>
      </c>
      <c r="G27" s="12">
        <f>SUM(E27:F27)</f>
        <v>33</v>
      </c>
      <c r="H27" s="11">
        <v>6</v>
      </c>
      <c r="I27" s="12">
        <v>54</v>
      </c>
      <c r="J27" s="12">
        <f>SUM(H27:I27)</f>
        <v>60</v>
      </c>
      <c r="K27" s="11">
        <v>10</v>
      </c>
      <c r="L27" s="12">
        <v>22</v>
      </c>
      <c r="M27" s="12">
        <f>SUM(K27:L27)</f>
        <v>32</v>
      </c>
      <c r="N27" s="11">
        <f t="shared" si="6"/>
        <v>46</v>
      </c>
      <c r="O27" s="12">
        <f t="shared" si="6"/>
        <v>131</v>
      </c>
      <c r="P27" s="12">
        <f>SUM(N27:O27)</f>
        <v>177</v>
      </c>
      <c r="Q27" s="11">
        <f t="shared" si="7"/>
        <v>26</v>
      </c>
      <c r="R27" s="12">
        <f t="shared" si="7"/>
        <v>39</v>
      </c>
      <c r="S27" s="12">
        <f>SUM(Q27:R27)</f>
        <v>65</v>
      </c>
      <c r="U27"/>
      <c r="V27"/>
    </row>
    <row r="28" spans="1:22" ht="12.75">
      <c r="A28" s="2" t="s">
        <v>10</v>
      </c>
      <c r="B28" s="11">
        <v>43</v>
      </c>
      <c r="C28" s="12">
        <v>106</v>
      </c>
      <c r="D28" s="12">
        <f>SUM(B28:C28)</f>
        <v>149</v>
      </c>
      <c r="E28" s="11">
        <v>23</v>
      </c>
      <c r="F28" s="12">
        <v>33</v>
      </c>
      <c r="G28" s="12">
        <f>SUM(E28:F28)</f>
        <v>56</v>
      </c>
      <c r="H28" s="11">
        <v>6</v>
      </c>
      <c r="I28" s="12">
        <v>86</v>
      </c>
      <c r="J28" s="12">
        <f>SUM(H28:I28)</f>
        <v>92</v>
      </c>
      <c r="K28" s="11">
        <v>7</v>
      </c>
      <c r="L28" s="12">
        <v>32</v>
      </c>
      <c r="M28" s="12">
        <f>SUM(K28:L28)</f>
        <v>39</v>
      </c>
      <c r="N28" s="11">
        <f t="shared" si="6"/>
        <v>49</v>
      </c>
      <c r="O28" s="12">
        <f t="shared" si="6"/>
        <v>192</v>
      </c>
      <c r="P28" s="12">
        <f>SUM(N28:O28)</f>
        <v>241</v>
      </c>
      <c r="Q28" s="11">
        <f t="shared" si="7"/>
        <v>30</v>
      </c>
      <c r="R28" s="12">
        <f t="shared" si="7"/>
        <v>65</v>
      </c>
      <c r="S28" s="12">
        <f>SUM(Q28:R28)</f>
        <v>95</v>
      </c>
      <c r="U28"/>
      <c r="V28"/>
    </row>
    <row r="29" spans="1:22" ht="12.75">
      <c r="A29" s="19" t="s">
        <v>4</v>
      </c>
      <c r="B29" s="69">
        <f aca="true" t="shared" si="8" ref="B29:S29">SUM(B25:B28)</f>
        <v>954</v>
      </c>
      <c r="C29" s="70">
        <f t="shared" si="8"/>
        <v>1952</v>
      </c>
      <c r="D29" s="70">
        <f t="shared" si="8"/>
        <v>2906</v>
      </c>
      <c r="E29" s="69">
        <f t="shared" si="8"/>
        <v>335</v>
      </c>
      <c r="F29" s="70">
        <f t="shared" si="8"/>
        <v>566</v>
      </c>
      <c r="G29" s="70">
        <f t="shared" si="8"/>
        <v>901</v>
      </c>
      <c r="H29" s="69">
        <f t="shared" si="8"/>
        <v>254</v>
      </c>
      <c r="I29" s="70">
        <f t="shared" si="8"/>
        <v>1828</v>
      </c>
      <c r="J29" s="70">
        <f t="shared" si="8"/>
        <v>2082</v>
      </c>
      <c r="K29" s="69">
        <f t="shared" si="8"/>
        <v>175</v>
      </c>
      <c r="L29" s="70">
        <f t="shared" si="8"/>
        <v>607</v>
      </c>
      <c r="M29" s="70">
        <f t="shared" si="8"/>
        <v>782</v>
      </c>
      <c r="N29" s="69">
        <f t="shared" si="8"/>
        <v>1208</v>
      </c>
      <c r="O29" s="70">
        <f t="shared" si="8"/>
        <v>3780</v>
      </c>
      <c r="P29" s="70">
        <f t="shared" si="8"/>
        <v>4988</v>
      </c>
      <c r="Q29" s="69">
        <f t="shared" si="8"/>
        <v>510</v>
      </c>
      <c r="R29" s="70">
        <f t="shared" si="8"/>
        <v>1173</v>
      </c>
      <c r="S29" s="70">
        <f t="shared" si="8"/>
        <v>1683</v>
      </c>
      <c r="U29"/>
      <c r="V29"/>
    </row>
    <row r="30" spans="1:22" ht="12.75">
      <c r="A30" s="3"/>
      <c r="B30" s="11"/>
      <c r="C30" s="12"/>
      <c r="D30" s="12"/>
      <c r="E30" s="11"/>
      <c r="F30" s="12"/>
      <c r="G30" s="12"/>
      <c r="H30" s="11"/>
      <c r="I30" s="12"/>
      <c r="J30" s="12"/>
      <c r="K30" s="11"/>
      <c r="L30" s="12"/>
      <c r="M30" s="12"/>
      <c r="N30" s="11"/>
      <c r="O30" s="12"/>
      <c r="P30" s="12"/>
      <c r="Q30" s="11"/>
      <c r="R30" s="12"/>
      <c r="S30" s="12"/>
      <c r="U30"/>
      <c r="V30"/>
    </row>
    <row r="31" spans="1:22" ht="12.75">
      <c r="A31" s="1" t="s">
        <v>13</v>
      </c>
      <c r="B31" s="11"/>
      <c r="C31" s="12"/>
      <c r="D31" s="12"/>
      <c r="E31" s="11"/>
      <c r="F31" s="12"/>
      <c r="G31" s="12"/>
      <c r="H31" s="11"/>
      <c r="I31" s="12"/>
      <c r="J31" s="12"/>
      <c r="K31" s="11"/>
      <c r="L31" s="12"/>
      <c r="M31" s="12"/>
      <c r="N31" s="11"/>
      <c r="O31" s="12"/>
      <c r="P31" s="12"/>
      <c r="Q31" s="11"/>
      <c r="R31" s="12"/>
      <c r="S31" s="12"/>
      <c r="U31"/>
      <c r="V31"/>
    </row>
    <row r="32" spans="1:22" ht="12.75">
      <c r="A32" s="2" t="s">
        <v>42</v>
      </c>
      <c r="B32" s="11">
        <v>26</v>
      </c>
      <c r="C32" s="12">
        <v>153</v>
      </c>
      <c r="D32" s="12">
        <f>SUM(B32:C32)</f>
        <v>179</v>
      </c>
      <c r="E32" s="11">
        <v>11</v>
      </c>
      <c r="F32" s="12">
        <v>61</v>
      </c>
      <c r="G32" s="12">
        <f>SUM(E32:F32)</f>
        <v>72</v>
      </c>
      <c r="H32" s="11">
        <v>7</v>
      </c>
      <c r="I32" s="12">
        <v>123</v>
      </c>
      <c r="J32" s="12">
        <f>SUM(H32:I32)</f>
        <v>130</v>
      </c>
      <c r="K32" s="11">
        <v>5</v>
      </c>
      <c r="L32" s="12">
        <v>64</v>
      </c>
      <c r="M32" s="12">
        <f>SUM(K32:L32)</f>
        <v>69</v>
      </c>
      <c r="N32" s="11">
        <f aca="true" t="shared" si="9" ref="N32:O35">SUM(B32,H32)</f>
        <v>33</v>
      </c>
      <c r="O32" s="12">
        <f t="shared" si="9"/>
        <v>276</v>
      </c>
      <c r="P32" s="12">
        <f>SUM(N32:O32)</f>
        <v>309</v>
      </c>
      <c r="Q32" s="11">
        <f aca="true" t="shared" si="10" ref="Q32:R35">SUM(E32,K32)</f>
        <v>16</v>
      </c>
      <c r="R32" s="12">
        <f t="shared" si="10"/>
        <v>125</v>
      </c>
      <c r="S32" s="12">
        <f>SUM(Q32:R32)</f>
        <v>141</v>
      </c>
      <c r="U32"/>
      <c r="V32"/>
    </row>
    <row r="33" spans="1:22" ht="12.75">
      <c r="A33" s="2" t="s">
        <v>8</v>
      </c>
      <c r="B33" s="11">
        <v>69</v>
      </c>
      <c r="C33" s="12">
        <v>310</v>
      </c>
      <c r="D33" s="12">
        <f>SUM(B33:C33)</f>
        <v>379</v>
      </c>
      <c r="E33" s="11">
        <v>35</v>
      </c>
      <c r="F33" s="12">
        <v>123</v>
      </c>
      <c r="G33" s="12">
        <f>SUM(E33:F33)</f>
        <v>158</v>
      </c>
      <c r="H33" s="11">
        <v>29</v>
      </c>
      <c r="I33" s="12">
        <v>271</v>
      </c>
      <c r="J33" s="12">
        <f>SUM(H33:I33)</f>
        <v>300</v>
      </c>
      <c r="K33" s="11">
        <v>12</v>
      </c>
      <c r="L33" s="12">
        <v>157</v>
      </c>
      <c r="M33" s="12">
        <f>SUM(K33:L33)</f>
        <v>169</v>
      </c>
      <c r="N33" s="11">
        <f t="shared" si="9"/>
        <v>98</v>
      </c>
      <c r="O33" s="12">
        <f t="shared" si="9"/>
        <v>581</v>
      </c>
      <c r="P33" s="12">
        <f>SUM(N33:O33)</f>
        <v>679</v>
      </c>
      <c r="Q33" s="11">
        <f t="shared" si="10"/>
        <v>47</v>
      </c>
      <c r="R33" s="12">
        <f t="shared" si="10"/>
        <v>280</v>
      </c>
      <c r="S33" s="12">
        <f>SUM(Q33:R33)</f>
        <v>327</v>
      </c>
      <c r="U33"/>
      <c r="V33"/>
    </row>
    <row r="34" spans="1:22" ht="12.75">
      <c r="A34" s="2" t="s">
        <v>9</v>
      </c>
      <c r="B34" s="11">
        <v>1</v>
      </c>
      <c r="C34" s="12">
        <v>13</v>
      </c>
      <c r="D34" s="12">
        <f>SUM(B34:C34)</f>
        <v>14</v>
      </c>
      <c r="E34" s="11">
        <v>1</v>
      </c>
      <c r="F34" s="12">
        <v>3</v>
      </c>
      <c r="G34" s="12">
        <f>SUM(E34:F34)</f>
        <v>4</v>
      </c>
      <c r="H34" s="11">
        <v>1</v>
      </c>
      <c r="I34" s="12">
        <v>8</v>
      </c>
      <c r="J34" s="12">
        <f>SUM(H34:I34)</f>
        <v>9</v>
      </c>
      <c r="K34" s="13">
        <v>0</v>
      </c>
      <c r="L34" s="12">
        <v>8</v>
      </c>
      <c r="M34" s="12">
        <f>SUM(K34:L34)</f>
        <v>8</v>
      </c>
      <c r="N34" s="11">
        <f t="shared" si="9"/>
        <v>2</v>
      </c>
      <c r="O34" s="12">
        <f t="shared" si="9"/>
        <v>21</v>
      </c>
      <c r="P34" s="12">
        <f>SUM(N34:O34)</f>
        <v>23</v>
      </c>
      <c r="Q34" s="11">
        <f t="shared" si="10"/>
        <v>1</v>
      </c>
      <c r="R34" s="12">
        <f t="shared" si="10"/>
        <v>11</v>
      </c>
      <c r="S34" s="12">
        <f>SUM(Q34:R34)</f>
        <v>12</v>
      </c>
      <c r="U34"/>
      <c r="V34"/>
    </row>
    <row r="35" spans="1:22" ht="12.75">
      <c r="A35" s="2" t="s">
        <v>10</v>
      </c>
      <c r="B35" s="11">
        <v>9</v>
      </c>
      <c r="C35" s="12">
        <v>42</v>
      </c>
      <c r="D35" s="12">
        <f>SUM(B35:C35)</f>
        <v>51</v>
      </c>
      <c r="E35" s="11">
        <v>3</v>
      </c>
      <c r="F35" s="12">
        <v>21</v>
      </c>
      <c r="G35" s="12">
        <f>SUM(E35:F35)</f>
        <v>24</v>
      </c>
      <c r="H35" s="11">
        <v>6</v>
      </c>
      <c r="I35" s="12">
        <v>28</v>
      </c>
      <c r="J35" s="12">
        <f>SUM(H35:I35)</f>
        <v>34</v>
      </c>
      <c r="K35" s="11">
        <v>2</v>
      </c>
      <c r="L35" s="12">
        <v>18</v>
      </c>
      <c r="M35" s="12">
        <f>SUM(K35:L35)</f>
        <v>20</v>
      </c>
      <c r="N35" s="11">
        <f t="shared" si="9"/>
        <v>15</v>
      </c>
      <c r="O35" s="12">
        <f t="shared" si="9"/>
        <v>70</v>
      </c>
      <c r="P35" s="12">
        <f>SUM(N35:O35)</f>
        <v>85</v>
      </c>
      <c r="Q35" s="11">
        <f t="shared" si="10"/>
        <v>5</v>
      </c>
      <c r="R35" s="12">
        <f t="shared" si="10"/>
        <v>39</v>
      </c>
      <c r="S35" s="12">
        <f>SUM(Q35:R35)</f>
        <v>44</v>
      </c>
      <c r="U35"/>
      <c r="V35"/>
    </row>
    <row r="36" spans="1:22" ht="12.75">
      <c r="A36" s="19" t="s">
        <v>4</v>
      </c>
      <c r="B36" s="69">
        <f aca="true" t="shared" si="11" ref="B36:S36">SUM(B32:B35)</f>
        <v>105</v>
      </c>
      <c r="C36" s="70">
        <f t="shared" si="11"/>
        <v>518</v>
      </c>
      <c r="D36" s="70">
        <f t="shared" si="11"/>
        <v>623</v>
      </c>
      <c r="E36" s="69">
        <f t="shared" si="11"/>
        <v>50</v>
      </c>
      <c r="F36" s="70">
        <f t="shared" si="11"/>
        <v>208</v>
      </c>
      <c r="G36" s="70">
        <f t="shared" si="11"/>
        <v>258</v>
      </c>
      <c r="H36" s="69">
        <f t="shared" si="11"/>
        <v>43</v>
      </c>
      <c r="I36" s="70">
        <f t="shared" si="11"/>
        <v>430</v>
      </c>
      <c r="J36" s="70">
        <f t="shared" si="11"/>
        <v>473</v>
      </c>
      <c r="K36" s="69">
        <f t="shared" si="11"/>
        <v>19</v>
      </c>
      <c r="L36" s="70">
        <f t="shared" si="11"/>
        <v>247</v>
      </c>
      <c r="M36" s="70">
        <f t="shared" si="11"/>
        <v>266</v>
      </c>
      <c r="N36" s="69">
        <f t="shared" si="11"/>
        <v>148</v>
      </c>
      <c r="O36" s="70">
        <f t="shared" si="11"/>
        <v>948</v>
      </c>
      <c r="P36" s="70">
        <f t="shared" si="11"/>
        <v>1096</v>
      </c>
      <c r="Q36" s="69">
        <f t="shared" si="11"/>
        <v>69</v>
      </c>
      <c r="R36" s="70">
        <f t="shared" si="11"/>
        <v>455</v>
      </c>
      <c r="S36" s="70">
        <f t="shared" si="11"/>
        <v>524</v>
      </c>
      <c r="U36"/>
      <c r="V36"/>
    </row>
    <row r="37" spans="1:22" ht="12.75">
      <c r="A37" s="19"/>
      <c r="B37" s="23"/>
      <c r="C37" s="24"/>
      <c r="D37" s="24"/>
      <c r="E37" s="23"/>
      <c r="F37" s="24"/>
      <c r="G37" s="24"/>
      <c r="H37" s="23"/>
      <c r="I37" s="24"/>
      <c r="J37" s="24"/>
      <c r="K37" s="23"/>
      <c r="L37" s="24"/>
      <c r="M37" s="24"/>
      <c r="N37" s="23"/>
      <c r="O37" s="24"/>
      <c r="P37" s="24"/>
      <c r="Q37" s="23"/>
      <c r="R37" s="24"/>
      <c r="S37" s="24"/>
      <c r="U37"/>
      <c r="V37"/>
    </row>
    <row r="38" spans="1:22" ht="12.75">
      <c r="A38" s="1" t="s">
        <v>72</v>
      </c>
      <c r="B38" s="11"/>
      <c r="C38" s="12"/>
      <c r="D38" s="12"/>
      <c r="E38" s="11"/>
      <c r="F38" s="12"/>
      <c r="G38" s="12"/>
      <c r="H38" s="11"/>
      <c r="I38" s="12"/>
      <c r="J38" s="12"/>
      <c r="K38" s="11"/>
      <c r="L38" s="12"/>
      <c r="M38" s="12"/>
      <c r="N38" s="11"/>
      <c r="O38" s="12"/>
      <c r="P38" s="12"/>
      <c r="Q38" s="11"/>
      <c r="R38" s="12"/>
      <c r="S38" s="12"/>
      <c r="U38"/>
      <c r="V38"/>
    </row>
    <row r="39" spans="1:22" ht="12.75">
      <c r="A39" s="2" t="s">
        <v>42</v>
      </c>
      <c r="B39" s="11">
        <v>1</v>
      </c>
      <c r="C39" s="12">
        <v>9</v>
      </c>
      <c r="D39" s="12">
        <f>SUM(B39:C39)</f>
        <v>10</v>
      </c>
      <c r="E39" s="11">
        <v>1</v>
      </c>
      <c r="F39" s="12">
        <v>3</v>
      </c>
      <c r="G39" s="12">
        <f>SUM(E39:F39)</f>
        <v>4</v>
      </c>
      <c r="H39" s="11">
        <v>0</v>
      </c>
      <c r="I39" s="12">
        <v>10</v>
      </c>
      <c r="J39" s="12">
        <f>SUM(H39:I39)</f>
        <v>10</v>
      </c>
      <c r="K39" s="11">
        <v>0</v>
      </c>
      <c r="L39" s="12">
        <v>3</v>
      </c>
      <c r="M39" s="12">
        <f>SUM(K39:L39)</f>
        <v>3</v>
      </c>
      <c r="N39" s="11">
        <f aca="true" t="shared" si="12" ref="N39:O42">SUM(B39,H39)</f>
        <v>1</v>
      </c>
      <c r="O39" s="12">
        <f t="shared" si="12"/>
        <v>19</v>
      </c>
      <c r="P39" s="12">
        <f>SUM(N39:O39)</f>
        <v>20</v>
      </c>
      <c r="Q39" s="11">
        <f aca="true" t="shared" si="13" ref="Q39:R42">SUM(E39,K39)</f>
        <v>1</v>
      </c>
      <c r="R39" s="12">
        <f t="shared" si="13"/>
        <v>6</v>
      </c>
      <c r="S39" s="12">
        <f>SUM(Q39:R39)</f>
        <v>7</v>
      </c>
      <c r="U39"/>
      <c r="V39"/>
    </row>
    <row r="40" spans="1:22" ht="12.75">
      <c r="A40" s="2" t="s">
        <v>8</v>
      </c>
      <c r="B40" s="11">
        <v>8</v>
      </c>
      <c r="C40" s="12">
        <v>31</v>
      </c>
      <c r="D40" s="12">
        <f>SUM(B40:C40)</f>
        <v>39</v>
      </c>
      <c r="E40" s="11">
        <v>3</v>
      </c>
      <c r="F40" s="12">
        <v>3</v>
      </c>
      <c r="G40" s="12">
        <f>SUM(E40:F40)</f>
        <v>6</v>
      </c>
      <c r="H40" s="11">
        <v>1</v>
      </c>
      <c r="I40" s="12">
        <v>38</v>
      </c>
      <c r="J40" s="12">
        <f>SUM(H40:I40)</f>
        <v>39</v>
      </c>
      <c r="K40" s="11">
        <v>1</v>
      </c>
      <c r="L40" s="12">
        <v>17</v>
      </c>
      <c r="M40" s="12">
        <f>SUM(K40:L40)</f>
        <v>18</v>
      </c>
      <c r="N40" s="11">
        <f t="shared" si="12"/>
        <v>9</v>
      </c>
      <c r="O40" s="12">
        <f t="shared" si="12"/>
        <v>69</v>
      </c>
      <c r="P40" s="12">
        <f>SUM(N40:O40)</f>
        <v>78</v>
      </c>
      <c r="Q40" s="11">
        <f t="shared" si="13"/>
        <v>4</v>
      </c>
      <c r="R40" s="12">
        <f t="shared" si="13"/>
        <v>20</v>
      </c>
      <c r="S40" s="12">
        <f>SUM(Q40:R40)</f>
        <v>24</v>
      </c>
      <c r="U40"/>
      <c r="V40"/>
    </row>
    <row r="41" spans="1:22" ht="12.75">
      <c r="A41" s="2" t="s">
        <v>9</v>
      </c>
      <c r="B41" s="11">
        <v>2</v>
      </c>
      <c r="C41" s="12">
        <v>2</v>
      </c>
      <c r="D41" s="12">
        <f>SUM(B41:C41)</f>
        <v>4</v>
      </c>
      <c r="E41" s="11">
        <v>0</v>
      </c>
      <c r="F41" s="12">
        <v>0</v>
      </c>
      <c r="G41" s="12">
        <f>SUM(E41:F41)</f>
        <v>0</v>
      </c>
      <c r="H41" s="11">
        <v>1</v>
      </c>
      <c r="I41" s="12">
        <v>1</v>
      </c>
      <c r="J41" s="12">
        <f>SUM(H41:I41)</f>
        <v>2</v>
      </c>
      <c r="K41" s="13">
        <v>0</v>
      </c>
      <c r="L41" s="12">
        <v>0</v>
      </c>
      <c r="M41" s="12">
        <f>SUM(K41:L41)</f>
        <v>0</v>
      </c>
      <c r="N41" s="11">
        <f t="shared" si="12"/>
        <v>3</v>
      </c>
      <c r="O41" s="12">
        <f t="shared" si="12"/>
        <v>3</v>
      </c>
      <c r="P41" s="12">
        <f>SUM(N41:O41)</f>
        <v>6</v>
      </c>
      <c r="Q41" s="11">
        <f t="shared" si="13"/>
        <v>0</v>
      </c>
      <c r="R41" s="12">
        <f t="shared" si="13"/>
        <v>0</v>
      </c>
      <c r="S41" s="12">
        <f>SUM(Q41:R41)</f>
        <v>0</v>
      </c>
      <c r="U41"/>
      <c r="V41"/>
    </row>
    <row r="42" spans="1:22" ht="12.75">
      <c r="A42" s="2" t="s">
        <v>10</v>
      </c>
      <c r="B42" s="11">
        <v>0</v>
      </c>
      <c r="C42" s="12">
        <v>1</v>
      </c>
      <c r="D42" s="12">
        <f>SUM(B42:C42)</f>
        <v>1</v>
      </c>
      <c r="E42" s="11">
        <v>0</v>
      </c>
      <c r="F42" s="12">
        <v>1</v>
      </c>
      <c r="G42" s="12">
        <f>SUM(E42:F42)</f>
        <v>1</v>
      </c>
      <c r="H42" s="11">
        <v>0</v>
      </c>
      <c r="I42" s="12">
        <v>1</v>
      </c>
      <c r="J42" s="12">
        <f>SUM(H42:I42)</f>
        <v>1</v>
      </c>
      <c r="K42" s="11">
        <v>0</v>
      </c>
      <c r="L42" s="12">
        <v>0</v>
      </c>
      <c r="M42" s="12">
        <f>SUM(K42:L42)</f>
        <v>0</v>
      </c>
      <c r="N42" s="11">
        <f t="shared" si="12"/>
        <v>0</v>
      </c>
      <c r="O42" s="12">
        <f t="shared" si="12"/>
        <v>2</v>
      </c>
      <c r="P42" s="12">
        <f>SUM(N42:O42)</f>
        <v>2</v>
      </c>
      <c r="Q42" s="11">
        <f t="shared" si="13"/>
        <v>0</v>
      </c>
      <c r="R42" s="12">
        <f t="shared" si="13"/>
        <v>1</v>
      </c>
      <c r="S42" s="12">
        <f>SUM(Q42:R42)</f>
        <v>1</v>
      </c>
      <c r="U42"/>
      <c r="V42"/>
    </row>
    <row r="43" spans="1:22" ht="12.75">
      <c r="A43" s="19" t="s">
        <v>4</v>
      </c>
      <c r="B43" s="69">
        <f aca="true" t="shared" si="14" ref="B43:S43">SUM(B39:B42)</f>
        <v>11</v>
      </c>
      <c r="C43" s="70">
        <f t="shared" si="14"/>
        <v>43</v>
      </c>
      <c r="D43" s="70">
        <f t="shared" si="14"/>
        <v>54</v>
      </c>
      <c r="E43" s="69">
        <f t="shared" si="14"/>
        <v>4</v>
      </c>
      <c r="F43" s="70">
        <f t="shared" si="14"/>
        <v>7</v>
      </c>
      <c r="G43" s="70">
        <f t="shared" si="14"/>
        <v>11</v>
      </c>
      <c r="H43" s="69">
        <f t="shared" si="14"/>
        <v>2</v>
      </c>
      <c r="I43" s="70">
        <f t="shared" si="14"/>
        <v>50</v>
      </c>
      <c r="J43" s="70">
        <f t="shared" si="14"/>
        <v>52</v>
      </c>
      <c r="K43" s="69">
        <f t="shared" si="14"/>
        <v>1</v>
      </c>
      <c r="L43" s="70">
        <f t="shared" si="14"/>
        <v>20</v>
      </c>
      <c r="M43" s="70">
        <f t="shared" si="14"/>
        <v>21</v>
      </c>
      <c r="N43" s="69">
        <f t="shared" si="14"/>
        <v>13</v>
      </c>
      <c r="O43" s="70">
        <f t="shared" si="14"/>
        <v>93</v>
      </c>
      <c r="P43" s="70">
        <f t="shared" si="14"/>
        <v>106</v>
      </c>
      <c r="Q43" s="69">
        <f t="shared" si="14"/>
        <v>5</v>
      </c>
      <c r="R43" s="70">
        <f t="shared" si="14"/>
        <v>27</v>
      </c>
      <c r="S43" s="70">
        <f t="shared" si="14"/>
        <v>32</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ht="12.75">
      <c r="A45" s="1" t="s">
        <v>14</v>
      </c>
      <c r="B45" s="11"/>
      <c r="C45" s="12"/>
      <c r="D45" s="12"/>
      <c r="E45" s="11"/>
      <c r="F45" s="12"/>
      <c r="G45" s="12"/>
      <c r="H45" s="11"/>
      <c r="I45" s="12"/>
      <c r="J45" s="12"/>
      <c r="K45" s="11"/>
      <c r="L45" s="12"/>
      <c r="M45" s="12"/>
      <c r="N45" s="11"/>
      <c r="O45" s="12"/>
      <c r="P45" s="12"/>
      <c r="Q45" s="11"/>
      <c r="R45" s="12"/>
      <c r="S45" s="12"/>
      <c r="U45"/>
      <c r="V45"/>
    </row>
    <row r="46" spans="1:22" ht="12.75">
      <c r="A46" s="19" t="s">
        <v>4</v>
      </c>
      <c r="B46" s="23">
        <v>447</v>
      </c>
      <c r="C46" s="24">
        <v>548</v>
      </c>
      <c r="D46" s="24">
        <f>SUM(B46:C46)</f>
        <v>995</v>
      </c>
      <c r="E46" s="23">
        <v>175</v>
      </c>
      <c r="F46" s="24">
        <v>277</v>
      </c>
      <c r="G46" s="24">
        <f>SUM(E46:F46)</f>
        <v>452</v>
      </c>
      <c r="H46" s="23">
        <v>121</v>
      </c>
      <c r="I46" s="24">
        <v>653</v>
      </c>
      <c r="J46" s="24">
        <f>SUM(H46:I46)</f>
        <v>774</v>
      </c>
      <c r="K46" s="23">
        <v>70</v>
      </c>
      <c r="L46" s="24">
        <v>264</v>
      </c>
      <c r="M46" s="24">
        <f>SUM(K46:L46)</f>
        <v>334</v>
      </c>
      <c r="N46" s="23">
        <f>SUM(B46,H46)</f>
        <v>568</v>
      </c>
      <c r="O46" s="24">
        <f>SUM(C46,I46)</f>
        <v>1201</v>
      </c>
      <c r="P46" s="24">
        <f>SUM(N46:O46)</f>
        <v>1769</v>
      </c>
      <c r="Q46" s="23">
        <f>SUM(E46,K46)</f>
        <v>245</v>
      </c>
      <c r="R46" s="24">
        <f>SUM(F46,L46)</f>
        <v>541</v>
      </c>
      <c r="S46" s="24">
        <f>SUM(Q46:R46)</f>
        <v>786</v>
      </c>
      <c r="U46"/>
      <c r="V46"/>
    </row>
    <row r="47" spans="1:22" ht="12.75">
      <c r="A47" s="2"/>
      <c r="B47" s="11"/>
      <c r="C47" s="12"/>
      <c r="D47" s="12"/>
      <c r="E47" s="11"/>
      <c r="F47" s="12"/>
      <c r="G47" s="12"/>
      <c r="H47" s="11"/>
      <c r="I47" s="12"/>
      <c r="J47" s="12"/>
      <c r="K47" s="11"/>
      <c r="L47" s="12"/>
      <c r="M47" s="12"/>
      <c r="N47" s="11"/>
      <c r="O47" s="12"/>
      <c r="P47" s="12"/>
      <c r="Q47" s="11"/>
      <c r="R47" s="12"/>
      <c r="S47" s="12"/>
      <c r="U47"/>
      <c r="V47"/>
    </row>
    <row r="48" spans="1:22" s="74" customFormat="1" ht="12.75">
      <c r="A48" s="71" t="s">
        <v>48</v>
      </c>
      <c r="B48" s="83"/>
      <c r="C48" s="84"/>
      <c r="D48" s="160"/>
      <c r="E48" s="83"/>
      <c r="F48" s="84"/>
      <c r="G48" s="84"/>
      <c r="H48" s="83"/>
      <c r="I48" s="84"/>
      <c r="J48" s="84"/>
      <c r="K48" s="83"/>
      <c r="L48" s="84"/>
      <c r="M48" s="84"/>
      <c r="N48" s="83"/>
      <c r="O48" s="84"/>
      <c r="P48" s="84"/>
      <c r="Q48" s="83"/>
      <c r="R48" s="84"/>
      <c r="S48" s="84"/>
      <c r="U48"/>
      <c r="V48"/>
    </row>
    <row r="49" spans="1:22" s="74" customFormat="1" ht="15">
      <c r="A49" s="86" t="s">
        <v>4</v>
      </c>
      <c r="B49" s="90">
        <v>2</v>
      </c>
      <c r="C49" s="91">
        <v>16</v>
      </c>
      <c r="D49" s="91">
        <f>SUM(B49,C49)</f>
        <v>18</v>
      </c>
      <c r="E49" s="226">
        <v>10</v>
      </c>
      <c r="F49" s="226">
        <v>15</v>
      </c>
      <c r="G49" s="91">
        <f>SUM(E49:F49)</f>
        <v>25</v>
      </c>
      <c r="H49" s="90">
        <v>3</v>
      </c>
      <c r="I49" s="91">
        <v>50</v>
      </c>
      <c r="J49" s="91">
        <f>SUM(H49:I49)</f>
        <v>53</v>
      </c>
      <c r="K49" s="90">
        <v>2</v>
      </c>
      <c r="L49" s="91">
        <v>34</v>
      </c>
      <c r="M49" s="91">
        <f>SUM(K49:L49)</f>
        <v>36</v>
      </c>
      <c r="N49" s="90">
        <f>SUM(B49,H49)</f>
        <v>5</v>
      </c>
      <c r="O49" s="91">
        <f>SUM(C49,I49)</f>
        <v>66</v>
      </c>
      <c r="P49" s="91">
        <f>SUM(N49:O49)</f>
        <v>71</v>
      </c>
      <c r="Q49" s="90">
        <f>SUM(E49,K49)</f>
        <v>12</v>
      </c>
      <c r="R49" s="91">
        <f>SUM(F49,L49)</f>
        <v>49</v>
      </c>
      <c r="S49" s="91">
        <f>SUM(Q49:R49)</f>
        <v>61</v>
      </c>
      <c r="U49"/>
      <c r="V49"/>
    </row>
    <row r="50" spans="1:22" ht="12.75">
      <c r="A50" s="2"/>
      <c r="B50" s="11"/>
      <c r="C50" s="12"/>
      <c r="D50" s="12"/>
      <c r="E50" s="11"/>
      <c r="F50" s="12"/>
      <c r="G50" s="12"/>
      <c r="H50" s="11"/>
      <c r="I50" s="12"/>
      <c r="J50" s="12"/>
      <c r="K50" s="11"/>
      <c r="L50" s="12"/>
      <c r="M50" s="12"/>
      <c r="N50" s="11"/>
      <c r="O50" s="12"/>
      <c r="P50" s="12"/>
      <c r="Q50" s="11"/>
      <c r="R50" s="12"/>
      <c r="S50" s="12"/>
      <c r="U50"/>
      <c r="V50"/>
    </row>
    <row r="51" spans="1:22" ht="12.75">
      <c r="A51" s="1" t="s">
        <v>45</v>
      </c>
      <c r="B51" s="11"/>
      <c r="C51" s="12"/>
      <c r="D51" s="12"/>
      <c r="E51" s="11"/>
      <c r="F51" s="12"/>
      <c r="G51" s="12"/>
      <c r="H51" s="11"/>
      <c r="I51" s="12"/>
      <c r="J51" s="12"/>
      <c r="K51" s="11"/>
      <c r="L51" s="12"/>
      <c r="M51" s="12"/>
      <c r="N51" s="11"/>
      <c r="O51" s="12"/>
      <c r="P51" s="12"/>
      <c r="Q51" s="11"/>
      <c r="R51" s="12"/>
      <c r="S51" s="12"/>
      <c r="U51"/>
      <c r="V51"/>
    </row>
    <row r="52" spans="1:22" ht="12.75">
      <c r="A52" s="2" t="s">
        <v>42</v>
      </c>
      <c r="B52" s="11">
        <v>22</v>
      </c>
      <c r="C52" s="18">
        <v>109</v>
      </c>
      <c r="D52" s="12">
        <f>SUM(B52:C52)</f>
        <v>131</v>
      </c>
      <c r="E52" s="11">
        <v>8</v>
      </c>
      <c r="F52" s="12">
        <v>26</v>
      </c>
      <c r="G52" s="12">
        <f>SUM(E52:F52)</f>
        <v>34</v>
      </c>
      <c r="H52" s="11">
        <v>5</v>
      </c>
      <c r="I52" s="12">
        <v>51</v>
      </c>
      <c r="J52" s="12">
        <f>SUM(H52:I52)</f>
        <v>56</v>
      </c>
      <c r="K52" s="11">
        <v>4</v>
      </c>
      <c r="L52" s="12">
        <v>23</v>
      </c>
      <c r="M52" s="12">
        <f>SUM(K52:L52)</f>
        <v>27</v>
      </c>
      <c r="N52" s="11">
        <f aca="true" t="shared" si="15" ref="N52:O55">SUM(B52,H52)</f>
        <v>27</v>
      </c>
      <c r="O52" s="12">
        <f t="shared" si="15"/>
        <v>160</v>
      </c>
      <c r="P52" s="12">
        <f>SUM(N52:O52)</f>
        <v>187</v>
      </c>
      <c r="Q52" s="11">
        <f aca="true" t="shared" si="16" ref="Q52:R55">SUM(E52,K52)</f>
        <v>12</v>
      </c>
      <c r="R52" s="12">
        <f t="shared" si="16"/>
        <v>49</v>
      </c>
      <c r="S52" s="12">
        <f>SUM(Q52:R52)</f>
        <v>61</v>
      </c>
      <c r="U52"/>
      <c r="V52"/>
    </row>
    <row r="53" spans="1:22" ht="12.75">
      <c r="A53" s="2" t="s">
        <v>8</v>
      </c>
      <c r="B53" s="11">
        <v>25</v>
      </c>
      <c r="C53" s="12">
        <v>95</v>
      </c>
      <c r="D53" s="12">
        <f>SUM(B53:C53)</f>
        <v>120</v>
      </c>
      <c r="E53" s="11">
        <v>7</v>
      </c>
      <c r="F53" s="12">
        <v>34</v>
      </c>
      <c r="G53" s="12">
        <f>SUM(E53:F53)</f>
        <v>41</v>
      </c>
      <c r="H53" s="11">
        <v>6</v>
      </c>
      <c r="I53" s="12">
        <v>62</v>
      </c>
      <c r="J53" s="12">
        <f>SUM(H53:I53)</f>
        <v>68</v>
      </c>
      <c r="K53" s="11">
        <v>7</v>
      </c>
      <c r="L53" s="12">
        <v>19</v>
      </c>
      <c r="M53" s="12">
        <f>SUM(K53:L53)</f>
        <v>26</v>
      </c>
      <c r="N53" s="11">
        <f t="shared" si="15"/>
        <v>31</v>
      </c>
      <c r="O53" s="12">
        <f t="shared" si="15"/>
        <v>157</v>
      </c>
      <c r="P53" s="12">
        <f>SUM(N53:O53)</f>
        <v>188</v>
      </c>
      <c r="Q53" s="11">
        <f t="shared" si="16"/>
        <v>14</v>
      </c>
      <c r="R53" s="12">
        <f t="shared" si="16"/>
        <v>53</v>
      </c>
      <c r="S53" s="12">
        <f>SUM(Q53:R53)</f>
        <v>67</v>
      </c>
      <c r="U53"/>
      <c r="V53"/>
    </row>
    <row r="54" spans="1:22" ht="12.75">
      <c r="A54" s="2" t="s">
        <v>9</v>
      </c>
      <c r="B54" s="11">
        <v>12</v>
      </c>
      <c r="C54" s="12">
        <v>31</v>
      </c>
      <c r="D54" s="12">
        <f>SUM(B54:C54)</f>
        <v>43</v>
      </c>
      <c r="E54" s="13">
        <v>1</v>
      </c>
      <c r="F54" s="12">
        <v>11</v>
      </c>
      <c r="G54" s="12">
        <f>SUM(E54:F54)</f>
        <v>12</v>
      </c>
      <c r="H54" s="11">
        <v>1</v>
      </c>
      <c r="I54" s="12">
        <v>29</v>
      </c>
      <c r="J54" s="12">
        <f>SUM(H54:I54)</f>
        <v>30</v>
      </c>
      <c r="K54" s="11">
        <v>7</v>
      </c>
      <c r="L54" s="12">
        <v>15</v>
      </c>
      <c r="M54" s="12">
        <f>SUM(K54:L54)</f>
        <v>22</v>
      </c>
      <c r="N54" s="11">
        <f t="shared" si="15"/>
        <v>13</v>
      </c>
      <c r="O54" s="12">
        <f t="shared" si="15"/>
        <v>60</v>
      </c>
      <c r="P54" s="12">
        <f>SUM(N54:O54)</f>
        <v>73</v>
      </c>
      <c r="Q54" s="11">
        <f t="shared" si="16"/>
        <v>8</v>
      </c>
      <c r="R54" s="12">
        <f t="shared" si="16"/>
        <v>26</v>
      </c>
      <c r="S54" s="12">
        <f>SUM(Q54:R54)</f>
        <v>34</v>
      </c>
      <c r="U54"/>
      <c r="V54"/>
    </row>
    <row r="55" spans="1:22" ht="12.75">
      <c r="A55" s="2" t="s">
        <v>10</v>
      </c>
      <c r="B55" s="11">
        <v>3</v>
      </c>
      <c r="C55" s="12">
        <v>20</v>
      </c>
      <c r="D55" s="12">
        <f>SUM(B55:C55)</f>
        <v>23</v>
      </c>
      <c r="E55" s="11">
        <v>4</v>
      </c>
      <c r="F55" s="12">
        <v>13</v>
      </c>
      <c r="G55" s="12">
        <f>SUM(E55:F55)</f>
        <v>17</v>
      </c>
      <c r="H55" s="11">
        <v>8</v>
      </c>
      <c r="I55" s="12">
        <v>26</v>
      </c>
      <c r="J55" s="12">
        <f>SUM(H55:I55)</f>
        <v>34</v>
      </c>
      <c r="K55" s="11">
        <v>2</v>
      </c>
      <c r="L55" s="12">
        <v>9</v>
      </c>
      <c r="M55" s="12">
        <f>SUM(K55:L55)</f>
        <v>11</v>
      </c>
      <c r="N55" s="11">
        <f t="shared" si="15"/>
        <v>11</v>
      </c>
      <c r="O55" s="12">
        <f t="shared" si="15"/>
        <v>46</v>
      </c>
      <c r="P55" s="12">
        <f>SUM(N55:O55)</f>
        <v>57</v>
      </c>
      <c r="Q55" s="11">
        <f t="shared" si="16"/>
        <v>6</v>
      </c>
      <c r="R55" s="12">
        <f t="shared" si="16"/>
        <v>22</v>
      </c>
      <c r="S55" s="12">
        <f>SUM(Q55:R55)</f>
        <v>28</v>
      </c>
      <c r="U55"/>
      <c r="V55"/>
    </row>
    <row r="56" spans="1:22" ht="12.75">
      <c r="A56" s="19" t="s">
        <v>4</v>
      </c>
      <c r="B56" s="69">
        <f aca="true" t="shared" si="17" ref="B56:S56">SUM(B52:B55)</f>
        <v>62</v>
      </c>
      <c r="C56" s="70">
        <f t="shared" si="17"/>
        <v>255</v>
      </c>
      <c r="D56" s="70">
        <f t="shared" si="17"/>
        <v>317</v>
      </c>
      <c r="E56" s="69">
        <f t="shared" si="17"/>
        <v>20</v>
      </c>
      <c r="F56" s="70">
        <f t="shared" si="17"/>
        <v>84</v>
      </c>
      <c r="G56" s="70">
        <f t="shared" si="17"/>
        <v>104</v>
      </c>
      <c r="H56" s="69">
        <f t="shared" si="17"/>
        <v>20</v>
      </c>
      <c r="I56" s="70">
        <f t="shared" si="17"/>
        <v>168</v>
      </c>
      <c r="J56" s="70">
        <f t="shared" si="17"/>
        <v>188</v>
      </c>
      <c r="K56" s="69">
        <f t="shared" si="17"/>
        <v>20</v>
      </c>
      <c r="L56" s="70">
        <f t="shared" si="17"/>
        <v>66</v>
      </c>
      <c r="M56" s="70">
        <f t="shared" si="17"/>
        <v>86</v>
      </c>
      <c r="N56" s="69">
        <f t="shared" si="17"/>
        <v>82</v>
      </c>
      <c r="O56" s="70">
        <f t="shared" si="17"/>
        <v>423</v>
      </c>
      <c r="P56" s="70">
        <f t="shared" si="17"/>
        <v>505</v>
      </c>
      <c r="Q56" s="69">
        <f t="shared" si="17"/>
        <v>40</v>
      </c>
      <c r="R56" s="70">
        <f t="shared" si="17"/>
        <v>150</v>
      </c>
      <c r="S56" s="70">
        <f t="shared" si="17"/>
        <v>190</v>
      </c>
      <c r="U56"/>
      <c r="V56"/>
    </row>
    <row r="57" spans="1:22" ht="12.75">
      <c r="A57" s="2"/>
      <c r="B57" s="11"/>
      <c r="C57" s="12"/>
      <c r="D57" s="12"/>
      <c r="E57" s="11"/>
      <c r="F57" s="12"/>
      <c r="G57" s="12"/>
      <c r="H57" s="11"/>
      <c r="I57" s="12"/>
      <c r="J57" s="12"/>
      <c r="K57" s="11"/>
      <c r="L57" s="12"/>
      <c r="M57" s="12"/>
      <c r="N57" s="11"/>
      <c r="O57" s="12"/>
      <c r="P57" s="12"/>
      <c r="Q57" s="11"/>
      <c r="R57" s="12"/>
      <c r="S57" s="12"/>
      <c r="U57"/>
      <c r="V57"/>
    </row>
    <row r="58" spans="1:22" ht="12.75">
      <c r="A58" s="1" t="s">
        <v>46</v>
      </c>
      <c r="B58" s="11"/>
      <c r="C58" s="12"/>
      <c r="D58" s="12"/>
      <c r="E58" s="11"/>
      <c r="F58" s="12"/>
      <c r="G58" s="12"/>
      <c r="H58" s="11"/>
      <c r="I58" s="12"/>
      <c r="J58" s="12"/>
      <c r="K58" s="11"/>
      <c r="L58" s="12"/>
      <c r="M58" s="12"/>
      <c r="N58" s="11"/>
      <c r="O58" s="12"/>
      <c r="P58" s="12"/>
      <c r="Q58" s="11"/>
      <c r="R58" s="12"/>
      <c r="S58" s="12"/>
      <c r="U58"/>
      <c r="V58"/>
    </row>
    <row r="59" spans="1:22" ht="12.75">
      <c r="A59" s="2" t="s">
        <v>42</v>
      </c>
      <c r="B59" s="13">
        <v>2</v>
      </c>
      <c r="C59" s="18">
        <v>12</v>
      </c>
      <c r="D59" s="18">
        <f>SUM(B59:C59)</f>
        <v>14</v>
      </c>
      <c r="E59" s="11">
        <v>0</v>
      </c>
      <c r="F59" s="18">
        <v>2</v>
      </c>
      <c r="G59" s="12">
        <f>SUM(E59:F59)</f>
        <v>2</v>
      </c>
      <c r="H59" s="11">
        <v>0</v>
      </c>
      <c r="I59" s="12">
        <v>3</v>
      </c>
      <c r="J59" s="12">
        <f>SUM(H59:I59)</f>
        <v>3</v>
      </c>
      <c r="K59" s="11">
        <v>0</v>
      </c>
      <c r="L59" s="12">
        <v>1</v>
      </c>
      <c r="M59" s="12">
        <f>SUM(K59:L59)</f>
        <v>1</v>
      </c>
      <c r="N59" s="11">
        <f aca="true" t="shared" si="18" ref="N59:O62">SUM(B59,H59)</f>
        <v>2</v>
      </c>
      <c r="O59" s="12">
        <f t="shared" si="18"/>
        <v>15</v>
      </c>
      <c r="P59" s="12">
        <f>SUM(N59:O59)</f>
        <v>17</v>
      </c>
      <c r="Q59" s="11">
        <f aca="true" t="shared" si="19" ref="Q59:R62">SUM(E59,K59)</f>
        <v>0</v>
      </c>
      <c r="R59" s="12">
        <f t="shared" si="19"/>
        <v>3</v>
      </c>
      <c r="S59" s="12">
        <f>SUM(Q59:R59)</f>
        <v>3</v>
      </c>
      <c r="U59"/>
      <c r="V59"/>
    </row>
    <row r="60" spans="1:22" ht="12.75">
      <c r="A60" s="2" t="s">
        <v>8</v>
      </c>
      <c r="B60" s="11">
        <v>1</v>
      </c>
      <c r="C60" s="12">
        <v>6</v>
      </c>
      <c r="D60" s="12">
        <f>SUM(B60:C60)</f>
        <v>7</v>
      </c>
      <c r="E60" s="11">
        <v>0</v>
      </c>
      <c r="F60" s="12">
        <v>0</v>
      </c>
      <c r="G60" s="12">
        <f>SUM(E60:F60)</f>
        <v>0</v>
      </c>
      <c r="H60" s="11">
        <v>0</v>
      </c>
      <c r="I60" s="12">
        <v>4</v>
      </c>
      <c r="J60" s="12">
        <f>SUM(H60:I60)</f>
        <v>4</v>
      </c>
      <c r="K60" s="11">
        <v>0</v>
      </c>
      <c r="L60" s="12">
        <v>7</v>
      </c>
      <c r="M60" s="12">
        <f>SUM(K60:L60)</f>
        <v>7</v>
      </c>
      <c r="N60" s="11">
        <f t="shared" si="18"/>
        <v>1</v>
      </c>
      <c r="O60" s="12">
        <f t="shared" si="18"/>
        <v>10</v>
      </c>
      <c r="P60" s="12">
        <f>SUM(N60:O60)</f>
        <v>11</v>
      </c>
      <c r="Q60" s="11">
        <f t="shared" si="19"/>
        <v>0</v>
      </c>
      <c r="R60" s="12">
        <f t="shared" si="19"/>
        <v>7</v>
      </c>
      <c r="S60" s="12">
        <f>SUM(Q60:R60)</f>
        <v>7</v>
      </c>
      <c r="U60"/>
      <c r="V60"/>
    </row>
    <row r="61" spans="1:22" ht="12.75">
      <c r="A61" s="2" t="s">
        <v>9</v>
      </c>
      <c r="B61" s="11">
        <v>0</v>
      </c>
      <c r="C61" s="18">
        <v>2</v>
      </c>
      <c r="D61" s="12">
        <f>SUM(B61:C61)</f>
        <v>2</v>
      </c>
      <c r="E61" s="11">
        <v>0</v>
      </c>
      <c r="F61" s="18">
        <v>1</v>
      </c>
      <c r="G61" s="12">
        <f>SUM(E61:F61)</f>
        <v>1</v>
      </c>
      <c r="H61" s="11">
        <v>1</v>
      </c>
      <c r="I61" s="12">
        <v>2</v>
      </c>
      <c r="J61" s="12">
        <f>SUM(H61:I61)</f>
        <v>3</v>
      </c>
      <c r="K61" s="11">
        <v>0</v>
      </c>
      <c r="L61" s="12">
        <v>0</v>
      </c>
      <c r="M61" s="12">
        <f>SUM(K61:L61)</f>
        <v>0</v>
      </c>
      <c r="N61" s="11">
        <f t="shared" si="18"/>
        <v>1</v>
      </c>
      <c r="O61" s="12">
        <f t="shared" si="18"/>
        <v>4</v>
      </c>
      <c r="P61" s="12">
        <f>SUM(N61:O61)</f>
        <v>5</v>
      </c>
      <c r="Q61" s="11">
        <f t="shared" si="19"/>
        <v>0</v>
      </c>
      <c r="R61" s="12">
        <f t="shared" si="19"/>
        <v>1</v>
      </c>
      <c r="S61" s="12">
        <f>SUM(Q61:R61)</f>
        <v>1</v>
      </c>
      <c r="U61"/>
      <c r="V61"/>
    </row>
    <row r="62" spans="1:22" ht="12.75">
      <c r="A62" s="2" t="s">
        <v>10</v>
      </c>
      <c r="B62" s="11">
        <v>1</v>
      </c>
      <c r="C62" s="12">
        <v>2</v>
      </c>
      <c r="D62" s="12">
        <f>SUM(B62:C62)</f>
        <v>3</v>
      </c>
      <c r="E62" s="11">
        <v>2</v>
      </c>
      <c r="F62" s="18">
        <v>4</v>
      </c>
      <c r="G62" s="12">
        <f>SUM(E62:F62)</f>
        <v>6</v>
      </c>
      <c r="H62" s="11">
        <v>0</v>
      </c>
      <c r="I62" s="12">
        <v>4</v>
      </c>
      <c r="J62" s="12">
        <f>SUM(H62:I62)</f>
        <v>4</v>
      </c>
      <c r="K62" s="11">
        <v>0</v>
      </c>
      <c r="L62" s="12">
        <v>4</v>
      </c>
      <c r="M62" s="12">
        <f>SUM(K62:L62)</f>
        <v>4</v>
      </c>
      <c r="N62" s="11">
        <f t="shared" si="18"/>
        <v>1</v>
      </c>
      <c r="O62" s="12">
        <f t="shared" si="18"/>
        <v>6</v>
      </c>
      <c r="P62" s="12">
        <f>SUM(N62:O62)</f>
        <v>7</v>
      </c>
      <c r="Q62" s="11">
        <f t="shared" si="19"/>
        <v>2</v>
      </c>
      <c r="R62" s="12">
        <f t="shared" si="19"/>
        <v>8</v>
      </c>
      <c r="S62" s="12">
        <f>SUM(Q62:R62)</f>
        <v>10</v>
      </c>
      <c r="U62"/>
      <c r="V62"/>
    </row>
    <row r="63" spans="1:22" ht="12.75">
      <c r="A63" s="19" t="s">
        <v>4</v>
      </c>
      <c r="B63" s="69">
        <f aca="true" t="shared" si="20" ref="B63:S63">SUM(B59:B62)</f>
        <v>4</v>
      </c>
      <c r="C63" s="70">
        <f t="shared" si="20"/>
        <v>22</v>
      </c>
      <c r="D63" s="70">
        <f t="shared" si="20"/>
        <v>26</v>
      </c>
      <c r="E63" s="69">
        <f t="shared" si="20"/>
        <v>2</v>
      </c>
      <c r="F63" s="70">
        <f t="shared" si="20"/>
        <v>7</v>
      </c>
      <c r="G63" s="70">
        <f t="shared" si="20"/>
        <v>9</v>
      </c>
      <c r="H63" s="69">
        <f t="shared" si="20"/>
        <v>1</v>
      </c>
      <c r="I63" s="70">
        <f t="shared" si="20"/>
        <v>13</v>
      </c>
      <c r="J63" s="70">
        <f t="shared" si="20"/>
        <v>14</v>
      </c>
      <c r="K63" s="69">
        <f t="shared" si="20"/>
        <v>0</v>
      </c>
      <c r="L63" s="70">
        <f t="shared" si="20"/>
        <v>12</v>
      </c>
      <c r="M63" s="70">
        <f t="shared" si="20"/>
        <v>12</v>
      </c>
      <c r="N63" s="69">
        <f t="shared" si="20"/>
        <v>5</v>
      </c>
      <c r="O63" s="70">
        <f t="shared" si="20"/>
        <v>35</v>
      </c>
      <c r="P63" s="70">
        <f t="shared" si="20"/>
        <v>40</v>
      </c>
      <c r="Q63" s="69">
        <f t="shared" si="20"/>
        <v>2</v>
      </c>
      <c r="R63" s="70">
        <f t="shared" si="20"/>
        <v>19</v>
      </c>
      <c r="S63" s="70">
        <f t="shared" si="20"/>
        <v>21</v>
      </c>
      <c r="U63"/>
      <c r="V63"/>
    </row>
    <row r="64" spans="1:22" ht="12.75">
      <c r="A64" s="2"/>
      <c r="B64" s="11"/>
      <c r="C64" s="12"/>
      <c r="D64" s="12"/>
      <c r="E64" s="11"/>
      <c r="F64" s="12"/>
      <c r="G64" s="12"/>
      <c r="H64" s="11"/>
      <c r="I64" s="12"/>
      <c r="J64" s="12"/>
      <c r="K64" s="11"/>
      <c r="L64" s="12"/>
      <c r="M64" s="12"/>
      <c r="N64" s="11"/>
      <c r="O64" s="12"/>
      <c r="P64" s="12"/>
      <c r="Q64" s="11"/>
      <c r="R64" s="12"/>
      <c r="S64" s="12"/>
      <c r="U64"/>
      <c r="V64"/>
    </row>
    <row r="65" spans="1:22" ht="12.75">
      <c r="A65" s="1" t="s">
        <v>15</v>
      </c>
      <c r="B65" s="11"/>
      <c r="C65" s="12"/>
      <c r="D65" s="12"/>
      <c r="E65" s="11"/>
      <c r="F65" s="12"/>
      <c r="G65" s="12"/>
      <c r="H65" s="11"/>
      <c r="I65" s="12"/>
      <c r="J65" s="12"/>
      <c r="K65" s="11"/>
      <c r="L65" s="12"/>
      <c r="M65" s="12"/>
      <c r="N65" s="11"/>
      <c r="O65" s="12"/>
      <c r="P65" s="12"/>
      <c r="Q65" s="11"/>
      <c r="R65" s="12"/>
      <c r="S65" s="12"/>
      <c r="U65"/>
      <c r="V65"/>
    </row>
    <row r="66" spans="1:22" ht="12.75">
      <c r="A66" s="2" t="s">
        <v>42</v>
      </c>
      <c r="B66" s="225">
        <v>6</v>
      </c>
      <c r="C66" s="225">
        <v>4</v>
      </c>
      <c r="D66" s="12">
        <f>SUM(B66:C66)</f>
        <v>10</v>
      </c>
      <c r="E66" s="11">
        <v>0</v>
      </c>
      <c r="F66" s="12">
        <v>1</v>
      </c>
      <c r="G66" s="12">
        <f>SUM(E66:F66)</f>
        <v>1</v>
      </c>
      <c r="H66" s="11">
        <v>4</v>
      </c>
      <c r="I66" s="12">
        <v>7</v>
      </c>
      <c r="J66" s="12">
        <f>SUM(H66:I66)</f>
        <v>11</v>
      </c>
      <c r="K66" s="11">
        <v>3</v>
      </c>
      <c r="L66" s="12">
        <v>4</v>
      </c>
      <c r="M66" s="12">
        <f>SUM(K66:L66)</f>
        <v>7</v>
      </c>
      <c r="N66" s="11">
        <f aca="true" t="shared" si="21" ref="N66:O69">SUM(B66,H66)</f>
        <v>10</v>
      </c>
      <c r="O66" s="12">
        <f t="shared" si="21"/>
        <v>11</v>
      </c>
      <c r="P66" s="12">
        <f>SUM(N66:O66)</f>
        <v>21</v>
      </c>
      <c r="Q66" s="11">
        <f aca="true" t="shared" si="22" ref="Q66:R69">SUM(E66,K66)</f>
        <v>3</v>
      </c>
      <c r="R66" s="12">
        <f t="shared" si="22"/>
        <v>5</v>
      </c>
      <c r="S66" s="12">
        <f>SUM(Q66:R66)</f>
        <v>8</v>
      </c>
      <c r="U66"/>
      <c r="V66"/>
    </row>
    <row r="67" spans="1:22" ht="12.75">
      <c r="A67" s="2" t="s">
        <v>8</v>
      </c>
      <c r="B67" s="11">
        <v>0</v>
      </c>
      <c r="C67" s="11">
        <v>1</v>
      </c>
      <c r="D67" s="12">
        <f>SUM(B67:C67)</f>
        <v>1</v>
      </c>
      <c r="E67" s="11">
        <v>0</v>
      </c>
      <c r="F67" s="12">
        <v>0</v>
      </c>
      <c r="G67" s="12">
        <f>SUM(E67:F67)</f>
        <v>0</v>
      </c>
      <c r="H67" s="11">
        <v>0</v>
      </c>
      <c r="I67" s="12">
        <v>1</v>
      </c>
      <c r="J67" s="12">
        <f>SUM(H67:I67)</f>
        <v>1</v>
      </c>
      <c r="K67" s="11">
        <v>0</v>
      </c>
      <c r="L67" s="12">
        <v>4</v>
      </c>
      <c r="M67" s="12">
        <f>SUM(K67:L67)</f>
        <v>4</v>
      </c>
      <c r="N67" s="11">
        <f t="shared" si="21"/>
        <v>0</v>
      </c>
      <c r="O67" s="12">
        <f t="shared" si="21"/>
        <v>2</v>
      </c>
      <c r="P67" s="12">
        <f>SUM(N67:O67)</f>
        <v>2</v>
      </c>
      <c r="Q67" s="11">
        <f t="shared" si="22"/>
        <v>0</v>
      </c>
      <c r="R67" s="12">
        <f t="shared" si="22"/>
        <v>4</v>
      </c>
      <c r="S67" s="12">
        <f>SUM(Q67:R67)</f>
        <v>4</v>
      </c>
      <c r="U67"/>
      <c r="V67"/>
    </row>
    <row r="68" spans="1:22" ht="12.75">
      <c r="A68" s="2" t="s">
        <v>9</v>
      </c>
      <c r="B68" s="11">
        <v>0</v>
      </c>
      <c r="C68" s="12">
        <v>0</v>
      </c>
      <c r="D68" s="12">
        <f>SUM(B68:C68)</f>
        <v>0</v>
      </c>
      <c r="E68" s="13">
        <v>0</v>
      </c>
      <c r="F68" s="12">
        <v>0</v>
      </c>
      <c r="G68" s="12">
        <f>SUM(E68:F68)</f>
        <v>0</v>
      </c>
      <c r="H68" s="11">
        <v>0</v>
      </c>
      <c r="I68" s="12">
        <v>0</v>
      </c>
      <c r="J68" s="12">
        <f>SUM(H68:I68)</f>
        <v>0</v>
      </c>
      <c r="K68" s="11">
        <v>0</v>
      </c>
      <c r="L68" s="12">
        <v>0</v>
      </c>
      <c r="M68" s="12">
        <f>SUM(K68:L68)</f>
        <v>0</v>
      </c>
      <c r="N68" s="11">
        <f t="shared" si="21"/>
        <v>0</v>
      </c>
      <c r="O68" s="12">
        <f t="shared" si="21"/>
        <v>0</v>
      </c>
      <c r="P68" s="12">
        <f>SUM(N68:O68)</f>
        <v>0</v>
      </c>
      <c r="Q68" s="11">
        <f t="shared" si="22"/>
        <v>0</v>
      </c>
      <c r="R68" s="12">
        <f t="shared" si="22"/>
        <v>0</v>
      </c>
      <c r="S68" s="12">
        <f>SUM(Q68:R68)</f>
        <v>0</v>
      </c>
      <c r="U68"/>
      <c r="V68"/>
    </row>
    <row r="69" spans="1:22" ht="12.75">
      <c r="A69" s="2" t="s">
        <v>10</v>
      </c>
      <c r="B69" s="11">
        <v>19</v>
      </c>
      <c r="C69" s="12">
        <v>44</v>
      </c>
      <c r="D69" s="12">
        <f>SUM(B69:C69)</f>
        <v>63</v>
      </c>
      <c r="E69" s="224">
        <v>2</v>
      </c>
      <c r="F69" s="224">
        <v>4</v>
      </c>
      <c r="G69" s="12">
        <f>SUM(E69:F69)</f>
        <v>6</v>
      </c>
      <c r="H69" s="11">
        <v>15</v>
      </c>
      <c r="I69" s="12">
        <v>118</v>
      </c>
      <c r="J69" s="12">
        <f>SUM(H69:I69)</f>
        <v>133</v>
      </c>
      <c r="K69" s="11">
        <v>23</v>
      </c>
      <c r="L69" s="12">
        <v>70</v>
      </c>
      <c r="M69" s="12">
        <f>SUM(K69:L69)</f>
        <v>93</v>
      </c>
      <c r="N69" s="11">
        <f t="shared" si="21"/>
        <v>34</v>
      </c>
      <c r="O69" s="12">
        <f t="shared" si="21"/>
        <v>162</v>
      </c>
      <c r="P69" s="12">
        <f>SUM(N69:O69)</f>
        <v>196</v>
      </c>
      <c r="Q69" s="11">
        <f t="shared" si="22"/>
        <v>25</v>
      </c>
      <c r="R69" s="12">
        <f t="shared" si="22"/>
        <v>74</v>
      </c>
      <c r="S69" s="12">
        <f>SUM(Q69:R69)</f>
        <v>99</v>
      </c>
      <c r="U69"/>
      <c r="V69"/>
    </row>
    <row r="70" spans="1:22" ht="12.75">
      <c r="A70" s="19" t="s">
        <v>4</v>
      </c>
      <c r="B70" s="69">
        <f aca="true" t="shared" si="23" ref="B70:S70">SUM(B66:B69)</f>
        <v>25</v>
      </c>
      <c r="C70" s="70">
        <f t="shared" si="23"/>
        <v>49</v>
      </c>
      <c r="D70" s="70">
        <f t="shared" si="23"/>
        <v>74</v>
      </c>
      <c r="E70" s="69">
        <f t="shared" si="23"/>
        <v>2</v>
      </c>
      <c r="F70" s="70">
        <f t="shared" si="23"/>
        <v>5</v>
      </c>
      <c r="G70" s="70">
        <f t="shared" si="23"/>
        <v>7</v>
      </c>
      <c r="H70" s="69">
        <f t="shared" si="23"/>
        <v>19</v>
      </c>
      <c r="I70" s="70">
        <f t="shared" si="23"/>
        <v>126</v>
      </c>
      <c r="J70" s="70">
        <f t="shared" si="23"/>
        <v>145</v>
      </c>
      <c r="K70" s="69">
        <f t="shared" si="23"/>
        <v>26</v>
      </c>
      <c r="L70" s="70">
        <f t="shared" si="23"/>
        <v>78</v>
      </c>
      <c r="M70" s="70">
        <f t="shared" si="23"/>
        <v>104</v>
      </c>
      <c r="N70" s="69">
        <f t="shared" si="23"/>
        <v>44</v>
      </c>
      <c r="O70" s="70">
        <f t="shared" si="23"/>
        <v>175</v>
      </c>
      <c r="P70" s="70">
        <f t="shared" si="23"/>
        <v>219</v>
      </c>
      <c r="Q70" s="69">
        <f t="shared" si="23"/>
        <v>28</v>
      </c>
      <c r="R70" s="70">
        <f t="shared" si="23"/>
        <v>83</v>
      </c>
      <c r="S70" s="70">
        <f t="shared" si="23"/>
        <v>111</v>
      </c>
      <c r="U70"/>
      <c r="V70"/>
    </row>
    <row r="71" spans="1:22" ht="12.75">
      <c r="A71" s="2"/>
      <c r="B71" s="11"/>
      <c r="C71" s="12"/>
      <c r="D71" s="12"/>
      <c r="E71" s="11"/>
      <c r="F71" s="12"/>
      <c r="G71" s="12"/>
      <c r="H71" s="11"/>
      <c r="I71" s="12"/>
      <c r="J71" s="12"/>
      <c r="K71" s="11"/>
      <c r="L71" s="12"/>
      <c r="M71" s="12"/>
      <c r="N71" s="11"/>
      <c r="O71" s="12"/>
      <c r="P71" s="12"/>
      <c r="Q71" s="11"/>
      <c r="R71" s="12"/>
      <c r="S71" s="12"/>
      <c r="U71"/>
      <c r="V71"/>
    </row>
    <row r="72" spans="1:22" ht="12.75">
      <c r="A72" s="1" t="s">
        <v>41</v>
      </c>
      <c r="B72" s="11"/>
      <c r="C72" s="12"/>
      <c r="D72" s="12"/>
      <c r="E72" s="11"/>
      <c r="F72" s="12"/>
      <c r="G72" s="12"/>
      <c r="H72" s="11"/>
      <c r="I72" s="12"/>
      <c r="J72" s="12"/>
      <c r="K72" s="11"/>
      <c r="L72" s="12"/>
      <c r="M72" s="12"/>
      <c r="N72" s="11"/>
      <c r="O72" s="12"/>
      <c r="P72" s="12"/>
      <c r="Q72" s="11"/>
      <c r="R72" s="12"/>
      <c r="S72" s="12"/>
      <c r="U72"/>
      <c r="V72"/>
    </row>
    <row r="73" spans="1:22" ht="12.75">
      <c r="A73" s="2" t="s">
        <v>42</v>
      </c>
      <c r="B73" s="13">
        <v>268</v>
      </c>
      <c r="C73" s="18">
        <v>664</v>
      </c>
      <c r="D73" s="18">
        <f>SUM(B73:C73)</f>
        <v>932</v>
      </c>
      <c r="E73" s="11">
        <v>72</v>
      </c>
      <c r="F73" s="18">
        <v>279</v>
      </c>
      <c r="G73" s="12">
        <f>SUM(E73:F73)</f>
        <v>351</v>
      </c>
      <c r="H73" s="11">
        <v>71</v>
      </c>
      <c r="I73" s="12">
        <v>628</v>
      </c>
      <c r="J73" s="12">
        <f>SUM(H73:I73)</f>
        <v>699</v>
      </c>
      <c r="K73" s="11">
        <v>46</v>
      </c>
      <c r="L73" s="12">
        <v>328</v>
      </c>
      <c r="M73" s="12">
        <f>SUM(K73:L73)</f>
        <v>374</v>
      </c>
      <c r="N73" s="11">
        <f aca="true" t="shared" si="24" ref="N73:O77">SUM(B73,H73)</f>
        <v>339</v>
      </c>
      <c r="O73" s="12">
        <f t="shared" si="24"/>
        <v>1292</v>
      </c>
      <c r="P73" s="12">
        <f>SUM(N73:O73)</f>
        <v>1631</v>
      </c>
      <c r="Q73" s="11">
        <f aca="true" t="shared" si="25" ref="Q73:R77">SUM(E73,K73)</f>
        <v>118</v>
      </c>
      <c r="R73" s="12">
        <f t="shared" si="25"/>
        <v>607</v>
      </c>
      <c r="S73" s="12">
        <f>SUM(Q73:R73)</f>
        <v>725</v>
      </c>
      <c r="U73"/>
      <c r="V73"/>
    </row>
    <row r="74" spans="1:22" ht="12.75">
      <c r="A74" s="2" t="s">
        <v>8</v>
      </c>
      <c r="B74" s="11">
        <v>309</v>
      </c>
      <c r="C74" s="12">
        <v>581</v>
      </c>
      <c r="D74" s="12">
        <f>SUM(B74:C74)</f>
        <v>890</v>
      </c>
      <c r="E74" s="11">
        <v>49</v>
      </c>
      <c r="F74" s="12">
        <v>221</v>
      </c>
      <c r="G74" s="12">
        <f>SUM(E74:F74)</f>
        <v>270</v>
      </c>
      <c r="H74" s="11">
        <v>99</v>
      </c>
      <c r="I74" s="12">
        <v>1294</v>
      </c>
      <c r="J74" s="12">
        <f>SUM(H74:I74)</f>
        <v>1393</v>
      </c>
      <c r="K74" s="11">
        <v>61</v>
      </c>
      <c r="L74" s="12">
        <v>463</v>
      </c>
      <c r="M74" s="12">
        <f>SUM(K74:L74)</f>
        <v>524</v>
      </c>
      <c r="N74" s="11">
        <f t="shared" si="24"/>
        <v>408</v>
      </c>
      <c r="O74" s="12">
        <f t="shared" si="24"/>
        <v>1875</v>
      </c>
      <c r="P74" s="12">
        <f>SUM(N74:O74)</f>
        <v>2283</v>
      </c>
      <c r="Q74" s="11">
        <f t="shared" si="25"/>
        <v>110</v>
      </c>
      <c r="R74" s="12">
        <f t="shared" si="25"/>
        <v>684</v>
      </c>
      <c r="S74" s="12">
        <f>SUM(Q74:R74)</f>
        <v>794</v>
      </c>
      <c r="U74"/>
      <c r="V74"/>
    </row>
    <row r="75" spans="1:22" ht="12.75">
      <c r="A75" s="2" t="s">
        <v>9</v>
      </c>
      <c r="B75" s="11">
        <v>9</v>
      </c>
      <c r="C75" s="18">
        <v>17</v>
      </c>
      <c r="D75" s="12">
        <f>SUM(B75:C75)</f>
        <v>26</v>
      </c>
      <c r="E75" s="11">
        <v>1</v>
      </c>
      <c r="F75" s="18">
        <v>6</v>
      </c>
      <c r="G75" s="12">
        <f>SUM(E75:F75)</f>
        <v>7</v>
      </c>
      <c r="H75" s="11">
        <v>0</v>
      </c>
      <c r="I75" s="12">
        <v>30</v>
      </c>
      <c r="J75" s="12">
        <f>SUM(H75:I75)</f>
        <v>30</v>
      </c>
      <c r="K75" s="11">
        <v>4</v>
      </c>
      <c r="L75" s="12">
        <v>11</v>
      </c>
      <c r="M75" s="12">
        <f>SUM(K75:L75)</f>
        <v>15</v>
      </c>
      <c r="N75" s="11">
        <f t="shared" si="24"/>
        <v>9</v>
      </c>
      <c r="O75" s="12">
        <f t="shared" si="24"/>
        <v>47</v>
      </c>
      <c r="P75" s="12">
        <f>SUM(N75:O75)</f>
        <v>56</v>
      </c>
      <c r="Q75" s="11">
        <f t="shared" si="25"/>
        <v>5</v>
      </c>
      <c r="R75" s="12">
        <f t="shared" si="25"/>
        <v>17</v>
      </c>
      <c r="S75" s="12">
        <f>SUM(Q75:R75)</f>
        <v>22</v>
      </c>
      <c r="U75"/>
      <c r="V75"/>
    </row>
    <row r="76" spans="1:22" ht="12.75">
      <c r="A76" s="2" t="s">
        <v>10</v>
      </c>
      <c r="B76" s="11">
        <v>35</v>
      </c>
      <c r="C76" s="12">
        <v>46</v>
      </c>
      <c r="D76" s="12">
        <f>SUM(B76:C76)</f>
        <v>81</v>
      </c>
      <c r="E76" s="11">
        <v>5</v>
      </c>
      <c r="F76" s="18">
        <v>30</v>
      </c>
      <c r="G76" s="12">
        <f>SUM(E76:F76)</f>
        <v>35</v>
      </c>
      <c r="H76" s="11">
        <v>15</v>
      </c>
      <c r="I76" s="12">
        <v>122</v>
      </c>
      <c r="J76" s="12">
        <f>SUM(H76:I76)</f>
        <v>137</v>
      </c>
      <c r="K76" s="11">
        <v>2</v>
      </c>
      <c r="L76" s="12">
        <v>60</v>
      </c>
      <c r="M76" s="12">
        <f>SUM(K76:L76)</f>
        <v>62</v>
      </c>
      <c r="N76" s="11">
        <f t="shared" si="24"/>
        <v>50</v>
      </c>
      <c r="O76" s="12">
        <f t="shared" si="24"/>
        <v>168</v>
      </c>
      <c r="P76" s="12">
        <f>SUM(N76:O76)</f>
        <v>218</v>
      </c>
      <c r="Q76" s="11">
        <f t="shared" si="25"/>
        <v>7</v>
      </c>
      <c r="R76" s="12">
        <f t="shared" si="25"/>
        <v>90</v>
      </c>
      <c r="S76" s="12">
        <f>SUM(Q76:R76)</f>
        <v>97</v>
      </c>
      <c r="U76"/>
      <c r="V76"/>
    </row>
    <row r="77" spans="1:22" ht="12.75">
      <c r="A77" s="2" t="s">
        <v>16</v>
      </c>
      <c r="B77" s="11">
        <v>80</v>
      </c>
      <c r="C77" s="12">
        <v>83</v>
      </c>
      <c r="D77" s="12">
        <f>SUM(B77:C77)</f>
        <v>163</v>
      </c>
      <c r="E77" s="11">
        <v>45</v>
      </c>
      <c r="F77" s="18">
        <v>42</v>
      </c>
      <c r="G77" s="12">
        <f>SUM(E77:F77)</f>
        <v>87</v>
      </c>
      <c r="H77" s="11">
        <v>5</v>
      </c>
      <c r="I77" s="12">
        <v>6</v>
      </c>
      <c r="J77" s="12">
        <f>SUM(H77:I77)</f>
        <v>11</v>
      </c>
      <c r="K77" s="11">
        <v>9</v>
      </c>
      <c r="L77" s="12">
        <v>12</v>
      </c>
      <c r="M77" s="12">
        <f>SUM(K77:L77)</f>
        <v>21</v>
      </c>
      <c r="N77" s="11">
        <f t="shared" si="24"/>
        <v>85</v>
      </c>
      <c r="O77" s="12">
        <f t="shared" si="24"/>
        <v>89</v>
      </c>
      <c r="P77" s="12">
        <f>SUM(N77:O77)</f>
        <v>174</v>
      </c>
      <c r="Q77" s="11">
        <f t="shared" si="25"/>
        <v>54</v>
      </c>
      <c r="R77" s="12">
        <f t="shared" si="25"/>
        <v>54</v>
      </c>
      <c r="S77" s="12">
        <f>SUM(Q77:R77)</f>
        <v>108</v>
      </c>
      <c r="U77"/>
      <c r="V77"/>
    </row>
    <row r="78" spans="1:22" ht="12.75">
      <c r="A78" s="19" t="s">
        <v>4</v>
      </c>
      <c r="B78" s="69">
        <f>SUM(B73:B77)</f>
        <v>701</v>
      </c>
      <c r="C78" s="70">
        <f aca="true" t="shared" si="26" ref="C78:S78">SUM(C73:C77)</f>
        <v>1391</v>
      </c>
      <c r="D78" s="70">
        <f t="shared" si="26"/>
        <v>2092</v>
      </c>
      <c r="E78" s="69">
        <f t="shared" si="26"/>
        <v>172</v>
      </c>
      <c r="F78" s="70">
        <f t="shared" si="26"/>
        <v>578</v>
      </c>
      <c r="G78" s="70">
        <f t="shared" si="26"/>
        <v>750</v>
      </c>
      <c r="H78" s="69">
        <f t="shared" si="26"/>
        <v>190</v>
      </c>
      <c r="I78" s="70">
        <f t="shared" si="26"/>
        <v>2080</v>
      </c>
      <c r="J78" s="70">
        <f t="shared" si="26"/>
        <v>2270</v>
      </c>
      <c r="K78" s="69">
        <f t="shared" si="26"/>
        <v>122</v>
      </c>
      <c r="L78" s="70">
        <f t="shared" si="26"/>
        <v>874</v>
      </c>
      <c r="M78" s="70">
        <f t="shared" si="26"/>
        <v>996</v>
      </c>
      <c r="N78" s="69">
        <f t="shared" si="26"/>
        <v>891</v>
      </c>
      <c r="O78" s="70">
        <f t="shared" si="26"/>
        <v>3471</v>
      </c>
      <c r="P78" s="70">
        <f t="shared" si="26"/>
        <v>4362</v>
      </c>
      <c r="Q78" s="69">
        <f t="shared" si="26"/>
        <v>294</v>
      </c>
      <c r="R78" s="70">
        <f t="shared" si="26"/>
        <v>1452</v>
      </c>
      <c r="S78" s="70">
        <f t="shared" si="26"/>
        <v>1746</v>
      </c>
      <c r="U78"/>
      <c r="V78"/>
    </row>
    <row r="79" spans="1:22" ht="12.75">
      <c r="A79" s="19"/>
      <c r="B79" s="23"/>
      <c r="C79" s="24"/>
      <c r="D79" s="24"/>
      <c r="E79" s="23"/>
      <c r="F79" s="24"/>
      <c r="G79" s="24"/>
      <c r="H79" s="23"/>
      <c r="I79" s="24"/>
      <c r="J79" s="24"/>
      <c r="K79" s="23"/>
      <c r="L79" s="24"/>
      <c r="M79" s="24"/>
      <c r="N79" s="23"/>
      <c r="O79" s="24"/>
      <c r="P79" s="24"/>
      <c r="Q79" s="23"/>
      <c r="R79" s="24"/>
      <c r="S79" s="24"/>
      <c r="U79"/>
      <c r="V79"/>
    </row>
    <row r="80" spans="1:22" s="92" customFormat="1" ht="13.5" customHeight="1">
      <c r="A80" s="196" t="s">
        <v>62</v>
      </c>
      <c r="B80" s="83"/>
      <c r="C80" s="197"/>
      <c r="D80" s="197"/>
      <c r="E80" s="83"/>
      <c r="F80" s="197"/>
      <c r="G80" s="197"/>
      <c r="H80" s="83"/>
      <c r="I80" s="197"/>
      <c r="J80" s="197"/>
      <c r="K80" s="83"/>
      <c r="L80" s="197"/>
      <c r="M80" s="197"/>
      <c r="N80" s="83"/>
      <c r="O80" s="197"/>
      <c r="P80" s="197"/>
      <c r="Q80" s="83"/>
      <c r="R80" s="197"/>
      <c r="S80" s="197"/>
      <c r="U80"/>
      <c r="V80"/>
    </row>
    <row r="81" spans="1:22" s="92" customFormat="1" ht="25.5">
      <c r="A81" s="203" t="s">
        <v>63</v>
      </c>
      <c r="B81" s="90">
        <f>SUM(B78,B70,B63,B56,B46,B43,B36,B29,B22,B15,B49)</f>
        <v>2638</v>
      </c>
      <c r="C81" s="91">
        <f aca="true" t="shared" si="27" ref="C81:S81">SUM(C78,C70,C63,C56,C46,C43,C36,C29,C22,C15,C49)</f>
        <v>7064</v>
      </c>
      <c r="D81" s="160">
        <f t="shared" si="27"/>
        <v>9702</v>
      </c>
      <c r="E81" s="90">
        <f t="shared" si="27"/>
        <v>906</v>
      </c>
      <c r="F81" s="91">
        <f t="shared" si="27"/>
        <v>2613</v>
      </c>
      <c r="G81" s="160">
        <f t="shared" si="27"/>
        <v>3519</v>
      </c>
      <c r="H81" s="90">
        <f t="shared" si="27"/>
        <v>858</v>
      </c>
      <c r="I81" s="91">
        <f t="shared" si="27"/>
        <v>9262</v>
      </c>
      <c r="J81" s="160">
        <f t="shared" si="27"/>
        <v>10120</v>
      </c>
      <c r="K81" s="90">
        <f t="shared" si="27"/>
        <v>674</v>
      </c>
      <c r="L81" s="91">
        <f t="shared" si="27"/>
        <v>4364</v>
      </c>
      <c r="M81" s="160">
        <f t="shared" si="27"/>
        <v>5038</v>
      </c>
      <c r="N81" s="90">
        <f t="shared" si="27"/>
        <v>3496</v>
      </c>
      <c r="O81" s="91">
        <f t="shared" si="27"/>
        <v>16326</v>
      </c>
      <c r="P81" s="160">
        <f t="shared" si="27"/>
        <v>19822</v>
      </c>
      <c r="Q81" s="90">
        <f t="shared" si="27"/>
        <v>1580</v>
      </c>
      <c r="R81" s="91">
        <f t="shared" si="27"/>
        <v>6977</v>
      </c>
      <c r="S81" s="91">
        <f t="shared" si="27"/>
        <v>8557</v>
      </c>
      <c r="U81"/>
      <c r="V81"/>
    </row>
    <row r="82" spans="2:19" ht="12.75">
      <c r="B82" s="12"/>
      <c r="C82" s="12"/>
      <c r="D82" s="12"/>
      <c r="E82" s="12"/>
      <c r="F82" s="12"/>
      <c r="G82" s="12"/>
      <c r="H82" s="12"/>
      <c r="I82" s="12"/>
      <c r="J82" s="12"/>
      <c r="K82" s="12"/>
      <c r="L82" s="12"/>
      <c r="M82" s="12"/>
      <c r="N82" s="12"/>
      <c r="O82" s="12"/>
      <c r="P82" s="12"/>
      <c r="Q82" s="12"/>
      <c r="R82" s="12"/>
      <c r="S82" s="12"/>
    </row>
    <row r="83" spans="1:19" ht="12.75">
      <c r="A83" s="4" t="s">
        <v>61</v>
      </c>
      <c r="B83" s="12"/>
      <c r="C83" s="12"/>
      <c r="D83" s="12"/>
      <c r="E83" s="12"/>
      <c r="F83" s="12"/>
      <c r="G83" s="12"/>
      <c r="H83" s="12"/>
      <c r="I83" s="12"/>
      <c r="J83" s="12"/>
      <c r="K83" s="12"/>
      <c r="L83" s="12"/>
      <c r="M83" s="12"/>
      <c r="N83" s="12"/>
      <c r="O83" s="12"/>
      <c r="P83" s="12"/>
      <c r="Q83" s="12"/>
      <c r="R83" s="12"/>
      <c r="S83" s="12"/>
    </row>
    <row r="84" spans="1:19" ht="12.75">
      <c r="A84" s="4" t="s">
        <v>21</v>
      </c>
      <c r="B84" s="12"/>
      <c r="C84" s="12"/>
      <c r="D84" s="12"/>
      <c r="E84" s="12"/>
      <c r="F84" s="12"/>
      <c r="G84" s="12"/>
      <c r="H84" s="12"/>
      <c r="I84" s="12"/>
      <c r="J84" s="12"/>
      <c r="K84" s="12"/>
      <c r="L84" s="12"/>
      <c r="M84" s="12"/>
      <c r="N84" s="12"/>
      <c r="O84" s="12"/>
      <c r="P84" s="12"/>
      <c r="Q84" s="12"/>
      <c r="R84" s="12"/>
      <c r="S84" s="12"/>
    </row>
    <row r="85" spans="1:19" ht="12.75">
      <c r="A85" s="209"/>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sheetData>
  <sheetProtection/>
  <printOptions horizontalCentered="1"/>
  <pageMargins left="0.1968503937007874" right="0.1968503937007874" top="0.5905511811023623" bottom="0.7874015748031497" header="0.5118110236220472" footer="0.5118110236220472"/>
  <pageSetup fitToHeight="2" horizontalDpi="1200" verticalDpi="1200" orientation="landscape" paperSize="9" scale="75" r:id="rId1"/>
  <headerFooter alignWithMargins="0">
    <oddFooter>&amp;R&amp;A</oddFooter>
  </headerFooter>
  <rowBreaks count="1" manualBreakCount="1">
    <brk id="50" max="18" man="1"/>
  </rowBreaks>
</worksheet>
</file>

<file path=xl/worksheets/sheet13.xml><?xml version="1.0" encoding="utf-8"?>
<worksheet xmlns="http://schemas.openxmlformats.org/spreadsheetml/2006/main" xmlns:r="http://schemas.openxmlformats.org/officeDocument/2006/relationships">
  <sheetPr>
    <tabColor theme="2"/>
    <pageSetUpPr fitToPage="1"/>
  </sheetPr>
  <dimension ref="A1:V106"/>
  <sheetViews>
    <sheetView zoomScalePageLayoutView="0" workbookViewId="0" topLeftCell="A1">
      <selection activeCell="A80" sqref="A80"/>
    </sheetView>
  </sheetViews>
  <sheetFormatPr defaultColWidth="9.28125" defaultRowHeight="12.75"/>
  <cols>
    <col min="1" max="1" width="27.421875" style="4" customWidth="1"/>
    <col min="2" max="19" width="8.28125" style="4" customWidth="1"/>
    <col min="20" max="16384" width="9.28125" style="4" customWidth="1"/>
  </cols>
  <sheetData>
    <row r="1" spans="1:19" ht="12.75">
      <c r="A1" s="128" t="s">
        <v>90</v>
      </c>
      <c r="B1" s="2"/>
      <c r="C1" s="2"/>
      <c r="D1" s="2"/>
      <c r="E1" s="3"/>
      <c r="F1" s="2"/>
      <c r="G1" s="2"/>
      <c r="H1" s="2"/>
      <c r="I1" s="2"/>
      <c r="J1" s="2"/>
      <c r="K1" s="2"/>
      <c r="L1" s="2"/>
      <c r="M1" s="2"/>
      <c r="N1" s="2"/>
      <c r="O1" s="2"/>
      <c r="P1" s="2"/>
      <c r="Q1" s="2"/>
      <c r="R1" s="2"/>
      <c r="S1" s="2"/>
    </row>
    <row r="2" spans="1:19" ht="12.75">
      <c r="A2" s="5" t="s">
        <v>44</v>
      </c>
      <c r="B2" s="6"/>
      <c r="C2" s="6"/>
      <c r="D2" s="5"/>
      <c r="E2" s="127"/>
      <c r="F2" s="6"/>
      <c r="G2" s="7"/>
      <c r="H2" s="6"/>
      <c r="I2" s="7"/>
      <c r="J2" s="6"/>
      <c r="K2" s="6"/>
      <c r="L2" s="6"/>
      <c r="M2" s="6"/>
      <c r="N2" s="6"/>
      <c r="O2" s="6"/>
      <c r="P2" s="6"/>
      <c r="Q2" s="6"/>
      <c r="R2" s="6"/>
      <c r="S2" s="6"/>
    </row>
    <row r="3" spans="1:19" ht="12.75">
      <c r="A3" s="5"/>
      <c r="B3" s="6"/>
      <c r="C3" s="6"/>
      <c r="D3" s="6"/>
      <c r="E3" s="127"/>
      <c r="F3" s="5"/>
      <c r="G3" s="7"/>
      <c r="H3" s="6"/>
      <c r="I3" s="7"/>
      <c r="J3" s="6"/>
      <c r="K3" s="6"/>
      <c r="L3" s="6"/>
      <c r="M3" s="6"/>
      <c r="N3" s="6"/>
      <c r="O3" s="6"/>
      <c r="P3" s="6"/>
      <c r="Q3" s="6"/>
      <c r="R3" s="6"/>
      <c r="S3" s="6"/>
    </row>
    <row r="4" spans="1:19" ht="12.75">
      <c r="A4" s="5" t="s">
        <v>64</v>
      </c>
      <c r="B4" s="6"/>
      <c r="C4" s="6"/>
      <c r="D4" s="6"/>
      <c r="E4" s="127"/>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151" t="s">
        <v>36</v>
      </c>
      <c r="C6" s="152"/>
      <c r="D6" s="152"/>
      <c r="E6" s="152"/>
      <c r="F6" s="152"/>
      <c r="G6" s="152"/>
      <c r="H6" s="151" t="s">
        <v>37</v>
      </c>
      <c r="I6" s="152"/>
      <c r="J6" s="152"/>
      <c r="K6" s="152"/>
      <c r="L6" s="152"/>
      <c r="M6" s="152"/>
      <c r="N6" s="151" t="s">
        <v>4</v>
      </c>
      <c r="O6" s="152"/>
      <c r="P6" s="152"/>
      <c r="Q6" s="152"/>
      <c r="R6" s="152"/>
      <c r="S6" s="152"/>
    </row>
    <row r="7" spans="1:19" ht="12.75">
      <c r="A7" s="3"/>
      <c r="B7" s="153" t="s">
        <v>24</v>
      </c>
      <c r="C7" s="154"/>
      <c r="D7" s="154"/>
      <c r="E7" s="153" t="s">
        <v>25</v>
      </c>
      <c r="F7" s="154"/>
      <c r="G7" s="154"/>
      <c r="H7" s="153" t="s">
        <v>24</v>
      </c>
      <c r="I7" s="154"/>
      <c r="J7" s="154"/>
      <c r="K7" s="153" t="s">
        <v>25</v>
      </c>
      <c r="L7" s="154"/>
      <c r="M7" s="154"/>
      <c r="N7" s="153" t="s">
        <v>24</v>
      </c>
      <c r="O7" s="154"/>
      <c r="P7" s="154"/>
      <c r="Q7" s="153" t="s">
        <v>25</v>
      </c>
      <c r="R7" s="154"/>
      <c r="S7" s="154"/>
    </row>
    <row r="8" spans="1:19" s="155" customFormat="1" ht="12.75">
      <c r="A8" s="63"/>
      <c r="B8" s="179" t="s">
        <v>5</v>
      </c>
      <c r="C8" s="180" t="s">
        <v>6</v>
      </c>
      <c r="D8" s="180" t="s">
        <v>4</v>
      </c>
      <c r="E8" s="179" t="s">
        <v>5</v>
      </c>
      <c r="F8" s="180" t="s">
        <v>6</v>
      </c>
      <c r="G8" s="180" t="s">
        <v>4</v>
      </c>
      <c r="H8" s="179" t="s">
        <v>5</v>
      </c>
      <c r="I8" s="180" t="s">
        <v>6</v>
      </c>
      <c r="J8" s="180" t="s">
        <v>4</v>
      </c>
      <c r="K8" s="179" t="s">
        <v>5</v>
      </c>
      <c r="L8" s="180" t="s">
        <v>6</v>
      </c>
      <c r="M8" s="180" t="s">
        <v>4</v>
      </c>
      <c r="N8" s="179" t="s">
        <v>5</v>
      </c>
      <c r="O8" s="180" t="s">
        <v>6</v>
      </c>
      <c r="P8" s="180" t="s">
        <v>4</v>
      </c>
      <c r="Q8" s="179" t="s">
        <v>5</v>
      </c>
      <c r="R8" s="180" t="s">
        <v>6</v>
      </c>
      <c r="S8" s="180" t="s">
        <v>4</v>
      </c>
    </row>
    <row r="9" spans="1:19" ht="6" customHeight="1">
      <c r="A9" s="2"/>
      <c r="B9" s="11"/>
      <c r="C9" s="12"/>
      <c r="D9" s="12"/>
      <c r="E9" s="11"/>
      <c r="F9" s="12"/>
      <c r="G9" s="12"/>
      <c r="H9" s="11"/>
      <c r="I9" s="12"/>
      <c r="J9" s="12"/>
      <c r="K9" s="11"/>
      <c r="L9" s="12"/>
      <c r="M9" s="12"/>
      <c r="N9" s="11"/>
      <c r="O9" s="12"/>
      <c r="P9" s="12"/>
      <c r="Q9" s="11"/>
      <c r="R9" s="12"/>
      <c r="S9" s="12"/>
    </row>
    <row r="10" spans="1:19" ht="13.5" customHeight="1">
      <c r="A10" s="1" t="s">
        <v>7</v>
      </c>
      <c r="B10" s="11"/>
      <c r="C10" s="12"/>
      <c r="D10" s="12"/>
      <c r="E10" s="11"/>
      <c r="F10" s="12"/>
      <c r="G10" s="12"/>
      <c r="H10" s="11"/>
      <c r="I10" s="12"/>
      <c r="J10" s="12"/>
      <c r="K10" s="11"/>
      <c r="L10" s="12"/>
      <c r="M10" s="12"/>
      <c r="N10" s="11"/>
      <c r="O10" s="12"/>
      <c r="P10" s="12"/>
      <c r="Q10" s="11"/>
      <c r="R10" s="12"/>
      <c r="S10" s="12"/>
    </row>
    <row r="11" spans="1:22" s="96" customFormat="1" ht="12" customHeight="1">
      <c r="A11" s="94" t="s">
        <v>49</v>
      </c>
      <c r="B11" s="108">
        <v>93</v>
      </c>
      <c r="C11" s="109">
        <v>404</v>
      </c>
      <c r="D11" s="109">
        <f>SUM(B11:C11)</f>
        <v>497</v>
      </c>
      <c r="E11" s="108">
        <v>71</v>
      </c>
      <c r="F11" s="109">
        <v>176</v>
      </c>
      <c r="G11" s="109">
        <f>SUM(E11:F11)</f>
        <v>247</v>
      </c>
      <c r="H11" s="108">
        <v>228</v>
      </c>
      <c r="I11" s="109">
        <v>3079</v>
      </c>
      <c r="J11" s="109">
        <f>SUM(H11:I11)</f>
        <v>3307</v>
      </c>
      <c r="K11" s="110">
        <v>247</v>
      </c>
      <c r="L11" s="109">
        <v>1662</v>
      </c>
      <c r="M11" s="109">
        <f>SUM(K11:L11)</f>
        <v>1909</v>
      </c>
      <c r="N11" s="108">
        <f aca="true" t="shared" si="0" ref="N11:S11">SUM(B11,H11)</f>
        <v>321</v>
      </c>
      <c r="O11" s="109">
        <f t="shared" si="0"/>
        <v>3483</v>
      </c>
      <c r="P11" s="109">
        <f t="shared" si="0"/>
        <v>3804</v>
      </c>
      <c r="Q11" s="108">
        <f t="shared" si="0"/>
        <v>318</v>
      </c>
      <c r="R11" s="109">
        <f t="shared" si="0"/>
        <v>1838</v>
      </c>
      <c r="S11" s="109">
        <f t="shared" si="0"/>
        <v>2156</v>
      </c>
      <c r="U11"/>
      <c r="V11"/>
    </row>
    <row r="12" spans="1:22" s="96" customFormat="1" ht="12" customHeight="1">
      <c r="A12" s="220" t="s">
        <v>70</v>
      </c>
      <c r="B12" s="108">
        <v>80</v>
      </c>
      <c r="C12" s="109">
        <v>473</v>
      </c>
      <c r="D12" s="109">
        <f>SUM(B12:C12)</f>
        <v>553</v>
      </c>
      <c r="E12" s="108">
        <v>83</v>
      </c>
      <c r="F12" s="109">
        <v>167</v>
      </c>
      <c r="G12" s="109">
        <f>SUM(E12:F12)</f>
        <v>250</v>
      </c>
      <c r="H12" s="108">
        <v>257</v>
      </c>
      <c r="I12" s="109">
        <v>3348</v>
      </c>
      <c r="J12" s="109">
        <f>SUM(H12:I12)</f>
        <v>3605</v>
      </c>
      <c r="K12" s="110">
        <v>267</v>
      </c>
      <c r="L12" s="109">
        <v>1535</v>
      </c>
      <c r="M12" s="109">
        <f>SUM(K12:L12)</f>
        <v>1802</v>
      </c>
      <c r="N12" s="108">
        <f aca="true" t="shared" si="1" ref="N12:S12">SUM(B12,H12)</f>
        <v>337</v>
      </c>
      <c r="O12" s="109">
        <f t="shared" si="1"/>
        <v>3821</v>
      </c>
      <c r="P12" s="109">
        <f t="shared" si="1"/>
        <v>4158</v>
      </c>
      <c r="Q12" s="108">
        <f t="shared" si="1"/>
        <v>350</v>
      </c>
      <c r="R12" s="109">
        <f t="shared" si="1"/>
        <v>1702</v>
      </c>
      <c r="S12" s="109">
        <f t="shared" si="1"/>
        <v>2052</v>
      </c>
      <c r="U12"/>
      <c r="V12"/>
    </row>
    <row r="13" spans="1:22" s="96" customFormat="1" ht="12" customHeight="1">
      <c r="A13" s="94" t="s">
        <v>85</v>
      </c>
      <c r="B13" s="108">
        <v>227</v>
      </c>
      <c r="C13" s="109">
        <v>1196</v>
      </c>
      <c r="D13" s="109">
        <f>SUM(B13:C13)</f>
        <v>1423</v>
      </c>
      <c r="E13" s="108">
        <v>111</v>
      </c>
      <c r="F13" s="109">
        <v>396</v>
      </c>
      <c r="G13" s="109">
        <f>SUM(E13:F13)</f>
        <v>507</v>
      </c>
      <c r="H13" s="108">
        <v>140</v>
      </c>
      <c r="I13" s="109">
        <v>2840</v>
      </c>
      <c r="J13" s="109">
        <f>SUM(H13:I13)</f>
        <v>2980</v>
      </c>
      <c r="K13" s="110">
        <v>241</v>
      </c>
      <c r="L13" s="109">
        <v>1498</v>
      </c>
      <c r="M13" s="109">
        <f>SUM(K13:L13)</f>
        <v>1739</v>
      </c>
      <c r="N13" s="108">
        <f aca="true" t="shared" si="2" ref="N13:S13">SUM(B13,H13)</f>
        <v>367</v>
      </c>
      <c r="O13" s="109">
        <f t="shared" si="2"/>
        <v>4036</v>
      </c>
      <c r="P13" s="109">
        <f t="shared" si="2"/>
        <v>4403</v>
      </c>
      <c r="Q13" s="108">
        <f t="shared" si="2"/>
        <v>352</v>
      </c>
      <c r="R13" s="109">
        <f t="shared" si="2"/>
        <v>1894</v>
      </c>
      <c r="S13" s="109">
        <f t="shared" si="2"/>
        <v>2246</v>
      </c>
      <c r="U13"/>
      <c r="V13"/>
    </row>
    <row r="14" spans="1:22" s="96" customFormat="1" ht="12" customHeight="1">
      <c r="A14" s="94" t="s">
        <v>95</v>
      </c>
      <c r="B14" s="108">
        <v>242</v>
      </c>
      <c r="C14" s="109">
        <v>1383</v>
      </c>
      <c r="D14" s="109">
        <f>SUM(B14:C14)</f>
        <v>1625</v>
      </c>
      <c r="E14" s="108">
        <v>110</v>
      </c>
      <c r="F14" s="109">
        <v>425</v>
      </c>
      <c r="G14" s="109">
        <f>SUM(E14:F14)</f>
        <v>535</v>
      </c>
      <c r="H14" s="108">
        <v>159</v>
      </c>
      <c r="I14" s="109">
        <v>2812</v>
      </c>
      <c r="J14" s="109">
        <f>SUM(H14:I14)</f>
        <v>2971</v>
      </c>
      <c r="K14" s="110">
        <v>218</v>
      </c>
      <c r="L14" s="109">
        <v>1581</v>
      </c>
      <c r="M14" s="109">
        <f>SUM(K14:L14)</f>
        <v>1799</v>
      </c>
      <c r="N14" s="108">
        <f aca="true" t="shared" si="3" ref="N14:S14">SUM(B14,H14)</f>
        <v>401</v>
      </c>
      <c r="O14" s="109">
        <f t="shared" si="3"/>
        <v>4195</v>
      </c>
      <c r="P14" s="109">
        <f t="shared" si="3"/>
        <v>4596</v>
      </c>
      <c r="Q14" s="108">
        <f t="shared" si="3"/>
        <v>328</v>
      </c>
      <c r="R14" s="109">
        <f t="shared" si="3"/>
        <v>2006</v>
      </c>
      <c r="S14" s="109">
        <f t="shared" si="3"/>
        <v>2334</v>
      </c>
      <c r="U14"/>
      <c r="V14"/>
    </row>
    <row r="15" spans="1:22" ht="12.75">
      <c r="A15" s="3"/>
      <c r="B15" s="11"/>
      <c r="C15" s="12"/>
      <c r="D15" s="12"/>
      <c r="E15" s="11"/>
      <c r="F15" s="12"/>
      <c r="G15" s="12"/>
      <c r="H15" s="11"/>
      <c r="I15" s="12"/>
      <c r="J15" s="12"/>
      <c r="K15" s="11"/>
      <c r="L15" s="12"/>
      <c r="M15" s="12"/>
      <c r="N15" s="11"/>
      <c r="O15" s="12"/>
      <c r="P15" s="12"/>
      <c r="Q15" s="11"/>
      <c r="R15" s="12"/>
      <c r="S15" s="12"/>
      <c r="U15"/>
      <c r="V15"/>
    </row>
    <row r="16" spans="1:22" ht="12.75">
      <c r="A16" s="1" t="s">
        <v>11</v>
      </c>
      <c r="B16" s="11"/>
      <c r="C16" s="12"/>
      <c r="D16" s="12"/>
      <c r="E16" s="11"/>
      <c r="F16" s="12"/>
      <c r="G16" s="12"/>
      <c r="H16" s="11"/>
      <c r="I16" s="12"/>
      <c r="J16" s="12"/>
      <c r="K16" s="11"/>
      <c r="L16" s="12"/>
      <c r="M16" s="12"/>
      <c r="N16" s="11"/>
      <c r="O16" s="12"/>
      <c r="P16" s="12"/>
      <c r="Q16" s="11"/>
      <c r="R16" s="12"/>
      <c r="S16" s="12"/>
      <c r="U16"/>
      <c r="V16"/>
    </row>
    <row r="17" spans="1:22" s="96" customFormat="1" ht="12.75">
      <c r="A17" s="94" t="s">
        <v>49</v>
      </c>
      <c r="B17" s="108">
        <v>115</v>
      </c>
      <c r="C17" s="109">
        <v>665</v>
      </c>
      <c r="D17" s="109">
        <f>SUM(B17:C17)</f>
        <v>780</v>
      </c>
      <c r="E17" s="108">
        <v>19</v>
      </c>
      <c r="F17" s="109">
        <v>299</v>
      </c>
      <c r="G17" s="109">
        <f>SUM(E17:F17)</f>
        <v>318</v>
      </c>
      <c r="H17" s="108">
        <v>45</v>
      </c>
      <c r="I17" s="109">
        <v>802</v>
      </c>
      <c r="J17" s="109">
        <f>SUM(H17:I17)</f>
        <v>847</v>
      </c>
      <c r="K17" s="110">
        <v>46</v>
      </c>
      <c r="L17" s="109">
        <v>613</v>
      </c>
      <c r="M17" s="109">
        <f>SUM(K17:L17)</f>
        <v>659</v>
      </c>
      <c r="N17" s="108">
        <f aca="true" t="shared" si="4" ref="N17:S18">SUM(B17,H17)</f>
        <v>160</v>
      </c>
      <c r="O17" s="109">
        <f t="shared" si="4"/>
        <v>1467</v>
      </c>
      <c r="P17" s="109">
        <f t="shared" si="4"/>
        <v>1627</v>
      </c>
      <c r="Q17" s="108">
        <f t="shared" si="4"/>
        <v>65</v>
      </c>
      <c r="R17" s="109">
        <f t="shared" si="4"/>
        <v>912</v>
      </c>
      <c r="S17" s="109">
        <f t="shared" si="4"/>
        <v>977</v>
      </c>
      <c r="U17"/>
      <c r="V17"/>
    </row>
    <row r="18" spans="1:22" s="96" customFormat="1" ht="12" customHeight="1">
      <c r="A18" s="212" t="s">
        <v>70</v>
      </c>
      <c r="B18" s="108">
        <v>103</v>
      </c>
      <c r="C18" s="109">
        <v>755</v>
      </c>
      <c r="D18" s="109">
        <f>SUM(B18:C18)</f>
        <v>858</v>
      </c>
      <c r="E18" s="108">
        <v>9</v>
      </c>
      <c r="F18" s="109">
        <v>253</v>
      </c>
      <c r="G18" s="109">
        <f>SUM(E18:F18)</f>
        <v>262</v>
      </c>
      <c r="H18" s="108">
        <v>55</v>
      </c>
      <c r="I18" s="109">
        <v>977</v>
      </c>
      <c r="J18" s="109">
        <f>SUM(H18:I18)</f>
        <v>1032</v>
      </c>
      <c r="K18" s="110">
        <v>32</v>
      </c>
      <c r="L18" s="109">
        <v>589</v>
      </c>
      <c r="M18" s="109">
        <f>SUM(K18:L18)</f>
        <v>621</v>
      </c>
      <c r="N18" s="108">
        <f t="shared" si="4"/>
        <v>158</v>
      </c>
      <c r="O18" s="109">
        <f t="shared" si="4"/>
        <v>1732</v>
      </c>
      <c r="P18" s="109">
        <f t="shared" si="4"/>
        <v>1890</v>
      </c>
      <c r="Q18" s="108">
        <f t="shared" si="4"/>
        <v>41</v>
      </c>
      <c r="R18" s="109">
        <f t="shared" si="4"/>
        <v>842</v>
      </c>
      <c r="S18" s="109">
        <f t="shared" si="4"/>
        <v>883</v>
      </c>
      <c r="U18"/>
      <c r="V18"/>
    </row>
    <row r="19" spans="1:22" s="96" customFormat="1" ht="12" customHeight="1">
      <c r="A19" s="212" t="s">
        <v>85</v>
      </c>
      <c r="B19" s="108">
        <v>92</v>
      </c>
      <c r="C19" s="109">
        <v>855</v>
      </c>
      <c r="D19" s="109">
        <f>SUM(B19:C19)</f>
        <v>947</v>
      </c>
      <c r="E19" s="108">
        <v>13</v>
      </c>
      <c r="F19" s="109">
        <v>364</v>
      </c>
      <c r="G19" s="109">
        <f>SUM(E19:F19)</f>
        <v>377</v>
      </c>
      <c r="H19" s="108">
        <v>44</v>
      </c>
      <c r="I19" s="109">
        <v>984</v>
      </c>
      <c r="J19" s="109">
        <f>SUM(H19:I19)</f>
        <v>1028</v>
      </c>
      <c r="K19" s="110">
        <v>34</v>
      </c>
      <c r="L19" s="109">
        <v>545</v>
      </c>
      <c r="M19" s="109">
        <f>SUM(K19:L19)</f>
        <v>579</v>
      </c>
      <c r="N19" s="108">
        <f aca="true" t="shared" si="5" ref="N19:S19">SUM(B19,H19)</f>
        <v>136</v>
      </c>
      <c r="O19" s="109">
        <f t="shared" si="5"/>
        <v>1839</v>
      </c>
      <c r="P19" s="109">
        <f t="shared" si="5"/>
        <v>1975</v>
      </c>
      <c r="Q19" s="108">
        <f t="shared" si="5"/>
        <v>47</v>
      </c>
      <c r="R19" s="109">
        <f t="shared" si="5"/>
        <v>909</v>
      </c>
      <c r="S19" s="109">
        <f t="shared" si="5"/>
        <v>956</v>
      </c>
      <c r="U19"/>
      <c r="V19"/>
    </row>
    <row r="20" spans="1:22" s="96" customFormat="1" ht="12" customHeight="1">
      <c r="A20" s="94" t="s">
        <v>95</v>
      </c>
      <c r="B20" s="108">
        <v>85</v>
      </c>
      <c r="C20" s="109">
        <v>887</v>
      </c>
      <c r="D20" s="109">
        <f>SUM(B20:C20)</f>
        <v>972</v>
      </c>
      <c r="E20" s="108">
        <v>26</v>
      </c>
      <c r="F20" s="109">
        <v>441</v>
      </c>
      <c r="G20" s="109">
        <f>SUM(E20:F20)</f>
        <v>467</v>
      </c>
      <c r="H20" s="108">
        <v>46</v>
      </c>
      <c r="I20" s="109">
        <v>1052</v>
      </c>
      <c r="J20" s="109">
        <f>SUM(H20:I20)</f>
        <v>1098</v>
      </c>
      <c r="K20" s="110">
        <v>21</v>
      </c>
      <c r="L20" s="109">
        <v>581</v>
      </c>
      <c r="M20" s="109">
        <f>SUM(K20:L20)</f>
        <v>602</v>
      </c>
      <c r="N20" s="108">
        <f aca="true" t="shared" si="6" ref="N20:S20">SUM(B20,H20)</f>
        <v>131</v>
      </c>
      <c r="O20" s="109">
        <f t="shared" si="6"/>
        <v>1939</v>
      </c>
      <c r="P20" s="109">
        <f t="shared" si="6"/>
        <v>2070</v>
      </c>
      <c r="Q20" s="108">
        <f t="shared" si="6"/>
        <v>47</v>
      </c>
      <c r="R20" s="109">
        <f t="shared" si="6"/>
        <v>1022</v>
      </c>
      <c r="S20" s="109">
        <f t="shared" si="6"/>
        <v>1069</v>
      </c>
      <c r="U20"/>
      <c r="V20"/>
    </row>
    <row r="21" spans="1:22" ht="12.75">
      <c r="A21" s="2"/>
      <c r="B21" s="11"/>
      <c r="C21" s="12"/>
      <c r="D21" s="12"/>
      <c r="E21" s="11"/>
      <c r="F21" s="12"/>
      <c r="G21" s="12"/>
      <c r="H21" s="11"/>
      <c r="I21" s="12"/>
      <c r="J21" s="12"/>
      <c r="K21" s="11"/>
      <c r="L21" s="12"/>
      <c r="M21" s="12"/>
      <c r="N21" s="11"/>
      <c r="O21" s="12"/>
      <c r="P21" s="12"/>
      <c r="Q21" s="11"/>
      <c r="R21" s="12"/>
      <c r="S21" s="12"/>
      <c r="U21"/>
      <c r="V21"/>
    </row>
    <row r="22" spans="1:22" ht="12.75">
      <c r="A22" s="1" t="s">
        <v>12</v>
      </c>
      <c r="B22" s="11"/>
      <c r="C22" s="12"/>
      <c r="D22" s="12"/>
      <c r="E22" s="11"/>
      <c r="F22" s="12"/>
      <c r="G22" s="12"/>
      <c r="H22" s="11"/>
      <c r="I22" s="12"/>
      <c r="J22" s="12"/>
      <c r="K22" s="11"/>
      <c r="L22" s="12"/>
      <c r="M22" s="12"/>
      <c r="N22" s="11"/>
      <c r="O22" s="12"/>
      <c r="P22" s="12"/>
      <c r="Q22" s="11"/>
      <c r="R22" s="12"/>
      <c r="S22" s="12"/>
      <c r="U22"/>
      <c r="V22"/>
    </row>
    <row r="23" spans="1:22" s="96" customFormat="1" ht="12.75">
      <c r="A23" s="94" t="s">
        <v>49</v>
      </c>
      <c r="B23" s="108">
        <v>1307</v>
      </c>
      <c r="C23" s="109">
        <v>2418</v>
      </c>
      <c r="D23" s="109">
        <f>SUM(B23:C23)</f>
        <v>3725</v>
      </c>
      <c r="E23" s="108">
        <v>498</v>
      </c>
      <c r="F23" s="109">
        <v>873</v>
      </c>
      <c r="G23" s="109">
        <f>SUM(E23:F23)</f>
        <v>1371</v>
      </c>
      <c r="H23" s="108">
        <v>237</v>
      </c>
      <c r="I23" s="109">
        <v>1718</v>
      </c>
      <c r="J23" s="109">
        <f>SUM(H23:I23)</f>
        <v>1955</v>
      </c>
      <c r="K23" s="110">
        <v>223</v>
      </c>
      <c r="L23" s="109">
        <v>628</v>
      </c>
      <c r="M23" s="109">
        <f>SUM(K23:L23)</f>
        <v>851</v>
      </c>
      <c r="N23" s="108">
        <f aca="true" t="shared" si="7" ref="N23:S24">SUM(B23,H23)</f>
        <v>1544</v>
      </c>
      <c r="O23" s="109">
        <f t="shared" si="7"/>
        <v>4136</v>
      </c>
      <c r="P23" s="109">
        <f t="shared" si="7"/>
        <v>5680</v>
      </c>
      <c r="Q23" s="108">
        <f t="shared" si="7"/>
        <v>721</v>
      </c>
      <c r="R23" s="109">
        <f t="shared" si="7"/>
        <v>1501</v>
      </c>
      <c r="S23" s="109">
        <f t="shared" si="7"/>
        <v>2222</v>
      </c>
      <c r="U23"/>
      <c r="V23"/>
    </row>
    <row r="24" spans="1:22" s="96" customFormat="1" ht="12" customHeight="1">
      <c r="A24" s="212" t="s">
        <v>70</v>
      </c>
      <c r="B24" s="108">
        <v>1206</v>
      </c>
      <c r="C24" s="109">
        <v>2359</v>
      </c>
      <c r="D24" s="109">
        <f>SUM(B24:C24)</f>
        <v>3565</v>
      </c>
      <c r="E24" s="108">
        <v>399</v>
      </c>
      <c r="F24" s="109">
        <v>766</v>
      </c>
      <c r="G24" s="109">
        <f>SUM(E24:F24)</f>
        <v>1165</v>
      </c>
      <c r="H24" s="108">
        <v>251</v>
      </c>
      <c r="I24" s="109">
        <v>1755</v>
      </c>
      <c r="J24" s="109">
        <f>SUM(H24:I24)</f>
        <v>2006</v>
      </c>
      <c r="K24" s="110">
        <v>199</v>
      </c>
      <c r="L24" s="109">
        <v>663</v>
      </c>
      <c r="M24" s="109">
        <f>SUM(K24:L24)</f>
        <v>862</v>
      </c>
      <c r="N24" s="108">
        <f t="shared" si="7"/>
        <v>1457</v>
      </c>
      <c r="O24" s="109">
        <f t="shared" si="7"/>
        <v>4114</v>
      </c>
      <c r="P24" s="109">
        <f t="shared" si="7"/>
        <v>5571</v>
      </c>
      <c r="Q24" s="108">
        <f t="shared" si="7"/>
        <v>598</v>
      </c>
      <c r="R24" s="109">
        <f t="shared" si="7"/>
        <v>1429</v>
      </c>
      <c r="S24" s="109">
        <f t="shared" si="7"/>
        <v>2027</v>
      </c>
      <c r="U24"/>
      <c r="V24"/>
    </row>
    <row r="25" spans="1:22" s="96" customFormat="1" ht="12" customHeight="1">
      <c r="A25" s="212" t="s">
        <v>85</v>
      </c>
      <c r="B25" s="108">
        <v>1053</v>
      </c>
      <c r="C25" s="109">
        <v>2127</v>
      </c>
      <c r="D25" s="109">
        <f>SUM(B25:C25)</f>
        <v>3180</v>
      </c>
      <c r="E25" s="108">
        <v>422</v>
      </c>
      <c r="F25" s="109">
        <v>721</v>
      </c>
      <c r="G25" s="109">
        <f>SUM(E25:F25)</f>
        <v>1143</v>
      </c>
      <c r="H25" s="108">
        <v>244</v>
      </c>
      <c r="I25" s="109">
        <v>1828</v>
      </c>
      <c r="J25" s="109">
        <f>SUM(H25:I25)</f>
        <v>2072</v>
      </c>
      <c r="K25" s="110">
        <v>211</v>
      </c>
      <c r="L25" s="109">
        <v>572</v>
      </c>
      <c r="M25" s="109">
        <f>SUM(K25:L25)</f>
        <v>783</v>
      </c>
      <c r="N25" s="108">
        <f aca="true" t="shared" si="8" ref="N25:S25">SUM(B25,H25)</f>
        <v>1297</v>
      </c>
      <c r="O25" s="109">
        <f t="shared" si="8"/>
        <v>3955</v>
      </c>
      <c r="P25" s="109">
        <f t="shared" si="8"/>
        <v>5252</v>
      </c>
      <c r="Q25" s="108">
        <f t="shared" si="8"/>
        <v>633</v>
      </c>
      <c r="R25" s="109">
        <f t="shared" si="8"/>
        <v>1293</v>
      </c>
      <c r="S25" s="109">
        <f t="shared" si="8"/>
        <v>1926</v>
      </c>
      <c r="U25"/>
      <c r="V25"/>
    </row>
    <row r="26" spans="1:22" s="96" customFormat="1" ht="12" customHeight="1">
      <c r="A26" s="94" t="s">
        <v>95</v>
      </c>
      <c r="B26" s="108">
        <v>954</v>
      </c>
      <c r="C26" s="109">
        <v>1952</v>
      </c>
      <c r="D26" s="109">
        <f>SUM(B26:C26)</f>
        <v>2906</v>
      </c>
      <c r="E26" s="108">
        <v>335</v>
      </c>
      <c r="F26" s="109">
        <v>566</v>
      </c>
      <c r="G26" s="109">
        <f>SUM(E26:F26)</f>
        <v>901</v>
      </c>
      <c r="H26" s="108">
        <v>254</v>
      </c>
      <c r="I26" s="109">
        <v>1828</v>
      </c>
      <c r="J26" s="109">
        <f>SUM(H26:I26)</f>
        <v>2082</v>
      </c>
      <c r="K26" s="110">
        <v>175</v>
      </c>
      <c r="L26" s="109">
        <v>607</v>
      </c>
      <c r="M26" s="109">
        <f>SUM(K26:L26)</f>
        <v>782</v>
      </c>
      <c r="N26" s="108">
        <f aca="true" t="shared" si="9" ref="N26:S26">SUM(B26,H26)</f>
        <v>1208</v>
      </c>
      <c r="O26" s="109">
        <f t="shared" si="9"/>
        <v>3780</v>
      </c>
      <c r="P26" s="109">
        <f t="shared" si="9"/>
        <v>4988</v>
      </c>
      <c r="Q26" s="108">
        <f t="shared" si="9"/>
        <v>510</v>
      </c>
      <c r="R26" s="109">
        <f t="shared" si="9"/>
        <v>1173</v>
      </c>
      <c r="S26" s="109">
        <f t="shared" si="9"/>
        <v>1683</v>
      </c>
      <c r="U26"/>
      <c r="V26"/>
    </row>
    <row r="27" spans="1:22" ht="12.75">
      <c r="A27" s="3"/>
      <c r="B27" s="11"/>
      <c r="C27" s="12"/>
      <c r="D27" s="12"/>
      <c r="E27" s="11"/>
      <c r="F27" s="12"/>
      <c r="G27" s="12"/>
      <c r="H27" s="11"/>
      <c r="I27" s="12"/>
      <c r="J27" s="12"/>
      <c r="K27" s="11"/>
      <c r="L27" s="12"/>
      <c r="M27" s="12"/>
      <c r="N27" s="11"/>
      <c r="O27" s="12"/>
      <c r="P27" s="12"/>
      <c r="Q27" s="11"/>
      <c r="R27" s="12"/>
      <c r="S27" s="12"/>
      <c r="U27"/>
      <c r="V27"/>
    </row>
    <row r="28" spans="1:22" ht="12.75">
      <c r="A28" s="1" t="s">
        <v>13</v>
      </c>
      <c r="B28" s="11"/>
      <c r="C28" s="12"/>
      <c r="D28" s="12"/>
      <c r="E28" s="11"/>
      <c r="F28" s="12"/>
      <c r="G28" s="12"/>
      <c r="H28" s="11"/>
      <c r="I28" s="12"/>
      <c r="J28" s="12"/>
      <c r="K28" s="11"/>
      <c r="L28" s="12"/>
      <c r="M28" s="12"/>
      <c r="N28" s="11"/>
      <c r="O28" s="12"/>
      <c r="P28" s="12"/>
      <c r="Q28" s="11"/>
      <c r="R28" s="12"/>
      <c r="S28" s="12"/>
      <c r="U28"/>
      <c r="V28"/>
    </row>
    <row r="29" spans="1:22" s="96" customFormat="1" ht="12.75">
      <c r="A29" s="94" t="s">
        <v>49</v>
      </c>
      <c r="B29" s="108">
        <v>123</v>
      </c>
      <c r="C29" s="109">
        <v>346</v>
      </c>
      <c r="D29" s="109">
        <f>SUM(B29:C29)</f>
        <v>469</v>
      </c>
      <c r="E29" s="108">
        <v>46</v>
      </c>
      <c r="F29" s="109">
        <v>189</v>
      </c>
      <c r="G29" s="109">
        <f>SUM(E29:F29)</f>
        <v>235</v>
      </c>
      <c r="H29" s="108">
        <v>26</v>
      </c>
      <c r="I29" s="109">
        <v>284</v>
      </c>
      <c r="J29" s="109">
        <f>SUM(H29:I29)</f>
        <v>310</v>
      </c>
      <c r="K29" s="110">
        <v>29</v>
      </c>
      <c r="L29" s="109">
        <v>221</v>
      </c>
      <c r="M29" s="109">
        <f>SUM(K29:L29)</f>
        <v>250</v>
      </c>
      <c r="N29" s="108">
        <f>SUM(B29,H29)</f>
        <v>149</v>
      </c>
      <c r="O29" s="109">
        <f>SUM(C29,I29)</f>
        <v>630</v>
      </c>
      <c r="P29" s="109">
        <f aca="true" t="shared" si="10" ref="P29:R30">SUM(D29,J29)</f>
        <v>779</v>
      </c>
      <c r="Q29" s="108">
        <f t="shared" si="10"/>
        <v>75</v>
      </c>
      <c r="R29" s="109">
        <f t="shared" si="10"/>
        <v>410</v>
      </c>
      <c r="S29" s="109">
        <f>SUM(G29,M29)</f>
        <v>485</v>
      </c>
      <c r="U29"/>
      <c r="V29"/>
    </row>
    <row r="30" spans="1:22" s="96" customFormat="1" ht="12" customHeight="1">
      <c r="A30" s="212" t="s">
        <v>70</v>
      </c>
      <c r="B30" s="108">
        <v>129</v>
      </c>
      <c r="C30" s="109">
        <v>412</v>
      </c>
      <c r="D30" s="109">
        <f>SUM(B30:C30)</f>
        <v>541</v>
      </c>
      <c r="E30" s="108">
        <v>50</v>
      </c>
      <c r="F30" s="109">
        <v>214</v>
      </c>
      <c r="G30" s="109">
        <f>SUM(E30:F30)</f>
        <v>264</v>
      </c>
      <c r="H30" s="108">
        <v>38</v>
      </c>
      <c r="I30" s="109">
        <v>323</v>
      </c>
      <c r="J30" s="109">
        <f>SUM(H30:I30)</f>
        <v>361</v>
      </c>
      <c r="K30" s="110">
        <v>18</v>
      </c>
      <c r="L30" s="109">
        <v>172</v>
      </c>
      <c r="M30" s="109">
        <f>SUM(K30:L30)</f>
        <v>190</v>
      </c>
      <c r="N30" s="108">
        <f>SUM(B30,H30)</f>
        <v>167</v>
      </c>
      <c r="O30" s="109">
        <f>SUM(C30,I30)</f>
        <v>735</v>
      </c>
      <c r="P30" s="109">
        <f t="shared" si="10"/>
        <v>902</v>
      </c>
      <c r="Q30" s="108">
        <f t="shared" si="10"/>
        <v>68</v>
      </c>
      <c r="R30" s="109">
        <f t="shared" si="10"/>
        <v>386</v>
      </c>
      <c r="S30" s="109">
        <f>SUM(G30,M30)</f>
        <v>454</v>
      </c>
      <c r="U30"/>
      <c r="V30"/>
    </row>
    <row r="31" spans="1:22" s="96" customFormat="1" ht="12" customHeight="1">
      <c r="A31" s="212" t="s">
        <v>85</v>
      </c>
      <c r="B31" s="108">
        <v>118</v>
      </c>
      <c r="C31" s="109">
        <v>479</v>
      </c>
      <c r="D31" s="109">
        <f>SUM(B31:C31)</f>
        <v>597</v>
      </c>
      <c r="E31" s="108">
        <v>56</v>
      </c>
      <c r="F31" s="109">
        <v>267</v>
      </c>
      <c r="G31" s="109">
        <f>SUM(E31:F31)</f>
        <v>323</v>
      </c>
      <c r="H31" s="108">
        <v>47</v>
      </c>
      <c r="I31" s="109">
        <v>348</v>
      </c>
      <c r="J31" s="109">
        <f>SUM(H31:I31)</f>
        <v>395</v>
      </c>
      <c r="K31" s="110">
        <v>24</v>
      </c>
      <c r="L31" s="109">
        <v>239</v>
      </c>
      <c r="M31" s="109">
        <f>SUM(K31:L31)</f>
        <v>263</v>
      </c>
      <c r="N31" s="108">
        <f aca="true" t="shared" si="11" ref="N31:R32">SUM(B31,H31)</f>
        <v>165</v>
      </c>
      <c r="O31" s="109">
        <f t="shared" si="11"/>
        <v>827</v>
      </c>
      <c r="P31" s="109">
        <f t="shared" si="11"/>
        <v>992</v>
      </c>
      <c r="Q31" s="108">
        <f t="shared" si="11"/>
        <v>80</v>
      </c>
      <c r="R31" s="109">
        <f t="shared" si="11"/>
        <v>506</v>
      </c>
      <c r="S31" s="109">
        <f>SUM(G31,M31)</f>
        <v>586</v>
      </c>
      <c r="U31"/>
      <c r="V31"/>
    </row>
    <row r="32" spans="1:22" s="96" customFormat="1" ht="12" customHeight="1">
      <c r="A32" s="94" t="s">
        <v>95</v>
      </c>
      <c r="B32" s="108">
        <v>105</v>
      </c>
      <c r="C32" s="109">
        <v>518</v>
      </c>
      <c r="D32" s="109">
        <f>SUM(B32:C32)</f>
        <v>623</v>
      </c>
      <c r="E32" s="108">
        <v>50</v>
      </c>
      <c r="F32" s="109">
        <v>208</v>
      </c>
      <c r="G32" s="109">
        <f>SUM(E32:F32)</f>
        <v>258</v>
      </c>
      <c r="H32" s="108">
        <v>43</v>
      </c>
      <c r="I32" s="109">
        <v>430</v>
      </c>
      <c r="J32" s="109">
        <f>SUM(H32:I32)</f>
        <v>473</v>
      </c>
      <c r="K32" s="110">
        <v>19</v>
      </c>
      <c r="L32" s="109">
        <v>247</v>
      </c>
      <c r="M32" s="109">
        <f>SUM(K32:L32)</f>
        <v>266</v>
      </c>
      <c r="N32" s="108">
        <f t="shared" si="11"/>
        <v>148</v>
      </c>
      <c r="O32" s="109">
        <f t="shared" si="11"/>
        <v>948</v>
      </c>
      <c r="P32" s="109">
        <f t="shared" si="11"/>
        <v>1096</v>
      </c>
      <c r="Q32" s="108">
        <f t="shared" si="11"/>
        <v>69</v>
      </c>
      <c r="R32" s="109">
        <f t="shared" si="11"/>
        <v>455</v>
      </c>
      <c r="S32" s="109">
        <f>SUM(G32,M32)</f>
        <v>524</v>
      </c>
      <c r="U32"/>
      <c r="V32"/>
    </row>
    <row r="33" spans="1:22" s="96" customFormat="1" ht="12.75">
      <c r="A33" s="94"/>
      <c r="B33" s="108"/>
      <c r="C33" s="109"/>
      <c r="D33" s="109"/>
      <c r="E33" s="108"/>
      <c r="F33" s="109"/>
      <c r="G33" s="109"/>
      <c r="H33" s="108"/>
      <c r="I33" s="109"/>
      <c r="J33" s="109"/>
      <c r="K33" s="110"/>
      <c r="L33" s="109"/>
      <c r="M33" s="109"/>
      <c r="N33" s="108"/>
      <c r="O33" s="109"/>
      <c r="P33" s="109"/>
      <c r="Q33" s="108"/>
      <c r="R33" s="109"/>
      <c r="S33" s="109"/>
      <c r="U33"/>
      <c r="V33"/>
    </row>
    <row r="34" spans="1:22" s="96" customFormat="1" ht="14.25" customHeight="1">
      <c r="A34" s="93" t="s">
        <v>72</v>
      </c>
      <c r="B34" s="108"/>
      <c r="C34" s="109"/>
      <c r="D34" s="109"/>
      <c r="E34" s="108"/>
      <c r="F34" s="109"/>
      <c r="G34" s="109"/>
      <c r="H34" s="108"/>
      <c r="I34" s="109"/>
      <c r="J34" s="109"/>
      <c r="K34" s="108"/>
      <c r="L34" s="109"/>
      <c r="M34" s="109"/>
      <c r="N34" s="108"/>
      <c r="O34" s="109"/>
      <c r="P34" s="109"/>
      <c r="Q34" s="108"/>
      <c r="R34" s="109"/>
      <c r="S34" s="109"/>
      <c r="U34"/>
      <c r="V34"/>
    </row>
    <row r="35" spans="1:22" s="96" customFormat="1" ht="14.25" customHeight="1">
      <c r="A35" s="94" t="s">
        <v>49</v>
      </c>
      <c r="B35" s="83">
        <v>2</v>
      </c>
      <c r="C35" s="197">
        <v>9</v>
      </c>
      <c r="D35" s="197">
        <f>SUM(B35,C35)</f>
        <v>11</v>
      </c>
      <c r="E35" s="83">
        <v>0</v>
      </c>
      <c r="F35" s="197">
        <v>5</v>
      </c>
      <c r="G35" s="197">
        <f>SUM(E35:F35)</f>
        <v>5</v>
      </c>
      <c r="H35" s="83">
        <v>0</v>
      </c>
      <c r="I35" s="197">
        <v>4</v>
      </c>
      <c r="J35" s="197">
        <f>SUM(H35:I35)</f>
        <v>4</v>
      </c>
      <c r="K35" s="83">
        <v>0</v>
      </c>
      <c r="L35" s="197">
        <v>3</v>
      </c>
      <c r="M35" s="197">
        <f>SUM(K35:L35)</f>
        <v>3</v>
      </c>
      <c r="N35" s="83">
        <f aca="true" t="shared" si="12" ref="N35:O37">SUM(B35,H35)</f>
        <v>2</v>
      </c>
      <c r="O35" s="197">
        <f t="shared" si="12"/>
        <v>13</v>
      </c>
      <c r="P35" s="197">
        <f>SUM(N35:O35)</f>
        <v>15</v>
      </c>
      <c r="Q35" s="83">
        <f aca="true" t="shared" si="13" ref="Q35:R37">SUM(E35,K35)</f>
        <v>0</v>
      </c>
      <c r="R35" s="197">
        <f t="shared" si="13"/>
        <v>8</v>
      </c>
      <c r="S35" s="197">
        <f>SUM(Q35:R35)</f>
        <v>8</v>
      </c>
      <c r="U35"/>
      <c r="V35"/>
    </row>
    <row r="36" spans="1:22" s="96" customFormat="1" ht="12" customHeight="1">
      <c r="A36" s="212" t="s">
        <v>70</v>
      </c>
      <c r="B36" s="108">
        <v>2</v>
      </c>
      <c r="C36" s="109">
        <v>9</v>
      </c>
      <c r="D36" s="197">
        <f>SUM(B36,C36)</f>
        <v>11</v>
      </c>
      <c r="E36" s="108">
        <v>0</v>
      </c>
      <c r="F36" s="109">
        <v>2</v>
      </c>
      <c r="G36" s="197">
        <f>SUM(E36:F36)</f>
        <v>2</v>
      </c>
      <c r="H36" s="108">
        <v>0</v>
      </c>
      <c r="I36" s="109">
        <v>8</v>
      </c>
      <c r="J36" s="197">
        <f>SUM(H36:I36)</f>
        <v>8</v>
      </c>
      <c r="K36" s="110">
        <v>0</v>
      </c>
      <c r="L36" s="109">
        <v>0</v>
      </c>
      <c r="M36" s="197">
        <f>SUM(K36:L36)</f>
        <v>0</v>
      </c>
      <c r="N36" s="108">
        <f t="shared" si="12"/>
        <v>2</v>
      </c>
      <c r="O36" s="109">
        <f t="shared" si="12"/>
        <v>17</v>
      </c>
      <c r="P36" s="109">
        <f>SUM(D36,J36)</f>
        <v>19</v>
      </c>
      <c r="Q36" s="108">
        <f t="shared" si="13"/>
        <v>0</v>
      </c>
      <c r="R36" s="109">
        <f t="shared" si="13"/>
        <v>2</v>
      </c>
      <c r="S36" s="109">
        <f>SUM(G36,M36)</f>
        <v>2</v>
      </c>
      <c r="U36"/>
      <c r="V36"/>
    </row>
    <row r="37" spans="1:22" s="96" customFormat="1" ht="12" customHeight="1">
      <c r="A37" s="212" t="s">
        <v>85</v>
      </c>
      <c r="B37" s="108">
        <v>2</v>
      </c>
      <c r="C37" s="109">
        <v>10</v>
      </c>
      <c r="D37" s="197">
        <f>SUM(B37,C37)</f>
        <v>12</v>
      </c>
      <c r="E37" s="108">
        <v>0</v>
      </c>
      <c r="F37" s="109">
        <v>5</v>
      </c>
      <c r="G37" s="197">
        <f>SUM(E37:F37)</f>
        <v>5</v>
      </c>
      <c r="H37" s="108">
        <v>0</v>
      </c>
      <c r="I37" s="109">
        <v>4</v>
      </c>
      <c r="J37" s="197">
        <f>SUM(H37:I37)</f>
        <v>4</v>
      </c>
      <c r="K37" s="110">
        <v>0</v>
      </c>
      <c r="L37" s="109">
        <v>3</v>
      </c>
      <c r="M37" s="197">
        <f>SUM(K37:L37)</f>
        <v>3</v>
      </c>
      <c r="N37" s="108">
        <f t="shared" si="12"/>
        <v>2</v>
      </c>
      <c r="O37" s="109">
        <f t="shared" si="12"/>
        <v>14</v>
      </c>
      <c r="P37" s="109">
        <f>SUM(D37,J37)</f>
        <v>16</v>
      </c>
      <c r="Q37" s="108">
        <f t="shared" si="13"/>
        <v>0</v>
      </c>
      <c r="R37" s="109">
        <f t="shared" si="13"/>
        <v>8</v>
      </c>
      <c r="S37" s="109">
        <f>SUM(G37,M37)</f>
        <v>8</v>
      </c>
      <c r="U37"/>
      <c r="V37"/>
    </row>
    <row r="38" spans="1:22" s="96" customFormat="1" ht="12" customHeight="1">
      <c r="A38" s="94" t="s">
        <v>95</v>
      </c>
      <c r="B38" s="108">
        <v>11</v>
      </c>
      <c r="C38" s="109">
        <v>43</v>
      </c>
      <c r="D38" s="197">
        <f>SUM(B38,C38)</f>
        <v>54</v>
      </c>
      <c r="E38" s="108">
        <v>4</v>
      </c>
      <c r="F38" s="109">
        <v>7</v>
      </c>
      <c r="G38" s="197">
        <f>SUM(E38:F38)</f>
        <v>11</v>
      </c>
      <c r="H38" s="108">
        <v>2</v>
      </c>
      <c r="I38" s="109">
        <v>50</v>
      </c>
      <c r="J38" s="197">
        <f>SUM(H38:I38)</f>
        <v>52</v>
      </c>
      <c r="K38" s="110">
        <v>1</v>
      </c>
      <c r="L38" s="109">
        <v>20</v>
      </c>
      <c r="M38" s="197">
        <f>SUM(K38:L38)</f>
        <v>21</v>
      </c>
      <c r="N38" s="108">
        <f>SUM(B38,H38)</f>
        <v>13</v>
      </c>
      <c r="O38" s="109">
        <f>SUM(C38,I38)</f>
        <v>93</v>
      </c>
      <c r="P38" s="109">
        <f>SUM(D38,J38)</f>
        <v>106</v>
      </c>
      <c r="Q38" s="108">
        <f>SUM(E38,K38)</f>
        <v>5</v>
      </c>
      <c r="R38" s="109">
        <f>SUM(F38,L38)</f>
        <v>27</v>
      </c>
      <c r="S38" s="109">
        <f>SUM(G38,M38)</f>
        <v>32</v>
      </c>
      <c r="U38"/>
      <c r="V38"/>
    </row>
    <row r="39" spans="1:22" ht="12.75">
      <c r="A39" s="2"/>
      <c r="B39" s="11"/>
      <c r="C39" s="12"/>
      <c r="D39" s="12"/>
      <c r="E39" s="11"/>
      <c r="F39" s="12"/>
      <c r="G39" s="12"/>
      <c r="H39" s="11"/>
      <c r="I39" s="12"/>
      <c r="J39" s="12"/>
      <c r="K39" s="11"/>
      <c r="L39" s="12"/>
      <c r="M39" s="12"/>
      <c r="N39" s="11"/>
      <c r="O39" s="12"/>
      <c r="P39" s="12"/>
      <c r="Q39" s="11"/>
      <c r="R39" s="12"/>
      <c r="S39" s="12"/>
      <c r="U39"/>
      <c r="V39"/>
    </row>
    <row r="40" spans="1:22" ht="12.75">
      <c r="A40" s="1" t="s">
        <v>14</v>
      </c>
      <c r="B40" s="11"/>
      <c r="C40" s="12"/>
      <c r="D40" s="12"/>
      <c r="E40" s="11"/>
      <c r="F40" s="12"/>
      <c r="G40" s="12"/>
      <c r="H40" s="11"/>
      <c r="I40" s="12"/>
      <c r="J40" s="12"/>
      <c r="K40" s="11"/>
      <c r="L40" s="12"/>
      <c r="M40" s="12"/>
      <c r="N40" s="11"/>
      <c r="O40" s="12"/>
      <c r="P40" s="12"/>
      <c r="Q40" s="11"/>
      <c r="R40" s="12"/>
      <c r="S40" s="12"/>
      <c r="U40"/>
      <c r="V40"/>
    </row>
    <row r="41" spans="1:22" s="96" customFormat="1" ht="12.75">
      <c r="A41" s="94" t="s">
        <v>49</v>
      </c>
      <c r="B41" s="108">
        <v>415</v>
      </c>
      <c r="C41" s="109">
        <v>562</v>
      </c>
      <c r="D41" s="109">
        <f>SUM(B41:C41)</f>
        <v>977</v>
      </c>
      <c r="E41" s="108">
        <v>241</v>
      </c>
      <c r="F41" s="109">
        <v>362</v>
      </c>
      <c r="G41" s="109">
        <f>SUM(E41:F41)</f>
        <v>603</v>
      </c>
      <c r="H41" s="108">
        <v>69</v>
      </c>
      <c r="I41" s="109">
        <v>508</v>
      </c>
      <c r="J41" s="109">
        <f>SUM(H41:I41)</f>
        <v>577</v>
      </c>
      <c r="K41" s="110">
        <v>50</v>
      </c>
      <c r="L41" s="109">
        <v>239</v>
      </c>
      <c r="M41" s="109">
        <f>SUM(K41:L41)</f>
        <v>289</v>
      </c>
      <c r="N41" s="108">
        <f aca="true" t="shared" si="14" ref="N41:S42">SUM(B41,H41)</f>
        <v>484</v>
      </c>
      <c r="O41" s="109">
        <f t="shared" si="14"/>
        <v>1070</v>
      </c>
      <c r="P41" s="109">
        <f t="shared" si="14"/>
        <v>1554</v>
      </c>
      <c r="Q41" s="108">
        <f t="shared" si="14"/>
        <v>291</v>
      </c>
      <c r="R41" s="109">
        <f t="shared" si="14"/>
        <v>601</v>
      </c>
      <c r="S41" s="109">
        <f t="shared" si="14"/>
        <v>892</v>
      </c>
      <c r="U41"/>
      <c r="V41"/>
    </row>
    <row r="42" spans="1:22" s="96" customFormat="1" ht="12" customHeight="1">
      <c r="A42" s="212" t="s">
        <v>70</v>
      </c>
      <c r="B42" s="108">
        <v>459</v>
      </c>
      <c r="C42" s="109">
        <v>645</v>
      </c>
      <c r="D42" s="109">
        <f>SUM(B42:C42)</f>
        <v>1104</v>
      </c>
      <c r="E42" s="108">
        <v>213</v>
      </c>
      <c r="F42" s="109">
        <v>292</v>
      </c>
      <c r="G42" s="109">
        <f>SUM(E42:F42)</f>
        <v>505</v>
      </c>
      <c r="H42" s="108">
        <v>97</v>
      </c>
      <c r="I42" s="109">
        <v>559</v>
      </c>
      <c r="J42" s="109">
        <f>SUM(H42:I42)</f>
        <v>656</v>
      </c>
      <c r="K42" s="110">
        <v>56</v>
      </c>
      <c r="L42" s="109">
        <v>231</v>
      </c>
      <c r="M42" s="109">
        <f>SUM(K42:L42)</f>
        <v>287</v>
      </c>
      <c r="N42" s="108">
        <f t="shared" si="14"/>
        <v>556</v>
      </c>
      <c r="O42" s="109">
        <f t="shared" si="14"/>
        <v>1204</v>
      </c>
      <c r="P42" s="109">
        <f t="shared" si="14"/>
        <v>1760</v>
      </c>
      <c r="Q42" s="108">
        <f t="shared" si="14"/>
        <v>269</v>
      </c>
      <c r="R42" s="109">
        <f t="shared" si="14"/>
        <v>523</v>
      </c>
      <c r="S42" s="109">
        <f t="shared" si="14"/>
        <v>792</v>
      </c>
      <c r="U42"/>
      <c r="V42"/>
    </row>
    <row r="43" spans="1:22" s="96" customFormat="1" ht="12" customHeight="1">
      <c r="A43" s="212" t="s">
        <v>85</v>
      </c>
      <c r="B43" s="108">
        <v>417</v>
      </c>
      <c r="C43" s="109">
        <v>531</v>
      </c>
      <c r="D43" s="109">
        <f>SUM(B43:C43)</f>
        <v>948</v>
      </c>
      <c r="E43" s="108">
        <v>158</v>
      </c>
      <c r="F43" s="109">
        <v>260</v>
      </c>
      <c r="G43" s="109">
        <f>SUM(E43:F43)</f>
        <v>418</v>
      </c>
      <c r="H43" s="108">
        <v>108</v>
      </c>
      <c r="I43" s="109">
        <v>547</v>
      </c>
      <c r="J43" s="109">
        <f>SUM(H43:I43)</f>
        <v>655</v>
      </c>
      <c r="K43" s="110">
        <v>46</v>
      </c>
      <c r="L43" s="109">
        <v>212</v>
      </c>
      <c r="M43" s="109">
        <f>SUM(K43:L43)</f>
        <v>258</v>
      </c>
      <c r="N43" s="108">
        <f aca="true" t="shared" si="15" ref="N43:S43">SUM(B43,H43)</f>
        <v>525</v>
      </c>
      <c r="O43" s="109">
        <f t="shared" si="15"/>
        <v>1078</v>
      </c>
      <c r="P43" s="109">
        <f t="shared" si="15"/>
        <v>1603</v>
      </c>
      <c r="Q43" s="108">
        <f t="shared" si="15"/>
        <v>204</v>
      </c>
      <c r="R43" s="109">
        <f t="shared" si="15"/>
        <v>472</v>
      </c>
      <c r="S43" s="109">
        <f t="shared" si="15"/>
        <v>676</v>
      </c>
      <c r="U43"/>
      <c r="V43"/>
    </row>
    <row r="44" spans="1:22" s="96" customFormat="1" ht="12" customHeight="1">
      <c r="A44" s="94" t="s">
        <v>95</v>
      </c>
      <c r="B44" s="108">
        <v>447</v>
      </c>
      <c r="C44" s="109">
        <v>548</v>
      </c>
      <c r="D44" s="109">
        <f>SUM(B44:C44)</f>
        <v>995</v>
      </c>
      <c r="E44" s="108">
        <v>175</v>
      </c>
      <c r="F44" s="109">
        <v>277</v>
      </c>
      <c r="G44" s="109">
        <f>SUM(E44:F44)</f>
        <v>452</v>
      </c>
      <c r="H44" s="108">
        <v>121</v>
      </c>
      <c r="I44" s="109">
        <v>653</v>
      </c>
      <c r="J44" s="109">
        <f>SUM(H44:I44)</f>
        <v>774</v>
      </c>
      <c r="K44" s="110">
        <v>70</v>
      </c>
      <c r="L44" s="109">
        <v>264</v>
      </c>
      <c r="M44" s="109">
        <f>SUM(K44:L44)</f>
        <v>334</v>
      </c>
      <c r="N44" s="108">
        <f aca="true" t="shared" si="16" ref="N44:S44">SUM(B44,H44)</f>
        <v>568</v>
      </c>
      <c r="O44" s="109">
        <f t="shared" si="16"/>
        <v>1201</v>
      </c>
      <c r="P44" s="109">
        <f t="shared" si="16"/>
        <v>1769</v>
      </c>
      <c r="Q44" s="108">
        <f t="shared" si="16"/>
        <v>245</v>
      </c>
      <c r="R44" s="109">
        <f t="shared" si="16"/>
        <v>541</v>
      </c>
      <c r="S44" s="109">
        <f t="shared" si="16"/>
        <v>786</v>
      </c>
      <c r="U44"/>
      <c r="V44"/>
    </row>
    <row r="45" spans="1:22" ht="12.75">
      <c r="A45" s="2"/>
      <c r="B45" s="11"/>
      <c r="C45" s="12"/>
      <c r="D45" s="12"/>
      <c r="E45" s="11"/>
      <c r="F45" s="12"/>
      <c r="G45" s="12"/>
      <c r="H45" s="11"/>
      <c r="I45" s="12"/>
      <c r="J45" s="12"/>
      <c r="K45" s="11"/>
      <c r="L45" s="12"/>
      <c r="M45" s="12"/>
      <c r="N45" s="11"/>
      <c r="O45" s="12"/>
      <c r="P45" s="12"/>
      <c r="Q45" s="11"/>
      <c r="R45" s="12"/>
      <c r="S45" s="12"/>
      <c r="U45"/>
      <c r="V45"/>
    </row>
    <row r="46" spans="1:22" s="96" customFormat="1" ht="14.25" customHeight="1">
      <c r="A46" s="93" t="s">
        <v>48</v>
      </c>
      <c r="B46" s="108"/>
      <c r="C46" s="109"/>
      <c r="D46" s="109"/>
      <c r="E46" s="108"/>
      <c r="F46" s="109"/>
      <c r="G46" s="109"/>
      <c r="H46" s="108"/>
      <c r="I46" s="109"/>
      <c r="J46" s="109"/>
      <c r="K46" s="108"/>
      <c r="L46" s="109"/>
      <c r="M46" s="109"/>
      <c r="N46" s="108"/>
      <c r="O46" s="109"/>
      <c r="P46" s="109"/>
      <c r="Q46" s="108"/>
      <c r="R46" s="109"/>
      <c r="S46" s="109"/>
      <c r="U46"/>
      <c r="V46"/>
    </row>
    <row r="47" spans="1:22" s="96" customFormat="1" ht="14.25" customHeight="1">
      <c r="A47" s="94" t="s">
        <v>49</v>
      </c>
      <c r="B47" s="83">
        <v>0</v>
      </c>
      <c r="C47" s="197">
        <v>0</v>
      </c>
      <c r="D47" s="197">
        <f>SUM(B47,C47)</f>
        <v>0</v>
      </c>
      <c r="E47" s="83">
        <v>4</v>
      </c>
      <c r="F47" s="197">
        <v>11</v>
      </c>
      <c r="G47" s="197">
        <f>SUM(E47:F47)</f>
        <v>15</v>
      </c>
      <c r="H47" s="83">
        <v>0</v>
      </c>
      <c r="I47" s="197">
        <v>0</v>
      </c>
      <c r="J47" s="197">
        <f>SUM(H47:I47)</f>
        <v>0</v>
      </c>
      <c r="K47" s="83">
        <v>2</v>
      </c>
      <c r="L47" s="197">
        <v>59</v>
      </c>
      <c r="M47" s="197">
        <f>SUM(K47:L47)</f>
        <v>61</v>
      </c>
      <c r="N47" s="83">
        <f aca="true" t="shared" si="17" ref="N47:O49">SUM(B47,H47)</f>
        <v>0</v>
      </c>
      <c r="O47" s="197">
        <f t="shared" si="17"/>
        <v>0</v>
      </c>
      <c r="P47" s="197">
        <f>SUM(N47:O47)</f>
        <v>0</v>
      </c>
      <c r="Q47" s="83">
        <f aca="true" t="shared" si="18" ref="Q47:R49">SUM(E47,K47)</f>
        <v>6</v>
      </c>
      <c r="R47" s="197">
        <f t="shared" si="18"/>
        <v>70</v>
      </c>
      <c r="S47" s="197">
        <f>SUM(Q47:R47)</f>
        <v>76</v>
      </c>
      <c r="U47"/>
      <c r="V47"/>
    </row>
    <row r="48" spans="1:22" s="96" customFormat="1" ht="12" customHeight="1">
      <c r="A48" s="212" t="s">
        <v>71</v>
      </c>
      <c r="B48" s="108">
        <v>0</v>
      </c>
      <c r="C48" s="109">
        <v>0</v>
      </c>
      <c r="D48" s="197">
        <f>SUM(B48,C48)</f>
        <v>0</v>
      </c>
      <c r="E48" s="108">
        <v>1</v>
      </c>
      <c r="F48" s="109">
        <v>20</v>
      </c>
      <c r="G48" s="197">
        <f>SUM(E48:F48)</f>
        <v>21</v>
      </c>
      <c r="H48" s="108">
        <v>0</v>
      </c>
      <c r="I48" s="109">
        <v>0</v>
      </c>
      <c r="J48" s="197">
        <f>SUM(H48:I48)</f>
        <v>0</v>
      </c>
      <c r="K48" s="110">
        <v>5</v>
      </c>
      <c r="L48" s="109">
        <v>54</v>
      </c>
      <c r="M48" s="197">
        <f>SUM(K48:L48)</f>
        <v>59</v>
      </c>
      <c r="N48" s="108">
        <f t="shared" si="17"/>
        <v>0</v>
      </c>
      <c r="O48" s="109">
        <f t="shared" si="17"/>
        <v>0</v>
      </c>
      <c r="P48" s="109">
        <f>SUM(D48,J48)</f>
        <v>0</v>
      </c>
      <c r="Q48" s="108">
        <f t="shared" si="18"/>
        <v>6</v>
      </c>
      <c r="R48" s="109">
        <f t="shared" si="18"/>
        <v>74</v>
      </c>
      <c r="S48" s="109">
        <f>SUM(G48,M48)</f>
        <v>80</v>
      </c>
      <c r="U48"/>
      <c r="V48"/>
    </row>
    <row r="49" spans="1:22" s="96" customFormat="1" ht="12" customHeight="1">
      <c r="A49" s="212" t="s">
        <v>85</v>
      </c>
      <c r="B49" s="108">
        <v>0</v>
      </c>
      <c r="C49" s="109">
        <v>0</v>
      </c>
      <c r="D49" s="197">
        <f>SUM(B49,C49)</f>
        <v>0</v>
      </c>
      <c r="E49" s="108">
        <v>2</v>
      </c>
      <c r="F49" s="109">
        <v>26</v>
      </c>
      <c r="G49" s="197">
        <f>SUM(E49:F49)</f>
        <v>28</v>
      </c>
      <c r="H49" s="108">
        <v>0</v>
      </c>
      <c r="I49" s="109">
        <v>0</v>
      </c>
      <c r="J49" s="197">
        <f>SUM(H49:I49)</f>
        <v>0</v>
      </c>
      <c r="K49" s="110">
        <v>8</v>
      </c>
      <c r="L49" s="109">
        <v>70</v>
      </c>
      <c r="M49" s="197">
        <f>SUM(K49:L49)</f>
        <v>78</v>
      </c>
      <c r="N49" s="108">
        <f t="shared" si="17"/>
        <v>0</v>
      </c>
      <c r="O49" s="109">
        <f t="shared" si="17"/>
        <v>0</v>
      </c>
      <c r="P49" s="109">
        <f>SUM(D49,J49)</f>
        <v>0</v>
      </c>
      <c r="Q49" s="108">
        <f t="shared" si="18"/>
        <v>10</v>
      </c>
      <c r="R49" s="109">
        <f t="shared" si="18"/>
        <v>96</v>
      </c>
      <c r="S49" s="109">
        <f>SUM(G49,M49)</f>
        <v>106</v>
      </c>
      <c r="U49"/>
      <c r="V49"/>
    </row>
    <row r="50" spans="1:22" s="96" customFormat="1" ht="12" customHeight="1">
      <c r="A50" s="94" t="s">
        <v>95</v>
      </c>
      <c r="B50" s="108">
        <v>2</v>
      </c>
      <c r="C50" s="109">
        <v>16</v>
      </c>
      <c r="D50" s="197">
        <f>SUM(B50,C50)</f>
        <v>18</v>
      </c>
      <c r="E50" s="108">
        <v>10</v>
      </c>
      <c r="F50" s="109">
        <v>15</v>
      </c>
      <c r="G50" s="197">
        <f>SUM(E50:F50)</f>
        <v>25</v>
      </c>
      <c r="H50" s="108">
        <v>3</v>
      </c>
      <c r="I50" s="109">
        <v>50</v>
      </c>
      <c r="J50" s="197">
        <f>SUM(H50:I50)</f>
        <v>53</v>
      </c>
      <c r="K50" s="110">
        <v>2</v>
      </c>
      <c r="L50" s="109">
        <v>34</v>
      </c>
      <c r="M50" s="197">
        <f>SUM(K50:L50)</f>
        <v>36</v>
      </c>
      <c r="N50" s="108">
        <f>SUM(B50,H50)</f>
        <v>5</v>
      </c>
      <c r="O50" s="109">
        <f>SUM(C50,I50)</f>
        <v>66</v>
      </c>
      <c r="P50" s="109">
        <f>SUM(D50,J50)</f>
        <v>71</v>
      </c>
      <c r="Q50" s="108">
        <f>SUM(E50,K50)</f>
        <v>12</v>
      </c>
      <c r="R50" s="109">
        <f>SUM(F50,L50)</f>
        <v>49</v>
      </c>
      <c r="S50" s="109">
        <f>SUM(G50,M50)</f>
        <v>61</v>
      </c>
      <c r="U50"/>
      <c r="V50"/>
    </row>
    <row r="51" spans="1:22" ht="12.75">
      <c r="A51" s="2"/>
      <c r="B51" s="11"/>
      <c r="C51" s="12"/>
      <c r="D51" s="12"/>
      <c r="E51" s="11"/>
      <c r="F51" s="12"/>
      <c r="G51" s="12"/>
      <c r="H51" s="11"/>
      <c r="I51" s="12"/>
      <c r="J51" s="12"/>
      <c r="K51" s="11"/>
      <c r="L51" s="12"/>
      <c r="M51" s="12"/>
      <c r="N51" s="11"/>
      <c r="O51" s="12"/>
      <c r="P51" s="12"/>
      <c r="Q51" s="11"/>
      <c r="R51" s="12"/>
      <c r="S51" s="12"/>
      <c r="U51"/>
      <c r="V51"/>
    </row>
    <row r="52" spans="1:22" ht="12.75">
      <c r="A52" s="1" t="s">
        <v>45</v>
      </c>
      <c r="B52" s="11"/>
      <c r="C52" s="12"/>
      <c r="D52" s="12"/>
      <c r="E52" s="11"/>
      <c r="F52" s="12"/>
      <c r="G52" s="12"/>
      <c r="H52" s="11"/>
      <c r="I52" s="12"/>
      <c r="J52" s="12"/>
      <c r="K52" s="11"/>
      <c r="L52" s="12"/>
      <c r="M52" s="12"/>
      <c r="N52" s="11"/>
      <c r="O52" s="12"/>
      <c r="P52" s="12"/>
      <c r="Q52" s="11"/>
      <c r="R52" s="12"/>
      <c r="S52" s="12"/>
      <c r="U52"/>
      <c r="V52"/>
    </row>
    <row r="53" spans="1:22" s="96" customFormat="1" ht="12.75">
      <c r="A53" s="94" t="s">
        <v>49</v>
      </c>
      <c r="B53" s="108">
        <v>42</v>
      </c>
      <c r="C53" s="109">
        <v>151</v>
      </c>
      <c r="D53" s="109">
        <f>SUM(B53:C53)</f>
        <v>193</v>
      </c>
      <c r="E53" s="108">
        <v>43</v>
      </c>
      <c r="F53" s="109">
        <v>118</v>
      </c>
      <c r="G53" s="109">
        <f>SUM(E53:F53)</f>
        <v>161</v>
      </c>
      <c r="H53" s="108">
        <v>5</v>
      </c>
      <c r="I53" s="109">
        <v>120</v>
      </c>
      <c r="J53" s="109">
        <f>SUM(H53:I53)</f>
        <v>125</v>
      </c>
      <c r="K53" s="110">
        <v>35</v>
      </c>
      <c r="L53" s="109">
        <v>102</v>
      </c>
      <c r="M53" s="109">
        <f>SUM(K53:L53)</f>
        <v>137</v>
      </c>
      <c r="N53" s="108">
        <f aca="true" t="shared" si="19" ref="N53:P54">SUM(B53,H53)</f>
        <v>47</v>
      </c>
      <c r="O53" s="109">
        <f t="shared" si="19"/>
        <v>271</v>
      </c>
      <c r="P53" s="109">
        <f t="shared" si="19"/>
        <v>318</v>
      </c>
      <c r="Q53" s="108">
        <f aca="true" t="shared" si="20" ref="Q53:S54">SUM(E53,K53)</f>
        <v>78</v>
      </c>
      <c r="R53" s="109">
        <f t="shared" si="20"/>
        <v>220</v>
      </c>
      <c r="S53" s="109">
        <f t="shared" si="20"/>
        <v>298</v>
      </c>
      <c r="U53"/>
      <c r="V53"/>
    </row>
    <row r="54" spans="1:22" s="96" customFormat="1" ht="12" customHeight="1">
      <c r="A54" s="212" t="s">
        <v>71</v>
      </c>
      <c r="B54" s="108">
        <v>59</v>
      </c>
      <c r="C54" s="109">
        <v>204</v>
      </c>
      <c r="D54" s="109">
        <f>SUM(B54:C54)</f>
        <v>263</v>
      </c>
      <c r="E54" s="108">
        <v>25</v>
      </c>
      <c r="F54" s="109">
        <v>69</v>
      </c>
      <c r="G54" s="109">
        <f>SUM(E54:F54)</f>
        <v>94</v>
      </c>
      <c r="H54" s="108">
        <v>15</v>
      </c>
      <c r="I54" s="109">
        <v>168</v>
      </c>
      <c r="J54" s="109">
        <f>SUM(H54:I54)</f>
        <v>183</v>
      </c>
      <c r="K54" s="110">
        <v>33</v>
      </c>
      <c r="L54" s="109">
        <v>101</v>
      </c>
      <c r="M54" s="109">
        <f>SUM(K54:L54)</f>
        <v>134</v>
      </c>
      <c r="N54" s="108">
        <f t="shared" si="19"/>
        <v>74</v>
      </c>
      <c r="O54" s="109">
        <f t="shared" si="19"/>
        <v>372</v>
      </c>
      <c r="P54" s="109">
        <f t="shared" si="19"/>
        <v>446</v>
      </c>
      <c r="Q54" s="108">
        <f t="shared" si="20"/>
        <v>58</v>
      </c>
      <c r="R54" s="109">
        <f t="shared" si="20"/>
        <v>170</v>
      </c>
      <c r="S54" s="109">
        <f t="shared" si="20"/>
        <v>228</v>
      </c>
      <c r="U54"/>
      <c r="V54"/>
    </row>
    <row r="55" spans="1:22" s="96" customFormat="1" ht="12" customHeight="1">
      <c r="A55" s="212" t="s">
        <v>85</v>
      </c>
      <c r="B55" s="108">
        <v>61</v>
      </c>
      <c r="C55" s="109">
        <v>227</v>
      </c>
      <c r="D55" s="109">
        <f>SUM(B55:C55)</f>
        <v>288</v>
      </c>
      <c r="E55" s="108">
        <v>29</v>
      </c>
      <c r="F55" s="109">
        <v>85</v>
      </c>
      <c r="G55" s="109">
        <f>SUM(E55:F55)</f>
        <v>114</v>
      </c>
      <c r="H55" s="108">
        <v>19</v>
      </c>
      <c r="I55" s="109">
        <v>164</v>
      </c>
      <c r="J55" s="109">
        <f>SUM(H55:I55)</f>
        <v>183</v>
      </c>
      <c r="K55" s="110">
        <v>23</v>
      </c>
      <c r="L55" s="109">
        <v>113</v>
      </c>
      <c r="M55" s="109">
        <f>SUM(K55:L55)</f>
        <v>136</v>
      </c>
      <c r="N55" s="108">
        <f aca="true" t="shared" si="21" ref="N55:S55">SUM(B55,H55)</f>
        <v>80</v>
      </c>
      <c r="O55" s="109">
        <f t="shared" si="21"/>
        <v>391</v>
      </c>
      <c r="P55" s="109">
        <f t="shared" si="21"/>
        <v>471</v>
      </c>
      <c r="Q55" s="108">
        <f t="shared" si="21"/>
        <v>52</v>
      </c>
      <c r="R55" s="109">
        <f t="shared" si="21"/>
        <v>198</v>
      </c>
      <c r="S55" s="109">
        <f t="shared" si="21"/>
        <v>250</v>
      </c>
      <c r="U55"/>
      <c r="V55"/>
    </row>
    <row r="56" spans="1:22" s="96" customFormat="1" ht="12" customHeight="1">
      <c r="A56" s="94" t="s">
        <v>95</v>
      </c>
      <c r="B56" s="108">
        <v>62</v>
      </c>
      <c r="C56" s="109">
        <v>255</v>
      </c>
      <c r="D56" s="109">
        <f>SUM(B56:C56)</f>
        <v>317</v>
      </c>
      <c r="E56" s="108">
        <v>20</v>
      </c>
      <c r="F56" s="109">
        <v>84</v>
      </c>
      <c r="G56" s="109">
        <f>SUM(E56:F56)</f>
        <v>104</v>
      </c>
      <c r="H56" s="108">
        <v>20</v>
      </c>
      <c r="I56" s="109">
        <v>168</v>
      </c>
      <c r="J56" s="109">
        <f>SUM(H56:I56)</f>
        <v>188</v>
      </c>
      <c r="K56" s="110">
        <v>20</v>
      </c>
      <c r="L56" s="109">
        <v>66</v>
      </c>
      <c r="M56" s="109">
        <f>SUM(K56:L56)</f>
        <v>86</v>
      </c>
      <c r="N56" s="108">
        <f aca="true" t="shared" si="22" ref="N56:S56">SUM(B56,H56)</f>
        <v>82</v>
      </c>
      <c r="O56" s="109">
        <f t="shared" si="22"/>
        <v>423</v>
      </c>
      <c r="P56" s="109">
        <f t="shared" si="22"/>
        <v>505</v>
      </c>
      <c r="Q56" s="108">
        <f t="shared" si="22"/>
        <v>40</v>
      </c>
      <c r="R56" s="109">
        <f t="shared" si="22"/>
        <v>150</v>
      </c>
      <c r="S56" s="109">
        <f t="shared" si="22"/>
        <v>190</v>
      </c>
      <c r="U56"/>
      <c r="V56"/>
    </row>
    <row r="57" spans="1:22" ht="12.75">
      <c r="A57" s="2"/>
      <c r="B57" s="11"/>
      <c r="C57" s="12"/>
      <c r="D57" s="12"/>
      <c r="E57" s="13"/>
      <c r="F57" s="12"/>
      <c r="G57" s="12"/>
      <c r="H57" s="11"/>
      <c r="I57" s="12"/>
      <c r="J57" s="12"/>
      <c r="K57" s="11"/>
      <c r="L57" s="12"/>
      <c r="M57" s="12"/>
      <c r="N57" s="11"/>
      <c r="O57" s="12"/>
      <c r="P57" s="12"/>
      <c r="Q57" s="11"/>
      <c r="R57" s="12"/>
      <c r="S57" s="12"/>
      <c r="U57"/>
      <c r="V57"/>
    </row>
    <row r="58" spans="1:22" ht="12.75">
      <c r="A58" s="1" t="s">
        <v>46</v>
      </c>
      <c r="B58" s="11"/>
      <c r="C58" s="12"/>
      <c r="D58" s="12"/>
      <c r="E58" s="11"/>
      <c r="F58" s="12"/>
      <c r="G58" s="12"/>
      <c r="H58" s="11"/>
      <c r="I58" s="12"/>
      <c r="J58" s="12"/>
      <c r="K58" s="11"/>
      <c r="L58" s="12"/>
      <c r="M58" s="12"/>
      <c r="N58" s="11"/>
      <c r="O58" s="12"/>
      <c r="P58" s="12"/>
      <c r="Q58" s="11"/>
      <c r="R58" s="12"/>
      <c r="S58" s="12"/>
      <c r="U58"/>
      <c r="V58"/>
    </row>
    <row r="59" spans="1:22" s="96" customFormat="1" ht="11.25" customHeight="1">
      <c r="A59" s="94" t="s">
        <v>49</v>
      </c>
      <c r="B59" s="108">
        <v>3</v>
      </c>
      <c r="C59" s="109">
        <v>10</v>
      </c>
      <c r="D59" s="109">
        <f>SUM(B59:C59)</f>
        <v>13</v>
      </c>
      <c r="E59" s="108">
        <v>2</v>
      </c>
      <c r="F59" s="109">
        <v>4</v>
      </c>
      <c r="G59" s="109">
        <f>SUM(E59:F59)</f>
        <v>6</v>
      </c>
      <c r="H59" s="108">
        <v>1</v>
      </c>
      <c r="I59" s="109">
        <v>13</v>
      </c>
      <c r="J59" s="109">
        <f>SUM(H59:I59)</f>
        <v>14</v>
      </c>
      <c r="K59" s="110">
        <v>3</v>
      </c>
      <c r="L59" s="109">
        <v>12</v>
      </c>
      <c r="M59" s="109">
        <f>SUM(K59:L59)</f>
        <v>15</v>
      </c>
      <c r="N59" s="108">
        <f>SUM(B59,H59)</f>
        <v>4</v>
      </c>
      <c r="O59" s="109">
        <f>SUM(C59,I59)</f>
        <v>23</v>
      </c>
      <c r="P59" s="109">
        <f aca="true" t="shared" si="23" ref="P59:R60">SUM(D59,J59)</f>
        <v>27</v>
      </c>
      <c r="Q59" s="108">
        <f t="shared" si="23"/>
        <v>5</v>
      </c>
      <c r="R59" s="109">
        <f t="shared" si="23"/>
        <v>16</v>
      </c>
      <c r="S59" s="109">
        <f>SUM(G59,M59)</f>
        <v>21</v>
      </c>
      <c r="U59"/>
      <c r="V59"/>
    </row>
    <row r="60" spans="1:22" s="96" customFormat="1" ht="12" customHeight="1">
      <c r="A60" s="212" t="s">
        <v>71</v>
      </c>
      <c r="B60" s="108">
        <v>5</v>
      </c>
      <c r="C60" s="109">
        <v>15</v>
      </c>
      <c r="D60" s="109">
        <f>SUM(B60:C60)</f>
        <v>20</v>
      </c>
      <c r="E60" s="108">
        <v>0</v>
      </c>
      <c r="F60" s="109">
        <v>3</v>
      </c>
      <c r="G60" s="109">
        <f>SUM(E60:F60)</f>
        <v>3</v>
      </c>
      <c r="H60" s="108">
        <v>1</v>
      </c>
      <c r="I60" s="109">
        <v>16</v>
      </c>
      <c r="J60" s="109">
        <f>SUM(H60:I60)</f>
        <v>17</v>
      </c>
      <c r="K60" s="110">
        <v>0</v>
      </c>
      <c r="L60" s="109">
        <v>6</v>
      </c>
      <c r="M60" s="109">
        <f>SUM(K60:L60)</f>
        <v>6</v>
      </c>
      <c r="N60" s="108">
        <f>SUM(B60,H60)</f>
        <v>6</v>
      </c>
      <c r="O60" s="109">
        <f>SUM(C60,I60)</f>
        <v>31</v>
      </c>
      <c r="P60" s="109">
        <f t="shared" si="23"/>
        <v>37</v>
      </c>
      <c r="Q60" s="108">
        <f t="shared" si="23"/>
        <v>0</v>
      </c>
      <c r="R60" s="109">
        <f t="shared" si="23"/>
        <v>9</v>
      </c>
      <c r="S60" s="109">
        <f>SUM(G60,M60)</f>
        <v>9</v>
      </c>
      <c r="U60"/>
      <c r="V60"/>
    </row>
    <row r="61" spans="1:22" s="96" customFormat="1" ht="12" customHeight="1">
      <c r="A61" s="212" t="s">
        <v>85</v>
      </c>
      <c r="B61" s="108">
        <v>1</v>
      </c>
      <c r="C61" s="109">
        <v>14</v>
      </c>
      <c r="D61" s="109">
        <f>SUM(B61:C61)</f>
        <v>15</v>
      </c>
      <c r="E61" s="108">
        <v>1</v>
      </c>
      <c r="F61" s="109">
        <v>7</v>
      </c>
      <c r="G61" s="109">
        <f>SUM(E61:F61)</f>
        <v>8</v>
      </c>
      <c r="H61" s="108">
        <v>2</v>
      </c>
      <c r="I61" s="109">
        <v>12</v>
      </c>
      <c r="J61" s="109">
        <f>SUM(H61:I61)</f>
        <v>14</v>
      </c>
      <c r="K61" s="110">
        <v>1</v>
      </c>
      <c r="L61" s="109">
        <v>9</v>
      </c>
      <c r="M61" s="109">
        <f>SUM(K61:L61)</f>
        <v>10</v>
      </c>
      <c r="N61" s="108">
        <f aca="true" t="shared" si="24" ref="N61:R62">SUM(B61,H61)</f>
        <v>3</v>
      </c>
      <c r="O61" s="109">
        <f t="shared" si="24"/>
        <v>26</v>
      </c>
      <c r="P61" s="109">
        <f t="shared" si="24"/>
        <v>29</v>
      </c>
      <c r="Q61" s="108">
        <f t="shared" si="24"/>
        <v>2</v>
      </c>
      <c r="R61" s="109">
        <f t="shared" si="24"/>
        <v>16</v>
      </c>
      <c r="S61" s="109">
        <f>SUM(G61,M61)</f>
        <v>18</v>
      </c>
      <c r="U61"/>
      <c r="V61"/>
    </row>
    <row r="62" spans="1:22" s="96" customFormat="1" ht="12" customHeight="1">
      <c r="A62" s="94" t="s">
        <v>95</v>
      </c>
      <c r="B62" s="108">
        <v>4</v>
      </c>
      <c r="C62" s="109">
        <v>22</v>
      </c>
      <c r="D62" s="109">
        <f>SUM(B62:C62)</f>
        <v>26</v>
      </c>
      <c r="E62" s="108">
        <v>2</v>
      </c>
      <c r="F62" s="109">
        <v>7</v>
      </c>
      <c r="G62" s="109">
        <f>SUM(E62:F62)</f>
        <v>9</v>
      </c>
      <c r="H62" s="108">
        <v>1</v>
      </c>
      <c r="I62" s="109">
        <v>13</v>
      </c>
      <c r="J62" s="109">
        <f>SUM(H62:I62)</f>
        <v>14</v>
      </c>
      <c r="K62" s="110">
        <v>0</v>
      </c>
      <c r="L62" s="109">
        <v>12</v>
      </c>
      <c r="M62" s="109">
        <f>SUM(K62:L62)</f>
        <v>12</v>
      </c>
      <c r="N62" s="108">
        <f t="shared" si="24"/>
        <v>5</v>
      </c>
      <c r="O62" s="109">
        <f t="shared" si="24"/>
        <v>35</v>
      </c>
      <c r="P62" s="109">
        <f t="shared" si="24"/>
        <v>40</v>
      </c>
      <c r="Q62" s="108">
        <f t="shared" si="24"/>
        <v>2</v>
      </c>
      <c r="R62" s="109">
        <f t="shared" si="24"/>
        <v>19</v>
      </c>
      <c r="S62" s="109">
        <f>SUM(G62,M62)</f>
        <v>21</v>
      </c>
      <c r="U62"/>
      <c r="V62"/>
    </row>
    <row r="63" spans="1:22" s="96" customFormat="1" ht="12" customHeight="1">
      <c r="A63" s="212"/>
      <c r="B63" s="108"/>
      <c r="C63" s="109"/>
      <c r="D63" s="109"/>
      <c r="E63" s="108"/>
      <c r="F63" s="109"/>
      <c r="G63" s="109"/>
      <c r="H63" s="108"/>
      <c r="I63" s="109"/>
      <c r="J63" s="109"/>
      <c r="K63" s="110"/>
      <c r="L63" s="109"/>
      <c r="M63" s="109"/>
      <c r="N63" s="108"/>
      <c r="O63" s="109"/>
      <c r="P63" s="109"/>
      <c r="Q63" s="108"/>
      <c r="R63" s="109"/>
      <c r="S63" s="109"/>
      <c r="U63"/>
      <c r="V63"/>
    </row>
    <row r="64" spans="1:22" ht="12.75">
      <c r="A64" s="1" t="s">
        <v>15</v>
      </c>
      <c r="B64" s="11"/>
      <c r="C64" s="12"/>
      <c r="D64" s="12"/>
      <c r="E64" s="11"/>
      <c r="F64" s="12"/>
      <c r="G64" s="12"/>
      <c r="H64" s="11"/>
      <c r="I64" s="12"/>
      <c r="J64" s="12"/>
      <c r="K64" s="11"/>
      <c r="L64" s="12"/>
      <c r="M64" s="12"/>
      <c r="N64" s="11"/>
      <c r="O64" s="12"/>
      <c r="P64" s="12"/>
      <c r="Q64" s="11"/>
      <c r="R64" s="12"/>
      <c r="S64" s="12"/>
      <c r="U64"/>
      <c r="V64"/>
    </row>
    <row r="65" spans="1:22" s="96" customFormat="1" ht="12.75">
      <c r="A65" s="94" t="s">
        <v>49</v>
      </c>
      <c r="B65" s="108">
        <v>17</v>
      </c>
      <c r="C65" s="109">
        <v>26</v>
      </c>
      <c r="D65" s="109">
        <f>SUM(B65:C65)</f>
        <v>43</v>
      </c>
      <c r="E65" s="108">
        <v>7</v>
      </c>
      <c r="F65" s="109">
        <v>2</v>
      </c>
      <c r="G65" s="109">
        <f>SUM(E65:F65)</f>
        <v>9</v>
      </c>
      <c r="H65" s="108">
        <v>25</v>
      </c>
      <c r="I65" s="109">
        <v>124</v>
      </c>
      <c r="J65" s="109">
        <f>SUM(H65:I65)</f>
        <v>149</v>
      </c>
      <c r="K65" s="110">
        <v>36</v>
      </c>
      <c r="L65" s="109">
        <v>95</v>
      </c>
      <c r="M65" s="109">
        <f>SUM(K65:L65)</f>
        <v>131</v>
      </c>
      <c r="N65" s="108">
        <f aca="true" t="shared" si="25" ref="N65:S66">SUM(B65,H65)</f>
        <v>42</v>
      </c>
      <c r="O65" s="109">
        <f t="shared" si="25"/>
        <v>150</v>
      </c>
      <c r="P65" s="109">
        <f t="shared" si="25"/>
        <v>192</v>
      </c>
      <c r="Q65" s="108">
        <f t="shared" si="25"/>
        <v>43</v>
      </c>
      <c r="R65" s="109">
        <f t="shared" si="25"/>
        <v>97</v>
      </c>
      <c r="S65" s="109">
        <f t="shared" si="25"/>
        <v>140</v>
      </c>
      <c r="U65"/>
      <c r="V65"/>
    </row>
    <row r="66" spans="1:22" s="96" customFormat="1" ht="12" customHeight="1">
      <c r="A66" s="212" t="s">
        <v>71</v>
      </c>
      <c r="B66" s="108">
        <v>20</v>
      </c>
      <c r="C66" s="109">
        <v>28</v>
      </c>
      <c r="D66" s="109">
        <f>SUM(B66:C66)</f>
        <v>48</v>
      </c>
      <c r="E66" s="108">
        <v>1</v>
      </c>
      <c r="F66" s="109">
        <v>7</v>
      </c>
      <c r="G66" s="109">
        <f>SUM(E66:F66)</f>
        <v>8</v>
      </c>
      <c r="H66" s="108">
        <v>30</v>
      </c>
      <c r="I66" s="109">
        <v>146</v>
      </c>
      <c r="J66" s="109">
        <f>SUM(H66:I66)</f>
        <v>176</v>
      </c>
      <c r="K66" s="110">
        <v>28</v>
      </c>
      <c r="L66" s="109">
        <v>81</v>
      </c>
      <c r="M66" s="109">
        <f>SUM(K66:L66)</f>
        <v>109</v>
      </c>
      <c r="N66" s="108">
        <f t="shared" si="25"/>
        <v>50</v>
      </c>
      <c r="O66" s="109">
        <f t="shared" si="25"/>
        <v>174</v>
      </c>
      <c r="P66" s="109">
        <f t="shared" si="25"/>
        <v>224</v>
      </c>
      <c r="Q66" s="108">
        <f t="shared" si="25"/>
        <v>29</v>
      </c>
      <c r="R66" s="109">
        <f t="shared" si="25"/>
        <v>88</v>
      </c>
      <c r="S66" s="109">
        <f t="shared" si="25"/>
        <v>117</v>
      </c>
      <c r="U66"/>
      <c r="V66"/>
    </row>
    <row r="67" spans="1:22" s="96" customFormat="1" ht="12" customHeight="1">
      <c r="A67" s="212" t="s">
        <v>85</v>
      </c>
      <c r="B67" s="108">
        <v>26</v>
      </c>
      <c r="C67" s="109">
        <v>48</v>
      </c>
      <c r="D67" s="109">
        <f>SUM(B67:C67)</f>
        <v>74</v>
      </c>
      <c r="E67" s="108">
        <v>6</v>
      </c>
      <c r="F67" s="109">
        <v>8</v>
      </c>
      <c r="G67" s="109">
        <f>SUM(E67:F67)</f>
        <v>14</v>
      </c>
      <c r="H67" s="108">
        <v>19</v>
      </c>
      <c r="I67" s="109">
        <v>121</v>
      </c>
      <c r="J67" s="109">
        <f>SUM(H67:I67)</f>
        <v>140</v>
      </c>
      <c r="K67" s="110">
        <v>27</v>
      </c>
      <c r="L67" s="109">
        <v>82</v>
      </c>
      <c r="M67" s="109">
        <f>SUM(K67:L67)</f>
        <v>109</v>
      </c>
      <c r="N67" s="108">
        <f aca="true" t="shared" si="26" ref="N67:S67">SUM(B67,H67)</f>
        <v>45</v>
      </c>
      <c r="O67" s="109">
        <f t="shared" si="26"/>
        <v>169</v>
      </c>
      <c r="P67" s="109">
        <f t="shared" si="26"/>
        <v>214</v>
      </c>
      <c r="Q67" s="108">
        <f t="shared" si="26"/>
        <v>33</v>
      </c>
      <c r="R67" s="109">
        <f t="shared" si="26"/>
        <v>90</v>
      </c>
      <c r="S67" s="109">
        <f t="shared" si="26"/>
        <v>123</v>
      </c>
      <c r="U67"/>
      <c r="V67"/>
    </row>
    <row r="68" spans="1:22" s="96" customFormat="1" ht="12" customHeight="1">
      <c r="A68" s="94" t="s">
        <v>95</v>
      </c>
      <c r="B68" s="108">
        <v>25</v>
      </c>
      <c r="C68" s="109">
        <v>49</v>
      </c>
      <c r="D68" s="109">
        <f>SUM(B68:C68)</f>
        <v>74</v>
      </c>
      <c r="E68" s="108">
        <v>2</v>
      </c>
      <c r="F68" s="109">
        <v>5</v>
      </c>
      <c r="G68" s="109">
        <f>SUM(E68:F68)</f>
        <v>7</v>
      </c>
      <c r="H68" s="108">
        <v>19</v>
      </c>
      <c r="I68" s="109">
        <v>126</v>
      </c>
      <c r="J68" s="109">
        <f>SUM(H68:I68)</f>
        <v>145</v>
      </c>
      <c r="K68" s="110">
        <v>26</v>
      </c>
      <c r="L68" s="109">
        <v>78</v>
      </c>
      <c r="M68" s="109">
        <f>SUM(K68:L68)</f>
        <v>104</v>
      </c>
      <c r="N68" s="108">
        <f aca="true" t="shared" si="27" ref="N68:S68">SUM(B68,H68)</f>
        <v>44</v>
      </c>
      <c r="O68" s="109">
        <f t="shared" si="27"/>
        <v>175</v>
      </c>
      <c r="P68" s="109">
        <f t="shared" si="27"/>
        <v>219</v>
      </c>
      <c r="Q68" s="108">
        <f t="shared" si="27"/>
        <v>28</v>
      </c>
      <c r="R68" s="109">
        <f t="shared" si="27"/>
        <v>83</v>
      </c>
      <c r="S68" s="109">
        <f t="shared" si="27"/>
        <v>111</v>
      </c>
      <c r="U68"/>
      <c r="V68"/>
    </row>
    <row r="69" spans="1:22" ht="12.75">
      <c r="A69" s="19"/>
      <c r="B69" s="23"/>
      <c r="C69" s="24"/>
      <c r="D69" s="24"/>
      <c r="E69" s="23"/>
      <c r="F69" s="24"/>
      <c r="G69" s="24"/>
      <c r="H69" s="23"/>
      <c r="I69" s="24"/>
      <c r="J69" s="24"/>
      <c r="K69" s="23"/>
      <c r="L69" s="24"/>
      <c r="M69" s="24"/>
      <c r="N69" s="23"/>
      <c r="O69" s="24"/>
      <c r="P69" s="24"/>
      <c r="Q69" s="23"/>
      <c r="R69" s="24"/>
      <c r="S69" s="24"/>
      <c r="U69"/>
      <c r="V69"/>
    </row>
    <row r="70" spans="1:22" ht="12.75">
      <c r="A70" s="1" t="s">
        <v>41</v>
      </c>
      <c r="B70" s="11"/>
      <c r="C70" s="12"/>
      <c r="D70" s="12"/>
      <c r="E70" s="11"/>
      <c r="F70" s="12"/>
      <c r="G70" s="12"/>
      <c r="H70" s="11"/>
      <c r="I70" s="12"/>
      <c r="J70" s="12"/>
      <c r="K70" s="11"/>
      <c r="L70" s="12"/>
      <c r="M70" s="12"/>
      <c r="N70" s="11"/>
      <c r="O70" s="12"/>
      <c r="P70" s="12"/>
      <c r="Q70" s="11"/>
      <c r="R70" s="12"/>
      <c r="S70" s="12"/>
      <c r="U70"/>
      <c r="V70"/>
    </row>
    <row r="71" spans="1:22" s="96" customFormat="1" ht="12.75">
      <c r="A71" s="94" t="s">
        <v>49</v>
      </c>
      <c r="B71" s="108">
        <v>844</v>
      </c>
      <c r="C71" s="109">
        <v>1436</v>
      </c>
      <c r="D71" s="109">
        <f>SUM(B71:C71)</f>
        <v>2280</v>
      </c>
      <c r="E71" s="108">
        <v>287</v>
      </c>
      <c r="F71" s="109">
        <v>808</v>
      </c>
      <c r="G71" s="109">
        <f>SUM(E71:F71)</f>
        <v>1095</v>
      </c>
      <c r="H71" s="108">
        <v>166</v>
      </c>
      <c r="I71" s="109">
        <v>1664</v>
      </c>
      <c r="J71" s="109">
        <f>SUM(H71:I71)</f>
        <v>1830</v>
      </c>
      <c r="K71" s="110">
        <v>134</v>
      </c>
      <c r="L71" s="109">
        <v>884</v>
      </c>
      <c r="M71" s="109">
        <f>SUM(K71:L71)</f>
        <v>1018</v>
      </c>
      <c r="N71" s="108">
        <f>SUM(B71,H71)</f>
        <v>1010</v>
      </c>
      <c r="O71" s="109">
        <f aca="true" t="shared" si="28" ref="O71:S72">SUM(C71,I71)</f>
        <v>3100</v>
      </c>
      <c r="P71" s="109">
        <f t="shared" si="28"/>
        <v>4110</v>
      </c>
      <c r="Q71" s="108">
        <f t="shared" si="28"/>
        <v>421</v>
      </c>
      <c r="R71" s="109">
        <f t="shared" si="28"/>
        <v>1692</v>
      </c>
      <c r="S71" s="109">
        <f t="shared" si="28"/>
        <v>2113</v>
      </c>
      <c r="U71"/>
      <c r="V71"/>
    </row>
    <row r="72" spans="1:22" s="96" customFormat="1" ht="12" customHeight="1">
      <c r="A72" s="212" t="s">
        <v>71</v>
      </c>
      <c r="B72" s="108">
        <v>798</v>
      </c>
      <c r="C72" s="109">
        <v>1510</v>
      </c>
      <c r="D72" s="109">
        <f>SUM(B72:C72)</f>
        <v>2308</v>
      </c>
      <c r="E72" s="108">
        <v>221</v>
      </c>
      <c r="F72" s="109">
        <v>713</v>
      </c>
      <c r="G72" s="109">
        <f>SUM(E72:F72)</f>
        <v>934</v>
      </c>
      <c r="H72" s="108">
        <v>176</v>
      </c>
      <c r="I72" s="109">
        <v>1782</v>
      </c>
      <c r="J72" s="109">
        <f>SUM(H72:I72)</f>
        <v>1958</v>
      </c>
      <c r="K72" s="110">
        <v>119</v>
      </c>
      <c r="L72" s="109">
        <v>950</v>
      </c>
      <c r="M72" s="109">
        <f>SUM(K72:L72)</f>
        <v>1069</v>
      </c>
      <c r="N72" s="108">
        <f>SUM(B72,H72)</f>
        <v>974</v>
      </c>
      <c r="O72" s="109">
        <f t="shared" si="28"/>
        <v>3292</v>
      </c>
      <c r="P72" s="109">
        <f t="shared" si="28"/>
        <v>4266</v>
      </c>
      <c r="Q72" s="108">
        <f t="shared" si="28"/>
        <v>340</v>
      </c>
      <c r="R72" s="109">
        <f t="shared" si="28"/>
        <v>1663</v>
      </c>
      <c r="S72" s="109">
        <f t="shared" si="28"/>
        <v>2003</v>
      </c>
      <c r="U72"/>
      <c r="V72"/>
    </row>
    <row r="73" spans="1:22" s="96" customFormat="1" ht="12" customHeight="1">
      <c r="A73" s="212" t="s">
        <v>85</v>
      </c>
      <c r="B73" s="108">
        <v>741</v>
      </c>
      <c r="C73" s="109">
        <v>1449</v>
      </c>
      <c r="D73" s="204">
        <f>SUM(B73:C73)</f>
        <v>2190</v>
      </c>
      <c r="E73" s="161">
        <v>226</v>
      </c>
      <c r="F73" s="109">
        <v>701</v>
      </c>
      <c r="G73" s="204">
        <f>SUM(E73:F73)</f>
        <v>927</v>
      </c>
      <c r="H73" s="161">
        <v>181</v>
      </c>
      <c r="I73" s="109">
        <v>1883</v>
      </c>
      <c r="J73" s="204">
        <f>SUM(H73:I73)</f>
        <v>2064</v>
      </c>
      <c r="K73" s="162">
        <v>123</v>
      </c>
      <c r="L73" s="109">
        <v>944</v>
      </c>
      <c r="M73" s="109">
        <f>SUM(K73:L73)</f>
        <v>1067</v>
      </c>
      <c r="N73" s="108">
        <f>SUM(B73,H73)</f>
        <v>922</v>
      </c>
      <c r="O73" s="109">
        <f aca="true" t="shared" si="29" ref="O73:S74">SUM(C73,I73)</f>
        <v>3332</v>
      </c>
      <c r="P73" s="109">
        <f t="shared" si="29"/>
        <v>4254</v>
      </c>
      <c r="Q73" s="108">
        <f t="shared" si="29"/>
        <v>349</v>
      </c>
      <c r="R73" s="109">
        <f t="shared" si="29"/>
        <v>1645</v>
      </c>
      <c r="S73" s="109">
        <f t="shared" si="29"/>
        <v>1994</v>
      </c>
      <c r="U73"/>
      <c r="V73"/>
    </row>
    <row r="74" spans="1:22" s="96" customFormat="1" ht="12" customHeight="1">
      <c r="A74" s="227" t="s">
        <v>95</v>
      </c>
      <c r="B74" s="161">
        <v>701</v>
      </c>
      <c r="C74" s="109">
        <v>1391</v>
      </c>
      <c r="D74" s="204">
        <f>SUM(B74:C74)</f>
        <v>2092</v>
      </c>
      <c r="E74" s="161">
        <v>172</v>
      </c>
      <c r="F74" s="109">
        <v>578</v>
      </c>
      <c r="G74" s="204">
        <f>SUM(E74:F74)</f>
        <v>750</v>
      </c>
      <c r="H74" s="161">
        <v>190</v>
      </c>
      <c r="I74" s="109">
        <v>2080</v>
      </c>
      <c r="J74" s="204">
        <f>SUM(H74:I74)</f>
        <v>2270</v>
      </c>
      <c r="K74" s="162">
        <v>122</v>
      </c>
      <c r="L74" s="109">
        <v>874</v>
      </c>
      <c r="M74" s="204">
        <f>SUM(K74:L74)</f>
        <v>996</v>
      </c>
      <c r="N74" s="161">
        <f>SUM(B74,H74)</f>
        <v>891</v>
      </c>
      <c r="O74" s="109">
        <f t="shared" si="29"/>
        <v>3471</v>
      </c>
      <c r="P74" s="204">
        <f t="shared" si="29"/>
        <v>4362</v>
      </c>
      <c r="Q74" s="161">
        <f t="shared" si="29"/>
        <v>294</v>
      </c>
      <c r="R74" s="109">
        <f t="shared" si="29"/>
        <v>1452</v>
      </c>
      <c r="S74" s="109">
        <f t="shared" si="29"/>
        <v>1746</v>
      </c>
      <c r="U74"/>
      <c r="V74"/>
    </row>
    <row r="75" ht="12.75" customHeight="1"/>
    <row r="76" spans="1:19" ht="12.75">
      <c r="A76" s="230" t="s">
        <v>61</v>
      </c>
      <c r="B76" s="12"/>
      <c r="C76" s="12"/>
      <c r="D76" s="12"/>
      <c r="E76" s="12"/>
      <c r="F76" s="12"/>
      <c r="G76" s="12"/>
      <c r="H76" s="12"/>
      <c r="I76" s="12"/>
      <c r="J76" s="12"/>
      <c r="K76" s="12"/>
      <c r="L76" s="12"/>
      <c r="M76" s="12"/>
      <c r="N76" s="12"/>
      <c r="O76" s="12"/>
      <c r="P76" s="12"/>
      <c r="Q76" s="12"/>
      <c r="R76" s="12"/>
      <c r="S76" s="12"/>
    </row>
    <row r="77" spans="1:19" ht="12.75">
      <c r="A77" s="4" t="s">
        <v>21</v>
      </c>
      <c r="B77" s="12"/>
      <c r="C77" s="12"/>
      <c r="D77" s="12"/>
      <c r="E77" s="12"/>
      <c r="F77" s="12"/>
      <c r="G77" s="12"/>
      <c r="H77" s="12"/>
      <c r="I77" s="12"/>
      <c r="J77" s="12"/>
      <c r="K77" s="12"/>
      <c r="L77" s="12"/>
      <c r="M77" s="12"/>
      <c r="N77" s="12"/>
      <c r="O77" s="12"/>
      <c r="P77" s="12"/>
      <c r="Q77" s="12"/>
      <c r="R77" s="12"/>
      <c r="S77" s="12"/>
    </row>
    <row r="78" spans="1:19" ht="12.75">
      <c r="A78" s="209"/>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sheetData>
  <sheetProtection/>
  <printOptions horizontalCentered="1"/>
  <pageMargins left="0" right="0" top="0.3937007874015748" bottom="0.1968503937007874" header="0.5118110236220472" footer="0.5118110236220472"/>
  <pageSetup fitToHeight="2" fitToWidth="1" horizontalDpi="300" verticalDpi="300" orientation="landscape"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tabColor theme="2"/>
    <pageSetUpPr fitToPage="1"/>
  </sheetPr>
  <dimension ref="A1:I72"/>
  <sheetViews>
    <sheetView zoomScalePageLayoutView="0" workbookViewId="0" topLeftCell="A1">
      <selection activeCell="A83" sqref="A83"/>
    </sheetView>
  </sheetViews>
  <sheetFormatPr defaultColWidth="9.28125" defaultRowHeight="12.75"/>
  <cols>
    <col min="1" max="1" width="32.28125" style="129" customWidth="1"/>
    <col min="2" max="9" width="9.7109375" style="129" bestFit="1" customWidth="1"/>
    <col min="10" max="16384" width="9.28125" style="129" customWidth="1"/>
  </cols>
  <sheetData>
    <row r="1" ht="12.75">
      <c r="A1" s="128" t="s">
        <v>90</v>
      </c>
    </row>
    <row r="2" spans="1:9" ht="12.75">
      <c r="A2" s="255" t="s">
        <v>20</v>
      </c>
      <c r="B2" s="255"/>
      <c r="C2" s="255"/>
      <c r="D2" s="255"/>
      <c r="E2" s="255"/>
      <c r="F2" s="255"/>
      <c r="G2" s="255"/>
      <c r="H2" s="255"/>
      <c r="I2" s="255"/>
    </row>
    <row r="3" spans="1:5" ht="12.75">
      <c r="A3" s="131"/>
      <c r="B3" s="132"/>
      <c r="C3" s="132"/>
      <c r="D3" s="132"/>
      <c r="E3" s="132"/>
    </row>
    <row r="4" spans="1:9" ht="12.75">
      <c r="A4" s="255" t="s">
        <v>47</v>
      </c>
      <c r="B4" s="255"/>
      <c r="C4" s="255"/>
      <c r="D4" s="255"/>
      <c r="E4" s="255"/>
      <c r="F4" s="255"/>
      <c r="G4" s="255"/>
      <c r="H4" s="255"/>
      <c r="I4" s="255"/>
    </row>
    <row r="5" ht="13.5" thickBot="1">
      <c r="A5" s="130"/>
    </row>
    <row r="6" spans="1:9" ht="12.75">
      <c r="A6" s="133"/>
      <c r="B6" s="134"/>
      <c r="C6" s="134"/>
      <c r="D6" s="134"/>
      <c r="E6" s="134"/>
      <c r="F6" s="134"/>
      <c r="G6" s="134"/>
      <c r="H6" s="134"/>
      <c r="I6" s="134"/>
    </row>
    <row r="7" spans="1:9" s="137" customFormat="1" ht="12.75">
      <c r="A7" s="135"/>
      <c r="B7" s="211" t="s">
        <v>65</v>
      </c>
      <c r="C7" s="211" t="s">
        <v>66</v>
      </c>
      <c r="D7" s="211" t="s">
        <v>77</v>
      </c>
      <c r="E7" s="211" t="s">
        <v>78</v>
      </c>
      <c r="F7" s="136" t="s">
        <v>79</v>
      </c>
      <c r="G7" s="136" t="s">
        <v>88</v>
      </c>
      <c r="H7" s="136" t="s">
        <v>89</v>
      </c>
      <c r="I7" s="136" t="s">
        <v>92</v>
      </c>
    </row>
    <row r="8" spans="1:9" ht="12.75">
      <c r="A8" s="138"/>
      <c r="B8" s="139"/>
      <c r="C8" s="139"/>
      <c r="D8" s="139"/>
      <c r="E8" s="139"/>
      <c r="F8" s="139"/>
      <c r="G8" s="139"/>
      <c r="H8" s="139"/>
      <c r="I8" s="139"/>
    </row>
    <row r="9" spans="1:9" ht="12.75">
      <c r="A9" s="128"/>
      <c r="B9" s="140"/>
      <c r="C9" s="140"/>
      <c r="D9" s="140"/>
      <c r="E9" s="140"/>
      <c r="F9" s="140"/>
      <c r="G9" s="140"/>
      <c r="H9" s="140"/>
      <c r="I9" s="140"/>
    </row>
    <row r="10" spans="1:9" ht="12.75">
      <c r="A10" s="128" t="s">
        <v>7</v>
      </c>
      <c r="B10" s="139"/>
      <c r="C10" s="139"/>
      <c r="D10" s="139"/>
      <c r="E10" s="139"/>
      <c r="F10" s="139"/>
      <c r="G10" s="139"/>
      <c r="H10" s="139"/>
      <c r="I10" s="139"/>
    </row>
    <row r="11" spans="1:9" ht="12.75">
      <c r="A11" s="130" t="s">
        <v>18</v>
      </c>
      <c r="B11" s="141">
        <v>4135</v>
      </c>
      <c r="C11" s="141">
        <v>4158</v>
      </c>
      <c r="D11" s="141">
        <v>4329</v>
      </c>
      <c r="E11" s="141">
        <v>4353</v>
      </c>
      <c r="F11" s="141">
        <v>4403</v>
      </c>
      <c r="G11" s="141">
        <v>4476</v>
      </c>
      <c r="H11" s="141">
        <v>4515</v>
      </c>
      <c r="I11" s="141">
        <v>4596</v>
      </c>
    </row>
    <row r="12" spans="1:9" ht="12.75">
      <c r="A12" s="130" t="s">
        <v>19</v>
      </c>
      <c r="B12" s="141">
        <v>2016</v>
      </c>
      <c r="C12" s="141">
        <v>2052</v>
      </c>
      <c r="D12" s="141">
        <v>2070</v>
      </c>
      <c r="E12" s="141">
        <v>2172</v>
      </c>
      <c r="F12" s="141">
        <v>2246</v>
      </c>
      <c r="G12" s="141">
        <v>2280</v>
      </c>
      <c r="H12" s="141">
        <v>2121</v>
      </c>
      <c r="I12" s="141">
        <v>2334</v>
      </c>
    </row>
    <row r="13" spans="1:9" s="144" customFormat="1" ht="12.75">
      <c r="A13" s="142" t="s">
        <v>4</v>
      </c>
      <c r="B13" s="143">
        <f aca="true" t="shared" si="0" ref="B13:I13">SUM(B11:B12)</f>
        <v>6151</v>
      </c>
      <c r="C13" s="143">
        <f t="shared" si="0"/>
        <v>6210</v>
      </c>
      <c r="D13" s="143">
        <f t="shared" si="0"/>
        <v>6399</v>
      </c>
      <c r="E13" s="143">
        <f t="shared" si="0"/>
        <v>6525</v>
      </c>
      <c r="F13" s="143">
        <f t="shared" si="0"/>
        <v>6649</v>
      </c>
      <c r="G13" s="143">
        <f t="shared" si="0"/>
        <v>6756</v>
      </c>
      <c r="H13" s="143">
        <f t="shared" si="0"/>
        <v>6636</v>
      </c>
      <c r="I13" s="143">
        <f t="shared" si="0"/>
        <v>6930</v>
      </c>
    </row>
    <row r="14" spans="1:9" ht="12.75">
      <c r="A14" s="145"/>
      <c r="B14" s="141"/>
      <c r="C14" s="141"/>
      <c r="D14" s="141"/>
      <c r="E14" s="141"/>
      <c r="F14" s="141"/>
      <c r="G14" s="141"/>
      <c r="H14" s="141"/>
      <c r="I14" s="141"/>
    </row>
    <row r="15" spans="1:9" ht="12.75">
      <c r="A15" s="128" t="s">
        <v>11</v>
      </c>
      <c r="B15" s="141"/>
      <c r="C15" s="141"/>
      <c r="D15" s="141"/>
      <c r="E15" s="141"/>
      <c r="F15" s="141"/>
      <c r="G15" s="141"/>
      <c r="H15" s="141"/>
      <c r="I15" s="141"/>
    </row>
    <row r="16" spans="1:9" ht="12.75">
      <c r="A16" s="130" t="s">
        <v>18</v>
      </c>
      <c r="B16" s="141">
        <v>1855</v>
      </c>
      <c r="C16" s="141">
        <v>1890</v>
      </c>
      <c r="D16" s="141">
        <v>1911</v>
      </c>
      <c r="E16" s="141">
        <v>1944</v>
      </c>
      <c r="F16" s="141">
        <v>1975</v>
      </c>
      <c r="G16" s="141">
        <v>1997</v>
      </c>
      <c r="H16" s="141">
        <v>2048</v>
      </c>
      <c r="I16" s="141">
        <v>2070</v>
      </c>
    </row>
    <row r="17" spans="1:9" ht="12.75">
      <c r="A17" s="130" t="s">
        <v>19</v>
      </c>
      <c r="B17" s="141">
        <v>852</v>
      </c>
      <c r="C17" s="141">
        <v>883</v>
      </c>
      <c r="D17" s="141">
        <v>880</v>
      </c>
      <c r="E17" s="141">
        <v>932</v>
      </c>
      <c r="F17" s="141">
        <v>956</v>
      </c>
      <c r="G17" s="141">
        <v>972</v>
      </c>
      <c r="H17" s="141">
        <v>996</v>
      </c>
      <c r="I17" s="141">
        <v>1069</v>
      </c>
    </row>
    <row r="18" spans="1:9" s="144" customFormat="1" ht="12.75">
      <c r="A18" s="142" t="s">
        <v>4</v>
      </c>
      <c r="B18" s="143">
        <f aca="true" t="shared" si="1" ref="B18:I18">SUM(B16:B17)</f>
        <v>2707</v>
      </c>
      <c r="C18" s="143">
        <f t="shared" si="1"/>
        <v>2773</v>
      </c>
      <c r="D18" s="143">
        <f t="shared" si="1"/>
        <v>2791</v>
      </c>
      <c r="E18" s="143">
        <f t="shared" si="1"/>
        <v>2876</v>
      </c>
      <c r="F18" s="143">
        <f t="shared" si="1"/>
        <v>2931</v>
      </c>
      <c r="G18" s="143">
        <f t="shared" si="1"/>
        <v>2969</v>
      </c>
      <c r="H18" s="143">
        <f t="shared" si="1"/>
        <v>3044</v>
      </c>
      <c r="I18" s="143">
        <f t="shared" si="1"/>
        <v>3139</v>
      </c>
    </row>
    <row r="19" spans="1:9" ht="12.75">
      <c r="A19" s="130"/>
      <c r="B19" s="141"/>
      <c r="C19" s="141"/>
      <c r="D19" s="141"/>
      <c r="E19" s="141"/>
      <c r="F19" s="141"/>
      <c r="G19" s="141"/>
      <c r="H19" s="141"/>
      <c r="I19" s="141"/>
    </row>
    <row r="20" spans="1:9" ht="12.75">
      <c r="A20" s="128" t="s">
        <v>12</v>
      </c>
      <c r="B20" s="141"/>
      <c r="C20" s="141"/>
      <c r="D20" s="141"/>
      <c r="E20" s="141"/>
      <c r="F20" s="141"/>
      <c r="G20" s="141"/>
      <c r="H20" s="141"/>
      <c r="I20" s="141"/>
    </row>
    <row r="21" spans="1:9" ht="12.75">
      <c r="A21" s="130" t="s">
        <v>18</v>
      </c>
      <c r="B21" s="141">
        <v>5745</v>
      </c>
      <c r="C21" s="141">
        <v>5571</v>
      </c>
      <c r="D21" s="141">
        <v>5515</v>
      </c>
      <c r="E21" s="141">
        <v>5408</v>
      </c>
      <c r="F21" s="141">
        <v>5252</v>
      </c>
      <c r="G21" s="141">
        <v>5104</v>
      </c>
      <c r="H21" s="141">
        <f>5041-H31</f>
        <v>4938</v>
      </c>
      <c r="I21" s="141">
        <v>4988</v>
      </c>
    </row>
    <row r="22" spans="1:9" ht="12.75">
      <c r="A22" s="130" t="s">
        <v>19</v>
      </c>
      <c r="B22" s="141">
        <v>1949</v>
      </c>
      <c r="C22" s="141">
        <v>2027</v>
      </c>
      <c r="D22" s="141">
        <v>2037</v>
      </c>
      <c r="E22" s="141">
        <v>2047</v>
      </c>
      <c r="F22" s="141">
        <v>1926</v>
      </c>
      <c r="G22" s="141">
        <v>1973</v>
      </c>
      <c r="H22" s="141">
        <f>1921-H32</f>
        <v>1885</v>
      </c>
      <c r="I22" s="141">
        <v>1683</v>
      </c>
    </row>
    <row r="23" spans="1:9" s="144" customFormat="1" ht="12.75">
      <c r="A23" s="142" t="s">
        <v>4</v>
      </c>
      <c r="B23" s="143">
        <f aca="true" t="shared" si="2" ref="B23:I23">SUM(B21:B22)</f>
        <v>7694</v>
      </c>
      <c r="C23" s="143">
        <f t="shared" si="2"/>
        <v>7598</v>
      </c>
      <c r="D23" s="143">
        <f t="shared" si="2"/>
        <v>7552</v>
      </c>
      <c r="E23" s="143">
        <f t="shared" si="2"/>
        <v>7455</v>
      </c>
      <c r="F23" s="143">
        <f t="shared" si="2"/>
        <v>7178</v>
      </c>
      <c r="G23" s="143">
        <f t="shared" si="2"/>
        <v>7077</v>
      </c>
      <c r="H23" s="143">
        <f t="shared" si="2"/>
        <v>6823</v>
      </c>
      <c r="I23" s="143">
        <f t="shared" si="2"/>
        <v>6671</v>
      </c>
    </row>
    <row r="24" spans="1:9" ht="12.75">
      <c r="A24" s="145"/>
      <c r="B24" s="141"/>
      <c r="C24" s="141"/>
      <c r="D24" s="141"/>
      <c r="E24" s="141"/>
      <c r="F24" s="141"/>
      <c r="G24" s="141"/>
      <c r="H24" s="141"/>
      <c r="I24" s="141"/>
    </row>
    <row r="25" spans="1:9" ht="12.75">
      <c r="A25" s="128" t="s">
        <v>13</v>
      </c>
      <c r="B25" s="141"/>
      <c r="C25" s="141"/>
      <c r="D25" s="141"/>
      <c r="E25" s="141"/>
      <c r="F25" s="141"/>
      <c r="G25" s="141"/>
      <c r="H25" s="141"/>
      <c r="I25" s="141"/>
    </row>
    <row r="26" spans="1:9" ht="12.75">
      <c r="A26" s="130" t="s">
        <v>18</v>
      </c>
      <c r="B26" s="141">
        <v>892</v>
      </c>
      <c r="C26" s="141">
        <v>902</v>
      </c>
      <c r="D26" s="141">
        <v>949</v>
      </c>
      <c r="E26" s="141">
        <v>981</v>
      </c>
      <c r="F26" s="141">
        <v>992</v>
      </c>
      <c r="G26" s="141">
        <v>1022</v>
      </c>
      <c r="H26" s="141">
        <v>1065</v>
      </c>
      <c r="I26" s="141">
        <v>1096</v>
      </c>
    </row>
    <row r="27" spans="1:9" ht="12.75">
      <c r="A27" s="130" t="s">
        <v>19</v>
      </c>
      <c r="B27" s="141">
        <v>437</v>
      </c>
      <c r="C27" s="141">
        <v>454</v>
      </c>
      <c r="D27" s="141">
        <v>518</v>
      </c>
      <c r="E27" s="141">
        <v>561</v>
      </c>
      <c r="F27" s="141">
        <v>586</v>
      </c>
      <c r="G27" s="141">
        <v>549</v>
      </c>
      <c r="H27" s="141">
        <v>545</v>
      </c>
      <c r="I27" s="141">
        <v>524</v>
      </c>
    </row>
    <row r="28" spans="1:9" s="144" customFormat="1" ht="12.75">
      <c r="A28" s="142" t="s">
        <v>4</v>
      </c>
      <c r="B28" s="143">
        <f aca="true" t="shared" si="3" ref="B28:I28">SUM(B26:B27)</f>
        <v>1329</v>
      </c>
      <c r="C28" s="143">
        <f t="shared" si="3"/>
        <v>1356</v>
      </c>
      <c r="D28" s="143">
        <f t="shared" si="3"/>
        <v>1467</v>
      </c>
      <c r="E28" s="143">
        <f t="shared" si="3"/>
        <v>1542</v>
      </c>
      <c r="F28" s="143">
        <f t="shared" si="3"/>
        <v>1578</v>
      </c>
      <c r="G28" s="143">
        <f t="shared" si="3"/>
        <v>1571</v>
      </c>
      <c r="H28" s="143">
        <f t="shared" si="3"/>
        <v>1610</v>
      </c>
      <c r="I28" s="143">
        <f t="shared" si="3"/>
        <v>1620</v>
      </c>
    </row>
    <row r="29" spans="1:9" s="144" customFormat="1" ht="12.75">
      <c r="A29" s="142"/>
      <c r="B29" s="146"/>
      <c r="C29" s="146"/>
      <c r="D29" s="146"/>
      <c r="E29" s="146"/>
      <c r="F29" s="146"/>
      <c r="G29" s="146"/>
      <c r="H29" s="146"/>
      <c r="I29" s="146"/>
    </row>
    <row r="30" spans="1:9" ht="12.75">
      <c r="A30" s="222" t="s">
        <v>72</v>
      </c>
      <c r="B30" s="141"/>
      <c r="C30" s="141"/>
      <c r="D30" s="141"/>
      <c r="E30" s="141"/>
      <c r="F30" s="141"/>
      <c r="G30" s="141"/>
      <c r="H30" s="141"/>
      <c r="I30" s="141"/>
    </row>
    <row r="31" spans="1:9" ht="12.75">
      <c r="A31" s="130" t="s">
        <v>18</v>
      </c>
      <c r="B31" s="141">
        <v>19</v>
      </c>
      <c r="C31" s="141">
        <v>19</v>
      </c>
      <c r="D31" s="141">
        <v>19</v>
      </c>
      <c r="E31" s="141">
        <v>19</v>
      </c>
      <c r="F31" s="141">
        <v>16</v>
      </c>
      <c r="G31" s="141">
        <v>19</v>
      </c>
      <c r="H31" s="141">
        <v>103</v>
      </c>
      <c r="I31" s="141">
        <v>106</v>
      </c>
    </row>
    <row r="32" spans="1:9" ht="12.75">
      <c r="A32" s="130" t="s">
        <v>19</v>
      </c>
      <c r="B32" s="141">
        <v>4</v>
      </c>
      <c r="C32" s="141">
        <v>2</v>
      </c>
      <c r="D32" s="141">
        <v>6</v>
      </c>
      <c r="E32" s="141">
        <v>9</v>
      </c>
      <c r="F32" s="141">
        <v>8</v>
      </c>
      <c r="G32" s="141">
        <v>3</v>
      </c>
      <c r="H32" s="141">
        <v>36</v>
      </c>
      <c r="I32" s="141">
        <v>32</v>
      </c>
    </row>
    <row r="33" spans="1:9" s="144" customFormat="1" ht="12.75">
      <c r="A33" s="142" t="s">
        <v>4</v>
      </c>
      <c r="B33" s="143">
        <f aca="true" t="shared" si="4" ref="B33:I33">SUM(B31:B32)</f>
        <v>23</v>
      </c>
      <c r="C33" s="143">
        <f t="shared" si="4"/>
        <v>21</v>
      </c>
      <c r="D33" s="143">
        <f t="shared" si="4"/>
        <v>25</v>
      </c>
      <c r="E33" s="143">
        <f t="shared" si="4"/>
        <v>28</v>
      </c>
      <c r="F33" s="143">
        <f t="shared" si="4"/>
        <v>24</v>
      </c>
      <c r="G33" s="143">
        <f t="shared" si="4"/>
        <v>22</v>
      </c>
      <c r="H33" s="143">
        <f t="shared" si="4"/>
        <v>139</v>
      </c>
      <c r="I33" s="143">
        <f t="shared" si="4"/>
        <v>138</v>
      </c>
    </row>
    <row r="34" spans="1:9" ht="12.75">
      <c r="A34" s="130"/>
      <c r="B34" s="141"/>
      <c r="C34" s="141"/>
      <c r="D34" s="141"/>
      <c r="E34" s="141"/>
      <c r="F34" s="141"/>
      <c r="G34" s="141"/>
      <c r="H34" s="141"/>
      <c r="I34" s="141"/>
    </row>
    <row r="35" spans="1:9" ht="12.75">
      <c r="A35" s="128" t="s">
        <v>14</v>
      </c>
      <c r="B35" s="141"/>
      <c r="C35" s="141"/>
      <c r="D35" s="141"/>
      <c r="E35" s="141"/>
      <c r="F35" s="141"/>
      <c r="G35" s="141"/>
      <c r="H35" s="141"/>
      <c r="I35" s="141"/>
    </row>
    <row r="36" spans="1:9" ht="12.75">
      <c r="A36" s="130" t="s">
        <v>18</v>
      </c>
      <c r="B36" s="141">
        <v>1652</v>
      </c>
      <c r="C36" s="141">
        <v>1760</v>
      </c>
      <c r="D36" s="141">
        <v>1682</v>
      </c>
      <c r="E36" s="141">
        <v>1611</v>
      </c>
      <c r="F36" s="141">
        <v>1603</v>
      </c>
      <c r="G36" s="141">
        <v>1654</v>
      </c>
      <c r="H36" s="141">
        <v>1703</v>
      </c>
      <c r="I36" s="141">
        <v>1769</v>
      </c>
    </row>
    <row r="37" spans="1:9" ht="12.75">
      <c r="A37" s="130" t="s">
        <v>19</v>
      </c>
      <c r="B37" s="141">
        <v>806</v>
      </c>
      <c r="C37" s="141">
        <v>792</v>
      </c>
      <c r="D37" s="141">
        <v>675</v>
      </c>
      <c r="E37" s="141">
        <v>650</v>
      </c>
      <c r="F37" s="141">
        <v>676</v>
      </c>
      <c r="G37" s="141">
        <v>704</v>
      </c>
      <c r="H37" s="141">
        <v>723</v>
      </c>
      <c r="I37" s="141">
        <v>786</v>
      </c>
    </row>
    <row r="38" spans="1:9" s="144" customFormat="1" ht="12.75">
      <c r="A38" s="142" t="s">
        <v>4</v>
      </c>
      <c r="B38" s="143">
        <f aca="true" t="shared" si="5" ref="B38:I38">SUM(B36:B37)</f>
        <v>2458</v>
      </c>
      <c r="C38" s="143">
        <f t="shared" si="5"/>
        <v>2552</v>
      </c>
      <c r="D38" s="143">
        <f t="shared" si="5"/>
        <v>2357</v>
      </c>
      <c r="E38" s="143">
        <f t="shared" si="5"/>
        <v>2261</v>
      </c>
      <c r="F38" s="143">
        <f t="shared" si="5"/>
        <v>2279</v>
      </c>
      <c r="G38" s="143">
        <f t="shared" si="5"/>
        <v>2358</v>
      </c>
      <c r="H38" s="143">
        <f t="shared" si="5"/>
        <v>2426</v>
      </c>
      <c r="I38" s="143">
        <f t="shared" si="5"/>
        <v>2555</v>
      </c>
    </row>
    <row r="39" spans="1:9" s="144" customFormat="1" ht="12.75">
      <c r="A39" s="142"/>
      <c r="B39" s="146"/>
      <c r="C39" s="146"/>
      <c r="D39" s="146"/>
      <c r="E39" s="146"/>
      <c r="F39" s="146"/>
      <c r="G39" s="146"/>
      <c r="H39" s="146"/>
      <c r="I39" s="146"/>
    </row>
    <row r="40" spans="1:9" s="44" customFormat="1" ht="12.75">
      <c r="A40" s="1" t="s">
        <v>48</v>
      </c>
      <c r="B40" s="53"/>
      <c r="C40" s="53"/>
      <c r="D40" s="53"/>
      <c r="E40" s="53"/>
      <c r="F40" s="53"/>
      <c r="G40" s="53"/>
      <c r="H40" s="53"/>
      <c r="I40" s="53"/>
    </row>
    <row r="41" spans="1:9" s="44" customFormat="1" ht="12.75">
      <c r="A41" s="45" t="s">
        <v>18</v>
      </c>
      <c r="B41" s="53">
        <v>0</v>
      </c>
      <c r="C41" s="53">
        <v>0</v>
      </c>
      <c r="D41" s="53">
        <v>0</v>
      </c>
      <c r="E41" s="53">
        <v>0</v>
      </c>
      <c r="F41" s="53">
        <v>0</v>
      </c>
      <c r="G41" s="53">
        <v>0</v>
      </c>
      <c r="H41" s="53">
        <v>73</v>
      </c>
      <c r="I41" s="53">
        <v>71</v>
      </c>
    </row>
    <row r="42" spans="1:9" s="44" customFormat="1" ht="12.75">
      <c r="A42" s="45" t="s">
        <v>19</v>
      </c>
      <c r="B42" s="53">
        <v>74</v>
      </c>
      <c r="C42" s="53">
        <v>80</v>
      </c>
      <c r="D42" s="53">
        <v>85</v>
      </c>
      <c r="E42" s="53">
        <v>97</v>
      </c>
      <c r="F42" s="53">
        <v>106</v>
      </c>
      <c r="G42" s="53">
        <v>114</v>
      </c>
      <c r="H42" s="53">
        <v>55</v>
      </c>
      <c r="I42" s="53">
        <v>61</v>
      </c>
    </row>
    <row r="43" spans="1:9" s="44" customFormat="1" ht="12.75">
      <c r="A43" s="54" t="s">
        <v>4</v>
      </c>
      <c r="B43" s="55">
        <f aca="true" t="shared" si="6" ref="B43:I43">B41+B42</f>
        <v>74</v>
      </c>
      <c r="C43" s="55">
        <f t="shared" si="6"/>
        <v>80</v>
      </c>
      <c r="D43" s="55">
        <f t="shared" si="6"/>
        <v>85</v>
      </c>
      <c r="E43" s="55">
        <f t="shared" si="6"/>
        <v>97</v>
      </c>
      <c r="F43" s="55">
        <f t="shared" si="6"/>
        <v>106</v>
      </c>
      <c r="G43" s="55">
        <f t="shared" si="6"/>
        <v>114</v>
      </c>
      <c r="H43" s="55">
        <f t="shared" si="6"/>
        <v>128</v>
      </c>
      <c r="I43" s="55">
        <f t="shared" si="6"/>
        <v>132</v>
      </c>
    </row>
    <row r="44" spans="1:9" s="44" customFormat="1" ht="12.75">
      <c r="A44" s="54"/>
      <c r="B44" s="202"/>
      <c r="C44" s="202"/>
      <c r="D44" s="202"/>
      <c r="E44" s="202"/>
      <c r="F44" s="202"/>
      <c r="G44" s="202"/>
      <c r="H44" s="202"/>
      <c r="I44" s="202"/>
    </row>
    <row r="45" spans="1:9" ht="12.75">
      <c r="A45" s="1" t="s">
        <v>45</v>
      </c>
      <c r="B45" s="141"/>
      <c r="C45" s="141"/>
      <c r="D45" s="141"/>
      <c r="E45" s="141"/>
      <c r="F45" s="141"/>
      <c r="G45" s="141"/>
      <c r="H45" s="141"/>
      <c r="I45" s="141"/>
    </row>
    <row r="46" spans="1:9" ht="12.75">
      <c r="A46" s="130" t="s">
        <v>18</v>
      </c>
      <c r="B46" s="141">
        <v>419</v>
      </c>
      <c r="C46" s="141">
        <v>446</v>
      </c>
      <c r="D46" s="141">
        <v>457</v>
      </c>
      <c r="E46" s="141">
        <v>475</v>
      </c>
      <c r="F46" s="141">
        <v>471</v>
      </c>
      <c r="G46" s="141">
        <v>475</v>
      </c>
      <c r="H46" s="141">
        <v>476</v>
      </c>
      <c r="I46" s="141">
        <v>505</v>
      </c>
    </row>
    <row r="47" spans="1:9" ht="12.75">
      <c r="A47" s="130" t="s">
        <v>19</v>
      </c>
      <c r="B47" s="141">
        <v>232</v>
      </c>
      <c r="C47" s="141">
        <v>228</v>
      </c>
      <c r="D47" s="141">
        <v>240</v>
      </c>
      <c r="E47" s="141">
        <v>253</v>
      </c>
      <c r="F47" s="141">
        <v>250</v>
      </c>
      <c r="G47" s="141">
        <v>235</v>
      </c>
      <c r="H47" s="141">
        <v>208</v>
      </c>
      <c r="I47" s="141">
        <v>190</v>
      </c>
    </row>
    <row r="48" spans="1:9" s="144" customFormat="1" ht="12.75">
      <c r="A48" s="142" t="s">
        <v>4</v>
      </c>
      <c r="B48" s="143">
        <f aca="true" t="shared" si="7" ref="B48:I48">SUM(B46:B47)</f>
        <v>651</v>
      </c>
      <c r="C48" s="143">
        <f t="shared" si="7"/>
        <v>674</v>
      </c>
      <c r="D48" s="143">
        <f t="shared" si="7"/>
        <v>697</v>
      </c>
      <c r="E48" s="143">
        <f t="shared" si="7"/>
        <v>728</v>
      </c>
      <c r="F48" s="143">
        <f t="shared" si="7"/>
        <v>721</v>
      </c>
      <c r="G48" s="143">
        <f t="shared" si="7"/>
        <v>710</v>
      </c>
      <c r="H48" s="143">
        <f t="shared" si="7"/>
        <v>684</v>
      </c>
      <c r="I48" s="143">
        <f t="shared" si="7"/>
        <v>695</v>
      </c>
    </row>
    <row r="49" spans="1:9" ht="12.75">
      <c r="A49" s="130"/>
      <c r="B49" s="141"/>
      <c r="C49" s="141"/>
      <c r="D49" s="141"/>
      <c r="E49" s="141"/>
      <c r="F49" s="141"/>
      <c r="G49" s="141"/>
      <c r="H49" s="141"/>
      <c r="I49" s="141"/>
    </row>
    <row r="50" spans="1:9" ht="12.75">
      <c r="A50" s="1" t="s">
        <v>46</v>
      </c>
      <c r="B50" s="141"/>
      <c r="C50" s="141"/>
      <c r="D50" s="141"/>
      <c r="E50" s="141"/>
      <c r="F50" s="141"/>
      <c r="G50" s="141"/>
      <c r="H50" s="141"/>
      <c r="I50" s="141"/>
    </row>
    <row r="51" spans="1:9" ht="12.75">
      <c r="A51" s="130" t="s">
        <v>18</v>
      </c>
      <c r="B51" s="141">
        <v>37</v>
      </c>
      <c r="C51" s="141">
        <v>37</v>
      </c>
      <c r="D51" s="141">
        <v>34</v>
      </c>
      <c r="E51" s="141">
        <v>32</v>
      </c>
      <c r="F51" s="141">
        <v>29</v>
      </c>
      <c r="G51" s="141">
        <v>31</v>
      </c>
      <c r="H51" s="141">
        <v>34</v>
      </c>
      <c r="I51" s="141">
        <v>40</v>
      </c>
    </row>
    <row r="52" spans="1:9" ht="12.75">
      <c r="A52" s="130" t="s">
        <v>19</v>
      </c>
      <c r="B52" s="141">
        <v>10</v>
      </c>
      <c r="C52" s="141">
        <v>9</v>
      </c>
      <c r="D52" s="141">
        <v>17</v>
      </c>
      <c r="E52" s="141">
        <v>16</v>
      </c>
      <c r="F52" s="141">
        <v>18</v>
      </c>
      <c r="G52" s="141">
        <v>18</v>
      </c>
      <c r="H52" s="141">
        <v>28</v>
      </c>
      <c r="I52" s="141">
        <v>21</v>
      </c>
    </row>
    <row r="53" spans="1:9" s="144" customFormat="1" ht="12.75">
      <c r="A53" s="142" t="s">
        <v>4</v>
      </c>
      <c r="B53" s="143">
        <f aca="true" t="shared" si="8" ref="B53:I53">SUM(B51:B52)</f>
        <v>47</v>
      </c>
      <c r="C53" s="143">
        <f t="shared" si="8"/>
        <v>46</v>
      </c>
      <c r="D53" s="143">
        <f t="shared" si="8"/>
        <v>51</v>
      </c>
      <c r="E53" s="143">
        <f t="shared" si="8"/>
        <v>48</v>
      </c>
      <c r="F53" s="143">
        <f t="shared" si="8"/>
        <v>47</v>
      </c>
      <c r="G53" s="143">
        <f t="shared" si="8"/>
        <v>49</v>
      </c>
      <c r="H53" s="143">
        <f t="shared" si="8"/>
        <v>62</v>
      </c>
      <c r="I53" s="143">
        <f t="shared" si="8"/>
        <v>61</v>
      </c>
    </row>
    <row r="54" spans="1:9" s="144" customFormat="1" ht="12.75">
      <c r="A54" s="142"/>
      <c r="B54" s="146"/>
      <c r="C54" s="146"/>
      <c r="D54" s="146"/>
      <c r="E54" s="146"/>
      <c r="F54" s="146"/>
      <c r="G54" s="146"/>
      <c r="H54" s="146"/>
      <c r="I54" s="146"/>
    </row>
    <row r="55" spans="1:9" ht="12.75">
      <c r="A55" s="128" t="s">
        <v>15</v>
      </c>
      <c r="B55" s="141"/>
      <c r="C55" s="141"/>
      <c r="D55" s="141"/>
      <c r="E55" s="141"/>
      <c r="F55" s="141"/>
      <c r="G55" s="141"/>
      <c r="H55" s="141"/>
      <c r="I55" s="141"/>
    </row>
    <row r="56" spans="1:9" ht="12.75">
      <c r="A56" s="130" t="s">
        <v>18</v>
      </c>
      <c r="B56" s="141">
        <v>212</v>
      </c>
      <c r="C56" s="141">
        <v>224</v>
      </c>
      <c r="D56" s="141">
        <v>221</v>
      </c>
      <c r="E56" s="141">
        <v>216</v>
      </c>
      <c r="F56" s="141">
        <v>214</v>
      </c>
      <c r="G56" s="141">
        <v>218</v>
      </c>
      <c r="H56" s="141">
        <v>222</v>
      </c>
      <c r="I56" s="141">
        <v>219</v>
      </c>
    </row>
    <row r="57" spans="1:9" ht="12.75">
      <c r="A57" s="130" t="s">
        <v>19</v>
      </c>
      <c r="B57" s="141">
        <v>133</v>
      </c>
      <c r="C57" s="141">
        <v>117</v>
      </c>
      <c r="D57" s="141">
        <v>106</v>
      </c>
      <c r="E57" s="141">
        <v>112</v>
      </c>
      <c r="F57" s="141">
        <v>123</v>
      </c>
      <c r="G57" s="141">
        <v>132</v>
      </c>
      <c r="H57" s="141">
        <v>106</v>
      </c>
      <c r="I57" s="141">
        <v>111</v>
      </c>
    </row>
    <row r="58" spans="1:9" s="144" customFormat="1" ht="12.75">
      <c r="A58" s="142" t="s">
        <v>4</v>
      </c>
      <c r="B58" s="143">
        <f aca="true" t="shared" si="9" ref="B58:I58">SUM(B56:B57)</f>
        <v>345</v>
      </c>
      <c r="C58" s="143">
        <f t="shared" si="9"/>
        <v>341</v>
      </c>
      <c r="D58" s="143">
        <f t="shared" si="9"/>
        <v>327</v>
      </c>
      <c r="E58" s="143">
        <f t="shared" si="9"/>
        <v>328</v>
      </c>
      <c r="F58" s="143">
        <f t="shared" si="9"/>
        <v>337</v>
      </c>
      <c r="G58" s="143">
        <f t="shared" si="9"/>
        <v>350</v>
      </c>
      <c r="H58" s="143">
        <f t="shared" si="9"/>
        <v>328</v>
      </c>
      <c r="I58" s="143">
        <f t="shared" si="9"/>
        <v>330</v>
      </c>
    </row>
    <row r="59" spans="1:9" s="144" customFormat="1" ht="12.75">
      <c r="A59" s="142"/>
      <c r="B59" s="146"/>
      <c r="C59" s="146"/>
      <c r="D59" s="146"/>
      <c r="E59" s="146"/>
      <c r="F59" s="146"/>
      <c r="G59" s="146"/>
      <c r="H59" s="146"/>
      <c r="I59" s="146"/>
    </row>
    <row r="60" spans="1:9" ht="12.75">
      <c r="A60" s="128" t="s">
        <v>41</v>
      </c>
      <c r="B60" s="141"/>
      <c r="C60" s="141"/>
      <c r="D60" s="141"/>
      <c r="E60" s="141"/>
      <c r="F60" s="141"/>
      <c r="G60" s="141"/>
      <c r="H60" s="141"/>
      <c r="I60" s="141"/>
    </row>
    <row r="61" spans="1:9" ht="12.75">
      <c r="A61" s="130" t="s">
        <v>18</v>
      </c>
      <c r="B61" s="141">
        <v>4333</v>
      </c>
      <c r="C61" s="141">
        <v>4266</v>
      </c>
      <c r="D61" s="141">
        <v>4295</v>
      </c>
      <c r="E61" s="141">
        <v>4248</v>
      </c>
      <c r="F61" s="141">
        <v>4254</v>
      </c>
      <c r="G61" s="141">
        <v>4251</v>
      </c>
      <c r="H61" s="141">
        <v>4208</v>
      </c>
      <c r="I61" s="141">
        <v>4362</v>
      </c>
    </row>
    <row r="62" spans="1:9" ht="12.75">
      <c r="A62" s="130" t="s">
        <v>19</v>
      </c>
      <c r="B62" s="141">
        <v>1937</v>
      </c>
      <c r="C62" s="141">
        <v>2003</v>
      </c>
      <c r="D62" s="141">
        <v>1987</v>
      </c>
      <c r="E62" s="141">
        <v>1980</v>
      </c>
      <c r="F62" s="141">
        <v>1994</v>
      </c>
      <c r="G62" s="141">
        <v>2025</v>
      </c>
      <c r="H62" s="141">
        <v>1961</v>
      </c>
      <c r="I62" s="141">
        <v>1746</v>
      </c>
    </row>
    <row r="63" spans="1:9" s="144" customFormat="1" ht="12.75">
      <c r="A63" s="142" t="s">
        <v>4</v>
      </c>
      <c r="B63" s="143">
        <f aca="true" t="shared" si="10" ref="B63:I63">SUM(B61:B62)</f>
        <v>6270</v>
      </c>
      <c r="C63" s="143">
        <f t="shared" si="10"/>
        <v>6269</v>
      </c>
      <c r="D63" s="143">
        <f t="shared" si="10"/>
        <v>6282</v>
      </c>
      <c r="E63" s="143">
        <f t="shared" si="10"/>
        <v>6228</v>
      </c>
      <c r="F63" s="143">
        <f t="shared" si="10"/>
        <v>6248</v>
      </c>
      <c r="G63" s="143">
        <f t="shared" si="10"/>
        <v>6276</v>
      </c>
      <c r="H63" s="143">
        <f t="shared" si="10"/>
        <v>6169</v>
      </c>
      <c r="I63" s="143">
        <f t="shared" si="10"/>
        <v>6108</v>
      </c>
    </row>
    <row r="64" spans="1:9" ht="12.75">
      <c r="A64" s="142"/>
      <c r="B64" s="141"/>
      <c r="C64" s="141"/>
      <c r="D64" s="141"/>
      <c r="E64" s="141"/>
      <c r="F64" s="141"/>
      <c r="G64" s="141"/>
      <c r="H64" s="141"/>
      <c r="I64" s="141"/>
    </row>
    <row r="65" spans="1:9" ht="12.75">
      <c r="A65" s="183"/>
      <c r="B65" s="184"/>
      <c r="C65" s="184"/>
      <c r="D65" s="184"/>
      <c r="E65" s="184"/>
      <c r="F65" s="184"/>
      <c r="G65" s="184"/>
      <c r="H65" s="184"/>
      <c r="I65" s="184"/>
    </row>
    <row r="66" spans="1:9" s="27" customFormat="1" ht="12.75">
      <c r="A66" s="42" t="s">
        <v>81</v>
      </c>
      <c r="B66" s="36"/>
      <c r="C66" s="36"/>
      <c r="D66" s="36"/>
      <c r="E66" s="36"/>
      <c r="F66" s="36"/>
      <c r="G66" s="36"/>
      <c r="H66" s="36"/>
      <c r="I66" s="36"/>
    </row>
    <row r="67" spans="1:9" s="27" customFormat="1" ht="12.75">
      <c r="A67" s="28" t="s">
        <v>18</v>
      </c>
      <c r="B67" s="36">
        <f aca="true" t="shared" si="11" ref="B67:F68">SUM(B11,B16,B21,B26,B31,B36,B46,B51,B56,B61,B41)</f>
        <v>19299</v>
      </c>
      <c r="C67" s="36">
        <f t="shared" si="11"/>
        <v>19273</v>
      </c>
      <c r="D67" s="36">
        <f t="shared" si="11"/>
        <v>19412</v>
      </c>
      <c r="E67" s="36">
        <f t="shared" si="11"/>
        <v>19287</v>
      </c>
      <c r="F67" s="36">
        <f t="shared" si="11"/>
        <v>19209</v>
      </c>
      <c r="G67" s="36">
        <f aca="true" t="shared" si="12" ref="G67:I68">SUM(G11,G16,G21,G26,G31,G36,G46,G51,G56,G61,G41)</f>
        <v>19247</v>
      </c>
      <c r="H67" s="36">
        <f t="shared" si="12"/>
        <v>19385</v>
      </c>
      <c r="I67" s="36">
        <f t="shared" si="12"/>
        <v>19822</v>
      </c>
    </row>
    <row r="68" spans="1:9" s="27" customFormat="1" ht="12.75">
      <c r="A68" s="28" t="s">
        <v>19</v>
      </c>
      <c r="B68" s="36">
        <f t="shared" si="11"/>
        <v>8450</v>
      </c>
      <c r="C68" s="36">
        <f t="shared" si="11"/>
        <v>8647</v>
      </c>
      <c r="D68" s="36">
        <f t="shared" si="11"/>
        <v>8621</v>
      </c>
      <c r="E68" s="36">
        <f t="shared" si="11"/>
        <v>8829</v>
      </c>
      <c r="F68" s="36">
        <f t="shared" si="11"/>
        <v>8889</v>
      </c>
      <c r="G68" s="36">
        <f t="shared" si="12"/>
        <v>9005</v>
      </c>
      <c r="H68" s="36">
        <f t="shared" si="12"/>
        <v>8664</v>
      </c>
      <c r="I68" s="36">
        <f t="shared" si="12"/>
        <v>8557</v>
      </c>
    </row>
    <row r="69" spans="1:9" s="39" customFormat="1" ht="12.75">
      <c r="A69" s="37" t="s">
        <v>4</v>
      </c>
      <c r="B69" s="38">
        <f aca="true" t="shared" si="13" ref="B69:I69">SUM(B67:B68)</f>
        <v>27749</v>
      </c>
      <c r="C69" s="38">
        <f t="shared" si="13"/>
        <v>27920</v>
      </c>
      <c r="D69" s="38">
        <f t="shared" si="13"/>
        <v>28033</v>
      </c>
      <c r="E69" s="38">
        <f t="shared" si="13"/>
        <v>28116</v>
      </c>
      <c r="F69" s="38">
        <f t="shared" si="13"/>
        <v>28098</v>
      </c>
      <c r="G69" s="38">
        <f t="shared" si="13"/>
        <v>28252</v>
      </c>
      <c r="H69" s="38">
        <f t="shared" si="13"/>
        <v>28049</v>
      </c>
      <c r="I69" s="38">
        <f t="shared" si="13"/>
        <v>28379</v>
      </c>
    </row>
    <row r="71" ht="12" customHeight="1">
      <c r="A71" s="129" t="s">
        <v>61</v>
      </c>
    </row>
    <row r="72" ht="12.75">
      <c r="A72" s="129" t="s">
        <v>21</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4"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sheetPr>
    <tabColor theme="2"/>
  </sheetPr>
  <dimension ref="B93:F108"/>
  <sheetViews>
    <sheetView showGridLines="0" zoomScalePageLayoutView="0" workbookViewId="0" topLeftCell="A1">
      <selection activeCell="A116" sqref="A116"/>
    </sheetView>
  </sheetViews>
  <sheetFormatPr defaultColWidth="8.8515625" defaultRowHeight="12.75"/>
  <cols>
    <col min="1" max="1" width="1.28515625" style="234" customWidth="1"/>
    <col min="2" max="2" width="45.8515625" style="234" customWidth="1"/>
    <col min="3" max="4" width="17.7109375" style="234" customWidth="1"/>
    <col min="5" max="9" width="6.7109375" style="234" customWidth="1"/>
    <col min="10" max="12" width="8.8515625" style="234" customWidth="1"/>
    <col min="13" max="16384" width="8.8515625" style="234" customWidth="1"/>
  </cols>
  <sheetData>
    <row r="13" s="233" customFormat="1" ht="12.75"/>
    <row r="92" ht="13.5" thickBot="1"/>
    <row r="93" spans="2:6" ht="21.75" thickBot="1">
      <c r="B93" s="235" t="s">
        <v>112</v>
      </c>
      <c r="C93" s="236" t="s">
        <v>123</v>
      </c>
      <c r="D93" s="237" t="s">
        <v>55</v>
      </c>
      <c r="E93" s="238"/>
      <c r="F93" s="238"/>
    </row>
    <row r="94" spans="2:6" ht="18.75">
      <c r="B94" s="239" t="s">
        <v>113</v>
      </c>
      <c r="C94" s="240">
        <v>56</v>
      </c>
      <c r="D94" s="241">
        <v>111</v>
      </c>
      <c r="E94" s="238"/>
      <c r="F94" s="238"/>
    </row>
    <row r="95" spans="2:6" ht="18.75">
      <c r="B95" s="239" t="s">
        <v>114</v>
      </c>
      <c r="C95" s="240">
        <v>3</v>
      </c>
      <c r="D95" s="241">
        <v>7</v>
      </c>
      <c r="E95" s="238"/>
      <c r="F95" s="238"/>
    </row>
    <row r="96" spans="2:6" ht="18.75">
      <c r="B96" s="239" t="s">
        <v>115</v>
      </c>
      <c r="C96" s="240">
        <v>10</v>
      </c>
      <c r="D96" s="241">
        <v>25</v>
      </c>
      <c r="E96" s="238"/>
      <c r="F96" s="238"/>
    </row>
    <row r="97" spans="2:6" ht="18.75">
      <c r="B97" s="239" t="s">
        <v>116</v>
      </c>
      <c r="C97" s="240">
        <v>2</v>
      </c>
      <c r="D97" s="241">
        <v>4</v>
      </c>
      <c r="E97" s="238"/>
      <c r="F97" s="238"/>
    </row>
    <row r="98" spans="2:6" ht="18.75">
      <c r="B98" s="239" t="s">
        <v>12</v>
      </c>
      <c r="C98" s="240">
        <v>21</v>
      </c>
      <c r="D98" s="241">
        <v>55</v>
      </c>
      <c r="E98" s="238"/>
      <c r="F98" s="238"/>
    </row>
    <row r="99" spans="2:6" ht="18.75">
      <c r="B99" s="239" t="s">
        <v>13</v>
      </c>
      <c r="C99" s="240">
        <v>3</v>
      </c>
      <c r="D99" s="241">
        <v>8</v>
      </c>
      <c r="E99" s="238"/>
      <c r="F99" s="238"/>
    </row>
    <row r="100" spans="2:6" ht="18.75">
      <c r="B100" s="239" t="s">
        <v>117</v>
      </c>
      <c r="C100" s="240">
        <v>0</v>
      </c>
      <c r="D100" s="241">
        <v>0</v>
      </c>
      <c r="E100" s="238"/>
      <c r="F100" s="238"/>
    </row>
    <row r="101" spans="2:6" ht="18.75">
      <c r="B101" s="239" t="s">
        <v>118</v>
      </c>
      <c r="C101" s="240">
        <v>3</v>
      </c>
      <c r="D101" s="241">
        <v>9</v>
      </c>
      <c r="E101" s="238"/>
      <c r="F101" s="238"/>
    </row>
    <row r="102" spans="2:6" ht="18.75">
      <c r="B102" s="239" t="s">
        <v>119</v>
      </c>
      <c r="C102" s="240">
        <v>2</v>
      </c>
      <c r="D102" s="241">
        <v>8</v>
      </c>
      <c r="E102" s="238"/>
      <c r="F102" s="238"/>
    </row>
    <row r="103" spans="2:6" ht="18.75">
      <c r="B103" s="239" t="s">
        <v>120</v>
      </c>
      <c r="C103" s="240">
        <v>0</v>
      </c>
      <c r="D103" s="241">
        <v>0</v>
      </c>
      <c r="E103" s="238"/>
      <c r="F103" s="238"/>
    </row>
    <row r="104" spans="2:6" ht="18.75">
      <c r="B104" s="239" t="s">
        <v>15</v>
      </c>
      <c r="C104" s="240">
        <v>3</v>
      </c>
      <c r="D104" s="241">
        <v>9</v>
      </c>
      <c r="E104" s="238"/>
      <c r="F104" s="238"/>
    </row>
    <row r="105" spans="2:6" ht="19.5" thickBot="1">
      <c r="B105" s="239" t="s">
        <v>121</v>
      </c>
      <c r="C105" s="240">
        <v>4</v>
      </c>
      <c r="D105" s="241">
        <v>12</v>
      </c>
      <c r="E105" s="238"/>
      <c r="F105" s="238"/>
    </row>
    <row r="106" spans="2:6" ht="19.5" thickBot="1">
      <c r="B106" s="242" t="s">
        <v>4</v>
      </c>
      <c r="C106" s="243">
        <v>109</v>
      </c>
      <c r="D106" s="243">
        <v>248</v>
      </c>
      <c r="E106" s="238"/>
      <c r="F106" s="238"/>
    </row>
    <row r="107" spans="2:6" ht="18.75">
      <c r="B107" s="238"/>
      <c r="C107" s="238"/>
      <c r="D107" s="238"/>
      <c r="E107" s="238"/>
      <c r="F107" s="238"/>
    </row>
    <row r="108" spans="2:6" ht="18.75">
      <c r="B108" s="245" t="s">
        <v>122</v>
      </c>
      <c r="C108" s="245"/>
      <c r="D108" s="245"/>
      <c r="E108" s="245"/>
      <c r="F108" s="245"/>
    </row>
  </sheetData>
  <sheetProtection/>
  <mergeCells count="1">
    <mergeCell ref="B108:F10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2"/>
    <pageSetUpPr fitToPage="1"/>
  </sheetPr>
  <dimension ref="A1:L110"/>
  <sheetViews>
    <sheetView zoomScalePageLayoutView="0" workbookViewId="0" topLeftCell="A1">
      <selection activeCell="A92" sqref="A92"/>
    </sheetView>
  </sheetViews>
  <sheetFormatPr defaultColWidth="9.28125" defaultRowHeight="12.75"/>
  <cols>
    <col min="1" max="1" width="31.28125" style="4" customWidth="1"/>
    <col min="2" max="10" width="10.421875" style="4" customWidth="1"/>
    <col min="11" max="16384" width="9.28125" style="4" customWidth="1"/>
  </cols>
  <sheetData>
    <row r="1" spans="1:10" ht="12.75">
      <c r="A1" s="1" t="s">
        <v>90</v>
      </c>
      <c r="B1" s="2" t="s">
        <v>0</v>
      </c>
      <c r="C1" s="2"/>
      <c r="D1" s="2"/>
      <c r="E1" s="2"/>
      <c r="F1" s="2"/>
      <c r="G1" s="2"/>
      <c r="H1" s="2"/>
      <c r="I1" s="2"/>
      <c r="J1" s="2"/>
    </row>
    <row r="2" spans="1:10" ht="12.75">
      <c r="A2" s="246" t="s">
        <v>1</v>
      </c>
      <c r="B2" s="246"/>
      <c r="C2" s="246"/>
      <c r="D2" s="246"/>
      <c r="E2" s="246"/>
      <c r="F2" s="246"/>
      <c r="G2" s="246"/>
      <c r="H2" s="246"/>
      <c r="I2" s="246"/>
      <c r="J2" s="246"/>
    </row>
    <row r="3" spans="1:10" ht="12.75">
      <c r="A3" s="5"/>
      <c r="B3" s="7"/>
      <c r="C3" s="7"/>
      <c r="D3" s="7"/>
      <c r="E3" s="6"/>
      <c r="F3" s="6"/>
      <c r="G3" s="6"/>
      <c r="H3" s="6"/>
      <c r="I3" s="6"/>
      <c r="J3" s="6"/>
    </row>
    <row r="4" spans="1:10" ht="12.75">
      <c r="A4" s="5" t="s">
        <v>91</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5" customFormat="1" ht="12.75">
      <c r="A7" s="63"/>
      <c r="B7" s="173" t="s">
        <v>5</v>
      </c>
      <c r="C7" s="174" t="s">
        <v>6</v>
      </c>
      <c r="D7" s="174" t="s">
        <v>4</v>
      </c>
      <c r="E7" s="173" t="s">
        <v>5</v>
      </c>
      <c r="F7" s="174" t="s">
        <v>6</v>
      </c>
      <c r="G7" s="174" t="s">
        <v>4</v>
      </c>
      <c r="H7" s="173" t="s">
        <v>5</v>
      </c>
      <c r="I7" s="174" t="s">
        <v>6</v>
      </c>
      <c r="J7" s="174"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88">
        <v>1120</v>
      </c>
      <c r="C10" s="189">
        <v>7746</v>
      </c>
      <c r="D10" s="185">
        <f>SUM(B10:C10)</f>
        <v>8866</v>
      </c>
      <c r="E10" s="190">
        <v>133</v>
      </c>
      <c r="F10" s="190">
        <v>801</v>
      </c>
      <c r="G10" s="12">
        <f>SUM(E10:F10)</f>
        <v>934</v>
      </c>
      <c r="H10" s="11">
        <f aca="true" t="shared" si="0" ref="H10:I13">SUM(B10,E10)</f>
        <v>1253</v>
      </c>
      <c r="I10" s="12">
        <f t="shared" si="0"/>
        <v>8547</v>
      </c>
      <c r="J10" s="12">
        <f>SUM(H10:I10)</f>
        <v>9800</v>
      </c>
    </row>
    <row r="11" spans="1:10" ht="12.75">
      <c r="A11" s="2" t="s">
        <v>8</v>
      </c>
      <c r="B11" s="188">
        <v>4267</v>
      </c>
      <c r="C11" s="189">
        <v>27734</v>
      </c>
      <c r="D11" s="185">
        <f>SUM(B11:C11)</f>
        <v>32001</v>
      </c>
      <c r="E11" s="190">
        <v>367</v>
      </c>
      <c r="F11" s="190">
        <v>2732</v>
      </c>
      <c r="G11" s="12">
        <f>SUM(E11:F11)</f>
        <v>3099</v>
      </c>
      <c r="H11" s="11">
        <f t="shared" si="0"/>
        <v>4634</v>
      </c>
      <c r="I11" s="12">
        <f t="shared" si="0"/>
        <v>30466</v>
      </c>
      <c r="J11" s="12">
        <f>SUM(H11:I11)</f>
        <v>35100</v>
      </c>
    </row>
    <row r="12" spans="1:10" ht="12.75">
      <c r="A12" s="2" t="s">
        <v>9</v>
      </c>
      <c r="B12" s="188">
        <v>2</v>
      </c>
      <c r="C12" s="189">
        <v>25</v>
      </c>
      <c r="D12" s="185">
        <f>SUM(B12:C12)</f>
        <v>27</v>
      </c>
      <c r="E12" s="190">
        <v>0</v>
      </c>
      <c r="F12" s="190">
        <v>3</v>
      </c>
      <c r="G12" s="12">
        <f>SUM(E12:F12)</f>
        <v>3</v>
      </c>
      <c r="H12" s="13">
        <f t="shared" si="0"/>
        <v>2</v>
      </c>
      <c r="I12" s="12">
        <f t="shared" si="0"/>
        <v>28</v>
      </c>
      <c r="J12" s="12">
        <f>SUM(H12:I12)</f>
        <v>30</v>
      </c>
    </row>
    <row r="13" spans="1:10" ht="12.75">
      <c r="A13" s="3" t="s">
        <v>10</v>
      </c>
      <c r="B13" s="191">
        <v>1684</v>
      </c>
      <c r="C13" s="192">
        <v>10890</v>
      </c>
      <c r="D13" s="186">
        <f>SUM(B13:C13)</f>
        <v>12574</v>
      </c>
      <c r="E13" s="190">
        <v>141</v>
      </c>
      <c r="F13" s="190">
        <v>1057</v>
      </c>
      <c r="G13" s="12">
        <f>SUM(E13:F13)</f>
        <v>1198</v>
      </c>
      <c r="H13" s="11">
        <f t="shared" si="0"/>
        <v>1825</v>
      </c>
      <c r="I13" s="12">
        <f t="shared" si="0"/>
        <v>11947</v>
      </c>
      <c r="J13" s="12">
        <f>SUM(H13:I13)</f>
        <v>13772</v>
      </c>
    </row>
    <row r="14" spans="1:10" s="17" customFormat="1" ht="12.75">
      <c r="A14" s="14" t="s">
        <v>4</v>
      </c>
      <c r="B14" s="15">
        <f>SUM(B10:B13)</f>
        <v>7073</v>
      </c>
      <c r="C14" s="16">
        <f aca="true" t="shared" si="1" ref="C14:J14">SUM(C10:C13)</f>
        <v>46395</v>
      </c>
      <c r="D14" s="16">
        <f t="shared" si="1"/>
        <v>53468</v>
      </c>
      <c r="E14" s="15">
        <f t="shared" si="1"/>
        <v>641</v>
      </c>
      <c r="F14" s="16">
        <f t="shared" si="1"/>
        <v>4593</v>
      </c>
      <c r="G14" s="16">
        <f t="shared" si="1"/>
        <v>5234</v>
      </c>
      <c r="H14" s="15">
        <f t="shared" si="1"/>
        <v>7714</v>
      </c>
      <c r="I14" s="16">
        <f t="shared" si="1"/>
        <v>50988</v>
      </c>
      <c r="J14" s="16">
        <f t="shared" si="1"/>
        <v>58702</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88">
        <v>243</v>
      </c>
      <c r="C17" s="189">
        <v>1273</v>
      </c>
      <c r="D17" s="185">
        <f>SUM(B17:C17)</f>
        <v>1516</v>
      </c>
      <c r="E17" s="190">
        <v>52</v>
      </c>
      <c r="F17" s="190">
        <v>654</v>
      </c>
      <c r="G17" s="12">
        <f>SUM(E17:F17)</f>
        <v>706</v>
      </c>
      <c r="H17" s="11">
        <f aca="true" t="shared" si="2" ref="H17:I20">SUM(B17,E17)</f>
        <v>295</v>
      </c>
      <c r="I17" s="12">
        <f t="shared" si="2"/>
        <v>1927</v>
      </c>
      <c r="J17" s="12">
        <f>SUM(H17:I17)</f>
        <v>2222</v>
      </c>
    </row>
    <row r="18" spans="1:10" ht="12.75">
      <c r="A18" s="2" t="s">
        <v>8</v>
      </c>
      <c r="B18" s="188">
        <v>635</v>
      </c>
      <c r="C18" s="189">
        <v>3167</v>
      </c>
      <c r="D18" s="185">
        <f>SUM(B18:C18)</f>
        <v>3802</v>
      </c>
      <c r="E18" s="190">
        <v>90</v>
      </c>
      <c r="F18" s="190">
        <v>1418</v>
      </c>
      <c r="G18" s="12">
        <f>SUM(E18:F18)</f>
        <v>1508</v>
      </c>
      <c r="H18" s="11">
        <f t="shared" si="2"/>
        <v>725</v>
      </c>
      <c r="I18" s="12">
        <f t="shared" si="2"/>
        <v>4585</v>
      </c>
      <c r="J18" s="12">
        <f>SUM(H18:I18)</f>
        <v>5310</v>
      </c>
    </row>
    <row r="19" spans="1:10" ht="12.75">
      <c r="A19" s="2" t="s">
        <v>9</v>
      </c>
      <c r="B19" s="188">
        <v>20</v>
      </c>
      <c r="C19" s="189">
        <v>97</v>
      </c>
      <c r="D19" s="187">
        <f>SUM(B19:C19)</f>
        <v>117</v>
      </c>
      <c r="E19" s="190">
        <v>1</v>
      </c>
      <c r="F19" s="190">
        <v>31</v>
      </c>
      <c r="G19" s="18">
        <f>SUM(E19:F19)</f>
        <v>32</v>
      </c>
      <c r="H19" s="13">
        <f t="shared" si="2"/>
        <v>21</v>
      </c>
      <c r="I19" s="18">
        <f t="shared" si="2"/>
        <v>128</v>
      </c>
      <c r="J19" s="18">
        <f>SUM(H19:I19)</f>
        <v>149</v>
      </c>
    </row>
    <row r="20" spans="1:10" ht="12.75">
      <c r="A20" s="2" t="s">
        <v>10</v>
      </c>
      <c r="B20" s="191">
        <v>123</v>
      </c>
      <c r="C20" s="192">
        <v>732</v>
      </c>
      <c r="D20" s="186">
        <f>SUM(B20:C20)</f>
        <v>855</v>
      </c>
      <c r="E20" s="190">
        <v>16</v>
      </c>
      <c r="F20" s="190">
        <v>323</v>
      </c>
      <c r="G20" s="12">
        <f>SUM(E20:F20)</f>
        <v>339</v>
      </c>
      <c r="H20" s="11">
        <f t="shared" si="2"/>
        <v>139</v>
      </c>
      <c r="I20" s="12">
        <f t="shared" si="2"/>
        <v>1055</v>
      </c>
      <c r="J20" s="12">
        <f>SUM(H20:I20)</f>
        <v>1194</v>
      </c>
    </row>
    <row r="21" spans="1:10" s="17" customFormat="1" ht="12.75">
      <c r="A21" s="19" t="s">
        <v>4</v>
      </c>
      <c r="B21" s="15">
        <f aca="true" t="shared" si="3" ref="B21:J21">SUM(B17:B20)</f>
        <v>1021</v>
      </c>
      <c r="C21" s="16">
        <f t="shared" si="3"/>
        <v>5269</v>
      </c>
      <c r="D21" s="16">
        <f t="shared" si="3"/>
        <v>6290</v>
      </c>
      <c r="E21" s="15">
        <f t="shared" si="3"/>
        <v>159</v>
      </c>
      <c r="F21" s="16">
        <f t="shared" si="3"/>
        <v>2426</v>
      </c>
      <c r="G21" s="16">
        <f t="shared" si="3"/>
        <v>2585</v>
      </c>
      <c r="H21" s="15">
        <f t="shared" si="3"/>
        <v>1180</v>
      </c>
      <c r="I21" s="16">
        <f t="shared" si="3"/>
        <v>7695</v>
      </c>
      <c r="J21" s="16">
        <f t="shared" si="3"/>
        <v>8875</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88">
        <v>4557</v>
      </c>
      <c r="C24" s="189">
        <v>7214</v>
      </c>
      <c r="D24" s="185">
        <f>SUM(B24:C24)</f>
        <v>11771</v>
      </c>
      <c r="E24" s="190">
        <v>326</v>
      </c>
      <c r="F24" s="190">
        <v>1030</v>
      </c>
      <c r="G24" s="12">
        <f>SUM(E24:F24)</f>
        <v>1356</v>
      </c>
      <c r="H24" s="11">
        <f aca="true" t="shared" si="4" ref="H24:I27">SUM(B24,E24)</f>
        <v>4883</v>
      </c>
      <c r="I24" s="12">
        <f t="shared" si="4"/>
        <v>8244</v>
      </c>
      <c r="J24" s="12">
        <f>SUM(H24:I24)</f>
        <v>13127</v>
      </c>
    </row>
    <row r="25" spans="1:10" ht="12.75">
      <c r="A25" s="2" t="s">
        <v>8</v>
      </c>
      <c r="B25" s="188">
        <v>14036</v>
      </c>
      <c r="C25" s="189">
        <v>23193</v>
      </c>
      <c r="D25" s="185">
        <f>SUM(B25:C25)</f>
        <v>37229</v>
      </c>
      <c r="E25" s="190">
        <v>1104</v>
      </c>
      <c r="F25" s="190">
        <v>2752</v>
      </c>
      <c r="G25" s="12">
        <f>SUM(E25:F25)</f>
        <v>3856</v>
      </c>
      <c r="H25" s="11">
        <f t="shared" si="4"/>
        <v>15140</v>
      </c>
      <c r="I25" s="12">
        <f t="shared" si="4"/>
        <v>25945</v>
      </c>
      <c r="J25" s="12">
        <f>SUM(H25:I25)</f>
        <v>41085</v>
      </c>
    </row>
    <row r="26" spans="1:10" ht="12.75">
      <c r="A26" s="2" t="s">
        <v>9</v>
      </c>
      <c r="B26" s="188">
        <v>1057</v>
      </c>
      <c r="C26" s="189">
        <v>1098</v>
      </c>
      <c r="D26" s="185">
        <f>SUM(B26:C26)</f>
        <v>2155</v>
      </c>
      <c r="E26" s="190">
        <v>64</v>
      </c>
      <c r="F26" s="190">
        <v>142</v>
      </c>
      <c r="G26" s="12">
        <f>SUM(E26:F26)</f>
        <v>206</v>
      </c>
      <c r="H26" s="11">
        <f t="shared" si="4"/>
        <v>1121</v>
      </c>
      <c r="I26" s="12">
        <f t="shared" si="4"/>
        <v>1240</v>
      </c>
      <c r="J26" s="12">
        <f>SUM(H26:I26)</f>
        <v>2361</v>
      </c>
    </row>
    <row r="27" spans="1:10" ht="12.75">
      <c r="A27" s="3" t="s">
        <v>10</v>
      </c>
      <c r="B27" s="191">
        <v>1285</v>
      </c>
      <c r="C27" s="192">
        <v>1593</v>
      </c>
      <c r="D27" s="186">
        <f>SUM(B27:C27)</f>
        <v>2878</v>
      </c>
      <c r="E27" s="190">
        <v>73</v>
      </c>
      <c r="F27" s="190">
        <v>218</v>
      </c>
      <c r="G27" s="12">
        <f>SUM(E27:F27)</f>
        <v>291</v>
      </c>
      <c r="H27" s="11">
        <f t="shared" si="4"/>
        <v>1358</v>
      </c>
      <c r="I27" s="12">
        <f t="shared" si="4"/>
        <v>1811</v>
      </c>
      <c r="J27" s="12">
        <f>SUM(H27:I27)</f>
        <v>3169</v>
      </c>
    </row>
    <row r="28" spans="1:10" s="17" customFormat="1" ht="12.75">
      <c r="A28" s="14" t="s">
        <v>4</v>
      </c>
      <c r="B28" s="15">
        <f aca="true" t="shared" si="5" ref="B28:J28">SUM(B24:B27)</f>
        <v>20935</v>
      </c>
      <c r="C28" s="16">
        <f t="shared" si="5"/>
        <v>33098</v>
      </c>
      <c r="D28" s="16">
        <f t="shared" si="5"/>
        <v>54033</v>
      </c>
      <c r="E28" s="15">
        <f t="shared" si="5"/>
        <v>1567</v>
      </c>
      <c r="F28" s="16">
        <f t="shared" si="5"/>
        <v>4142</v>
      </c>
      <c r="G28" s="16">
        <f t="shared" si="5"/>
        <v>5709</v>
      </c>
      <c r="H28" s="15">
        <f t="shared" si="5"/>
        <v>22502</v>
      </c>
      <c r="I28" s="16">
        <f t="shared" si="5"/>
        <v>37240</v>
      </c>
      <c r="J28" s="16">
        <f t="shared" si="5"/>
        <v>59742</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88">
        <v>634</v>
      </c>
      <c r="C31" s="189">
        <v>1243</v>
      </c>
      <c r="D31" s="185">
        <f>SUM(B31:C31)</f>
        <v>1877</v>
      </c>
      <c r="E31" s="11">
        <v>45</v>
      </c>
      <c r="F31" s="12">
        <v>345</v>
      </c>
      <c r="G31" s="12">
        <f>SUM(E31:F31)</f>
        <v>390</v>
      </c>
      <c r="H31" s="11">
        <f aca="true" t="shared" si="6" ref="H31:I34">SUM(B31,E31)</f>
        <v>679</v>
      </c>
      <c r="I31" s="12">
        <f t="shared" si="6"/>
        <v>1588</v>
      </c>
      <c r="J31" s="12">
        <f>SUM(H31:I31)</f>
        <v>2267</v>
      </c>
    </row>
    <row r="32" spans="1:10" ht="12.75">
      <c r="A32" s="2" t="s">
        <v>8</v>
      </c>
      <c r="B32" s="188">
        <v>1470</v>
      </c>
      <c r="C32" s="189">
        <v>3029</v>
      </c>
      <c r="D32" s="185">
        <f>SUM(B32:C32)</f>
        <v>4499</v>
      </c>
      <c r="E32" s="11">
        <v>129</v>
      </c>
      <c r="F32" s="12">
        <v>708</v>
      </c>
      <c r="G32" s="12">
        <f>SUM(E32:F32)</f>
        <v>837</v>
      </c>
      <c r="H32" s="11">
        <f t="shared" si="6"/>
        <v>1599</v>
      </c>
      <c r="I32" s="12">
        <f t="shared" si="6"/>
        <v>3737</v>
      </c>
      <c r="J32" s="12">
        <f>SUM(H32:I32)</f>
        <v>5336</v>
      </c>
    </row>
    <row r="33" spans="1:10" ht="12.75">
      <c r="A33" s="2" t="s">
        <v>9</v>
      </c>
      <c r="B33" s="188">
        <v>85</v>
      </c>
      <c r="C33" s="189">
        <v>107</v>
      </c>
      <c r="D33" s="185">
        <f>SUM(B33:C33)</f>
        <v>192</v>
      </c>
      <c r="E33" s="13">
        <v>3</v>
      </c>
      <c r="F33" s="12">
        <v>27</v>
      </c>
      <c r="G33" s="12">
        <f>SUM(E33:F33)</f>
        <v>30</v>
      </c>
      <c r="H33" s="13">
        <f t="shared" si="6"/>
        <v>88</v>
      </c>
      <c r="I33" s="12">
        <f t="shared" si="6"/>
        <v>134</v>
      </c>
      <c r="J33" s="12">
        <f>SUM(H33:I33)</f>
        <v>222</v>
      </c>
    </row>
    <row r="34" spans="1:10" ht="12.75">
      <c r="A34" s="2" t="s">
        <v>10</v>
      </c>
      <c r="B34" s="191">
        <v>245</v>
      </c>
      <c r="C34" s="192">
        <v>479</v>
      </c>
      <c r="D34" s="186">
        <f>SUM(B34:C34)</f>
        <v>724</v>
      </c>
      <c r="E34" s="11">
        <v>18</v>
      </c>
      <c r="F34" s="12">
        <v>95</v>
      </c>
      <c r="G34" s="12">
        <f>SUM(E34:F34)</f>
        <v>113</v>
      </c>
      <c r="H34" s="11">
        <f t="shared" si="6"/>
        <v>263</v>
      </c>
      <c r="I34" s="12">
        <f t="shared" si="6"/>
        <v>574</v>
      </c>
      <c r="J34" s="12">
        <f>SUM(H34:I34)</f>
        <v>837</v>
      </c>
    </row>
    <row r="35" spans="1:10" s="17" customFormat="1" ht="12.75">
      <c r="A35" s="19" t="s">
        <v>4</v>
      </c>
      <c r="B35" s="15">
        <f aca="true" t="shared" si="7" ref="B35:J35">SUM(B31:B34)</f>
        <v>2434</v>
      </c>
      <c r="C35" s="16">
        <f t="shared" si="7"/>
        <v>4858</v>
      </c>
      <c r="D35" s="16">
        <f t="shared" si="7"/>
        <v>7292</v>
      </c>
      <c r="E35" s="15">
        <f t="shared" si="7"/>
        <v>195</v>
      </c>
      <c r="F35" s="16">
        <f t="shared" si="7"/>
        <v>1175</v>
      </c>
      <c r="G35" s="16">
        <f t="shared" si="7"/>
        <v>1370</v>
      </c>
      <c r="H35" s="15">
        <f t="shared" si="7"/>
        <v>2629</v>
      </c>
      <c r="I35" s="16">
        <f t="shared" si="7"/>
        <v>6033</v>
      </c>
      <c r="J35" s="16">
        <f t="shared" si="7"/>
        <v>8662</v>
      </c>
    </row>
    <row r="36" spans="1:10" s="17" customFormat="1" ht="12.75">
      <c r="A36" s="19"/>
      <c r="B36" s="20"/>
      <c r="C36" s="21"/>
      <c r="D36" s="21"/>
      <c r="E36" s="20"/>
      <c r="F36" s="21"/>
      <c r="G36" s="21"/>
      <c r="H36" s="20"/>
      <c r="I36" s="21"/>
      <c r="J36" s="21"/>
    </row>
    <row r="37" spans="1:10" s="17" customFormat="1" ht="12.75">
      <c r="A37" s="1" t="s">
        <v>72</v>
      </c>
      <c r="B37" s="20"/>
      <c r="C37" s="21"/>
      <c r="D37" s="21"/>
      <c r="E37" s="20"/>
      <c r="F37" s="21"/>
      <c r="G37" s="21"/>
      <c r="H37" s="20"/>
      <c r="I37" s="21"/>
      <c r="J37" s="21"/>
    </row>
    <row r="38" spans="1:10" s="17" customFormat="1" ht="12.75">
      <c r="A38" s="2" t="s">
        <v>42</v>
      </c>
      <c r="B38" s="13">
        <v>39</v>
      </c>
      <c r="C38" s="67">
        <v>175</v>
      </c>
      <c r="D38" s="67">
        <f>SUM(B38:C38)</f>
        <v>214</v>
      </c>
      <c r="E38" s="13">
        <v>1</v>
      </c>
      <c r="F38" s="67">
        <v>22</v>
      </c>
      <c r="G38" s="67">
        <f>SUM(E38:F38)</f>
        <v>23</v>
      </c>
      <c r="H38" s="13">
        <f aca="true" t="shared" si="8" ref="H38:I41">SUM(B38,E38)</f>
        <v>40</v>
      </c>
      <c r="I38" s="67">
        <f t="shared" si="8"/>
        <v>197</v>
      </c>
      <c r="J38" s="67">
        <f>SUM(H38:I38)</f>
        <v>237</v>
      </c>
    </row>
    <row r="39" spans="1:10" s="17" customFormat="1" ht="12.75">
      <c r="A39" s="2" t="s">
        <v>8</v>
      </c>
      <c r="B39" s="13">
        <v>134</v>
      </c>
      <c r="C39" s="67">
        <v>785</v>
      </c>
      <c r="D39" s="67">
        <f>SUM(B39:C39)</f>
        <v>919</v>
      </c>
      <c r="E39" s="13">
        <v>14</v>
      </c>
      <c r="F39" s="67">
        <v>70</v>
      </c>
      <c r="G39" s="67">
        <f>SUM(E39:F39)</f>
        <v>84</v>
      </c>
      <c r="H39" s="13">
        <f t="shared" si="8"/>
        <v>148</v>
      </c>
      <c r="I39" s="67">
        <f t="shared" si="8"/>
        <v>855</v>
      </c>
      <c r="J39" s="67">
        <f>SUM(H39:I39)</f>
        <v>1003</v>
      </c>
    </row>
    <row r="40" spans="1:10" s="17" customFormat="1" ht="12.75">
      <c r="A40" s="2" t="s">
        <v>9</v>
      </c>
      <c r="B40" s="13">
        <v>27</v>
      </c>
      <c r="C40" s="67">
        <v>68</v>
      </c>
      <c r="D40" s="67">
        <f>SUM(B40:C40)</f>
        <v>95</v>
      </c>
      <c r="E40" s="13">
        <v>3</v>
      </c>
      <c r="F40" s="67">
        <v>4</v>
      </c>
      <c r="G40" s="67">
        <f>SUM(E40:F40)</f>
        <v>7</v>
      </c>
      <c r="H40" s="13">
        <f t="shared" si="8"/>
        <v>30</v>
      </c>
      <c r="I40" s="67">
        <f t="shared" si="8"/>
        <v>72</v>
      </c>
      <c r="J40" s="67">
        <f>SUM(H40:I40)</f>
        <v>102</v>
      </c>
    </row>
    <row r="41" spans="1:10" s="17" customFormat="1" ht="12.75">
      <c r="A41" s="2" t="s">
        <v>10</v>
      </c>
      <c r="B41" s="13">
        <v>8</v>
      </c>
      <c r="C41" s="67">
        <v>15</v>
      </c>
      <c r="D41" s="67">
        <f>SUM(B41:C41)</f>
        <v>23</v>
      </c>
      <c r="E41" s="13">
        <v>0</v>
      </c>
      <c r="F41" s="67">
        <v>3</v>
      </c>
      <c r="G41" s="67">
        <f>SUM(E41:F41)</f>
        <v>3</v>
      </c>
      <c r="H41" s="13">
        <f t="shared" si="8"/>
        <v>8</v>
      </c>
      <c r="I41" s="67">
        <f t="shared" si="8"/>
        <v>18</v>
      </c>
      <c r="J41" s="67">
        <f>SUM(H41:I41)</f>
        <v>26</v>
      </c>
    </row>
    <row r="42" spans="1:10" ht="12.75">
      <c r="A42" s="19" t="s">
        <v>4</v>
      </c>
      <c r="B42" s="69">
        <f aca="true" t="shared" si="9" ref="B42:J42">SUM(B38:B41)</f>
        <v>208</v>
      </c>
      <c r="C42" s="70">
        <f t="shared" si="9"/>
        <v>1043</v>
      </c>
      <c r="D42" s="205">
        <f t="shared" si="9"/>
        <v>1251</v>
      </c>
      <c r="E42" s="69">
        <f t="shared" si="9"/>
        <v>18</v>
      </c>
      <c r="F42" s="70">
        <f t="shared" si="9"/>
        <v>99</v>
      </c>
      <c r="G42" s="205">
        <f t="shared" si="9"/>
        <v>117</v>
      </c>
      <c r="H42" s="69">
        <f t="shared" si="9"/>
        <v>226</v>
      </c>
      <c r="I42" s="70">
        <f t="shared" si="9"/>
        <v>1142</v>
      </c>
      <c r="J42" s="70">
        <f t="shared" si="9"/>
        <v>1368</v>
      </c>
    </row>
    <row r="43" spans="1:10" ht="12.75">
      <c r="A43" s="19"/>
      <c r="B43" s="11"/>
      <c r="C43" s="12"/>
      <c r="D43" s="12"/>
      <c r="E43" s="11"/>
      <c r="F43" s="12"/>
      <c r="G43" s="12"/>
      <c r="H43" s="11"/>
      <c r="I43" s="12"/>
      <c r="J43" s="12"/>
    </row>
    <row r="44" spans="1:10" ht="12.75">
      <c r="A44" s="1" t="s">
        <v>14</v>
      </c>
      <c r="B44" s="11"/>
      <c r="C44" s="12"/>
      <c r="D44" s="12"/>
      <c r="E44" s="11"/>
      <c r="F44" s="12"/>
      <c r="G44" s="12"/>
      <c r="H44" s="11"/>
      <c r="I44" s="12"/>
      <c r="J44" s="12"/>
    </row>
    <row r="45" spans="1:10" s="17" customFormat="1" ht="12.75">
      <c r="A45" s="19" t="s">
        <v>4</v>
      </c>
      <c r="B45" s="20">
        <v>2720</v>
      </c>
      <c r="C45" s="21">
        <v>3698</v>
      </c>
      <c r="D45" s="21">
        <f>SUM(B45:C45)</f>
        <v>6418</v>
      </c>
      <c r="E45" s="20">
        <v>750</v>
      </c>
      <c r="F45" s="21">
        <v>1458</v>
      </c>
      <c r="G45" s="21">
        <f>SUM(E45:F45)</f>
        <v>2208</v>
      </c>
      <c r="H45" s="20">
        <f>SUM(B45,E45)</f>
        <v>3470</v>
      </c>
      <c r="I45" s="21">
        <f>SUM(C45,F45)</f>
        <v>5156</v>
      </c>
      <c r="J45" s="21">
        <f>SUM(H45:I45)</f>
        <v>8626</v>
      </c>
    </row>
    <row r="46" spans="1:10" s="17" customFormat="1" ht="12.75">
      <c r="A46" s="19"/>
      <c r="B46" s="20"/>
      <c r="C46" s="21"/>
      <c r="D46" s="21"/>
      <c r="E46" s="20"/>
      <c r="F46" s="21"/>
      <c r="G46" s="21"/>
      <c r="H46" s="20"/>
      <c r="I46" s="21"/>
      <c r="J46" s="21"/>
    </row>
    <row r="47" spans="1:10" s="17" customFormat="1" ht="12.75">
      <c r="A47" s="198" t="s">
        <v>48</v>
      </c>
      <c r="B47" s="20"/>
      <c r="C47" s="21"/>
      <c r="D47" s="21"/>
      <c r="E47" s="20"/>
      <c r="F47" s="21"/>
      <c r="G47" s="21"/>
      <c r="H47" s="20"/>
      <c r="I47" s="21"/>
      <c r="J47" s="21"/>
    </row>
    <row r="48" spans="1:10" s="17" customFormat="1" ht="12.75">
      <c r="A48" s="19" t="s">
        <v>4</v>
      </c>
      <c r="B48" s="20">
        <v>159</v>
      </c>
      <c r="C48" s="21">
        <v>798</v>
      </c>
      <c r="D48" s="21">
        <f>SUM(B48:C48)</f>
        <v>957</v>
      </c>
      <c r="E48" s="20">
        <v>15</v>
      </c>
      <c r="F48" s="21">
        <v>92</v>
      </c>
      <c r="G48" s="21">
        <f>SUM(E48:F48)</f>
        <v>107</v>
      </c>
      <c r="H48" s="20">
        <f>B48+E48</f>
        <v>174</v>
      </c>
      <c r="I48" s="21">
        <f>C48+F48</f>
        <v>890</v>
      </c>
      <c r="J48" s="21">
        <f>H48+I48</f>
        <v>1064</v>
      </c>
    </row>
    <row r="49" spans="1:10" ht="12.75">
      <c r="A49" s="22"/>
      <c r="B49" s="23"/>
      <c r="C49" s="24"/>
      <c r="D49" s="24"/>
      <c r="E49" s="23"/>
      <c r="F49" s="24"/>
      <c r="G49" s="24"/>
      <c r="H49" s="23"/>
      <c r="I49" s="24"/>
      <c r="J49" s="24"/>
    </row>
    <row r="50" spans="1:10" ht="12.75">
      <c r="A50" s="1" t="s">
        <v>45</v>
      </c>
      <c r="B50" s="11"/>
      <c r="C50" s="12"/>
      <c r="D50" s="12"/>
      <c r="E50" s="11"/>
      <c r="F50" s="12"/>
      <c r="G50" s="12"/>
      <c r="H50" s="11"/>
      <c r="I50" s="12"/>
      <c r="J50" s="12"/>
    </row>
    <row r="51" spans="1:10" ht="12.75">
      <c r="A51" s="2" t="s">
        <v>42</v>
      </c>
      <c r="B51" s="11">
        <v>540</v>
      </c>
      <c r="C51" s="12">
        <v>1058</v>
      </c>
      <c r="D51" s="12">
        <f>SUM(B51:C51)</f>
        <v>1598</v>
      </c>
      <c r="E51" s="11">
        <v>37</v>
      </c>
      <c r="F51" s="12">
        <v>190</v>
      </c>
      <c r="G51" s="12">
        <f>SUM(E51:F51)</f>
        <v>227</v>
      </c>
      <c r="H51" s="11">
        <f aca="true" t="shared" si="10" ref="H51:I54">SUM(B51,E51)</f>
        <v>577</v>
      </c>
      <c r="I51" s="12">
        <f t="shared" si="10"/>
        <v>1248</v>
      </c>
      <c r="J51" s="12">
        <f>SUM(H51:I51)</f>
        <v>1825</v>
      </c>
    </row>
    <row r="52" spans="1:10" ht="12.75">
      <c r="A52" s="2" t="s">
        <v>8</v>
      </c>
      <c r="B52" s="11">
        <v>517</v>
      </c>
      <c r="C52" s="12">
        <v>1194</v>
      </c>
      <c r="D52" s="12">
        <f>SUM(B52:C52)</f>
        <v>1711</v>
      </c>
      <c r="E52" s="11">
        <v>39</v>
      </c>
      <c r="F52" s="12">
        <v>191</v>
      </c>
      <c r="G52" s="12">
        <f>SUM(E52:F52)</f>
        <v>230</v>
      </c>
      <c r="H52" s="11">
        <f t="shared" si="10"/>
        <v>556</v>
      </c>
      <c r="I52" s="12">
        <f t="shared" si="10"/>
        <v>1385</v>
      </c>
      <c r="J52" s="12">
        <f>SUM(H52:I52)</f>
        <v>1941</v>
      </c>
    </row>
    <row r="53" spans="1:10" ht="12.75">
      <c r="A53" s="2" t="s">
        <v>9</v>
      </c>
      <c r="B53" s="11">
        <v>224</v>
      </c>
      <c r="C53" s="12">
        <v>399</v>
      </c>
      <c r="D53" s="12">
        <f>SUM(B53:C53)</f>
        <v>623</v>
      </c>
      <c r="E53" s="11">
        <v>15</v>
      </c>
      <c r="F53" s="12">
        <v>73</v>
      </c>
      <c r="G53" s="12">
        <f>SUM(E53:F53)</f>
        <v>88</v>
      </c>
      <c r="H53" s="11">
        <f t="shared" si="10"/>
        <v>239</v>
      </c>
      <c r="I53" s="12">
        <f t="shared" si="10"/>
        <v>472</v>
      </c>
      <c r="J53" s="12">
        <f>SUM(H53:I53)</f>
        <v>711</v>
      </c>
    </row>
    <row r="54" spans="1:10" ht="12.75">
      <c r="A54" s="2" t="s">
        <v>10</v>
      </c>
      <c r="B54" s="11">
        <v>206</v>
      </c>
      <c r="C54" s="12">
        <v>472</v>
      </c>
      <c r="D54" s="12">
        <f>SUM(B54:C54)</f>
        <v>678</v>
      </c>
      <c r="E54" s="11">
        <v>15</v>
      </c>
      <c r="F54" s="12">
        <v>58</v>
      </c>
      <c r="G54" s="12">
        <f>SUM(E54:F54)</f>
        <v>73</v>
      </c>
      <c r="H54" s="11">
        <f t="shared" si="10"/>
        <v>221</v>
      </c>
      <c r="I54" s="12">
        <f t="shared" si="10"/>
        <v>530</v>
      </c>
      <c r="J54" s="12">
        <f>SUM(H54:I54)</f>
        <v>751</v>
      </c>
    </row>
    <row r="55" spans="1:10" s="17" customFormat="1" ht="12.75">
      <c r="A55" s="19" t="s">
        <v>4</v>
      </c>
      <c r="B55" s="15">
        <f aca="true" t="shared" si="11" ref="B55:J55">SUM(B51:B54)</f>
        <v>1487</v>
      </c>
      <c r="C55" s="16">
        <f t="shared" si="11"/>
        <v>3123</v>
      </c>
      <c r="D55" s="16">
        <f t="shared" si="11"/>
        <v>4610</v>
      </c>
      <c r="E55" s="15">
        <f t="shared" si="11"/>
        <v>106</v>
      </c>
      <c r="F55" s="16">
        <f t="shared" si="11"/>
        <v>512</v>
      </c>
      <c r="G55" s="16">
        <f t="shared" si="11"/>
        <v>618</v>
      </c>
      <c r="H55" s="15">
        <f t="shared" si="11"/>
        <v>1593</v>
      </c>
      <c r="I55" s="16">
        <f t="shared" si="11"/>
        <v>3635</v>
      </c>
      <c r="J55" s="16">
        <f t="shared" si="11"/>
        <v>5228</v>
      </c>
    </row>
    <row r="56" spans="1:10" ht="12.75">
      <c r="A56" s="2"/>
      <c r="B56" s="11"/>
      <c r="C56" s="12"/>
      <c r="D56" s="12"/>
      <c r="E56" s="11"/>
      <c r="F56" s="12"/>
      <c r="G56" s="12"/>
      <c r="H56" s="11"/>
      <c r="I56" s="12"/>
      <c r="J56" s="12"/>
    </row>
    <row r="57" spans="1:10" ht="12.75">
      <c r="A57" s="1" t="s">
        <v>46</v>
      </c>
      <c r="B57" s="11"/>
      <c r="C57" s="12"/>
      <c r="D57" s="12"/>
      <c r="E57" s="11"/>
      <c r="F57" s="12"/>
      <c r="G57" s="12"/>
      <c r="H57" s="11"/>
      <c r="I57" s="12"/>
      <c r="J57" s="12"/>
    </row>
    <row r="58" spans="1:10" ht="12.75">
      <c r="A58" s="2" t="s">
        <v>42</v>
      </c>
      <c r="B58" s="11">
        <v>125</v>
      </c>
      <c r="C58" s="12">
        <v>124</v>
      </c>
      <c r="D58" s="12">
        <f>SUM(B58:C58)</f>
        <v>249</v>
      </c>
      <c r="E58" s="11">
        <v>2</v>
      </c>
      <c r="F58" s="12">
        <v>16</v>
      </c>
      <c r="G58" s="12">
        <f>SUM(E58:F58)</f>
        <v>18</v>
      </c>
      <c r="H58" s="11">
        <f aca="true" t="shared" si="12" ref="H58:I61">SUM(B58,E58)</f>
        <v>127</v>
      </c>
      <c r="I58" s="12">
        <f t="shared" si="12"/>
        <v>140</v>
      </c>
      <c r="J58" s="12">
        <f>SUM(H58:I58)</f>
        <v>267</v>
      </c>
    </row>
    <row r="59" spans="1:10" ht="12.75">
      <c r="A59" s="2" t="s">
        <v>8</v>
      </c>
      <c r="B59" s="11">
        <v>138</v>
      </c>
      <c r="C59" s="12">
        <v>162</v>
      </c>
      <c r="D59" s="12">
        <f>SUM(B59:C59)</f>
        <v>300</v>
      </c>
      <c r="E59" s="11">
        <v>1</v>
      </c>
      <c r="F59" s="12">
        <v>14</v>
      </c>
      <c r="G59" s="12">
        <f>SUM(E59:F59)</f>
        <v>15</v>
      </c>
      <c r="H59" s="11">
        <f t="shared" si="12"/>
        <v>139</v>
      </c>
      <c r="I59" s="12">
        <f t="shared" si="12"/>
        <v>176</v>
      </c>
      <c r="J59" s="12">
        <f>SUM(H59:I59)</f>
        <v>315</v>
      </c>
    </row>
    <row r="60" spans="1:10" ht="12.75">
      <c r="A60" s="2" t="s">
        <v>9</v>
      </c>
      <c r="B60" s="11">
        <v>46</v>
      </c>
      <c r="C60" s="12">
        <v>71</v>
      </c>
      <c r="D60" s="12">
        <f>SUM(B60:C60)</f>
        <v>117</v>
      </c>
      <c r="E60" s="11">
        <v>0</v>
      </c>
      <c r="F60" s="12">
        <v>5</v>
      </c>
      <c r="G60" s="12">
        <f>SUM(E60:F60)</f>
        <v>5</v>
      </c>
      <c r="H60" s="11">
        <f t="shared" si="12"/>
        <v>46</v>
      </c>
      <c r="I60" s="12">
        <f t="shared" si="12"/>
        <v>76</v>
      </c>
      <c r="J60" s="12">
        <f>SUM(H60:I60)</f>
        <v>122</v>
      </c>
    </row>
    <row r="61" spans="1:10" ht="12.75">
      <c r="A61" s="2" t="s">
        <v>10</v>
      </c>
      <c r="B61" s="11">
        <v>31</v>
      </c>
      <c r="C61" s="12">
        <v>29</v>
      </c>
      <c r="D61" s="12">
        <f>SUM(B61:C61)</f>
        <v>60</v>
      </c>
      <c r="E61" s="11">
        <v>3</v>
      </c>
      <c r="F61" s="12">
        <v>12</v>
      </c>
      <c r="G61" s="12">
        <f>SUM(E61:F61)</f>
        <v>15</v>
      </c>
      <c r="H61" s="11">
        <f t="shared" si="12"/>
        <v>34</v>
      </c>
      <c r="I61" s="12">
        <f t="shared" si="12"/>
        <v>41</v>
      </c>
      <c r="J61" s="12">
        <f>SUM(H61:I61)</f>
        <v>75</v>
      </c>
    </row>
    <row r="62" spans="1:10" s="17" customFormat="1" ht="12.75">
      <c r="A62" s="19" t="s">
        <v>4</v>
      </c>
      <c r="B62" s="15">
        <f aca="true" t="shared" si="13" ref="B62:J62">SUM(B58:B61)</f>
        <v>340</v>
      </c>
      <c r="C62" s="16">
        <f t="shared" si="13"/>
        <v>386</v>
      </c>
      <c r="D62" s="16">
        <f t="shared" si="13"/>
        <v>726</v>
      </c>
      <c r="E62" s="15">
        <f t="shared" si="13"/>
        <v>6</v>
      </c>
      <c r="F62" s="16">
        <f t="shared" si="13"/>
        <v>47</v>
      </c>
      <c r="G62" s="16">
        <f t="shared" si="13"/>
        <v>53</v>
      </c>
      <c r="H62" s="15">
        <f t="shared" si="13"/>
        <v>346</v>
      </c>
      <c r="I62" s="16">
        <f t="shared" si="13"/>
        <v>433</v>
      </c>
      <c r="J62" s="16">
        <f t="shared" si="13"/>
        <v>779</v>
      </c>
    </row>
    <row r="63" spans="1:10" ht="12.75">
      <c r="A63" s="2"/>
      <c r="B63" s="11"/>
      <c r="C63" s="12"/>
      <c r="D63" s="12"/>
      <c r="E63" s="11"/>
      <c r="F63" s="12"/>
      <c r="G63" s="12"/>
      <c r="H63" s="11"/>
      <c r="I63" s="12"/>
      <c r="J63" s="12"/>
    </row>
    <row r="64" spans="1:10" ht="12.75">
      <c r="A64" s="1" t="s">
        <v>15</v>
      </c>
      <c r="B64" s="11"/>
      <c r="C64" s="12"/>
      <c r="D64" s="12"/>
      <c r="E64" s="11"/>
      <c r="F64" s="12"/>
      <c r="G64" s="12"/>
      <c r="H64" s="11"/>
      <c r="I64" s="12"/>
      <c r="J64" s="12"/>
    </row>
    <row r="65" spans="1:10" ht="12.75">
      <c r="A65" s="2" t="s">
        <v>42</v>
      </c>
      <c r="B65" s="11">
        <v>160</v>
      </c>
      <c r="C65" s="12">
        <v>202</v>
      </c>
      <c r="D65" s="12">
        <f>SUM(B65:C65)</f>
        <v>362</v>
      </c>
      <c r="E65" s="11">
        <v>9</v>
      </c>
      <c r="F65" s="12">
        <v>12</v>
      </c>
      <c r="G65" s="12">
        <f>SUM(E65:F65)</f>
        <v>21</v>
      </c>
      <c r="H65" s="11">
        <f aca="true" t="shared" si="14" ref="H65:I68">SUM(B65,E65)</f>
        <v>169</v>
      </c>
      <c r="I65" s="12">
        <f t="shared" si="14"/>
        <v>214</v>
      </c>
      <c r="J65" s="12">
        <f>SUM(H65:I65)</f>
        <v>383</v>
      </c>
    </row>
    <row r="66" spans="1:10" ht="12.75">
      <c r="A66" s="2" t="s">
        <v>8</v>
      </c>
      <c r="B66" s="11">
        <v>15</v>
      </c>
      <c r="C66" s="12">
        <v>22</v>
      </c>
      <c r="D66" s="12">
        <f>SUM(B66:C66)</f>
        <v>37</v>
      </c>
      <c r="E66" s="11">
        <v>0</v>
      </c>
      <c r="F66" s="12">
        <v>4</v>
      </c>
      <c r="G66" s="12">
        <f>SUM(E66:F66)</f>
        <v>4</v>
      </c>
      <c r="H66" s="11">
        <f t="shared" si="14"/>
        <v>15</v>
      </c>
      <c r="I66" s="12">
        <f t="shared" si="14"/>
        <v>26</v>
      </c>
      <c r="J66" s="12">
        <f>SUM(H66:I66)</f>
        <v>41</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1549</v>
      </c>
      <c r="C68" s="25">
        <v>2176</v>
      </c>
      <c r="D68" s="25">
        <f>SUM(B68:C68)</f>
        <v>3725</v>
      </c>
      <c r="E68" s="11">
        <v>43</v>
      </c>
      <c r="F68" s="25">
        <v>149</v>
      </c>
      <c r="G68" s="25">
        <f>SUM(E68:F68)</f>
        <v>192</v>
      </c>
      <c r="H68" s="11">
        <f t="shared" si="14"/>
        <v>1592</v>
      </c>
      <c r="I68" s="25">
        <f t="shared" si="14"/>
        <v>2325</v>
      </c>
      <c r="J68" s="25">
        <f>SUM(H68:I68)</f>
        <v>3917</v>
      </c>
    </row>
    <row r="69" spans="1:10" s="17" customFormat="1" ht="12.75">
      <c r="A69" s="19" t="s">
        <v>4</v>
      </c>
      <c r="B69" s="15">
        <f aca="true" t="shared" si="15" ref="B69:J69">SUM(B65:B68)</f>
        <v>1724</v>
      </c>
      <c r="C69" s="16">
        <f t="shared" si="15"/>
        <v>2400</v>
      </c>
      <c r="D69" s="16">
        <f t="shared" si="15"/>
        <v>4124</v>
      </c>
      <c r="E69" s="15">
        <f t="shared" si="15"/>
        <v>52</v>
      </c>
      <c r="F69" s="16">
        <f t="shared" si="15"/>
        <v>165</v>
      </c>
      <c r="G69" s="16">
        <f t="shared" si="15"/>
        <v>217</v>
      </c>
      <c r="H69" s="15">
        <f t="shared" si="15"/>
        <v>1776</v>
      </c>
      <c r="I69" s="16">
        <f t="shared" si="15"/>
        <v>2565</v>
      </c>
      <c r="J69" s="16">
        <f t="shared" si="15"/>
        <v>4341</v>
      </c>
    </row>
    <row r="70" spans="1:10" ht="12.75">
      <c r="A70" s="2"/>
      <c r="B70" s="11"/>
      <c r="C70" s="12"/>
      <c r="D70" s="12"/>
      <c r="E70" s="11"/>
      <c r="F70" s="12"/>
      <c r="G70" s="12"/>
      <c r="H70" s="11"/>
      <c r="I70" s="12"/>
      <c r="J70" s="12"/>
    </row>
    <row r="71" spans="1:10" ht="12.75">
      <c r="A71" s="1" t="s">
        <v>41</v>
      </c>
      <c r="B71" s="11"/>
      <c r="C71" s="12"/>
      <c r="D71" s="12"/>
      <c r="E71" s="11"/>
      <c r="F71" s="12"/>
      <c r="G71" s="12"/>
      <c r="H71" s="11"/>
      <c r="I71" s="12"/>
      <c r="J71" s="12"/>
    </row>
    <row r="72" spans="1:12" ht="12.75">
      <c r="A72" s="2" t="s">
        <v>42</v>
      </c>
      <c r="B72" s="11">
        <v>0</v>
      </c>
      <c r="C72" s="12">
        <v>0</v>
      </c>
      <c r="D72" s="12">
        <f>SUM(B72:C72)</f>
        <v>0</v>
      </c>
      <c r="E72" s="11">
        <v>412</v>
      </c>
      <c r="F72" s="12">
        <v>1582</v>
      </c>
      <c r="G72" s="12">
        <f>SUM(E72:F72)</f>
        <v>1994</v>
      </c>
      <c r="H72" s="11">
        <f aca="true" t="shared" si="16" ref="H72:I76">SUM(B72,E72)</f>
        <v>412</v>
      </c>
      <c r="I72" s="12">
        <f t="shared" si="16"/>
        <v>1582</v>
      </c>
      <c r="J72" s="12">
        <f>SUM(H72:I72)</f>
        <v>1994</v>
      </c>
      <c r="K72" s="12"/>
      <c r="L72" s="12"/>
    </row>
    <row r="73" spans="1:12" ht="12.75">
      <c r="A73" s="2" t="s">
        <v>8</v>
      </c>
      <c r="B73" s="11">
        <v>0</v>
      </c>
      <c r="C73" s="12">
        <v>0</v>
      </c>
      <c r="D73" s="12">
        <f>SUM(B73:C73)</f>
        <v>0</v>
      </c>
      <c r="E73" s="11">
        <v>446</v>
      </c>
      <c r="F73" s="12">
        <v>1989</v>
      </c>
      <c r="G73" s="12">
        <f>SUM(E73:F73)</f>
        <v>2435</v>
      </c>
      <c r="H73" s="11">
        <f t="shared" si="16"/>
        <v>446</v>
      </c>
      <c r="I73" s="12">
        <f t="shared" si="16"/>
        <v>1989</v>
      </c>
      <c r="J73" s="12">
        <f>SUM(H73:I73)</f>
        <v>2435</v>
      </c>
      <c r="K73" s="12"/>
      <c r="L73" s="12"/>
    </row>
    <row r="74" spans="1:12" ht="12.75">
      <c r="A74" s="2" t="s">
        <v>9</v>
      </c>
      <c r="B74" s="11">
        <v>0</v>
      </c>
      <c r="C74" s="12">
        <v>0</v>
      </c>
      <c r="D74" s="12">
        <f>SUM(B74:C74)</f>
        <v>0</v>
      </c>
      <c r="E74" s="11">
        <v>12</v>
      </c>
      <c r="F74" s="12">
        <v>51</v>
      </c>
      <c r="G74" s="12">
        <f>SUM(E74:F74)</f>
        <v>63</v>
      </c>
      <c r="H74" s="11">
        <f t="shared" si="16"/>
        <v>12</v>
      </c>
      <c r="I74" s="12">
        <f t="shared" si="16"/>
        <v>51</v>
      </c>
      <c r="J74" s="12">
        <f>SUM(H74:I74)</f>
        <v>63</v>
      </c>
      <c r="K74" s="12"/>
      <c r="L74" s="12"/>
    </row>
    <row r="75" spans="1:10" ht="12.75">
      <c r="A75" s="22" t="s">
        <v>10</v>
      </c>
      <c r="B75" s="11">
        <v>0</v>
      </c>
      <c r="C75" s="25">
        <v>0</v>
      </c>
      <c r="D75" s="25">
        <f>SUM(B75:C75)</f>
        <v>0</v>
      </c>
      <c r="E75" s="11">
        <v>50</v>
      </c>
      <c r="F75" s="25">
        <v>194</v>
      </c>
      <c r="G75" s="25">
        <f>SUM(E75:F75)</f>
        <v>244</v>
      </c>
      <c r="H75" s="11">
        <f t="shared" si="16"/>
        <v>50</v>
      </c>
      <c r="I75" s="25">
        <f t="shared" si="16"/>
        <v>194</v>
      </c>
      <c r="J75" s="25">
        <f>SUM(H75:I75)</f>
        <v>244</v>
      </c>
    </row>
    <row r="76" spans="1:10" ht="12.75">
      <c r="A76" s="22" t="s">
        <v>16</v>
      </c>
      <c r="B76" s="11">
        <v>0</v>
      </c>
      <c r="C76" s="25">
        <v>0</v>
      </c>
      <c r="D76" s="25">
        <f>SUM(B76:C76)</f>
        <v>0</v>
      </c>
      <c r="E76" s="11">
        <v>131</v>
      </c>
      <c r="F76" s="25">
        <v>135</v>
      </c>
      <c r="G76" s="25">
        <f>SUM(E76:F76)</f>
        <v>266</v>
      </c>
      <c r="H76" s="11">
        <f t="shared" si="16"/>
        <v>131</v>
      </c>
      <c r="I76" s="25">
        <f t="shared" si="16"/>
        <v>135</v>
      </c>
      <c r="J76" s="25">
        <f>SUM(H76:I76)</f>
        <v>266</v>
      </c>
    </row>
    <row r="77" spans="1:10" s="17" customFormat="1" ht="12.75">
      <c r="A77" s="19" t="s">
        <v>4</v>
      </c>
      <c r="B77" s="15">
        <f>SUM(B72:B76)</f>
        <v>0</v>
      </c>
      <c r="C77" s="16">
        <f aca="true" t="shared" si="17" ref="C77:J77">SUM(C72:C76)</f>
        <v>0</v>
      </c>
      <c r="D77" s="16">
        <f t="shared" si="17"/>
        <v>0</v>
      </c>
      <c r="E77" s="15">
        <f t="shared" si="17"/>
        <v>1051</v>
      </c>
      <c r="F77" s="16">
        <f t="shared" si="17"/>
        <v>3951</v>
      </c>
      <c r="G77" s="16">
        <f t="shared" si="17"/>
        <v>5002</v>
      </c>
      <c r="H77" s="15">
        <f t="shared" si="17"/>
        <v>1051</v>
      </c>
      <c r="I77" s="16">
        <f t="shared" si="17"/>
        <v>3951</v>
      </c>
      <c r="J77" s="16">
        <f t="shared" si="17"/>
        <v>5002</v>
      </c>
    </row>
    <row r="78" spans="1:10" s="17" customFormat="1" ht="12.75" customHeight="1">
      <c r="A78" s="19"/>
      <c r="B78" s="20"/>
      <c r="C78" s="21"/>
      <c r="D78" s="21"/>
      <c r="E78" s="20"/>
      <c r="F78" s="21"/>
      <c r="G78" s="21"/>
      <c r="H78" s="20"/>
      <c r="I78" s="21"/>
      <c r="J78" s="21"/>
    </row>
    <row r="79" spans="1:12" ht="27.75" customHeight="1">
      <c r="A79" s="199" t="s">
        <v>82</v>
      </c>
      <c r="B79" s="23">
        <f>SUM(B77,B69,B62,B55,B45,B42,B35,B28,B21,B14,B48)</f>
        <v>38101</v>
      </c>
      <c r="C79" s="24">
        <f aca="true" t="shared" si="18" ref="C79:J79">SUM(C77,C69,C62,C55,C45,C42,C35,C28,C21,C14,C48)</f>
        <v>101068</v>
      </c>
      <c r="D79" s="24">
        <f t="shared" si="18"/>
        <v>139169</v>
      </c>
      <c r="E79" s="23">
        <f t="shared" si="18"/>
        <v>4560</v>
      </c>
      <c r="F79" s="24">
        <f t="shared" si="18"/>
        <v>18660</v>
      </c>
      <c r="G79" s="200">
        <f t="shared" si="18"/>
        <v>23220</v>
      </c>
      <c r="H79" s="23">
        <f t="shared" si="18"/>
        <v>42661</v>
      </c>
      <c r="I79" s="24">
        <f t="shared" si="18"/>
        <v>119728</v>
      </c>
      <c r="J79" s="24">
        <f t="shared" si="18"/>
        <v>162389</v>
      </c>
      <c r="L79" s="12"/>
    </row>
    <row r="80" spans="1:10" ht="12.75">
      <c r="A80" s="22"/>
      <c r="B80" s="25"/>
      <c r="C80" s="25"/>
      <c r="D80" s="25"/>
      <c r="E80" s="25"/>
      <c r="F80" s="25"/>
      <c r="G80" s="25"/>
      <c r="H80" s="25"/>
      <c r="I80" s="25"/>
      <c r="J80" s="25"/>
    </row>
    <row r="81" spans="1:10" ht="12.75">
      <c r="A81" s="4" t="s">
        <v>61</v>
      </c>
      <c r="B81" s="12"/>
      <c r="C81" s="12"/>
      <c r="D81" s="12"/>
      <c r="E81" s="12"/>
      <c r="F81" s="12"/>
      <c r="G81" s="12"/>
      <c r="H81" s="12"/>
      <c r="I81" s="12"/>
      <c r="J81" s="12"/>
    </row>
    <row r="82" spans="1:10" ht="12.75">
      <c r="A82" s="4" t="s">
        <v>21</v>
      </c>
      <c r="B82" s="12"/>
      <c r="C82" s="12"/>
      <c r="D82" s="12"/>
      <c r="E82" s="12"/>
      <c r="F82" s="12"/>
      <c r="G82" s="12"/>
      <c r="H82" s="12"/>
      <c r="I82" s="12"/>
      <c r="J82" s="12"/>
    </row>
    <row r="83" spans="1:10" s="215" customFormat="1" ht="12.75">
      <c r="A83" s="216"/>
      <c r="B83" s="214"/>
      <c r="C83" s="214"/>
      <c r="D83" s="214"/>
      <c r="E83" s="214"/>
      <c r="F83" s="214"/>
      <c r="G83" s="214"/>
      <c r="H83" s="214"/>
      <c r="I83" s="214"/>
      <c r="J83" s="214"/>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sheetData>
  <sheetProtection/>
  <mergeCells count="1">
    <mergeCell ref="A2:J2"/>
  </mergeCells>
  <printOptions horizontalCentered="1"/>
  <pageMargins left="0.1968503937007874" right="0.1968503937007874" top="0.5905511811023623" bottom="0.3937007874015748" header="0.5118110236220472" footer="0.5118110236220472"/>
  <pageSetup fitToHeight="1" fitToWidth="1" horizontalDpi="300" verticalDpi="300" orientation="portrait" paperSize="9" scale="72"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tabColor theme="2"/>
    <pageSetUpPr fitToPage="1"/>
  </sheetPr>
  <dimension ref="A1:I66"/>
  <sheetViews>
    <sheetView zoomScalePageLayoutView="0" workbookViewId="0" topLeftCell="A1">
      <selection activeCell="A73" sqref="A73"/>
    </sheetView>
  </sheetViews>
  <sheetFormatPr defaultColWidth="9.28125" defaultRowHeight="12.75"/>
  <cols>
    <col min="1" max="1" width="32.28125" style="27" customWidth="1"/>
    <col min="2" max="9" width="9.7109375" style="27" customWidth="1"/>
    <col min="10" max="16384" width="9.28125" style="27" customWidth="1"/>
  </cols>
  <sheetData>
    <row r="1" ht="12.75">
      <c r="A1" s="26" t="s">
        <v>90</v>
      </c>
    </row>
    <row r="2" spans="1:8" ht="12.75">
      <c r="A2" s="248" t="s">
        <v>17</v>
      </c>
      <c r="B2" s="248"/>
      <c r="C2" s="248"/>
      <c r="D2" s="248"/>
      <c r="E2" s="248"/>
      <c r="F2" s="248"/>
      <c r="G2" s="248"/>
      <c r="H2" s="248"/>
    </row>
    <row r="3" spans="1:5" ht="12.75">
      <c r="A3" s="29"/>
      <c r="B3" s="30"/>
      <c r="C3" s="30"/>
      <c r="D3" s="30"/>
      <c r="E3" s="30"/>
    </row>
    <row r="4" spans="1:8" ht="12.75">
      <c r="A4" s="247" t="s">
        <v>67</v>
      </c>
      <c r="B4" s="247"/>
      <c r="C4" s="247"/>
      <c r="D4" s="247"/>
      <c r="E4" s="247"/>
      <c r="F4" s="247"/>
      <c r="G4" s="247"/>
      <c r="H4" s="247"/>
    </row>
    <row r="5" ht="13.5" thickBot="1">
      <c r="A5" s="28"/>
    </row>
    <row r="6" spans="1:9" ht="12.75">
      <c r="A6" s="31"/>
      <c r="B6" s="32"/>
      <c r="C6" s="32"/>
      <c r="D6" s="32"/>
      <c r="E6" s="32"/>
      <c r="F6" s="32"/>
      <c r="G6" s="32"/>
      <c r="H6" s="32"/>
      <c r="I6" s="32"/>
    </row>
    <row r="7" spans="1:9" s="137" customFormat="1" ht="12.75">
      <c r="A7" s="135"/>
      <c r="B7" s="211" t="s">
        <v>65</v>
      </c>
      <c r="C7" s="211" t="s">
        <v>66</v>
      </c>
      <c r="D7" s="211" t="s">
        <v>77</v>
      </c>
      <c r="E7" s="211" t="s">
        <v>78</v>
      </c>
      <c r="F7" s="211" t="s">
        <v>79</v>
      </c>
      <c r="G7" s="211" t="s">
        <v>88</v>
      </c>
      <c r="H7" s="211" t="s">
        <v>89</v>
      </c>
      <c r="I7" s="211" t="s">
        <v>92</v>
      </c>
    </row>
    <row r="8" spans="1:9" ht="12.75">
      <c r="A8" s="33"/>
      <c r="B8" s="34"/>
      <c r="C8" s="34"/>
      <c r="D8" s="34"/>
      <c r="E8" s="34"/>
      <c r="F8" s="34"/>
      <c r="G8" s="34"/>
      <c r="H8" s="34"/>
      <c r="I8" s="34"/>
    </row>
    <row r="9" spans="1:9" ht="12.75">
      <c r="A9" s="26"/>
      <c r="B9" s="35"/>
      <c r="C9" s="35"/>
      <c r="D9" s="35"/>
      <c r="E9" s="35"/>
      <c r="F9" s="35"/>
      <c r="G9" s="35"/>
      <c r="H9" s="35"/>
      <c r="I9" s="35"/>
    </row>
    <row r="10" spans="1:9" ht="12.75">
      <c r="A10" s="26" t="s">
        <v>7</v>
      </c>
      <c r="B10" s="34"/>
      <c r="C10" s="34"/>
      <c r="D10" s="34"/>
      <c r="E10" s="34"/>
      <c r="F10" s="34"/>
      <c r="G10" s="34"/>
      <c r="H10" s="34"/>
      <c r="I10" s="34"/>
    </row>
    <row r="11" spans="1:9" ht="12.75">
      <c r="A11" s="28" t="s">
        <v>18</v>
      </c>
      <c r="B11" s="36">
        <v>35352</v>
      </c>
      <c r="C11" s="36">
        <v>35704</v>
      </c>
      <c r="D11" s="36">
        <v>36951</v>
      </c>
      <c r="E11" s="36">
        <v>37339</v>
      </c>
      <c r="F11" s="36">
        <v>37835</v>
      </c>
      <c r="G11" s="36">
        <v>38122</v>
      </c>
      <c r="H11" s="36">
        <v>38853</v>
      </c>
      <c r="I11" s="36">
        <v>41232</v>
      </c>
    </row>
    <row r="12" spans="1:9" ht="12.75">
      <c r="A12" s="28" t="s">
        <v>19</v>
      </c>
      <c r="B12" s="36">
        <v>11142</v>
      </c>
      <c r="C12" s="36">
        <v>13429</v>
      </c>
      <c r="D12" s="36">
        <v>12800</v>
      </c>
      <c r="E12" s="36">
        <v>13111</v>
      </c>
      <c r="F12" s="36">
        <v>13411</v>
      </c>
      <c r="G12" s="36">
        <v>13679</v>
      </c>
      <c r="H12" s="36">
        <v>13280</v>
      </c>
      <c r="I12" s="36">
        <v>12236</v>
      </c>
    </row>
    <row r="13" spans="1:9" s="39" customFormat="1" ht="12.75">
      <c r="A13" s="37" t="s">
        <v>4</v>
      </c>
      <c r="B13" s="38">
        <f aca="true" t="shared" si="0" ref="B13:I13">SUM(B11:B12)</f>
        <v>46494</v>
      </c>
      <c r="C13" s="38">
        <f t="shared" si="0"/>
        <v>49133</v>
      </c>
      <c r="D13" s="38">
        <f t="shared" si="0"/>
        <v>49751</v>
      </c>
      <c r="E13" s="38">
        <f t="shared" si="0"/>
        <v>50450</v>
      </c>
      <c r="F13" s="38">
        <f t="shared" si="0"/>
        <v>51246</v>
      </c>
      <c r="G13" s="38">
        <f t="shared" si="0"/>
        <v>51801</v>
      </c>
      <c r="H13" s="38">
        <f t="shared" si="0"/>
        <v>52133</v>
      </c>
      <c r="I13" s="38">
        <f t="shared" si="0"/>
        <v>53468</v>
      </c>
    </row>
    <row r="14" spans="1:9" ht="12.75">
      <c r="A14" s="40"/>
      <c r="B14" s="36"/>
      <c r="C14" s="36"/>
      <c r="D14" s="36"/>
      <c r="E14" s="36"/>
      <c r="F14" s="36"/>
      <c r="G14" s="36"/>
      <c r="H14" s="36"/>
      <c r="I14" s="36"/>
    </row>
    <row r="15" spans="1:9" ht="12.75">
      <c r="A15" s="26" t="s">
        <v>11</v>
      </c>
      <c r="B15" s="36"/>
      <c r="C15" s="36"/>
      <c r="D15" s="36"/>
      <c r="E15" s="36"/>
      <c r="F15" s="36"/>
      <c r="G15" s="36"/>
      <c r="H15" s="36"/>
      <c r="I15" s="36"/>
    </row>
    <row r="16" spans="1:9" ht="12.75">
      <c r="A16" s="28" t="s">
        <v>18</v>
      </c>
      <c r="B16" s="36">
        <v>4644</v>
      </c>
      <c r="C16" s="36">
        <v>4711</v>
      </c>
      <c r="D16" s="36">
        <v>4724</v>
      </c>
      <c r="E16" s="36">
        <v>4711</v>
      </c>
      <c r="F16" s="36">
        <v>4693</v>
      </c>
      <c r="G16" s="36">
        <v>4613</v>
      </c>
      <c r="H16" s="36">
        <v>4598</v>
      </c>
      <c r="I16" s="36">
        <v>4569</v>
      </c>
    </row>
    <row r="17" spans="1:9" ht="12.75">
      <c r="A17" s="28" t="s">
        <v>19</v>
      </c>
      <c r="B17" s="36">
        <v>1473</v>
      </c>
      <c r="C17" s="36">
        <v>1514</v>
      </c>
      <c r="D17" s="36">
        <v>1525</v>
      </c>
      <c r="E17" s="36">
        <v>1538</v>
      </c>
      <c r="F17" s="36">
        <v>1534</v>
      </c>
      <c r="G17" s="36">
        <v>1534</v>
      </c>
      <c r="H17" s="36">
        <v>1568</v>
      </c>
      <c r="I17" s="36">
        <v>1721</v>
      </c>
    </row>
    <row r="18" spans="1:9" s="39" customFormat="1" ht="12.75">
      <c r="A18" s="37" t="s">
        <v>4</v>
      </c>
      <c r="B18" s="38">
        <f aca="true" t="shared" si="1" ref="B18:I18">SUM(B16:B17)</f>
        <v>6117</v>
      </c>
      <c r="C18" s="38">
        <f t="shared" si="1"/>
        <v>6225</v>
      </c>
      <c r="D18" s="38">
        <f t="shared" si="1"/>
        <v>6249</v>
      </c>
      <c r="E18" s="38">
        <f t="shared" si="1"/>
        <v>6249</v>
      </c>
      <c r="F18" s="38">
        <f t="shared" si="1"/>
        <v>6227</v>
      </c>
      <c r="G18" s="38">
        <f t="shared" si="1"/>
        <v>6147</v>
      </c>
      <c r="H18" s="38">
        <f t="shared" si="1"/>
        <v>6166</v>
      </c>
      <c r="I18" s="38">
        <f t="shared" si="1"/>
        <v>6290</v>
      </c>
    </row>
    <row r="19" spans="1:9" ht="12.75">
      <c r="A19" s="28"/>
      <c r="B19" s="36"/>
      <c r="C19" s="36"/>
      <c r="D19" s="36"/>
      <c r="E19" s="36"/>
      <c r="F19" s="36"/>
      <c r="G19" s="36"/>
      <c r="H19" s="36"/>
      <c r="I19" s="36"/>
    </row>
    <row r="20" spans="1:9" ht="12.75">
      <c r="A20" s="26" t="s">
        <v>12</v>
      </c>
      <c r="B20" s="36"/>
      <c r="C20" s="36"/>
      <c r="D20" s="36"/>
      <c r="E20" s="36"/>
      <c r="F20" s="36"/>
      <c r="G20" s="36"/>
      <c r="H20" s="36"/>
      <c r="I20" s="36"/>
    </row>
    <row r="21" spans="1:9" ht="12.75">
      <c r="A21" s="28" t="s">
        <v>18</v>
      </c>
      <c r="B21" s="36">
        <v>42782</v>
      </c>
      <c r="C21" s="36">
        <v>42150</v>
      </c>
      <c r="D21" s="36">
        <v>41545</v>
      </c>
      <c r="E21" s="36">
        <v>40983</v>
      </c>
      <c r="F21" s="36">
        <v>41092</v>
      </c>
      <c r="G21" s="36">
        <v>40453</v>
      </c>
      <c r="H21" s="36">
        <f>41653-H31</f>
        <v>40640</v>
      </c>
      <c r="I21" s="36">
        <v>42214</v>
      </c>
    </row>
    <row r="22" spans="1:9" ht="12.75">
      <c r="A22" s="28" t="s">
        <v>19</v>
      </c>
      <c r="B22" s="36">
        <v>12241</v>
      </c>
      <c r="C22" s="36">
        <v>12410</v>
      </c>
      <c r="D22" s="36">
        <v>12546</v>
      </c>
      <c r="E22" s="36">
        <v>12716</v>
      </c>
      <c r="F22" s="36">
        <v>12549</v>
      </c>
      <c r="G22" s="36">
        <v>13102</v>
      </c>
      <c r="H22" s="36">
        <f>13305-H32</f>
        <v>13009</v>
      </c>
      <c r="I22" s="36">
        <v>11819</v>
      </c>
    </row>
    <row r="23" spans="1:9" s="39" customFormat="1" ht="12.75">
      <c r="A23" s="37" t="s">
        <v>4</v>
      </c>
      <c r="B23" s="38">
        <f aca="true" t="shared" si="2" ref="B23:I23">SUM(B21:B22)</f>
        <v>55023</v>
      </c>
      <c r="C23" s="38">
        <f t="shared" si="2"/>
        <v>54560</v>
      </c>
      <c r="D23" s="38">
        <f t="shared" si="2"/>
        <v>54091</v>
      </c>
      <c r="E23" s="38">
        <f t="shared" si="2"/>
        <v>53699</v>
      </c>
      <c r="F23" s="38">
        <f t="shared" si="2"/>
        <v>53641</v>
      </c>
      <c r="G23" s="38">
        <f t="shared" si="2"/>
        <v>53555</v>
      </c>
      <c r="H23" s="38">
        <f t="shared" si="2"/>
        <v>53649</v>
      </c>
      <c r="I23" s="38">
        <f t="shared" si="2"/>
        <v>54033</v>
      </c>
    </row>
    <row r="24" spans="1:9" ht="12.75">
      <c r="A24" s="40"/>
      <c r="B24" s="36"/>
      <c r="C24" s="36"/>
      <c r="D24" s="36"/>
      <c r="E24" s="36"/>
      <c r="F24" s="36"/>
      <c r="G24" s="36"/>
      <c r="H24" s="36"/>
      <c r="I24" s="36"/>
    </row>
    <row r="25" spans="1:9" ht="12.75">
      <c r="A25" s="26" t="s">
        <v>13</v>
      </c>
      <c r="B25" s="36"/>
      <c r="C25" s="36"/>
      <c r="D25" s="36"/>
      <c r="E25" s="36"/>
      <c r="F25" s="36"/>
      <c r="G25" s="36"/>
      <c r="H25" s="36"/>
      <c r="I25" s="36"/>
    </row>
    <row r="26" spans="1:9" ht="12.75">
      <c r="A26" s="28" t="s">
        <v>18</v>
      </c>
      <c r="B26" s="36">
        <v>2322</v>
      </c>
      <c r="C26" s="36">
        <v>4656</v>
      </c>
      <c r="D26" s="36">
        <v>4815</v>
      </c>
      <c r="E26" s="36">
        <v>4903</v>
      </c>
      <c r="F26" s="36">
        <v>5018</v>
      </c>
      <c r="G26" s="36">
        <v>5062</v>
      </c>
      <c r="H26" s="36">
        <v>5138</v>
      </c>
      <c r="I26" s="36">
        <v>5283</v>
      </c>
    </row>
    <row r="27" spans="1:9" ht="12.75">
      <c r="A27" s="28" t="s">
        <v>19</v>
      </c>
      <c r="B27" s="36">
        <v>3979</v>
      </c>
      <c r="C27" s="36">
        <v>1850</v>
      </c>
      <c r="D27" s="36">
        <v>1902</v>
      </c>
      <c r="E27" s="36">
        <v>1920</v>
      </c>
      <c r="F27" s="36">
        <v>1912</v>
      </c>
      <c r="G27" s="36">
        <v>1898</v>
      </c>
      <c r="H27" s="36">
        <v>1958</v>
      </c>
      <c r="I27" s="36">
        <v>2009</v>
      </c>
    </row>
    <row r="28" spans="1:9" s="39" customFormat="1" ht="12.75">
      <c r="A28" s="37" t="s">
        <v>4</v>
      </c>
      <c r="B28" s="38">
        <f aca="true" t="shared" si="3" ref="B28:I28">SUM(B26:B27)</f>
        <v>6301</v>
      </c>
      <c r="C28" s="38">
        <f t="shared" si="3"/>
        <v>6506</v>
      </c>
      <c r="D28" s="38">
        <f t="shared" si="3"/>
        <v>6717</v>
      </c>
      <c r="E28" s="38">
        <f t="shared" si="3"/>
        <v>6823</v>
      </c>
      <c r="F28" s="38">
        <f t="shared" si="3"/>
        <v>6930</v>
      </c>
      <c r="G28" s="38">
        <f t="shared" si="3"/>
        <v>6960</v>
      </c>
      <c r="H28" s="38">
        <f t="shared" si="3"/>
        <v>7096</v>
      </c>
      <c r="I28" s="38">
        <f t="shared" si="3"/>
        <v>7292</v>
      </c>
    </row>
    <row r="29" spans="1:9" s="39" customFormat="1" ht="12.75">
      <c r="A29" s="37"/>
      <c r="B29" s="41"/>
      <c r="C29" s="41"/>
      <c r="D29" s="41"/>
      <c r="E29" s="41"/>
      <c r="F29" s="41"/>
      <c r="G29" s="41"/>
      <c r="H29" s="41"/>
      <c r="I29" s="41"/>
    </row>
    <row r="30" spans="1:9" s="39" customFormat="1" ht="12.75">
      <c r="A30" s="26" t="s">
        <v>72</v>
      </c>
      <c r="B30" s="41"/>
      <c r="C30" s="41"/>
      <c r="D30" s="41"/>
      <c r="E30" s="41"/>
      <c r="F30" s="41"/>
      <c r="G30" s="41"/>
      <c r="H30" s="41"/>
      <c r="I30" s="41"/>
    </row>
    <row r="31" spans="1:9" s="39" customFormat="1" ht="12.75">
      <c r="A31" s="28" t="s">
        <v>18</v>
      </c>
      <c r="B31" s="36">
        <v>669</v>
      </c>
      <c r="C31" s="36">
        <v>694</v>
      </c>
      <c r="D31" s="36">
        <v>767</v>
      </c>
      <c r="E31" s="36">
        <v>855</v>
      </c>
      <c r="F31" s="36">
        <v>903</v>
      </c>
      <c r="G31" s="36">
        <v>943</v>
      </c>
      <c r="H31" s="36">
        <v>1013</v>
      </c>
      <c r="I31" s="36">
        <v>1009</v>
      </c>
    </row>
    <row r="32" spans="1:9" s="39" customFormat="1" ht="12.75">
      <c r="A32" s="28" t="s">
        <v>19</v>
      </c>
      <c r="B32" s="36">
        <v>290</v>
      </c>
      <c r="C32" s="36">
        <v>335</v>
      </c>
      <c r="D32" s="36">
        <v>356</v>
      </c>
      <c r="E32" s="36">
        <v>357</v>
      </c>
      <c r="F32" s="36">
        <v>339</v>
      </c>
      <c r="G32" s="36">
        <v>315</v>
      </c>
      <c r="H32" s="36">
        <v>296</v>
      </c>
      <c r="I32" s="36">
        <v>242</v>
      </c>
    </row>
    <row r="33" spans="1:9" s="39" customFormat="1" ht="12.75">
      <c r="A33" s="37" t="s">
        <v>4</v>
      </c>
      <c r="B33" s="38">
        <f aca="true" t="shared" si="4" ref="B33:I33">SUM(B31:B32)</f>
        <v>959</v>
      </c>
      <c r="C33" s="38">
        <f t="shared" si="4"/>
        <v>1029</v>
      </c>
      <c r="D33" s="38">
        <f t="shared" si="4"/>
        <v>1123</v>
      </c>
      <c r="E33" s="38">
        <f t="shared" si="4"/>
        <v>1212</v>
      </c>
      <c r="F33" s="38">
        <f t="shared" si="4"/>
        <v>1242</v>
      </c>
      <c r="G33" s="38">
        <f t="shared" si="4"/>
        <v>1258</v>
      </c>
      <c r="H33" s="38">
        <f t="shared" si="4"/>
        <v>1309</v>
      </c>
      <c r="I33" s="38">
        <f t="shared" si="4"/>
        <v>1251</v>
      </c>
    </row>
    <row r="34" spans="1:9" ht="12.75">
      <c r="A34" s="28"/>
      <c r="B34" s="36"/>
      <c r="C34" s="36"/>
      <c r="D34" s="36"/>
      <c r="E34" s="36"/>
      <c r="F34" s="36"/>
      <c r="G34" s="36"/>
      <c r="H34" s="36"/>
      <c r="I34" s="36"/>
    </row>
    <row r="35" spans="1:9" ht="12.75">
      <c r="A35" s="26" t="s">
        <v>14</v>
      </c>
      <c r="B35" s="36"/>
      <c r="C35" s="36"/>
      <c r="D35" s="36"/>
      <c r="E35" s="36"/>
      <c r="F35" s="36"/>
      <c r="G35" s="36"/>
      <c r="H35" s="36"/>
      <c r="I35" s="36"/>
    </row>
    <row r="36" spans="1:9" ht="12.75">
      <c r="A36" s="28" t="s">
        <v>18</v>
      </c>
      <c r="B36" s="36">
        <v>4681</v>
      </c>
      <c r="C36" s="36">
        <v>4662</v>
      </c>
      <c r="D36" s="36">
        <v>4069</v>
      </c>
      <c r="E36" s="36">
        <v>3838</v>
      </c>
      <c r="F36" s="36">
        <v>3884</v>
      </c>
      <c r="G36" s="36">
        <v>3757</v>
      </c>
      <c r="H36" s="36">
        <v>3805</v>
      </c>
      <c r="I36" s="36">
        <v>3825</v>
      </c>
    </row>
    <row r="37" spans="1:9" ht="12.75">
      <c r="A37" s="28" t="s">
        <v>19</v>
      </c>
      <c r="B37" s="36">
        <v>3009</v>
      </c>
      <c r="C37" s="36">
        <v>3026</v>
      </c>
      <c r="D37" s="36">
        <v>2527</v>
      </c>
      <c r="E37" s="36">
        <v>2479</v>
      </c>
      <c r="F37" s="36">
        <v>2418</v>
      </c>
      <c r="G37" s="36">
        <v>2525</v>
      </c>
      <c r="H37" s="36">
        <v>2605</v>
      </c>
      <c r="I37" s="36">
        <v>2593</v>
      </c>
    </row>
    <row r="38" spans="1:9" s="39" customFormat="1" ht="12.75">
      <c r="A38" s="37" t="s">
        <v>4</v>
      </c>
      <c r="B38" s="38">
        <f aca="true" t="shared" si="5" ref="B38:I38">SUM(B36:B37)</f>
        <v>7690</v>
      </c>
      <c r="C38" s="38">
        <f t="shared" si="5"/>
        <v>7688</v>
      </c>
      <c r="D38" s="38">
        <f t="shared" si="5"/>
        <v>6596</v>
      </c>
      <c r="E38" s="38">
        <f t="shared" si="5"/>
        <v>6317</v>
      </c>
      <c r="F38" s="38">
        <f t="shared" si="5"/>
        <v>6302</v>
      </c>
      <c r="G38" s="38">
        <f t="shared" si="5"/>
        <v>6282</v>
      </c>
      <c r="H38" s="38">
        <f t="shared" si="5"/>
        <v>6410</v>
      </c>
      <c r="I38" s="38">
        <f t="shared" si="5"/>
        <v>6418</v>
      </c>
    </row>
    <row r="39" spans="1:9" s="39" customFormat="1" ht="12.75">
      <c r="A39" s="37"/>
      <c r="B39" s="41"/>
      <c r="C39" s="41"/>
      <c r="D39" s="41"/>
      <c r="E39" s="41"/>
      <c r="F39" s="41"/>
      <c r="G39" s="41"/>
      <c r="H39" s="41"/>
      <c r="I39" s="41"/>
    </row>
    <row r="40" spans="1:9" s="39" customFormat="1" ht="12.75">
      <c r="A40" s="201" t="s">
        <v>48</v>
      </c>
      <c r="B40" s="41"/>
      <c r="C40" s="41"/>
      <c r="D40" s="41"/>
      <c r="E40" s="41"/>
      <c r="F40" s="41"/>
      <c r="G40" s="41"/>
      <c r="H40" s="41"/>
      <c r="I40" s="41"/>
    </row>
    <row r="41" spans="1:9" s="39" customFormat="1" ht="12.75">
      <c r="A41" s="28" t="s">
        <v>18</v>
      </c>
      <c r="B41" s="41">
        <v>0</v>
      </c>
      <c r="C41" s="41">
        <v>0</v>
      </c>
      <c r="D41" s="41">
        <v>0</v>
      </c>
      <c r="E41" s="41">
        <v>0</v>
      </c>
      <c r="F41" s="41">
        <v>0</v>
      </c>
      <c r="G41" s="41">
        <v>0</v>
      </c>
      <c r="H41" s="41">
        <v>527</v>
      </c>
      <c r="I41" s="41">
        <v>535</v>
      </c>
    </row>
    <row r="42" spans="1:9" s="39" customFormat="1" ht="12.75">
      <c r="A42" s="28" t="s">
        <v>19</v>
      </c>
      <c r="B42" s="36">
        <v>616</v>
      </c>
      <c r="C42" s="36">
        <v>632</v>
      </c>
      <c r="D42" s="36">
        <v>644</v>
      </c>
      <c r="E42" s="36">
        <v>742</v>
      </c>
      <c r="F42" s="36">
        <v>816</v>
      </c>
      <c r="G42" s="36">
        <v>894</v>
      </c>
      <c r="H42" s="36">
        <v>439</v>
      </c>
      <c r="I42" s="36">
        <v>422</v>
      </c>
    </row>
    <row r="43" spans="1:9" s="39" customFormat="1" ht="12.75">
      <c r="A43" s="37" t="s">
        <v>4</v>
      </c>
      <c r="B43" s="38">
        <f aca="true" t="shared" si="6" ref="B43:I43">B41+B42</f>
        <v>616</v>
      </c>
      <c r="C43" s="38">
        <f t="shared" si="6"/>
        <v>632</v>
      </c>
      <c r="D43" s="38">
        <f t="shared" si="6"/>
        <v>644</v>
      </c>
      <c r="E43" s="38">
        <f t="shared" si="6"/>
        <v>742</v>
      </c>
      <c r="F43" s="38">
        <f t="shared" si="6"/>
        <v>816</v>
      </c>
      <c r="G43" s="38">
        <f t="shared" si="6"/>
        <v>894</v>
      </c>
      <c r="H43" s="38">
        <f t="shared" si="6"/>
        <v>966</v>
      </c>
      <c r="I43" s="38">
        <f t="shared" si="6"/>
        <v>957</v>
      </c>
    </row>
    <row r="44" spans="1:9" ht="12.75">
      <c r="A44" s="28"/>
      <c r="B44" s="36"/>
      <c r="C44" s="36"/>
      <c r="D44" s="36"/>
      <c r="E44" s="36"/>
      <c r="F44" s="36"/>
      <c r="G44" s="36"/>
      <c r="H44" s="36"/>
      <c r="I44" s="36"/>
    </row>
    <row r="45" spans="1:9" ht="12.75">
      <c r="A45" s="1" t="s">
        <v>45</v>
      </c>
      <c r="B45" s="36"/>
      <c r="C45" s="36"/>
      <c r="D45" s="36"/>
      <c r="E45" s="36"/>
      <c r="F45" s="36"/>
      <c r="G45" s="36"/>
      <c r="H45" s="36"/>
      <c r="I45" s="36"/>
    </row>
    <row r="46" spans="1:9" ht="12.75">
      <c r="A46" s="28" t="s">
        <v>18</v>
      </c>
      <c r="B46" s="36">
        <v>2783</v>
      </c>
      <c r="C46" s="36">
        <v>2848</v>
      </c>
      <c r="D46" s="36">
        <v>2840</v>
      </c>
      <c r="E46" s="36">
        <v>2827</v>
      </c>
      <c r="F46" s="36">
        <v>2810</v>
      </c>
      <c r="G46" s="36">
        <v>2797</v>
      </c>
      <c r="H46" s="36">
        <v>2842</v>
      </c>
      <c r="I46" s="36">
        <v>3080</v>
      </c>
    </row>
    <row r="47" spans="1:9" ht="12.75">
      <c r="A47" s="28" t="s">
        <v>19</v>
      </c>
      <c r="B47" s="36">
        <v>1493</v>
      </c>
      <c r="C47" s="36">
        <v>1495</v>
      </c>
      <c r="D47" s="36">
        <v>1549</v>
      </c>
      <c r="E47" s="36">
        <v>1628</v>
      </c>
      <c r="F47" s="36">
        <v>1685</v>
      </c>
      <c r="G47" s="36">
        <v>1750</v>
      </c>
      <c r="H47" s="36">
        <v>1759</v>
      </c>
      <c r="I47" s="36">
        <v>1530</v>
      </c>
    </row>
    <row r="48" spans="1:9" s="39" customFormat="1" ht="12.75">
      <c r="A48" s="37" t="s">
        <v>4</v>
      </c>
      <c r="B48" s="38">
        <f aca="true" t="shared" si="7" ref="B48:I48">SUM(B46:B47)</f>
        <v>4276</v>
      </c>
      <c r="C48" s="38">
        <f t="shared" si="7"/>
        <v>4343</v>
      </c>
      <c r="D48" s="38">
        <f t="shared" si="7"/>
        <v>4389</v>
      </c>
      <c r="E48" s="38">
        <f t="shared" si="7"/>
        <v>4455</v>
      </c>
      <c r="F48" s="38">
        <f t="shared" si="7"/>
        <v>4495</v>
      </c>
      <c r="G48" s="38">
        <f t="shared" si="7"/>
        <v>4547</v>
      </c>
      <c r="H48" s="38">
        <f t="shared" si="7"/>
        <v>4601</v>
      </c>
      <c r="I48" s="38">
        <f t="shared" si="7"/>
        <v>4610</v>
      </c>
    </row>
    <row r="49" spans="1:9" ht="12.75">
      <c r="A49" s="28"/>
      <c r="B49" s="36"/>
      <c r="C49" s="36"/>
      <c r="D49" s="36"/>
      <c r="E49" s="36"/>
      <c r="F49" s="36"/>
      <c r="G49" s="36"/>
      <c r="H49" s="36"/>
      <c r="I49" s="36"/>
    </row>
    <row r="50" spans="1:9" ht="12.75">
      <c r="A50" s="1" t="s">
        <v>46</v>
      </c>
      <c r="B50" s="36"/>
      <c r="C50" s="36"/>
      <c r="D50" s="36"/>
      <c r="E50" s="36"/>
      <c r="F50" s="36"/>
      <c r="G50" s="36"/>
      <c r="H50" s="36"/>
      <c r="I50" s="36"/>
    </row>
    <row r="51" spans="1:9" ht="12.75">
      <c r="A51" s="28" t="s">
        <v>18</v>
      </c>
      <c r="B51" s="36">
        <v>458</v>
      </c>
      <c r="C51" s="36">
        <v>464</v>
      </c>
      <c r="D51" s="36">
        <v>460</v>
      </c>
      <c r="E51" s="36">
        <v>451</v>
      </c>
      <c r="F51" s="36">
        <v>441</v>
      </c>
      <c r="G51" s="36">
        <v>407</v>
      </c>
      <c r="H51" s="36">
        <v>395</v>
      </c>
      <c r="I51" s="36">
        <v>381</v>
      </c>
    </row>
    <row r="52" spans="1:9" ht="12.75">
      <c r="A52" s="28" t="s">
        <v>19</v>
      </c>
      <c r="B52" s="36">
        <v>306</v>
      </c>
      <c r="C52" s="36">
        <v>279</v>
      </c>
      <c r="D52" s="36">
        <v>285</v>
      </c>
      <c r="E52" s="36">
        <v>318</v>
      </c>
      <c r="F52" s="36">
        <v>337</v>
      </c>
      <c r="G52" s="36">
        <v>357</v>
      </c>
      <c r="H52" s="36">
        <v>342</v>
      </c>
      <c r="I52" s="36">
        <v>345</v>
      </c>
    </row>
    <row r="53" spans="1:9" s="39" customFormat="1" ht="12.75">
      <c r="A53" s="37" t="s">
        <v>4</v>
      </c>
      <c r="B53" s="38">
        <f aca="true" t="shared" si="8" ref="B53:I53">SUM(B51:B52)</f>
        <v>764</v>
      </c>
      <c r="C53" s="38">
        <f t="shared" si="8"/>
        <v>743</v>
      </c>
      <c r="D53" s="38">
        <f t="shared" si="8"/>
        <v>745</v>
      </c>
      <c r="E53" s="38">
        <f t="shared" si="8"/>
        <v>769</v>
      </c>
      <c r="F53" s="38">
        <f t="shared" si="8"/>
        <v>778</v>
      </c>
      <c r="G53" s="38">
        <f t="shared" si="8"/>
        <v>764</v>
      </c>
      <c r="H53" s="38">
        <f t="shared" si="8"/>
        <v>737</v>
      </c>
      <c r="I53" s="38">
        <f t="shared" si="8"/>
        <v>726</v>
      </c>
    </row>
    <row r="54" spans="1:9" s="39" customFormat="1" ht="12.75">
      <c r="A54" s="37"/>
      <c r="B54" s="41"/>
      <c r="C54" s="41"/>
      <c r="D54" s="41"/>
      <c r="E54" s="41"/>
      <c r="F54" s="41"/>
      <c r="G54" s="41"/>
      <c r="H54" s="41"/>
      <c r="I54" s="41"/>
    </row>
    <row r="55" spans="1:9" ht="12.75">
      <c r="A55" s="26" t="s">
        <v>15</v>
      </c>
      <c r="B55" s="36"/>
      <c r="C55" s="36"/>
      <c r="D55" s="36"/>
      <c r="E55" s="36"/>
      <c r="F55" s="36"/>
      <c r="G55" s="36"/>
      <c r="H55" s="36"/>
      <c r="I55" s="36"/>
    </row>
    <row r="56" spans="1:9" ht="12.75">
      <c r="A56" s="28" t="s">
        <v>18</v>
      </c>
      <c r="B56" s="36">
        <v>3121</v>
      </c>
      <c r="C56" s="36">
        <v>3120</v>
      </c>
      <c r="D56" s="36">
        <v>3146</v>
      </c>
      <c r="E56" s="36">
        <v>3149</v>
      </c>
      <c r="F56" s="36">
        <v>3152</v>
      </c>
      <c r="G56" s="36">
        <v>3139</v>
      </c>
      <c r="H56" s="36">
        <v>3182</v>
      </c>
      <c r="I56" s="36">
        <v>3257</v>
      </c>
    </row>
    <row r="57" spans="1:9" ht="12.75">
      <c r="A57" s="28" t="s">
        <v>19</v>
      </c>
      <c r="B57" s="36">
        <v>912</v>
      </c>
      <c r="C57" s="36">
        <v>936</v>
      </c>
      <c r="D57" s="36">
        <v>920</v>
      </c>
      <c r="E57" s="36">
        <v>953</v>
      </c>
      <c r="F57" s="36">
        <v>933</v>
      </c>
      <c r="G57" s="36">
        <v>922</v>
      </c>
      <c r="H57" s="36">
        <v>897</v>
      </c>
      <c r="I57" s="36">
        <v>867</v>
      </c>
    </row>
    <row r="58" spans="1:9" s="39" customFormat="1" ht="12.75">
      <c r="A58" s="37" t="s">
        <v>4</v>
      </c>
      <c r="B58" s="38">
        <f aca="true" t="shared" si="9" ref="B58:I58">SUM(B56:B57)</f>
        <v>4033</v>
      </c>
      <c r="C58" s="38">
        <f t="shared" si="9"/>
        <v>4056</v>
      </c>
      <c r="D58" s="38">
        <f t="shared" si="9"/>
        <v>4066</v>
      </c>
      <c r="E58" s="38">
        <f t="shared" si="9"/>
        <v>4102</v>
      </c>
      <c r="F58" s="38">
        <f t="shared" si="9"/>
        <v>4085</v>
      </c>
      <c r="G58" s="38">
        <f t="shared" si="9"/>
        <v>4061</v>
      </c>
      <c r="H58" s="38">
        <f t="shared" si="9"/>
        <v>4079</v>
      </c>
      <c r="I58" s="38">
        <f t="shared" si="9"/>
        <v>4124</v>
      </c>
    </row>
    <row r="59" spans="1:9" ht="12.75">
      <c r="A59" s="168"/>
      <c r="B59" s="169"/>
      <c r="C59" s="169"/>
      <c r="D59" s="169"/>
      <c r="E59" s="169"/>
      <c r="F59" s="169"/>
      <c r="G59" s="169"/>
      <c r="H59" s="169"/>
      <c r="I59" s="169"/>
    </row>
    <row r="60" spans="1:9" ht="12.75">
      <c r="A60" s="42" t="s">
        <v>80</v>
      </c>
      <c r="B60" s="36"/>
      <c r="C60" s="36"/>
      <c r="D60" s="36"/>
      <c r="E60" s="36"/>
      <c r="F60" s="36"/>
      <c r="G60" s="36"/>
      <c r="H60" s="36"/>
      <c r="I60" s="36"/>
    </row>
    <row r="61" spans="1:9" ht="12.75">
      <c r="A61" s="28" t="s">
        <v>18</v>
      </c>
      <c r="B61" s="36">
        <f aca="true" t="shared" si="10" ref="B61:F62">SUM(B11,B16,B21,B26,B31,B36,B46,B51,B56,B41)</f>
        <v>96812</v>
      </c>
      <c r="C61" s="36">
        <f t="shared" si="10"/>
        <v>99009</v>
      </c>
      <c r="D61" s="36">
        <f t="shared" si="10"/>
        <v>99317</v>
      </c>
      <c r="E61" s="36">
        <f t="shared" si="10"/>
        <v>99056</v>
      </c>
      <c r="F61" s="36">
        <f t="shared" si="10"/>
        <v>99828</v>
      </c>
      <c r="G61" s="36">
        <f aca="true" t="shared" si="11" ref="G61:I62">SUM(G11,G16,G21,G26,G31,G36,G46,G51,G56,G41)</f>
        <v>99293</v>
      </c>
      <c r="H61" s="36">
        <f t="shared" si="11"/>
        <v>100993</v>
      </c>
      <c r="I61" s="36">
        <f t="shared" si="11"/>
        <v>105385</v>
      </c>
    </row>
    <row r="62" spans="1:9" ht="12.75">
      <c r="A62" s="28" t="s">
        <v>19</v>
      </c>
      <c r="B62" s="36">
        <f t="shared" si="10"/>
        <v>35461</v>
      </c>
      <c r="C62" s="36">
        <f t="shared" si="10"/>
        <v>35906</v>
      </c>
      <c r="D62" s="36">
        <f t="shared" si="10"/>
        <v>35054</v>
      </c>
      <c r="E62" s="36">
        <f t="shared" si="10"/>
        <v>35762</v>
      </c>
      <c r="F62" s="36">
        <f t="shared" si="10"/>
        <v>35934</v>
      </c>
      <c r="G62" s="36">
        <f t="shared" si="11"/>
        <v>36976</v>
      </c>
      <c r="H62" s="36">
        <f t="shared" si="11"/>
        <v>36153</v>
      </c>
      <c r="I62" s="36">
        <f t="shared" si="11"/>
        <v>33784</v>
      </c>
    </row>
    <row r="63" spans="1:9" s="39" customFormat="1" ht="12.75">
      <c r="A63" s="37" t="s">
        <v>4</v>
      </c>
      <c r="B63" s="38">
        <f aca="true" t="shared" si="12" ref="B63:I63">SUM(B61:B62)</f>
        <v>132273</v>
      </c>
      <c r="C63" s="38">
        <f t="shared" si="12"/>
        <v>134915</v>
      </c>
      <c r="D63" s="38">
        <f t="shared" si="12"/>
        <v>134371</v>
      </c>
      <c r="E63" s="38">
        <f t="shared" si="12"/>
        <v>134818</v>
      </c>
      <c r="F63" s="38">
        <f t="shared" si="12"/>
        <v>135762</v>
      </c>
      <c r="G63" s="38">
        <f t="shared" si="12"/>
        <v>136269</v>
      </c>
      <c r="H63" s="38">
        <f t="shared" si="12"/>
        <v>137146</v>
      </c>
      <c r="I63" s="38">
        <f t="shared" si="12"/>
        <v>139169</v>
      </c>
    </row>
    <row r="65" ht="12.75">
      <c r="A65" s="27" t="s">
        <v>61</v>
      </c>
    </row>
    <row r="66" ht="12.75">
      <c r="A66" s="217"/>
    </row>
  </sheetData>
  <sheetProtection/>
  <mergeCells count="2">
    <mergeCell ref="A4:H4"/>
    <mergeCell ref="A2:H2"/>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92"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tabColor theme="2"/>
    <pageSetUpPr fitToPage="1"/>
  </sheetPr>
  <dimension ref="A1:I72"/>
  <sheetViews>
    <sheetView zoomScalePageLayoutView="0" workbookViewId="0" topLeftCell="A1">
      <selection activeCell="A79" sqref="A79"/>
    </sheetView>
  </sheetViews>
  <sheetFormatPr defaultColWidth="9.28125" defaultRowHeight="12.75"/>
  <cols>
    <col min="1" max="1" width="30.28125" style="44" customWidth="1"/>
    <col min="2" max="9" width="9.7109375" style="44" bestFit="1" customWidth="1"/>
    <col min="10" max="16384" width="9.28125" style="44" customWidth="1"/>
  </cols>
  <sheetData>
    <row r="1" ht="12.75">
      <c r="A1" s="43" t="s">
        <v>90</v>
      </c>
    </row>
    <row r="2" spans="1:8" ht="12.75">
      <c r="A2" s="249" t="s">
        <v>20</v>
      </c>
      <c r="B2" s="249"/>
      <c r="C2" s="249"/>
      <c r="D2" s="249"/>
      <c r="E2" s="249"/>
      <c r="F2" s="249"/>
      <c r="G2" s="249"/>
      <c r="H2" s="249"/>
    </row>
    <row r="3" spans="1:5" ht="12.75">
      <c r="A3" s="46"/>
      <c r="B3" s="47"/>
      <c r="C3" s="47"/>
      <c r="D3" s="47"/>
      <c r="E3" s="47"/>
    </row>
    <row r="4" spans="1:8" ht="12.75">
      <c r="A4" s="250" t="s">
        <v>67</v>
      </c>
      <c r="B4" s="250"/>
      <c r="C4" s="250"/>
      <c r="D4" s="250"/>
      <c r="E4" s="250"/>
      <c r="F4" s="250"/>
      <c r="G4" s="250"/>
      <c r="H4" s="250"/>
    </row>
    <row r="5" ht="13.5" thickBot="1">
      <c r="A5" s="45"/>
    </row>
    <row r="6" spans="1:9" ht="12.75">
      <c r="A6" s="48"/>
      <c r="B6" s="49"/>
      <c r="C6" s="49"/>
      <c r="D6" s="49"/>
      <c r="E6" s="49"/>
      <c r="F6" s="49"/>
      <c r="G6" s="49"/>
      <c r="H6" s="49"/>
      <c r="I6" s="49"/>
    </row>
    <row r="7" spans="1:9" s="137" customFormat="1" ht="12.75">
      <c r="A7" s="135"/>
      <c r="B7" s="211" t="s">
        <v>65</v>
      </c>
      <c r="C7" s="211" t="s">
        <v>66</v>
      </c>
      <c r="D7" s="211" t="s">
        <v>77</v>
      </c>
      <c r="E7" s="211" t="s">
        <v>78</v>
      </c>
      <c r="F7" s="211" t="s">
        <v>79</v>
      </c>
      <c r="G7" s="211" t="s">
        <v>88</v>
      </c>
      <c r="H7" s="211" t="s">
        <v>89</v>
      </c>
      <c r="I7" s="211" t="s">
        <v>92</v>
      </c>
    </row>
    <row r="8" spans="1:9" ht="12.75">
      <c r="A8" s="50"/>
      <c r="B8" s="51"/>
      <c r="C8" s="51"/>
      <c r="D8" s="51"/>
      <c r="E8" s="51"/>
      <c r="F8" s="51"/>
      <c r="G8" s="51"/>
      <c r="H8" s="51"/>
      <c r="I8" s="51"/>
    </row>
    <row r="9" spans="1:9" ht="12.75">
      <c r="A9" s="43"/>
      <c r="B9" s="52"/>
      <c r="C9" s="52"/>
      <c r="D9" s="52"/>
      <c r="E9" s="52"/>
      <c r="F9" s="52"/>
      <c r="G9" s="52"/>
      <c r="H9" s="52"/>
      <c r="I9" s="52"/>
    </row>
    <row r="10" spans="1:9" ht="12.75">
      <c r="A10" s="43" t="s">
        <v>7</v>
      </c>
      <c r="B10" s="51"/>
      <c r="C10" s="51"/>
      <c r="D10" s="51"/>
      <c r="E10" s="51"/>
      <c r="F10" s="51"/>
      <c r="G10" s="51"/>
      <c r="H10" s="51"/>
      <c r="I10" s="51"/>
    </row>
    <row r="11" spans="1:9" ht="12.75">
      <c r="A11" s="45" t="s">
        <v>18</v>
      </c>
      <c r="B11" s="53">
        <v>3111</v>
      </c>
      <c r="C11" s="53">
        <v>3169</v>
      </c>
      <c r="D11" s="53">
        <v>3220</v>
      </c>
      <c r="E11" s="53">
        <v>3230</v>
      </c>
      <c r="F11" s="53">
        <v>3290</v>
      </c>
      <c r="G11" s="53">
        <v>3319</v>
      </c>
      <c r="H11" s="53">
        <v>3367</v>
      </c>
      <c r="I11" s="53">
        <v>3497</v>
      </c>
    </row>
    <row r="12" spans="1:9" ht="12.75">
      <c r="A12" s="45" t="s">
        <v>19</v>
      </c>
      <c r="B12" s="53">
        <v>1517</v>
      </c>
      <c r="C12" s="53">
        <v>1566</v>
      </c>
      <c r="D12" s="53">
        <v>1575</v>
      </c>
      <c r="E12" s="53">
        <v>1654</v>
      </c>
      <c r="F12" s="53">
        <v>1706</v>
      </c>
      <c r="G12" s="53">
        <v>1743</v>
      </c>
      <c r="H12" s="53">
        <v>1607</v>
      </c>
      <c r="I12" s="53">
        <v>1737</v>
      </c>
    </row>
    <row r="13" spans="1:9" s="56" customFormat="1" ht="12.75">
      <c r="A13" s="54" t="s">
        <v>4</v>
      </c>
      <c r="B13" s="55">
        <f aca="true" t="shared" si="0" ref="B13:I13">SUM(B11:B12)</f>
        <v>4628</v>
      </c>
      <c r="C13" s="55">
        <f t="shared" si="0"/>
        <v>4735</v>
      </c>
      <c r="D13" s="55">
        <f t="shared" si="0"/>
        <v>4795</v>
      </c>
      <c r="E13" s="55">
        <f t="shared" si="0"/>
        <v>4884</v>
      </c>
      <c r="F13" s="55">
        <f t="shared" si="0"/>
        <v>4996</v>
      </c>
      <c r="G13" s="55">
        <f t="shared" si="0"/>
        <v>5062</v>
      </c>
      <c r="H13" s="55">
        <f t="shared" si="0"/>
        <v>4974</v>
      </c>
      <c r="I13" s="55">
        <f t="shared" si="0"/>
        <v>5234</v>
      </c>
    </row>
    <row r="14" spans="1:9" ht="12.75">
      <c r="A14" s="57"/>
      <c r="B14" s="53"/>
      <c r="C14" s="53"/>
      <c r="D14" s="53"/>
      <c r="E14" s="53"/>
      <c r="F14" s="53"/>
      <c r="G14" s="53"/>
      <c r="H14" s="53"/>
      <c r="I14" s="53"/>
    </row>
    <row r="15" spans="1:9" ht="12.75">
      <c r="A15" s="43" t="s">
        <v>11</v>
      </c>
      <c r="B15" s="53"/>
      <c r="C15" s="53"/>
      <c r="D15" s="53"/>
      <c r="E15" s="53"/>
      <c r="F15" s="53"/>
      <c r="G15" s="53"/>
      <c r="H15" s="53"/>
      <c r="I15" s="53"/>
    </row>
    <row r="16" spans="1:9" ht="12.75">
      <c r="A16" s="45" t="s">
        <v>18</v>
      </c>
      <c r="B16" s="53">
        <v>1545</v>
      </c>
      <c r="C16" s="53">
        <v>1570</v>
      </c>
      <c r="D16" s="53">
        <v>1589</v>
      </c>
      <c r="E16" s="53">
        <v>1610</v>
      </c>
      <c r="F16" s="53">
        <v>1642</v>
      </c>
      <c r="G16" s="53">
        <v>1642</v>
      </c>
      <c r="H16" s="53">
        <v>1703</v>
      </c>
      <c r="I16" s="53">
        <v>1726</v>
      </c>
    </row>
    <row r="17" spans="1:9" ht="12.75">
      <c r="A17" s="45" t="s">
        <v>19</v>
      </c>
      <c r="B17" s="53">
        <v>650</v>
      </c>
      <c r="C17" s="53">
        <v>673</v>
      </c>
      <c r="D17" s="53">
        <v>682</v>
      </c>
      <c r="E17" s="53">
        <v>737</v>
      </c>
      <c r="F17" s="53">
        <v>754</v>
      </c>
      <c r="G17" s="53">
        <v>759</v>
      </c>
      <c r="H17" s="53">
        <v>789</v>
      </c>
      <c r="I17" s="53">
        <v>859</v>
      </c>
    </row>
    <row r="18" spans="1:9" s="56" customFormat="1" ht="12.75">
      <c r="A18" s="54" t="s">
        <v>4</v>
      </c>
      <c r="B18" s="55">
        <f aca="true" t="shared" si="1" ref="B18:I18">SUM(B16:B17)</f>
        <v>2195</v>
      </c>
      <c r="C18" s="55">
        <f t="shared" si="1"/>
        <v>2243</v>
      </c>
      <c r="D18" s="55">
        <f t="shared" si="1"/>
        <v>2271</v>
      </c>
      <c r="E18" s="55">
        <f t="shared" si="1"/>
        <v>2347</v>
      </c>
      <c r="F18" s="55">
        <f t="shared" si="1"/>
        <v>2396</v>
      </c>
      <c r="G18" s="55">
        <f t="shared" si="1"/>
        <v>2401</v>
      </c>
      <c r="H18" s="55">
        <f t="shared" si="1"/>
        <v>2492</v>
      </c>
      <c r="I18" s="55">
        <f t="shared" si="1"/>
        <v>2585</v>
      </c>
    </row>
    <row r="19" spans="1:9" ht="12.75">
      <c r="A19" s="45"/>
      <c r="B19" s="53"/>
      <c r="C19" s="53"/>
      <c r="D19" s="53"/>
      <c r="E19" s="53"/>
      <c r="F19" s="53"/>
      <c r="G19" s="53"/>
      <c r="H19" s="53"/>
      <c r="I19" s="53"/>
    </row>
    <row r="20" spans="1:9" ht="12.75">
      <c r="A20" s="43" t="s">
        <v>12</v>
      </c>
      <c r="B20" s="53"/>
      <c r="C20" s="53"/>
      <c r="D20" s="53"/>
      <c r="E20" s="53"/>
      <c r="F20" s="53"/>
      <c r="G20" s="53"/>
      <c r="H20" s="53"/>
      <c r="I20" s="53"/>
    </row>
    <row r="21" spans="1:9" ht="12.75">
      <c r="A21" s="45" t="s">
        <v>18</v>
      </c>
      <c r="B21" s="53">
        <v>4996</v>
      </c>
      <c r="C21" s="53">
        <v>4902</v>
      </c>
      <c r="D21" s="53">
        <v>4805</v>
      </c>
      <c r="E21" s="53">
        <v>4728</v>
      </c>
      <c r="F21" s="53">
        <v>4577</v>
      </c>
      <c r="G21" s="53">
        <v>4410</v>
      </c>
      <c r="H21" s="53">
        <f>4392-H31</f>
        <v>4299</v>
      </c>
      <c r="I21" s="53">
        <v>4309</v>
      </c>
    </row>
    <row r="22" spans="1:9" ht="12.75">
      <c r="A22" s="45" t="s">
        <v>19</v>
      </c>
      <c r="B22" s="53">
        <v>1574</v>
      </c>
      <c r="C22" s="53">
        <v>1617</v>
      </c>
      <c r="D22" s="53">
        <v>1617</v>
      </c>
      <c r="E22" s="53">
        <v>1651</v>
      </c>
      <c r="F22" s="53">
        <v>1575</v>
      </c>
      <c r="G22" s="53">
        <v>1615</v>
      </c>
      <c r="H22" s="53">
        <f>1534-H32</f>
        <v>1504</v>
      </c>
      <c r="I22" s="53">
        <v>1400</v>
      </c>
    </row>
    <row r="23" spans="1:9" s="56" customFormat="1" ht="12.75">
      <c r="A23" s="54" t="s">
        <v>4</v>
      </c>
      <c r="B23" s="55">
        <f aca="true" t="shared" si="2" ref="B23:I23">SUM(B21:B22)</f>
        <v>6570</v>
      </c>
      <c r="C23" s="55">
        <f t="shared" si="2"/>
        <v>6519</v>
      </c>
      <c r="D23" s="55">
        <f t="shared" si="2"/>
        <v>6422</v>
      </c>
      <c r="E23" s="55">
        <f t="shared" si="2"/>
        <v>6379</v>
      </c>
      <c r="F23" s="55">
        <f t="shared" si="2"/>
        <v>6152</v>
      </c>
      <c r="G23" s="55">
        <f t="shared" si="2"/>
        <v>6025</v>
      </c>
      <c r="H23" s="55">
        <f t="shared" si="2"/>
        <v>5803</v>
      </c>
      <c r="I23" s="55">
        <f t="shared" si="2"/>
        <v>5709</v>
      </c>
    </row>
    <row r="24" spans="1:9" ht="12.75">
      <c r="A24" s="57"/>
      <c r="B24" s="53"/>
      <c r="C24" s="53"/>
      <c r="D24" s="53"/>
      <c r="E24" s="53"/>
      <c r="F24" s="53"/>
      <c r="G24" s="53"/>
      <c r="H24" s="53"/>
      <c r="I24" s="53"/>
    </row>
    <row r="25" spans="1:9" ht="12.75">
      <c r="A25" s="43" t="s">
        <v>13</v>
      </c>
      <c r="B25" s="53"/>
      <c r="C25" s="53"/>
      <c r="D25" s="53"/>
      <c r="E25" s="53"/>
      <c r="F25" s="53"/>
      <c r="G25" s="53"/>
      <c r="H25" s="53"/>
      <c r="I25" s="53"/>
    </row>
    <row r="26" spans="1:9" ht="12.75">
      <c r="A26" s="45" t="s">
        <v>18</v>
      </c>
      <c r="B26" s="53">
        <v>769</v>
      </c>
      <c r="C26" s="53">
        <v>785</v>
      </c>
      <c r="D26" s="53">
        <v>811</v>
      </c>
      <c r="E26" s="53">
        <v>840</v>
      </c>
      <c r="F26" s="53">
        <v>847</v>
      </c>
      <c r="G26" s="53">
        <v>873</v>
      </c>
      <c r="H26" s="53">
        <v>914</v>
      </c>
      <c r="I26" s="53">
        <v>945</v>
      </c>
    </row>
    <row r="27" spans="1:9" ht="12.75">
      <c r="A27" s="45" t="s">
        <v>19</v>
      </c>
      <c r="B27" s="53">
        <v>346</v>
      </c>
      <c r="C27" s="53">
        <v>370</v>
      </c>
      <c r="D27" s="53">
        <v>416</v>
      </c>
      <c r="E27" s="53">
        <v>447</v>
      </c>
      <c r="F27" s="53">
        <v>468</v>
      </c>
      <c r="G27" s="53">
        <v>429</v>
      </c>
      <c r="H27" s="53">
        <v>430</v>
      </c>
      <c r="I27" s="53">
        <v>425</v>
      </c>
    </row>
    <row r="28" spans="1:9" s="56" customFormat="1" ht="12.75">
      <c r="A28" s="54" t="s">
        <v>4</v>
      </c>
      <c r="B28" s="55">
        <f aca="true" t="shared" si="3" ref="B28:I28">SUM(B26:B27)</f>
        <v>1115</v>
      </c>
      <c r="C28" s="55">
        <f t="shared" si="3"/>
        <v>1155</v>
      </c>
      <c r="D28" s="55">
        <f t="shared" si="3"/>
        <v>1227</v>
      </c>
      <c r="E28" s="55">
        <f t="shared" si="3"/>
        <v>1287</v>
      </c>
      <c r="F28" s="55">
        <f t="shared" si="3"/>
        <v>1315</v>
      </c>
      <c r="G28" s="55">
        <f t="shared" si="3"/>
        <v>1302</v>
      </c>
      <c r="H28" s="55">
        <f t="shared" si="3"/>
        <v>1344</v>
      </c>
      <c r="I28" s="55">
        <f t="shared" si="3"/>
        <v>1370</v>
      </c>
    </row>
    <row r="29" spans="1:9" s="56" customFormat="1" ht="12.75">
      <c r="A29" s="54"/>
      <c r="B29" s="202"/>
      <c r="C29" s="202"/>
      <c r="D29" s="202"/>
      <c r="E29" s="202"/>
      <c r="F29" s="202"/>
      <c r="G29" s="202"/>
      <c r="H29" s="202"/>
      <c r="I29" s="202"/>
    </row>
    <row r="30" spans="1:9" s="56" customFormat="1" ht="12.75">
      <c r="A30" s="43" t="s">
        <v>72</v>
      </c>
      <c r="B30" s="202"/>
      <c r="C30" s="202"/>
      <c r="D30" s="202"/>
      <c r="E30" s="202"/>
      <c r="F30" s="202"/>
      <c r="G30" s="202"/>
      <c r="H30" s="202"/>
      <c r="I30" s="202"/>
    </row>
    <row r="31" spans="1:9" s="56" customFormat="1" ht="12.75">
      <c r="A31" s="45" t="s">
        <v>18</v>
      </c>
      <c r="B31" s="202">
        <v>16</v>
      </c>
      <c r="C31" s="202">
        <v>16</v>
      </c>
      <c r="D31" s="202">
        <v>16</v>
      </c>
      <c r="E31" s="202">
        <v>16</v>
      </c>
      <c r="F31" s="202">
        <v>14</v>
      </c>
      <c r="G31" s="202">
        <v>16</v>
      </c>
      <c r="H31" s="202">
        <v>93</v>
      </c>
      <c r="I31" s="202">
        <v>90</v>
      </c>
    </row>
    <row r="32" spans="1:9" s="56" customFormat="1" ht="12.75">
      <c r="A32" s="45" t="s">
        <v>19</v>
      </c>
      <c r="B32" s="202">
        <v>3</v>
      </c>
      <c r="C32" s="202">
        <v>2</v>
      </c>
      <c r="D32" s="202">
        <v>4</v>
      </c>
      <c r="E32" s="202">
        <v>5</v>
      </c>
      <c r="F32" s="202">
        <v>6</v>
      </c>
      <c r="G32" s="202">
        <v>3</v>
      </c>
      <c r="H32" s="202">
        <v>30</v>
      </c>
      <c r="I32" s="202">
        <v>27</v>
      </c>
    </row>
    <row r="33" spans="1:9" s="56" customFormat="1" ht="12.75">
      <c r="A33" s="54" t="s">
        <v>4</v>
      </c>
      <c r="B33" s="55">
        <f aca="true" t="shared" si="4" ref="B33:I33">SUM(B31:B32)</f>
        <v>19</v>
      </c>
      <c r="C33" s="55">
        <f t="shared" si="4"/>
        <v>18</v>
      </c>
      <c r="D33" s="55">
        <f t="shared" si="4"/>
        <v>20</v>
      </c>
      <c r="E33" s="55">
        <f t="shared" si="4"/>
        <v>21</v>
      </c>
      <c r="F33" s="55">
        <f t="shared" si="4"/>
        <v>20</v>
      </c>
      <c r="G33" s="55">
        <f t="shared" si="4"/>
        <v>19</v>
      </c>
      <c r="H33" s="55">
        <f t="shared" si="4"/>
        <v>123</v>
      </c>
      <c r="I33" s="55">
        <f t="shared" si="4"/>
        <v>117</v>
      </c>
    </row>
    <row r="34" spans="1:9" ht="12.75">
      <c r="A34" s="45"/>
      <c r="B34" s="53"/>
      <c r="C34" s="53"/>
      <c r="D34" s="53"/>
      <c r="E34" s="53"/>
      <c r="F34" s="53"/>
      <c r="G34" s="53"/>
      <c r="H34" s="53"/>
      <c r="I34" s="53"/>
    </row>
    <row r="35" spans="1:9" ht="12.75">
      <c r="A35" s="43" t="s">
        <v>14</v>
      </c>
      <c r="B35" s="53"/>
      <c r="C35" s="53"/>
      <c r="D35" s="53"/>
      <c r="E35" s="53"/>
      <c r="F35" s="53"/>
      <c r="G35" s="53"/>
      <c r="H35" s="53"/>
      <c r="I35" s="53"/>
    </row>
    <row r="36" spans="1:9" ht="12.75">
      <c r="A36" s="45" t="s">
        <v>18</v>
      </c>
      <c r="B36" s="53">
        <v>1453</v>
      </c>
      <c r="C36" s="53">
        <v>1542</v>
      </c>
      <c r="D36" s="53">
        <v>1460</v>
      </c>
      <c r="E36" s="53">
        <v>1399</v>
      </c>
      <c r="F36" s="53">
        <v>1391</v>
      </c>
      <c r="G36" s="53">
        <v>1427</v>
      </c>
      <c r="H36" s="53">
        <v>1472</v>
      </c>
      <c r="I36" s="53">
        <v>1525</v>
      </c>
    </row>
    <row r="37" spans="1:9" ht="12.75">
      <c r="A37" s="45" t="s">
        <v>19</v>
      </c>
      <c r="B37" s="53">
        <v>688</v>
      </c>
      <c r="C37" s="53">
        <v>693</v>
      </c>
      <c r="D37" s="53">
        <v>587</v>
      </c>
      <c r="E37" s="53">
        <v>566</v>
      </c>
      <c r="F37" s="53">
        <v>587</v>
      </c>
      <c r="G37" s="53">
        <v>605</v>
      </c>
      <c r="H37" s="53">
        <v>627</v>
      </c>
      <c r="I37" s="53">
        <v>683</v>
      </c>
    </row>
    <row r="38" spans="1:9" s="56" customFormat="1" ht="12.75">
      <c r="A38" s="54" t="s">
        <v>4</v>
      </c>
      <c r="B38" s="55">
        <f aca="true" t="shared" si="5" ref="B38:I38">SUM(B36:B37)</f>
        <v>2141</v>
      </c>
      <c r="C38" s="55">
        <f t="shared" si="5"/>
        <v>2235</v>
      </c>
      <c r="D38" s="55">
        <f t="shared" si="5"/>
        <v>2047</v>
      </c>
      <c r="E38" s="55">
        <f t="shared" si="5"/>
        <v>1965</v>
      </c>
      <c r="F38" s="55">
        <f t="shared" si="5"/>
        <v>1978</v>
      </c>
      <c r="G38" s="55">
        <f t="shared" si="5"/>
        <v>2032</v>
      </c>
      <c r="H38" s="55">
        <f t="shared" si="5"/>
        <v>2099</v>
      </c>
      <c r="I38" s="55">
        <f t="shared" si="5"/>
        <v>2208</v>
      </c>
    </row>
    <row r="39" spans="1:9" ht="12.75">
      <c r="A39" s="45"/>
      <c r="B39" s="53"/>
      <c r="C39" s="53"/>
      <c r="D39" s="53"/>
      <c r="E39" s="53"/>
      <c r="F39" s="53"/>
      <c r="G39" s="53"/>
      <c r="H39" s="53"/>
      <c r="I39" s="53"/>
    </row>
    <row r="40" spans="1:9" ht="12.75">
      <c r="A40" s="1" t="s">
        <v>48</v>
      </c>
      <c r="B40" s="53"/>
      <c r="C40" s="53"/>
      <c r="D40" s="53"/>
      <c r="E40" s="53"/>
      <c r="F40" s="53"/>
      <c r="G40" s="53"/>
      <c r="H40" s="53"/>
      <c r="I40" s="53"/>
    </row>
    <row r="41" spans="1:9" ht="12.75">
      <c r="A41" s="45" t="s">
        <v>18</v>
      </c>
      <c r="B41" s="53">
        <v>0</v>
      </c>
      <c r="C41" s="53">
        <v>0</v>
      </c>
      <c r="D41" s="53">
        <v>0</v>
      </c>
      <c r="E41" s="53">
        <v>0</v>
      </c>
      <c r="F41" s="53">
        <v>0</v>
      </c>
      <c r="G41" s="53">
        <v>0</v>
      </c>
      <c r="H41" s="53">
        <v>56</v>
      </c>
      <c r="I41" s="53">
        <v>57</v>
      </c>
    </row>
    <row r="42" spans="1:9" ht="12.75">
      <c r="A42" s="45" t="s">
        <v>19</v>
      </c>
      <c r="B42" s="53">
        <v>56</v>
      </c>
      <c r="C42" s="53">
        <v>60</v>
      </c>
      <c r="D42" s="53">
        <v>63</v>
      </c>
      <c r="E42" s="53">
        <v>70</v>
      </c>
      <c r="F42" s="53">
        <v>83</v>
      </c>
      <c r="G42" s="53">
        <v>86</v>
      </c>
      <c r="H42" s="53">
        <v>46</v>
      </c>
      <c r="I42" s="53">
        <v>50</v>
      </c>
    </row>
    <row r="43" spans="1:9" ht="12.75">
      <c r="A43" s="54" t="s">
        <v>4</v>
      </c>
      <c r="B43" s="55">
        <f aca="true" t="shared" si="6" ref="B43:I43">B41+B42</f>
        <v>56</v>
      </c>
      <c r="C43" s="55">
        <f t="shared" si="6"/>
        <v>60</v>
      </c>
      <c r="D43" s="55">
        <f t="shared" si="6"/>
        <v>63</v>
      </c>
      <c r="E43" s="55">
        <f t="shared" si="6"/>
        <v>70</v>
      </c>
      <c r="F43" s="55">
        <f t="shared" si="6"/>
        <v>83</v>
      </c>
      <c r="G43" s="55">
        <f t="shared" si="6"/>
        <v>86</v>
      </c>
      <c r="H43" s="55">
        <f t="shared" si="6"/>
        <v>102</v>
      </c>
      <c r="I43" s="55">
        <f t="shared" si="6"/>
        <v>107</v>
      </c>
    </row>
    <row r="44" spans="1:9" ht="12.75">
      <c r="A44" s="45"/>
      <c r="B44" s="53"/>
      <c r="C44" s="53"/>
      <c r="D44" s="53"/>
      <c r="E44" s="53"/>
      <c r="F44" s="53"/>
      <c r="G44" s="53"/>
      <c r="H44" s="53"/>
      <c r="I44" s="53"/>
    </row>
    <row r="45" spans="1:9" ht="12.75">
      <c r="A45" s="1" t="s">
        <v>45</v>
      </c>
      <c r="B45" s="53"/>
      <c r="C45" s="53"/>
      <c r="D45" s="53"/>
      <c r="E45" s="53"/>
      <c r="F45" s="53"/>
      <c r="G45" s="53"/>
      <c r="H45" s="53"/>
      <c r="I45" s="53"/>
    </row>
    <row r="46" spans="1:9" ht="12.75">
      <c r="A46" s="45" t="s">
        <v>18</v>
      </c>
      <c r="B46" s="53">
        <v>366</v>
      </c>
      <c r="C46" s="53">
        <v>386</v>
      </c>
      <c r="D46" s="53">
        <v>395</v>
      </c>
      <c r="E46" s="53">
        <v>405</v>
      </c>
      <c r="F46" s="53">
        <v>409</v>
      </c>
      <c r="G46" s="53">
        <v>410</v>
      </c>
      <c r="H46" s="53">
        <v>422</v>
      </c>
      <c r="I46" s="53">
        <v>449</v>
      </c>
    </row>
    <row r="47" spans="1:9" ht="12.75">
      <c r="A47" s="45" t="s">
        <v>19</v>
      </c>
      <c r="B47" s="53">
        <v>190</v>
      </c>
      <c r="C47" s="53">
        <v>189</v>
      </c>
      <c r="D47" s="53">
        <v>199</v>
      </c>
      <c r="E47" s="53">
        <v>211</v>
      </c>
      <c r="F47" s="53">
        <v>213</v>
      </c>
      <c r="G47" s="53">
        <v>210</v>
      </c>
      <c r="H47" s="53">
        <v>188</v>
      </c>
      <c r="I47" s="53">
        <v>169</v>
      </c>
    </row>
    <row r="48" spans="1:9" s="56" customFormat="1" ht="12.75">
      <c r="A48" s="54" t="s">
        <v>4</v>
      </c>
      <c r="B48" s="55">
        <f aca="true" t="shared" si="7" ref="B48:I48">SUM(B46:B47)</f>
        <v>556</v>
      </c>
      <c r="C48" s="55">
        <f t="shared" si="7"/>
        <v>575</v>
      </c>
      <c r="D48" s="55">
        <f t="shared" si="7"/>
        <v>594</v>
      </c>
      <c r="E48" s="55">
        <f t="shared" si="7"/>
        <v>616</v>
      </c>
      <c r="F48" s="55">
        <f t="shared" si="7"/>
        <v>622</v>
      </c>
      <c r="G48" s="55">
        <f t="shared" si="7"/>
        <v>620</v>
      </c>
      <c r="H48" s="55">
        <f t="shared" si="7"/>
        <v>610</v>
      </c>
      <c r="I48" s="55">
        <f t="shared" si="7"/>
        <v>618</v>
      </c>
    </row>
    <row r="49" spans="1:9" ht="12.75">
      <c r="A49" s="45"/>
      <c r="B49" s="53"/>
      <c r="C49" s="53"/>
      <c r="D49" s="53"/>
      <c r="E49" s="53"/>
      <c r="F49" s="53"/>
      <c r="G49" s="53"/>
      <c r="H49" s="53"/>
      <c r="I49" s="53"/>
    </row>
    <row r="50" spans="1:9" ht="12.75">
      <c r="A50" s="1" t="s">
        <v>46</v>
      </c>
      <c r="B50" s="53"/>
      <c r="C50" s="53"/>
      <c r="D50" s="53"/>
      <c r="E50" s="53"/>
      <c r="F50" s="53"/>
      <c r="G50" s="53"/>
      <c r="H50" s="53"/>
      <c r="I50" s="53"/>
    </row>
    <row r="51" spans="1:9" ht="12.75">
      <c r="A51" s="45" t="s">
        <v>18</v>
      </c>
      <c r="B51" s="53">
        <v>31</v>
      </c>
      <c r="C51" s="53">
        <v>34</v>
      </c>
      <c r="D51" s="53">
        <v>31</v>
      </c>
      <c r="E51" s="53">
        <v>28</v>
      </c>
      <c r="F51" s="53">
        <v>26</v>
      </c>
      <c r="G51" s="53">
        <v>27</v>
      </c>
      <c r="H51" s="53">
        <v>29</v>
      </c>
      <c r="I51" s="53">
        <v>34</v>
      </c>
    </row>
    <row r="52" spans="1:9" ht="12.75">
      <c r="A52" s="45" t="s">
        <v>19</v>
      </c>
      <c r="B52" s="53">
        <v>10</v>
      </c>
      <c r="C52" s="53">
        <v>9</v>
      </c>
      <c r="D52" s="53">
        <v>15</v>
      </c>
      <c r="E52" s="53">
        <v>14</v>
      </c>
      <c r="F52" s="53">
        <v>17</v>
      </c>
      <c r="G52" s="53">
        <v>15</v>
      </c>
      <c r="H52" s="53">
        <v>24</v>
      </c>
      <c r="I52" s="53">
        <v>19</v>
      </c>
    </row>
    <row r="53" spans="1:9" s="56" customFormat="1" ht="12.75">
      <c r="A53" s="54" t="s">
        <v>4</v>
      </c>
      <c r="B53" s="55">
        <f aca="true" t="shared" si="8" ref="B53:I53">SUM(B51:B52)</f>
        <v>41</v>
      </c>
      <c r="C53" s="55">
        <f t="shared" si="8"/>
        <v>43</v>
      </c>
      <c r="D53" s="55">
        <f t="shared" si="8"/>
        <v>46</v>
      </c>
      <c r="E53" s="55">
        <f t="shared" si="8"/>
        <v>42</v>
      </c>
      <c r="F53" s="55">
        <f t="shared" si="8"/>
        <v>43</v>
      </c>
      <c r="G53" s="55">
        <f t="shared" si="8"/>
        <v>42</v>
      </c>
      <c r="H53" s="55">
        <f t="shared" si="8"/>
        <v>53</v>
      </c>
      <c r="I53" s="55">
        <f t="shared" si="8"/>
        <v>53</v>
      </c>
    </row>
    <row r="54" spans="1:9" ht="12.75">
      <c r="A54" s="45"/>
      <c r="B54" s="53"/>
      <c r="C54" s="53"/>
      <c r="D54" s="53"/>
      <c r="E54" s="53"/>
      <c r="F54" s="53"/>
      <c r="G54" s="53"/>
      <c r="H54" s="53"/>
      <c r="I54" s="53"/>
    </row>
    <row r="55" spans="1:9" ht="12.75">
      <c r="A55" s="43" t="s">
        <v>15</v>
      </c>
      <c r="B55" s="53"/>
      <c r="C55" s="53"/>
      <c r="D55" s="53"/>
      <c r="E55" s="53"/>
      <c r="F55" s="53"/>
      <c r="G55" s="53"/>
      <c r="H55" s="53"/>
      <c r="I55" s="53"/>
    </row>
    <row r="56" spans="1:9" ht="12.75">
      <c r="A56" s="45" t="s">
        <v>18</v>
      </c>
      <c r="B56" s="53">
        <v>150</v>
      </c>
      <c r="C56" s="53">
        <v>152</v>
      </c>
      <c r="D56" s="53">
        <v>153</v>
      </c>
      <c r="E56" s="53">
        <v>150</v>
      </c>
      <c r="F56" s="53">
        <v>155</v>
      </c>
      <c r="G56" s="53">
        <v>152</v>
      </c>
      <c r="H56" s="53">
        <v>153</v>
      </c>
      <c r="I56" s="53">
        <v>159</v>
      </c>
    </row>
    <row r="57" spans="1:9" ht="12.75">
      <c r="A57" s="45" t="s">
        <v>19</v>
      </c>
      <c r="B57" s="53">
        <v>54</v>
      </c>
      <c r="C57" s="53">
        <v>51</v>
      </c>
      <c r="D57" s="53">
        <v>51</v>
      </c>
      <c r="E57" s="53">
        <v>62</v>
      </c>
      <c r="F57" s="53">
        <v>65</v>
      </c>
      <c r="G57" s="53">
        <v>71</v>
      </c>
      <c r="H57" s="53">
        <v>52</v>
      </c>
      <c r="I57" s="53">
        <v>58</v>
      </c>
    </row>
    <row r="58" spans="1:9" s="56" customFormat="1" ht="12.75">
      <c r="A58" s="54" t="s">
        <v>4</v>
      </c>
      <c r="B58" s="55">
        <f aca="true" t="shared" si="9" ref="B58:I58">SUM(B56:B57)</f>
        <v>204</v>
      </c>
      <c r="C58" s="55">
        <f t="shared" si="9"/>
        <v>203</v>
      </c>
      <c r="D58" s="55">
        <f t="shared" si="9"/>
        <v>204</v>
      </c>
      <c r="E58" s="55">
        <f t="shared" si="9"/>
        <v>212</v>
      </c>
      <c r="F58" s="55">
        <f t="shared" si="9"/>
        <v>220</v>
      </c>
      <c r="G58" s="55">
        <f t="shared" si="9"/>
        <v>223</v>
      </c>
      <c r="H58" s="55">
        <f t="shared" si="9"/>
        <v>205</v>
      </c>
      <c r="I58" s="55">
        <f t="shared" si="9"/>
        <v>217</v>
      </c>
    </row>
    <row r="59" spans="1:9" ht="12.75">
      <c r="A59" s="54"/>
      <c r="B59" s="53"/>
      <c r="C59" s="53"/>
      <c r="D59" s="53"/>
      <c r="E59" s="53"/>
      <c r="F59" s="53"/>
      <c r="G59" s="53"/>
      <c r="H59" s="53"/>
      <c r="I59" s="53"/>
    </row>
    <row r="60" spans="1:9" ht="12.75">
      <c r="A60" s="43" t="s">
        <v>41</v>
      </c>
      <c r="B60" s="53"/>
      <c r="C60" s="53"/>
      <c r="D60" s="53"/>
      <c r="E60" s="53"/>
      <c r="F60" s="53"/>
      <c r="G60" s="53"/>
      <c r="H60" s="53"/>
      <c r="I60" s="53"/>
    </row>
    <row r="61" spans="1:9" ht="12.75">
      <c r="A61" s="45" t="s">
        <v>18</v>
      </c>
      <c r="B61" s="53">
        <v>3598</v>
      </c>
      <c r="C61" s="53">
        <v>3570</v>
      </c>
      <c r="D61" s="53">
        <v>3594</v>
      </c>
      <c r="E61" s="53">
        <v>3548</v>
      </c>
      <c r="F61" s="53">
        <v>3546</v>
      </c>
      <c r="G61" s="53">
        <v>3493</v>
      </c>
      <c r="H61" s="53">
        <v>3474</v>
      </c>
      <c r="I61" s="53">
        <v>3592</v>
      </c>
    </row>
    <row r="62" spans="1:9" ht="12.75">
      <c r="A62" s="45" t="s">
        <v>19</v>
      </c>
      <c r="B62" s="53">
        <v>1546</v>
      </c>
      <c r="C62" s="53">
        <v>1579</v>
      </c>
      <c r="D62" s="53">
        <v>1558</v>
      </c>
      <c r="E62" s="53">
        <v>1599</v>
      </c>
      <c r="F62" s="53">
        <v>1607</v>
      </c>
      <c r="G62" s="53">
        <v>1636</v>
      </c>
      <c r="H62" s="53">
        <v>1542</v>
      </c>
      <c r="I62" s="53">
        <v>1410</v>
      </c>
    </row>
    <row r="63" spans="1:9" s="56" customFormat="1" ht="12.75">
      <c r="A63" s="171" t="s">
        <v>4</v>
      </c>
      <c r="B63" s="172">
        <f aca="true" t="shared" si="10" ref="B63:I63">SUM(B61:B62)</f>
        <v>5144</v>
      </c>
      <c r="C63" s="172">
        <f t="shared" si="10"/>
        <v>5149</v>
      </c>
      <c r="D63" s="172">
        <f t="shared" si="10"/>
        <v>5152</v>
      </c>
      <c r="E63" s="172">
        <f t="shared" si="10"/>
        <v>5147</v>
      </c>
      <c r="F63" s="172">
        <f t="shared" si="10"/>
        <v>5153</v>
      </c>
      <c r="G63" s="172">
        <f t="shared" si="10"/>
        <v>5129</v>
      </c>
      <c r="H63" s="172">
        <f t="shared" si="10"/>
        <v>5016</v>
      </c>
      <c r="I63" s="172">
        <f t="shared" si="10"/>
        <v>5002</v>
      </c>
    </row>
    <row r="64" spans="1:9" ht="12.75">
      <c r="A64" s="170"/>
      <c r="B64" s="53"/>
      <c r="C64" s="53"/>
      <c r="D64" s="53"/>
      <c r="E64" s="53"/>
      <c r="F64" s="53"/>
      <c r="G64" s="53"/>
      <c r="H64" s="53"/>
      <c r="I64" s="53"/>
    </row>
    <row r="65" spans="1:9" s="27" customFormat="1" ht="7.5" customHeight="1">
      <c r="A65" s="207"/>
      <c r="B65" s="36"/>
      <c r="C65" s="36"/>
      <c r="D65" s="36"/>
      <c r="E65" s="36"/>
      <c r="F65" s="36"/>
      <c r="G65" s="36"/>
      <c r="H65" s="36"/>
      <c r="I65" s="36"/>
    </row>
    <row r="66" spans="1:9" s="27" customFormat="1" ht="12.75">
      <c r="A66" s="42" t="s">
        <v>81</v>
      </c>
      <c r="B66" s="36"/>
      <c r="C66" s="36"/>
      <c r="D66" s="36"/>
      <c r="E66" s="36"/>
      <c r="F66" s="36"/>
      <c r="G66" s="36"/>
      <c r="H66" s="36"/>
      <c r="I66" s="36"/>
    </row>
    <row r="67" spans="1:9" s="27" customFormat="1" ht="12.75">
      <c r="A67" s="28" t="s">
        <v>18</v>
      </c>
      <c r="B67" s="36">
        <f aca="true" t="shared" si="11" ref="B67:F68">SUM(B11,B16,B21,B26,B31,B36,B51,B56,B61,B46,B41)</f>
        <v>16035</v>
      </c>
      <c r="C67" s="36">
        <f t="shared" si="11"/>
        <v>16126</v>
      </c>
      <c r="D67" s="36">
        <f t="shared" si="11"/>
        <v>16074</v>
      </c>
      <c r="E67" s="36">
        <f t="shared" si="11"/>
        <v>15954</v>
      </c>
      <c r="F67" s="36">
        <f t="shared" si="11"/>
        <v>15897</v>
      </c>
      <c r="G67" s="36">
        <f aca="true" t="shared" si="12" ref="G67:I68">SUM(G11,G16,G21,G26,G31,G36,G51,G56,G61,G46,G41)</f>
        <v>15769</v>
      </c>
      <c r="H67" s="36">
        <f t="shared" si="12"/>
        <v>15982</v>
      </c>
      <c r="I67" s="36">
        <f t="shared" si="12"/>
        <v>16383</v>
      </c>
    </row>
    <row r="68" spans="1:9" s="27" customFormat="1" ht="12.75">
      <c r="A68" s="28" t="s">
        <v>19</v>
      </c>
      <c r="B68" s="36">
        <f t="shared" si="11"/>
        <v>6634</v>
      </c>
      <c r="C68" s="36">
        <f t="shared" si="11"/>
        <v>6809</v>
      </c>
      <c r="D68" s="36">
        <f t="shared" si="11"/>
        <v>6767</v>
      </c>
      <c r="E68" s="36">
        <f t="shared" si="11"/>
        <v>7016</v>
      </c>
      <c r="F68" s="36">
        <f t="shared" si="11"/>
        <v>7081</v>
      </c>
      <c r="G68" s="36">
        <f t="shared" si="12"/>
        <v>7172</v>
      </c>
      <c r="H68" s="36">
        <f t="shared" si="12"/>
        <v>6839</v>
      </c>
      <c r="I68" s="36">
        <f t="shared" si="12"/>
        <v>6837</v>
      </c>
    </row>
    <row r="69" spans="1:9" s="39" customFormat="1" ht="12.75">
      <c r="A69" s="37" t="s">
        <v>4</v>
      </c>
      <c r="B69" s="38">
        <f aca="true" t="shared" si="13" ref="B69:I69">SUM(B67:B68)</f>
        <v>22669</v>
      </c>
      <c r="C69" s="38">
        <f t="shared" si="13"/>
        <v>22935</v>
      </c>
      <c r="D69" s="38">
        <f t="shared" si="13"/>
        <v>22841</v>
      </c>
      <c r="E69" s="38">
        <f t="shared" si="13"/>
        <v>22970</v>
      </c>
      <c r="F69" s="38">
        <f t="shared" si="13"/>
        <v>22978</v>
      </c>
      <c r="G69" s="38">
        <f t="shared" si="13"/>
        <v>22941</v>
      </c>
      <c r="H69" s="38">
        <f t="shared" si="13"/>
        <v>22821</v>
      </c>
      <c r="I69" s="38">
        <f t="shared" si="13"/>
        <v>23220</v>
      </c>
    </row>
    <row r="71" ht="12.75">
      <c r="A71" s="44" t="s">
        <v>61</v>
      </c>
    </row>
    <row r="72" ht="12.75">
      <c r="A72" s="44" t="s">
        <v>21</v>
      </c>
    </row>
  </sheetData>
  <sheetProtection/>
  <mergeCells count="2">
    <mergeCell ref="A2:H2"/>
    <mergeCell ref="A4:H4"/>
  </mergeCells>
  <printOptions horizontalCentered="1"/>
  <pageMargins left="0.1968503937007874" right="0.1968503937007874" top="0.5905511811023623" bottom="0.3937007874015748" header="0.31496062992125984" footer="0.31496062992125984"/>
  <pageSetup fitToHeight="1" fitToWidth="1" horizontalDpi="1200" verticalDpi="1200" orientation="portrait" paperSize="9" scale="8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tabColor theme="2"/>
  </sheetPr>
  <dimension ref="A1:L111"/>
  <sheetViews>
    <sheetView zoomScalePageLayoutView="0" workbookViewId="0" topLeftCell="A1">
      <selection activeCell="A85" sqref="A85"/>
    </sheetView>
  </sheetViews>
  <sheetFormatPr defaultColWidth="9.28125" defaultRowHeight="12.75"/>
  <cols>
    <col min="1" max="1" width="32.7109375" style="4" customWidth="1"/>
    <col min="2" max="10" width="10.421875" style="4" customWidth="1"/>
    <col min="11" max="16384" width="9.28125" style="4" customWidth="1"/>
  </cols>
  <sheetData>
    <row r="1" spans="1:10" ht="12.75">
      <c r="A1" s="1" t="s">
        <v>90</v>
      </c>
      <c r="B1" s="2"/>
      <c r="C1" s="2"/>
      <c r="D1" s="2"/>
      <c r="E1" s="2"/>
      <c r="F1" s="2"/>
      <c r="G1" s="2"/>
      <c r="H1" s="2"/>
      <c r="I1" s="2"/>
      <c r="J1" s="2"/>
    </row>
    <row r="2" spans="1:10" ht="12.75">
      <c r="A2" s="5" t="s">
        <v>22</v>
      </c>
      <c r="B2" s="7"/>
      <c r="C2" s="7"/>
      <c r="D2" s="7"/>
      <c r="E2" s="6"/>
      <c r="F2" s="6"/>
      <c r="G2" s="6"/>
      <c r="H2" s="6"/>
      <c r="I2" s="6"/>
      <c r="J2" s="6"/>
    </row>
    <row r="3" spans="1:10" ht="12.75">
      <c r="A3" s="5"/>
      <c r="B3" s="7"/>
      <c r="C3" s="7"/>
      <c r="D3" s="7"/>
      <c r="E3" s="6"/>
      <c r="F3" s="6"/>
      <c r="G3" s="6"/>
      <c r="H3" s="6"/>
      <c r="I3" s="6"/>
      <c r="J3" s="6"/>
    </row>
    <row r="4" spans="1:10" ht="12.75">
      <c r="A4" s="5" t="s">
        <v>93</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5" customFormat="1" ht="12.75">
      <c r="A7" s="63"/>
      <c r="B7" s="173" t="s">
        <v>5</v>
      </c>
      <c r="C7" s="174" t="s">
        <v>6</v>
      </c>
      <c r="D7" s="174" t="s">
        <v>4</v>
      </c>
      <c r="E7" s="173" t="s">
        <v>5</v>
      </c>
      <c r="F7" s="174" t="s">
        <v>6</v>
      </c>
      <c r="G7" s="174" t="s">
        <v>4</v>
      </c>
      <c r="H7" s="173" t="s">
        <v>5</v>
      </c>
      <c r="I7" s="174" t="s">
        <v>6</v>
      </c>
      <c r="J7" s="174"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1">
        <v>1211</v>
      </c>
      <c r="C10" s="12">
        <v>8598</v>
      </c>
      <c r="D10" s="12">
        <f>SUM(B10:C10)</f>
        <v>9809</v>
      </c>
      <c r="E10" s="11">
        <v>147</v>
      </c>
      <c r="F10" s="12">
        <v>1076</v>
      </c>
      <c r="G10" s="12">
        <f>SUM(E10:F10)</f>
        <v>1223</v>
      </c>
      <c r="H10" s="11">
        <f>SUM(B10,E10)</f>
        <v>1358</v>
      </c>
      <c r="I10" s="12">
        <f>SUM(C10,F10)</f>
        <v>9674</v>
      </c>
      <c r="J10" s="12">
        <f>SUM(H10:I10)</f>
        <v>11032</v>
      </c>
    </row>
    <row r="11" spans="1:10" ht="12.75">
      <c r="A11" s="2" t="s">
        <v>8</v>
      </c>
      <c r="B11" s="11">
        <v>4645</v>
      </c>
      <c r="C11" s="12">
        <v>31809</v>
      </c>
      <c r="D11" s="12">
        <f>SUM(B11:C11)</f>
        <v>36454</v>
      </c>
      <c r="E11" s="11">
        <v>411</v>
      </c>
      <c r="F11" s="12">
        <v>3696</v>
      </c>
      <c r="G11" s="12">
        <f>SUM(E11:F11)</f>
        <v>4107</v>
      </c>
      <c r="H11" s="11">
        <f aca="true" t="shared" si="0" ref="H11:I13">SUM(B11,E11)</f>
        <v>5056</v>
      </c>
      <c r="I11" s="12">
        <f t="shared" si="0"/>
        <v>35505</v>
      </c>
      <c r="J11" s="12">
        <f>SUM(H11:I11)</f>
        <v>40561</v>
      </c>
    </row>
    <row r="12" spans="1:10" ht="12.75">
      <c r="A12" s="2" t="s">
        <v>9</v>
      </c>
      <c r="B12" s="11">
        <v>3</v>
      </c>
      <c r="C12" s="12">
        <v>30</v>
      </c>
      <c r="D12" s="12">
        <f>SUM(B12:C12)</f>
        <v>33</v>
      </c>
      <c r="E12" s="13">
        <v>0</v>
      </c>
      <c r="F12" s="12">
        <v>3</v>
      </c>
      <c r="G12" s="12">
        <f>SUM(E12:F12)</f>
        <v>3</v>
      </c>
      <c r="H12" s="13">
        <f t="shared" si="0"/>
        <v>3</v>
      </c>
      <c r="I12" s="12">
        <f t="shared" si="0"/>
        <v>33</v>
      </c>
      <c r="J12" s="12">
        <f>SUM(H12:I12)</f>
        <v>36</v>
      </c>
    </row>
    <row r="13" spans="1:10" ht="12.75">
      <c r="A13" s="3" t="s">
        <v>10</v>
      </c>
      <c r="B13" s="11">
        <v>1866</v>
      </c>
      <c r="C13" s="12">
        <v>12424</v>
      </c>
      <c r="D13" s="12">
        <f>SUM(B13:C13)</f>
        <v>14290</v>
      </c>
      <c r="E13" s="11">
        <v>171</v>
      </c>
      <c r="F13" s="12">
        <v>1426</v>
      </c>
      <c r="G13" s="12">
        <f>SUM(E13:F13)</f>
        <v>1597</v>
      </c>
      <c r="H13" s="11">
        <f t="shared" si="0"/>
        <v>2037</v>
      </c>
      <c r="I13" s="12">
        <f t="shared" si="0"/>
        <v>13850</v>
      </c>
      <c r="J13" s="12">
        <f>SUM(H13:I13)</f>
        <v>15887</v>
      </c>
    </row>
    <row r="14" spans="1:10" s="17" customFormat="1" ht="12.75">
      <c r="A14" s="14" t="s">
        <v>4</v>
      </c>
      <c r="B14" s="15">
        <f>SUM(B10:B13)</f>
        <v>7725</v>
      </c>
      <c r="C14" s="16">
        <f aca="true" t="shared" si="1" ref="C14:J14">SUM(C10:C13)</f>
        <v>52861</v>
      </c>
      <c r="D14" s="16">
        <f t="shared" si="1"/>
        <v>60586</v>
      </c>
      <c r="E14" s="15">
        <f t="shared" si="1"/>
        <v>729</v>
      </c>
      <c r="F14" s="16">
        <f t="shared" si="1"/>
        <v>6201</v>
      </c>
      <c r="G14" s="16">
        <f t="shared" si="1"/>
        <v>6930</v>
      </c>
      <c r="H14" s="15">
        <f t="shared" si="1"/>
        <v>8454</v>
      </c>
      <c r="I14" s="16">
        <f t="shared" si="1"/>
        <v>59062</v>
      </c>
      <c r="J14" s="16">
        <f t="shared" si="1"/>
        <v>67516</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1">
        <v>260</v>
      </c>
      <c r="C17" s="12">
        <v>1428</v>
      </c>
      <c r="D17" s="12">
        <f>SUM(B17:C17)</f>
        <v>1688</v>
      </c>
      <c r="E17" s="11">
        <v>56</v>
      </c>
      <c r="F17" s="12">
        <v>781</v>
      </c>
      <c r="G17" s="12">
        <f>SUM(E17:F17)</f>
        <v>837</v>
      </c>
      <c r="H17" s="11">
        <f aca="true" t="shared" si="2" ref="H17:I20">SUM(B17,E17)</f>
        <v>316</v>
      </c>
      <c r="I17" s="12">
        <f t="shared" si="2"/>
        <v>2209</v>
      </c>
      <c r="J17" s="12">
        <f>SUM(H17:I17)</f>
        <v>2525</v>
      </c>
    </row>
    <row r="18" spans="1:10" ht="12.75">
      <c r="A18" s="2" t="s">
        <v>8</v>
      </c>
      <c r="B18" s="11">
        <v>682</v>
      </c>
      <c r="C18" s="12">
        <v>3601</v>
      </c>
      <c r="D18" s="12">
        <f>SUM(B18:C18)</f>
        <v>4283</v>
      </c>
      <c r="E18" s="11">
        <v>104</v>
      </c>
      <c r="F18" s="12">
        <v>1753</v>
      </c>
      <c r="G18" s="12">
        <f>SUM(E18:F18)</f>
        <v>1857</v>
      </c>
      <c r="H18" s="11">
        <f t="shared" si="2"/>
        <v>786</v>
      </c>
      <c r="I18" s="12">
        <f t="shared" si="2"/>
        <v>5354</v>
      </c>
      <c r="J18" s="12">
        <f>SUM(H18:I18)</f>
        <v>6140</v>
      </c>
    </row>
    <row r="19" spans="1:10" ht="12.75">
      <c r="A19" s="2" t="s">
        <v>9</v>
      </c>
      <c r="B19" s="13">
        <v>23</v>
      </c>
      <c r="C19" s="18">
        <v>107</v>
      </c>
      <c r="D19" s="18">
        <f>SUM(B19:C19)</f>
        <v>130</v>
      </c>
      <c r="E19" s="13">
        <v>2</v>
      </c>
      <c r="F19" s="18">
        <v>38</v>
      </c>
      <c r="G19" s="18">
        <f>SUM(E19:F19)</f>
        <v>40</v>
      </c>
      <c r="H19" s="13">
        <f t="shared" si="2"/>
        <v>25</v>
      </c>
      <c r="I19" s="18">
        <f t="shared" si="2"/>
        <v>145</v>
      </c>
      <c r="J19" s="18">
        <f>SUM(H19:I19)</f>
        <v>170</v>
      </c>
    </row>
    <row r="20" spans="1:10" ht="12.75">
      <c r="A20" s="2" t="s">
        <v>10</v>
      </c>
      <c r="B20" s="11">
        <v>133</v>
      </c>
      <c r="C20" s="12">
        <v>824</v>
      </c>
      <c r="D20" s="12">
        <f>SUM(B20:C20)</f>
        <v>957</v>
      </c>
      <c r="E20" s="11">
        <v>16</v>
      </c>
      <c r="F20" s="12">
        <v>389</v>
      </c>
      <c r="G20" s="12">
        <f>SUM(E20:F20)</f>
        <v>405</v>
      </c>
      <c r="H20" s="11">
        <f t="shared" si="2"/>
        <v>149</v>
      </c>
      <c r="I20" s="12">
        <f t="shared" si="2"/>
        <v>1213</v>
      </c>
      <c r="J20" s="12">
        <f>SUM(H20:I20)</f>
        <v>1362</v>
      </c>
    </row>
    <row r="21" spans="1:10" s="17" customFormat="1" ht="12.75">
      <c r="A21" s="19" t="s">
        <v>4</v>
      </c>
      <c r="B21" s="15">
        <f aca="true" t="shared" si="3" ref="B21:J21">SUM(B17:B20)</f>
        <v>1098</v>
      </c>
      <c r="C21" s="16">
        <f t="shared" si="3"/>
        <v>5960</v>
      </c>
      <c r="D21" s="16">
        <f t="shared" si="3"/>
        <v>7058</v>
      </c>
      <c r="E21" s="15">
        <f t="shared" si="3"/>
        <v>178</v>
      </c>
      <c r="F21" s="16">
        <f t="shared" si="3"/>
        <v>2961</v>
      </c>
      <c r="G21" s="16">
        <f t="shared" si="3"/>
        <v>3139</v>
      </c>
      <c r="H21" s="15">
        <f t="shared" si="3"/>
        <v>1276</v>
      </c>
      <c r="I21" s="16">
        <f t="shared" si="3"/>
        <v>8921</v>
      </c>
      <c r="J21" s="16">
        <f t="shared" si="3"/>
        <v>10197</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1">
        <v>4910</v>
      </c>
      <c r="C24" s="12">
        <v>7984</v>
      </c>
      <c r="D24" s="12">
        <f>SUM(B24:C24)</f>
        <v>12894</v>
      </c>
      <c r="E24" s="11">
        <v>355</v>
      </c>
      <c r="F24" s="12">
        <v>1184</v>
      </c>
      <c r="G24" s="12">
        <f>SUM(E24:F24)</f>
        <v>1539</v>
      </c>
      <c r="H24" s="11">
        <f aca="true" t="shared" si="4" ref="H24:I27">SUM(B24,E24)</f>
        <v>5265</v>
      </c>
      <c r="I24" s="12">
        <f t="shared" si="4"/>
        <v>9168</v>
      </c>
      <c r="J24" s="12">
        <f>SUM(H24:I24)</f>
        <v>14433</v>
      </c>
    </row>
    <row r="25" spans="1:10" ht="12.75">
      <c r="A25" s="2" t="s">
        <v>8</v>
      </c>
      <c r="B25" s="11">
        <v>14992</v>
      </c>
      <c r="C25" s="12">
        <v>26702</v>
      </c>
      <c r="D25" s="12">
        <f>SUM(B25:C25)</f>
        <v>41694</v>
      </c>
      <c r="E25" s="11">
        <v>1212</v>
      </c>
      <c r="F25" s="12">
        <v>3342</v>
      </c>
      <c r="G25" s="12">
        <f>SUM(E25:F25)</f>
        <v>4554</v>
      </c>
      <c r="H25" s="11">
        <f t="shared" si="4"/>
        <v>16204</v>
      </c>
      <c r="I25" s="12">
        <f t="shared" si="4"/>
        <v>30044</v>
      </c>
      <c r="J25" s="12">
        <f>SUM(H25:I25)</f>
        <v>46248</v>
      </c>
    </row>
    <row r="26" spans="1:10" ht="12.75">
      <c r="A26" s="2" t="s">
        <v>9</v>
      </c>
      <c r="B26" s="11">
        <v>1122</v>
      </c>
      <c r="C26" s="12">
        <v>1238</v>
      </c>
      <c r="D26" s="12">
        <f>SUM(B26:C26)</f>
        <v>2360</v>
      </c>
      <c r="E26" s="11">
        <v>72</v>
      </c>
      <c r="F26" s="12">
        <v>170</v>
      </c>
      <c r="G26" s="12">
        <f>SUM(E26:F26)</f>
        <v>242</v>
      </c>
      <c r="H26" s="11">
        <f t="shared" si="4"/>
        <v>1194</v>
      </c>
      <c r="I26" s="12">
        <f t="shared" si="4"/>
        <v>1408</v>
      </c>
      <c r="J26" s="12">
        <f>SUM(H26:I26)</f>
        <v>2602</v>
      </c>
    </row>
    <row r="27" spans="1:10" ht="12.75">
      <c r="A27" s="3" t="s">
        <v>10</v>
      </c>
      <c r="B27" s="11">
        <v>1363</v>
      </c>
      <c r="C27" s="12">
        <v>1788</v>
      </c>
      <c r="D27" s="12">
        <f>SUM(B27:C27)</f>
        <v>3151</v>
      </c>
      <c r="E27" s="11">
        <v>79</v>
      </c>
      <c r="F27" s="12">
        <v>257</v>
      </c>
      <c r="G27" s="12">
        <f>SUM(E27:F27)</f>
        <v>336</v>
      </c>
      <c r="H27" s="11">
        <f t="shared" si="4"/>
        <v>1442</v>
      </c>
      <c r="I27" s="12">
        <f t="shared" si="4"/>
        <v>2045</v>
      </c>
      <c r="J27" s="12">
        <f>SUM(H27:I27)</f>
        <v>3487</v>
      </c>
    </row>
    <row r="28" spans="1:10" s="17" customFormat="1" ht="12.75">
      <c r="A28" s="14" t="s">
        <v>4</v>
      </c>
      <c r="B28" s="15">
        <f aca="true" t="shared" si="5" ref="B28:J28">SUM(B24:B27)</f>
        <v>22387</v>
      </c>
      <c r="C28" s="16">
        <f t="shared" si="5"/>
        <v>37712</v>
      </c>
      <c r="D28" s="16">
        <f t="shared" si="5"/>
        <v>60099</v>
      </c>
      <c r="E28" s="15">
        <f t="shared" si="5"/>
        <v>1718</v>
      </c>
      <c r="F28" s="16">
        <f t="shared" si="5"/>
        <v>4953</v>
      </c>
      <c r="G28" s="16">
        <f t="shared" si="5"/>
        <v>6671</v>
      </c>
      <c r="H28" s="15">
        <f t="shared" si="5"/>
        <v>24105</v>
      </c>
      <c r="I28" s="16">
        <f t="shared" si="5"/>
        <v>42665</v>
      </c>
      <c r="J28" s="16">
        <f t="shared" si="5"/>
        <v>66770</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1">
        <v>679</v>
      </c>
      <c r="C31" s="12">
        <v>1356</v>
      </c>
      <c r="D31" s="12">
        <f>SUM(B31:C31)</f>
        <v>2035</v>
      </c>
      <c r="E31" s="11">
        <v>49</v>
      </c>
      <c r="F31" s="12">
        <v>401</v>
      </c>
      <c r="G31" s="12">
        <f>SUM(E31:F31)</f>
        <v>450</v>
      </c>
      <c r="H31" s="11">
        <f aca="true" t="shared" si="6" ref="H31:I34">SUM(B31,E31)</f>
        <v>728</v>
      </c>
      <c r="I31" s="12">
        <f t="shared" si="6"/>
        <v>1757</v>
      </c>
      <c r="J31" s="12">
        <f>SUM(H31:I31)</f>
        <v>2485</v>
      </c>
    </row>
    <row r="32" spans="1:10" ht="12.75">
      <c r="A32" s="2" t="s">
        <v>8</v>
      </c>
      <c r="B32" s="11">
        <v>1546</v>
      </c>
      <c r="C32" s="12">
        <v>3378</v>
      </c>
      <c r="D32" s="12">
        <f>SUM(B32:C32)</f>
        <v>4924</v>
      </c>
      <c r="E32" s="11">
        <v>145</v>
      </c>
      <c r="F32" s="12">
        <v>861</v>
      </c>
      <c r="G32" s="12">
        <f>SUM(E32:F32)</f>
        <v>1006</v>
      </c>
      <c r="H32" s="11">
        <f t="shared" si="6"/>
        <v>1691</v>
      </c>
      <c r="I32" s="12">
        <f t="shared" si="6"/>
        <v>4239</v>
      </c>
      <c r="J32" s="12">
        <f>SUM(H32:I32)</f>
        <v>5930</v>
      </c>
    </row>
    <row r="33" spans="1:10" ht="12.75">
      <c r="A33" s="2" t="s">
        <v>9</v>
      </c>
      <c r="B33" s="11">
        <v>93</v>
      </c>
      <c r="C33" s="12">
        <v>121</v>
      </c>
      <c r="D33" s="12">
        <f>SUM(B33:C33)</f>
        <v>214</v>
      </c>
      <c r="E33" s="13">
        <v>3</v>
      </c>
      <c r="F33" s="12">
        <v>32</v>
      </c>
      <c r="G33" s="12">
        <f>SUM(E33:F33)</f>
        <v>35</v>
      </c>
      <c r="H33" s="13">
        <f t="shared" si="6"/>
        <v>96</v>
      </c>
      <c r="I33" s="12">
        <f t="shared" si="6"/>
        <v>153</v>
      </c>
      <c r="J33" s="12">
        <f>SUM(H33:I33)</f>
        <v>249</v>
      </c>
    </row>
    <row r="34" spans="1:10" ht="12.75">
      <c r="A34" s="2" t="s">
        <v>10</v>
      </c>
      <c r="B34" s="11">
        <v>262</v>
      </c>
      <c r="C34" s="12">
        <v>540</v>
      </c>
      <c r="D34" s="12">
        <f>SUM(B34:C34)</f>
        <v>802</v>
      </c>
      <c r="E34" s="11">
        <v>20</v>
      </c>
      <c r="F34" s="12">
        <v>109</v>
      </c>
      <c r="G34" s="12">
        <f>SUM(E34:F34)</f>
        <v>129</v>
      </c>
      <c r="H34" s="11">
        <f t="shared" si="6"/>
        <v>282</v>
      </c>
      <c r="I34" s="12">
        <f t="shared" si="6"/>
        <v>649</v>
      </c>
      <c r="J34" s="12">
        <f>SUM(H34:I34)</f>
        <v>931</v>
      </c>
    </row>
    <row r="35" spans="1:10" s="17" customFormat="1" ht="12.75">
      <c r="A35" s="19" t="s">
        <v>4</v>
      </c>
      <c r="B35" s="15">
        <f aca="true" t="shared" si="7" ref="B35:J35">SUM(B31:B34)</f>
        <v>2580</v>
      </c>
      <c r="C35" s="16">
        <f t="shared" si="7"/>
        <v>5395</v>
      </c>
      <c r="D35" s="16">
        <f t="shared" si="7"/>
        <v>7975</v>
      </c>
      <c r="E35" s="15">
        <f t="shared" si="7"/>
        <v>217</v>
      </c>
      <c r="F35" s="16">
        <f t="shared" si="7"/>
        <v>1403</v>
      </c>
      <c r="G35" s="16">
        <f t="shared" si="7"/>
        <v>1620</v>
      </c>
      <c r="H35" s="15">
        <f t="shared" si="7"/>
        <v>2797</v>
      </c>
      <c r="I35" s="16">
        <f t="shared" si="7"/>
        <v>6798</v>
      </c>
      <c r="J35" s="16">
        <f t="shared" si="7"/>
        <v>9595</v>
      </c>
    </row>
    <row r="36" spans="1:10" s="17" customFormat="1" ht="12.75">
      <c r="A36" s="19"/>
      <c r="B36" s="20"/>
      <c r="C36" s="21"/>
      <c r="D36" s="21"/>
      <c r="E36" s="20"/>
      <c r="F36" s="21"/>
      <c r="G36" s="21"/>
      <c r="H36" s="20"/>
      <c r="I36" s="21"/>
      <c r="J36" s="21"/>
    </row>
    <row r="37" spans="1:10" s="17" customFormat="1" ht="12.75">
      <c r="A37" s="1" t="s">
        <v>72</v>
      </c>
      <c r="B37" s="20"/>
      <c r="C37" s="21"/>
      <c r="D37" s="21"/>
      <c r="E37" s="20"/>
      <c r="F37" s="21"/>
      <c r="G37" s="21"/>
      <c r="H37" s="20"/>
      <c r="I37" s="21"/>
      <c r="J37" s="21"/>
    </row>
    <row r="38" spans="1:10" s="17" customFormat="1" ht="12.75">
      <c r="A38" s="2" t="s">
        <v>42</v>
      </c>
      <c r="B38" s="13">
        <v>41</v>
      </c>
      <c r="C38" s="67">
        <v>194</v>
      </c>
      <c r="D38" s="67">
        <f>SUM(B38:C38)</f>
        <v>235</v>
      </c>
      <c r="E38" s="13">
        <v>2</v>
      </c>
      <c r="F38" s="67">
        <v>25</v>
      </c>
      <c r="G38" s="67">
        <f>SUM(E38:F38)</f>
        <v>27</v>
      </c>
      <c r="H38" s="13">
        <f aca="true" t="shared" si="8" ref="H38:I41">SUM(B38,E38)</f>
        <v>43</v>
      </c>
      <c r="I38" s="67">
        <f t="shared" si="8"/>
        <v>219</v>
      </c>
      <c r="J38" s="67">
        <f>SUM(H38:I38)</f>
        <v>262</v>
      </c>
    </row>
    <row r="39" spans="1:10" s="17" customFormat="1" ht="12.75">
      <c r="A39" s="2" t="s">
        <v>8</v>
      </c>
      <c r="B39" s="13">
        <v>152</v>
      </c>
      <c r="C39" s="67">
        <v>913</v>
      </c>
      <c r="D39" s="67">
        <f>SUM(B39:C39)</f>
        <v>1065</v>
      </c>
      <c r="E39" s="13">
        <v>13</v>
      </c>
      <c r="F39" s="67">
        <v>89</v>
      </c>
      <c r="G39" s="67">
        <f>SUM(E39:F39)</f>
        <v>102</v>
      </c>
      <c r="H39" s="13">
        <f t="shared" si="8"/>
        <v>165</v>
      </c>
      <c r="I39" s="67">
        <f t="shared" si="8"/>
        <v>1002</v>
      </c>
      <c r="J39" s="67">
        <f>SUM(H39:I39)</f>
        <v>1167</v>
      </c>
    </row>
    <row r="40" spans="1:10" s="17" customFormat="1" ht="12.75">
      <c r="A40" s="2" t="s">
        <v>9</v>
      </c>
      <c r="B40" s="13">
        <v>31</v>
      </c>
      <c r="C40" s="67">
        <v>78</v>
      </c>
      <c r="D40" s="67">
        <f>SUM(B40:C40)</f>
        <v>109</v>
      </c>
      <c r="E40" s="13">
        <v>3</v>
      </c>
      <c r="F40" s="67">
        <v>3</v>
      </c>
      <c r="G40" s="67">
        <f>SUM(E40:F40)</f>
        <v>6</v>
      </c>
      <c r="H40" s="13">
        <f t="shared" si="8"/>
        <v>34</v>
      </c>
      <c r="I40" s="67">
        <f t="shared" si="8"/>
        <v>81</v>
      </c>
      <c r="J40" s="67">
        <f>SUM(H40:I40)</f>
        <v>115</v>
      </c>
    </row>
    <row r="41" spans="1:10" s="17" customFormat="1" ht="12.75">
      <c r="A41" s="2" t="s">
        <v>10</v>
      </c>
      <c r="B41" s="13">
        <v>8</v>
      </c>
      <c r="C41" s="67">
        <v>17</v>
      </c>
      <c r="D41" s="67">
        <f>SUM(B41:C41)</f>
        <v>25</v>
      </c>
      <c r="E41" s="13">
        <v>0</v>
      </c>
      <c r="F41" s="67">
        <v>3</v>
      </c>
      <c r="G41" s="67">
        <f>SUM(E41:F41)</f>
        <v>3</v>
      </c>
      <c r="H41" s="13">
        <f t="shared" si="8"/>
        <v>8</v>
      </c>
      <c r="I41" s="67">
        <f t="shared" si="8"/>
        <v>20</v>
      </c>
      <c r="J41" s="67">
        <f>SUM(H41:I41)</f>
        <v>28</v>
      </c>
    </row>
    <row r="42" spans="1:10" s="17" customFormat="1" ht="12.75">
      <c r="A42" s="19" t="s">
        <v>4</v>
      </c>
      <c r="B42" s="15">
        <f aca="true" t="shared" si="9" ref="B42:J42">SUM(B38:B41)</f>
        <v>232</v>
      </c>
      <c r="C42" s="16">
        <f t="shared" si="9"/>
        <v>1202</v>
      </c>
      <c r="D42" s="206">
        <f t="shared" si="9"/>
        <v>1434</v>
      </c>
      <c r="E42" s="15">
        <f t="shared" si="9"/>
        <v>18</v>
      </c>
      <c r="F42" s="16">
        <f t="shared" si="9"/>
        <v>120</v>
      </c>
      <c r="G42" s="206">
        <f t="shared" si="9"/>
        <v>138</v>
      </c>
      <c r="H42" s="15">
        <f t="shared" si="9"/>
        <v>250</v>
      </c>
      <c r="I42" s="16">
        <f t="shared" si="9"/>
        <v>1322</v>
      </c>
      <c r="J42" s="16">
        <f t="shared" si="9"/>
        <v>1572</v>
      </c>
    </row>
    <row r="43" spans="1:10" ht="12.75">
      <c r="A43" s="2"/>
      <c r="B43" s="11"/>
      <c r="C43" s="12"/>
      <c r="D43" s="12"/>
      <c r="E43" s="11"/>
      <c r="F43" s="12"/>
      <c r="G43" s="12"/>
      <c r="H43" s="11"/>
      <c r="I43" s="12"/>
      <c r="J43" s="12"/>
    </row>
    <row r="44" spans="1:10" ht="12.75">
      <c r="A44" s="1" t="s">
        <v>14</v>
      </c>
      <c r="B44" s="164"/>
      <c r="C44" s="165"/>
      <c r="D44" s="166"/>
      <c r="E44" s="164"/>
      <c r="F44" s="165"/>
      <c r="G44" s="166"/>
      <c r="H44" s="11"/>
      <c r="I44" s="12"/>
      <c r="J44" s="12"/>
    </row>
    <row r="45" spans="1:10" s="17" customFormat="1" ht="12.75">
      <c r="A45" s="19" t="s">
        <v>4</v>
      </c>
      <c r="B45" s="164">
        <v>3663</v>
      </c>
      <c r="C45" s="165">
        <v>4916</v>
      </c>
      <c r="D45" s="166">
        <f>SUM(B45:C45)</f>
        <v>8579</v>
      </c>
      <c r="E45" s="167">
        <v>813</v>
      </c>
      <c r="F45" s="166">
        <v>1742</v>
      </c>
      <c r="G45" s="166">
        <f>SUM(E45:F45)</f>
        <v>2555</v>
      </c>
      <c r="H45" s="20">
        <f>SUM(B45,E45)</f>
        <v>4476</v>
      </c>
      <c r="I45" s="21">
        <f>SUM(C45,F45)</f>
        <v>6658</v>
      </c>
      <c r="J45" s="21">
        <f>SUM(H45:I45)</f>
        <v>11134</v>
      </c>
    </row>
    <row r="46" spans="1:10" ht="12.75">
      <c r="A46" s="2"/>
      <c r="B46" s="11"/>
      <c r="C46" s="12"/>
      <c r="D46" s="12"/>
      <c r="E46" s="11"/>
      <c r="F46" s="12"/>
      <c r="G46" s="12"/>
      <c r="H46" s="11"/>
      <c r="I46" s="12"/>
      <c r="J46" s="12"/>
    </row>
    <row r="47" spans="1:10" s="17" customFormat="1" ht="12.75">
      <c r="A47" s="198" t="s">
        <v>48</v>
      </c>
      <c r="B47" s="20"/>
      <c r="C47" s="21"/>
      <c r="D47" s="21"/>
      <c r="E47" s="20"/>
      <c r="F47" s="21"/>
      <c r="G47" s="21"/>
      <c r="H47" s="20"/>
      <c r="I47" s="21"/>
      <c r="J47" s="21"/>
    </row>
    <row r="48" spans="1:10" s="17" customFormat="1" ht="12.75">
      <c r="A48" s="19" t="s">
        <v>4</v>
      </c>
      <c r="B48" s="20">
        <v>182</v>
      </c>
      <c r="C48" s="21">
        <v>1052</v>
      </c>
      <c r="D48" s="21">
        <f>SUM(B48:C48)</f>
        <v>1234</v>
      </c>
      <c r="E48" s="20">
        <v>17</v>
      </c>
      <c r="F48" s="21">
        <v>115</v>
      </c>
      <c r="G48" s="21">
        <f>SUM(E48:F48)</f>
        <v>132</v>
      </c>
      <c r="H48" s="20">
        <f>B48+E48</f>
        <v>199</v>
      </c>
      <c r="I48" s="21">
        <f>C48+F48</f>
        <v>1167</v>
      </c>
      <c r="J48" s="21">
        <f>H48+I48</f>
        <v>1366</v>
      </c>
    </row>
    <row r="49" spans="1:10" ht="12.75">
      <c r="A49" s="2"/>
      <c r="B49" s="11"/>
      <c r="C49" s="12"/>
      <c r="D49" s="12"/>
      <c r="E49" s="11"/>
      <c r="F49" s="12"/>
      <c r="G49" s="12"/>
      <c r="H49" s="11"/>
      <c r="I49" s="12"/>
      <c r="J49" s="12"/>
    </row>
    <row r="50" spans="1:10" ht="12.75">
      <c r="A50" s="1" t="s">
        <v>45</v>
      </c>
      <c r="B50" s="11"/>
      <c r="C50" s="12"/>
      <c r="D50" s="12"/>
      <c r="E50" s="11"/>
      <c r="F50" s="12"/>
      <c r="G50" s="12"/>
      <c r="H50" s="11"/>
      <c r="I50" s="12"/>
      <c r="J50" s="12"/>
    </row>
    <row r="51" spans="1:10" ht="12.75">
      <c r="A51" s="2" t="s">
        <v>42</v>
      </c>
      <c r="B51" s="11">
        <v>716</v>
      </c>
      <c r="C51" s="12">
        <v>1385</v>
      </c>
      <c r="D51" s="12">
        <f>SUM(B51:C51)</f>
        <v>2101</v>
      </c>
      <c r="E51" s="11">
        <v>39</v>
      </c>
      <c r="F51" s="12">
        <v>209</v>
      </c>
      <c r="G51" s="12">
        <f>SUM(E51:F51)</f>
        <v>248</v>
      </c>
      <c r="H51" s="11">
        <f aca="true" t="shared" si="10" ref="H51:I54">SUM(B51,E51)</f>
        <v>755</v>
      </c>
      <c r="I51" s="12">
        <f t="shared" si="10"/>
        <v>1594</v>
      </c>
      <c r="J51" s="12">
        <f>SUM(H51:I51)</f>
        <v>2349</v>
      </c>
    </row>
    <row r="52" spans="1:10" ht="12.75">
      <c r="A52" s="2" t="s">
        <v>8</v>
      </c>
      <c r="B52" s="11">
        <v>735</v>
      </c>
      <c r="C52" s="12">
        <v>1603</v>
      </c>
      <c r="D52" s="12">
        <f>SUM(B52:C52)</f>
        <v>2338</v>
      </c>
      <c r="E52" s="11">
        <v>45</v>
      </c>
      <c r="F52" s="12">
        <v>210</v>
      </c>
      <c r="G52" s="12">
        <f>SUM(E52:F52)</f>
        <v>255</v>
      </c>
      <c r="H52" s="11">
        <f t="shared" si="10"/>
        <v>780</v>
      </c>
      <c r="I52" s="12">
        <f t="shared" si="10"/>
        <v>1813</v>
      </c>
      <c r="J52" s="12">
        <f>SUM(H52:I52)</f>
        <v>2593</v>
      </c>
    </row>
    <row r="53" spans="1:10" ht="12.75">
      <c r="A53" s="2" t="s">
        <v>9</v>
      </c>
      <c r="B53" s="11">
        <v>300</v>
      </c>
      <c r="C53" s="12">
        <v>534</v>
      </c>
      <c r="D53" s="12">
        <f>SUM(B53:C53)</f>
        <v>834</v>
      </c>
      <c r="E53" s="11">
        <v>21</v>
      </c>
      <c r="F53" s="12">
        <v>86</v>
      </c>
      <c r="G53" s="12">
        <f>SUM(E53:F53)</f>
        <v>107</v>
      </c>
      <c r="H53" s="11">
        <f t="shared" si="10"/>
        <v>321</v>
      </c>
      <c r="I53" s="12">
        <f t="shared" si="10"/>
        <v>620</v>
      </c>
      <c r="J53" s="12">
        <f>SUM(H53:I53)</f>
        <v>941</v>
      </c>
    </row>
    <row r="54" spans="1:10" ht="12.75">
      <c r="A54" s="2" t="s">
        <v>10</v>
      </c>
      <c r="B54" s="11">
        <v>254</v>
      </c>
      <c r="C54" s="12">
        <v>591</v>
      </c>
      <c r="D54" s="12">
        <f>SUM(B54:C54)</f>
        <v>845</v>
      </c>
      <c r="E54" s="11">
        <v>17</v>
      </c>
      <c r="F54" s="12">
        <v>68</v>
      </c>
      <c r="G54" s="12">
        <f>SUM(E54:F54)</f>
        <v>85</v>
      </c>
      <c r="H54" s="11">
        <f t="shared" si="10"/>
        <v>271</v>
      </c>
      <c r="I54" s="12">
        <f t="shared" si="10"/>
        <v>659</v>
      </c>
      <c r="J54" s="12">
        <f>SUM(H54:I54)</f>
        <v>930</v>
      </c>
    </row>
    <row r="55" spans="1:10" s="17" customFormat="1" ht="12.75">
      <c r="A55" s="19" t="s">
        <v>4</v>
      </c>
      <c r="B55" s="15">
        <f aca="true" t="shared" si="11" ref="B55:J55">SUM(B51:B54)</f>
        <v>2005</v>
      </c>
      <c r="C55" s="16">
        <f t="shared" si="11"/>
        <v>4113</v>
      </c>
      <c r="D55" s="16">
        <f t="shared" si="11"/>
        <v>6118</v>
      </c>
      <c r="E55" s="15">
        <f t="shared" si="11"/>
        <v>122</v>
      </c>
      <c r="F55" s="16">
        <f t="shared" si="11"/>
        <v>573</v>
      </c>
      <c r="G55" s="16">
        <f t="shared" si="11"/>
        <v>695</v>
      </c>
      <c r="H55" s="15">
        <f t="shared" si="11"/>
        <v>2127</v>
      </c>
      <c r="I55" s="16">
        <f t="shared" si="11"/>
        <v>4686</v>
      </c>
      <c r="J55" s="16">
        <f t="shared" si="11"/>
        <v>6813</v>
      </c>
    </row>
    <row r="56" spans="1:10" ht="12.75">
      <c r="A56" s="2"/>
      <c r="B56" s="11"/>
      <c r="C56" s="12"/>
      <c r="D56" s="12"/>
      <c r="E56" s="11"/>
      <c r="F56" s="12"/>
      <c r="G56" s="12"/>
      <c r="H56" s="11"/>
      <c r="I56" s="12"/>
      <c r="J56" s="12"/>
    </row>
    <row r="57" spans="1:10" ht="12.75">
      <c r="A57" s="1" t="s">
        <v>46</v>
      </c>
      <c r="B57" s="11"/>
      <c r="C57" s="12"/>
      <c r="D57" s="12"/>
      <c r="E57" s="11"/>
      <c r="F57" s="12"/>
      <c r="G57" s="12"/>
      <c r="H57" s="11"/>
      <c r="I57" s="12"/>
      <c r="J57" s="12"/>
    </row>
    <row r="58" spans="1:10" ht="12.75">
      <c r="A58" s="2" t="s">
        <v>42</v>
      </c>
      <c r="B58" s="11">
        <v>194</v>
      </c>
      <c r="C58" s="12">
        <v>162</v>
      </c>
      <c r="D58" s="12">
        <f>SUM(B58:C58)</f>
        <v>356</v>
      </c>
      <c r="E58" s="11">
        <v>2</v>
      </c>
      <c r="F58" s="12">
        <v>18</v>
      </c>
      <c r="G58" s="12">
        <f>SUM(E58:F58)</f>
        <v>20</v>
      </c>
      <c r="H58" s="11">
        <f aca="true" t="shared" si="12" ref="H58:I61">SUM(B58,E58)</f>
        <v>196</v>
      </c>
      <c r="I58" s="12">
        <f t="shared" si="12"/>
        <v>180</v>
      </c>
      <c r="J58" s="12">
        <f>SUM(H58:I58)</f>
        <v>376</v>
      </c>
    </row>
    <row r="59" spans="1:10" ht="12.75">
      <c r="A59" s="2" t="s">
        <v>8</v>
      </c>
      <c r="B59" s="11">
        <v>271</v>
      </c>
      <c r="C59" s="12">
        <v>232</v>
      </c>
      <c r="D59" s="12">
        <f>SUM(B59:C59)</f>
        <v>503</v>
      </c>
      <c r="E59" s="11">
        <v>1</v>
      </c>
      <c r="F59" s="12">
        <v>17</v>
      </c>
      <c r="G59" s="12">
        <f>SUM(E59:F59)</f>
        <v>18</v>
      </c>
      <c r="H59" s="11">
        <f t="shared" si="12"/>
        <v>272</v>
      </c>
      <c r="I59" s="12">
        <f t="shared" si="12"/>
        <v>249</v>
      </c>
      <c r="J59" s="12">
        <f>SUM(H59:I59)</f>
        <v>521</v>
      </c>
    </row>
    <row r="60" spans="1:10" ht="12.75">
      <c r="A60" s="2" t="s">
        <v>9</v>
      </c>
      <c r="B60" s="11">
        <v>76</v>
      </c>
      <c r="C60" s="12">
        <v>99</v>
      </c>
      <c r="D60" s="12">
        <f>SUM(B60:C60)</f>
        <v>175</v>
      </c>
      <c r="E60" s="11">
        <v>1</v>
      </c>
      <c r="F60" s="12">
        <v>5</v>
      </c>
      <c r="G60" s="12">
        <f>SUM(E60:F60)</f>
        <v>6</v>
      </c>
      <c r="H60" s="11">
        <f t="shared" si="12"/>
        <v>77</v>
      </c>
      <c r="I60" s="12">
        <f t="shared" si="12"/>
        <v>104</v>
      </c>
      <c r="J60" s="12">
        <f>SUM(H60:I60)</f>
        <v>181</v>
      </c>
    </row>
    <row r="61" spans="1:10" ht="12.75">
      <c r="A61" s="2" t="s">
        <v>10</v>
      </c>
      <c r="B61" s="11">
        <v>39</v>
      </c>
      <c r="C61" s="12">
        <v>38</v>
      </c>
      <c r="D61" s="12">
        <f>SUM(B61:C61)</f>
        <v>77</v>
      </c>
      <c r="E61" s="11">
        <v>3</v>
      </c>
      <c r="F61" s="12">
        <v>14</v>
      </c>
      <c r="G61" s="12">
        <f>SUM(E61:F61)</f>
        <v>17</v>
      </c>
      <c r="H61" s="11">
        <f t="shared" si="12"/>
        <v>42</v>
      </c>
      <c r="I61" s="12">
        <f t="shared" si="12"/>
        <v>52</v>
      </c>
      <c r="J61" s="12">
        <f>SUM(H61:I61)</f>
        <v>94</v>
      </c>
    </row>
    <row r="62" spans="1:10" s="17" customFormat="1" ht="12.75">
      <c r="A62" s="19" t="s">
        <v>4</v>
      </c>
      <c r="B62" s="15">
        <f aca="true" t="shared" si="13" ref="B62:J62">SUM(B58:B61)</f>
        <v>580</v>
      </c>
      <c r="C62" s="16">
        <f t="shared" si="13"/>
        <v>531</v>
      </c>
      <c r="D62" s="16">
        <f t="shared" si="13"/>
        <v>1111</v>
      </c>
      <c r="E62" s="15">
        <f t="shared" si="13"/>
        <v>7</v>
      </c>
      <c r="F62" s="16">
        <f t="shared" si="13"/>
        <v>54</v>
      </c>
      <c r="G62" s="16">
        <f t="shared" si="13"/>
        <v>61</v>
      </c>
      <c r="H62" s="15">
        <f t="shared" si="13"/>
        <v>587</v>
      </c>
      <c r="I62" s="16">
        <f t="shared" si="13"/>
        <v>585</v>
      </c>
      <c r="J62" s="16">
        <f t="shared" si="13"/>
        <v>1172</v>
      </c>
    </row>
    <row r="63" spans="1:10" s="17" customFormat="1" ht="12.75">
      <c r="A63" s="19"/>
      <c r="B63" s="20"/>
      <c r="C63" s="21"/>
      <c r="D63" s="21"/>
      <c r="E63" s="20"/>
      <c r="F63" s="21"/>
      <c r="G63" s="21"/>
      <c r="H63" s="20"/>
      <c r="I63" s="21"/>
      <c r="J63" s="21"/>
    </row>
    <row r="64" spans="1:10" ht="12.75">
      <c r="A64" s="1" t="s">
        <v>15</v>
      </c>
      <c r="B64" s="11"/>
      <c r="C64" s="12"/>
      <c r="D64" s="12"/>
      <c r="E64" s="11"/>
      <c r="F64" s="12"/>
      <c r="G64" s="12"/>
      <c r="H64" s="11"/>
      <c r="I64" s="12"/>
      <c r="J64" s="12"/>
    </row>
    <row r="65" spans="1:10" ht="12.75">
      <c r="A65" s="2" t="s">
        <v>42</v>
      </c>
      <c r="B65" s="11">
        <v>232</v>
      </c>
      <c r="C65" s="12">
        <v>290</v>
      </c>
      <c r="D65" s="12">
        <f>SUM(B65:C65)</f>
        <v>522</v>
      </c>
      <c r="E65" s="11">
        <v>13</v>
      </c>
      <c r="F65" s="12">
        <v>16</v>
      </c>
      <c r="G65" s="12">
        <f>SUM(E65:F65)</f>
        <v>29</v>
      </c>
      <c r="H65" s="11">
        <f aca="true" t="shared" si="14" ref="H65:I68">SUM(B65,E65)</f>
        <v>245</v>
      </c>
      <c r="I65" s="12">
        <f t="shared" si="14"/>
        <v>306</v>
      </c>
      <c r="J65" s="12">
        <f>SUM(H65:I65)</f>
        <v>551</v>
      </c>
    </row>
    <row r="66" spans="1:10" ht="12.75">
      <c r="A66" s="2" t="s">
        <v>8</v>
      </c>
      <c r="B66" s="11">
        <v>23</v>
      </c>
      <c r="C66" s="12">
        <v>36</v>
      </c>
      <c r="D66" s="12">
        <f>SUM(B66:C66)</f>
        <v>59</v>
      </c>
      <c r="E66" s="11">
        <v>0</v>
      </c>
      <c r="F66" s="12">
        <v>6</v>
      </c>
      <c r="G66" s="12">
        <f>SUM(E66:F66)</f>
        <v>6</v>
      </c>
      <c r="H66" s="11">
        <f t="shared" si="14"/>
        <v>23</v>
      </c>
      <c r="I66" s="12">
        <f t="shared" si="14"/>
        <v>42</v>
      </c>
      <c r="J66" s="12">
        <f>SUM(H66:I66)</f>
        <v>65</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1986</v>
      </c>
      <c r="C68" s="25">
        <v>2949</v>
      </c>
      <c r="D68" s="25">
        <f>SUM(B68:C68)</f>
        <v>4935</v>
      </c>
      <c r="E68" s="11">
        <v>59</v>
      </c>
      <c r="F68" s="25">
        <v>236</v>
      </c>
      <c r="G68" s="25">
        <f>SUM(E68:F68)</f>
        <v>295</v>
      </c>
      <c r="H68" s="11">
        <f t="shared" si="14"/>
        <v>2045</v>
      </c>
      <c r="I68" s="25">
        <f t="shared" si="14"/>
        <v>3185</v>
      </c>
      <c r="J68" s="25">
        <f>SUM(H68:I68)</f>
        <v>5230</v>
      </c>
    </row>
    <row r="69" spans="1:10" s="17" customFormat="1" ht="12.75">
      <c r="A69" s="19" t="s">
        <v>4</v>
      </c>
      <c r="B69" s="15">
        <f>SUM(B65:B68)</f>
        <v>2241</v>
      </c>
      <c r="C69" s="16">
        <f>SUM(C65:C68)</f>
        <v>3275</v>
      </c>
      <c r="D69" s="16">
        <f aca="true" t="shared" si="15" ref="D69:J69">SUM(D65:D68)</f>
        <v>5516</v>
      </c>
      <c r="E69" s="15">
        <f>SUM(E65:E68)</f>
        <v>72</v>
      </c>
      <c r="F69" s="16">
        <f>SUM(F65:F68)</f>
        <v>258</v>
      </c>
      <c r="G69" s="16">
        <f t="shared" si="15"/>
        <v>330</v>
      </c>
      <c r="H69" s="15">
        <f t="shared" si="15"/>
        <v>2313</v>
      </c>
      <c r="I69" s="16">
        <f t="shared" si="15"/>
        <v>3533</v>
      </c>
      <c r="J69" s="16">
        <f t="shared" si="15"/>
        <v>5846</v>
      </c>
    </row>
    <row r="70" spans="1:10" ht="12.75">
      <c r="A70" s="2"/>
      <c r="B70" s="11"/>
      <c r="C70" s="12"/>
      <c r="D70" s="12"/>
      <c r="E70" s="11"/>
      <c r="F70" s="12"/>
      <c r="G70" s="12"/>
      <c r="H70" s="11"/>
      <c r="I70" s="12"/>
      <c r="J70" s="12"/>
    </row>
    <row r="71" spans="1:10" ht="12.75">
      <c r="A71" s="1" t="s">
        <v>41</v>
      </c>
      <c r="B71" s="11"/>
      <c r="C71" s="12"/>
      <c r="D71" s="12"/>
      <c r="E71" s="11"/>
      <c r="F71" s="12"/>
      <c r="G71" s="12"/>
      <c r="H71" s="11"/>
      <c r="I71" s="12"/>
      <c r="J71" s="12"/>
    </row>
    <row r="72" spans="1:12" ht="12.75">
      <c r="A72" s="2" t="s">
        <v>42</v>
      </c>
      <c r="B72" s="11">
        <v>0</v>
      </c>
      <c r="C72" s="12">
        <v>0</v>
      </c>
      <c r="D72" s="12">
        <f>SUM(B72:C72)</f>
        <v>0</v>
      </c>
      <c r="E72" s="11">
        <v>457</v>
      </c>
      <c r="F72" s="12">
        <v>1899</v>
      </c>
      <c r="G72" s="12">
        <f>SUM(E72:F72)</f>
        <v>2356</v>
      </c>
      <c r="H72" s="11">
        <f aca="true" t="shared" si="16" ref="H72:I76">SUM(B72,E72)</f>
        <v>457</v>
      </c>
      <c r="I72" s="12">
        <f t="shared" si="16"/>
        <v>1899</v>
      </c>
      <c r="J72" s="12">
        <f>SUM(H72:I72)</f>
        <v>2356</v>
      </c>
      <c r="K72" s="12"/>
      <c r="L72" s="12"/>
    </row>
    <row r="73" spans="1:12" ht="12.75">
      <c r="A73" s="2" t="s">
        <v>8</v>
      </c>
      <c r="B73" s="11">
        <v>0</v>
      </c>
      <c r="C73" s="12">
        <v>0</v>
      </c>
      <c r="D73" s="12">
        <f>SUM(B73:C73)</f>
        <v>0</v>
      </c>
      <c r="E73" s="11">
        <v>518</v>
      </c>
      <c r="F73" s="12">
        <v>2559</v>
      </c>
      <c r="G73" s="12">
        <f>SUM(E73:F73)</f>
        <v>3077</v>
      </c>
      <c r="H73" s="11">
        <f t="shared" si="16"/>
        <v>518</v>
      </c>
      <c r="I73" s="12">
        <f t="shared" si="16"/>
        <v>2559</v>
      </c>
      <c r="J73" s="12">
        <f>SUM(H73:I73)</f>
        <v>3077</v>
      </c>
      <c r="K73" s="12"/>
      <c r="L73" s="12"/>
    </row>
    <row r="74" spans="1:12" ht="12.75">
      <c r="A74" s="2" t="s">
        <v>9</v>
      </c>
      <c r="B74" s="11">
        <v>0</v>
      </c>
      <c r="C74" s="12">
        <v>0</v>
      </c>
      <c r="D74" s="12">
        <f>SUM(B74:C74)</f>
        <v>0</v>
      </c>
      <c r="E74" s="11">
        <v>14</v>
      </c>
      <c r="F74" s="12">
        <v>64</v>
      </c>
      <c r="G74" s="12">
        <f>SUM(E74:F74)</f>
        <v>78</v>
      </c>
      <c r="H74" s="11">
        <f t="shared" si="16"/>
        <v>14</v>
      </c>
      <c r="I74" s="12">
        <f t="shared" si="16"/>
        <v>64</v>
      </c>
      <c r="J74" s="12">
        <f>SUM(H74:I74)</f>
        <v>78</v>
      </c>
      <c r="K74" s="12"/>
      <c r="L74" s="12"/>
    </row>
    <row r="75" spans="1:10" ht="12.75">
      <c r="A75" s="22" t="s">
        <v>10</v>
      </c>
      <c r="B75" s="11">
        <v>0</v>
      </c>
      <c r="C75" s="25">
        <v>0</v>
      </c>
      <c r="D75" s="25">
        <f>SUM(B75:C75)</f>
        <v>0</v>
      </c>
      <c r="E75" s="11">
        <v>57</v>
      </c>
      <c r="F75" s="25">
        <v>258</v>
      </c>
      <c r="G75" s="25">
        <f>SUM(E75:F75)</f>
        <v>315</v>
      </c>
      <c r="H75" s="11">
        <f t="shared" si="16"/>
        <v>57</v>
      </c>
      <c r="I75" s="25">
        <f t="shared" si="16"/>
        <v>258</v>
      </c>
      <c r="J75" s="25">
        <f>SUM(H75:I75)</f>
        <v>315</v>
      </c>
    </row>
    <row r="76" spans="1:10" ht="12.75">
      <c r="A76" s="22" t="s">
        <v>16</v>
      </c>
      <c r="B76" s="11">
        <v>0</v>
      </c>
      <c r="C76" s="25">
        <v>0</v>
      </c>
      <c r="D76" s="25">
        <f>SUM(B76:C76)</f>
        <v>0</v>
      </c>
      <c r="E76" s="11">
        <v>139</v>
      </c>
      <c r="F76" s="25">
        <v>143</v>
      </c>
      <c r="G76" s="25">
        <f>SUM(E76:F76)</f>
        <v>282</v>
      </c>
      <c r="H76" s="11">
        <f t="shared" si="16"/>
        <v>139</v>
      </c>
      <c r="I76" s="25">
        <f t="shared" si="16"/>
        <v>143</v>
      </c>
      <c r="J76" s="25">
        <f>SUM(H76:I76)</f>
        <v>282</v>
      </c>
    </row>
    <row r="77" spans="1:10" s="17" customFormat="1" ht="12.75">
      <c r="A77" s="19" t="s">
        <v>4</v>
      </c>
      <c r="B77" s="15">
        <f>SUM(B72:B76)</f>
        <v>0</v>
      </c>
      <c r="C77" s="16">
        <f aca="true" t="shared" si="17" ref="C77:J77">SUM(C72:C76)</f>
        <v>0</v>
      </c>
      <c r="D77" s="16">
        <f t="shared" si="17"/>
        <v>0</v>
      </c>
      <c r="E77" s="15">
        <f t="shared" si="17"/>
        <v>1185</v>
      </c>
      <c r="F77" s="16">
        <f t="shared" si="17"/>
        <v>4923</v>
      </c>
      <c r="G77" s="16">
        <f t="shared" si="17"/>
        <v>6108</v>
      </c>
      <c r="H77" s="15">
        <f t="shared" si="17"/>
        <v>1185</v>
      </c>
      <c r="I77" s="16">
        <f t="shared" si="17"/>
        <v>4923</v>
      </c>
      <c r="J77" s="16">
        <f t="shared" si="17"/>
        <v>6108</v>
      </c>
    </row>
    <row r="78" spans="1:10" s="17" customFormat="1" ht="12.75">
      <c r="A78" s="19"/>
      <c r="B78" s="20"/>
      <c r="C78" s="21"/>
      <c r="D78" s="21"/>
      <c r="E78" s="20"/>
      <c r="F78" s="21"/>
      <c r="G78" s="21"/>
      <c r="H78" s="20"/>
      <c r="I78" s="21"/>
      <c r="J78" s="21"/>
    </row>
    <row r="79" spans="1:12" ht="27.75" customHeight="1">
      <c r="A79" s="199" t="s">
        <v>82</v>
      </c>
      <c r="B79" s="23">
        <f>SUM(B77,B69,B62,B55,B45,B42,B35,B28,B21,B14,B48)</f>
        <v>42693</v>
      </c>
      <c r="C79" s="24">
        <f aca="true" t="shared" si="18" ref="C79:J79">SUM(C77,C69,C62,C55,C45,C42,C35,C28,C21,C14,C48)</f>
        <v>117017</v>
      </c>
      <c r="D79" s="200">
        <f t="shared" si="18"/>
        <v>159710</v>
      </c>
      <c r="E79" s="23">
        <f t="shared" si="18"/>
        <v>5076</v>
      </c>
      <c r="F79" s="24">
        <f t="shared" si="18"/>
        <v>23303</v>
      </c>
      <c r="G79" s="200">
        <f t="shared" si="18"/>
        <v>28379</v>
      </c>
      <c r="H79" s="24">
        <f t="shared" si="18"/>
        <v>47769</v>
      </c>
      <c r="I79" s="24">
        <f t="shared" si="18"/>
        <v>140320</v>
      </c>
      <c r="J79" s="24">
        <f t="shared" si="18"/>
        <v>188089</v>
      </c>
      <c r="L79" s="12"/>
    </row>
    <row r="80" spans="1:10" ht="9.75" customHeight="1">
      <c r="A80" s="22"/>
      <c r="B80" s="25"/>
      <c r="C80" s="25"/>
      <c r="D80" s="25"/>
      <c r="E80" s="25"/>
      <c r="F80" s="25"/>
      <c r="G80" s="25"/>
      <c r="H80" s="25"/>
      <c r="I80" s="25"/>
      <c r="J80" s="25"/>
    </row>
    <row r="81" spans="1:10" ht="12.75">
      <c r="A81" s="4" t="s">
        <v>61</v>
      </c>
      <c r="B81" s="12"/>
      <c r="C81" s="12"/>
      <c r="D81" s="12"/>
      <c r="E81" s="12"/>
      <c r="F81" s="12"/>
      <c r="G81" s="12"/>
      <c r="H81" s="12"/>
      <c r="I81" s="12"/>
      <c r="J81" s="12"/>
    </row>
    <row r="82" spans="1:10" ht="12.75">
      <c r="A82" s="4" t="s">
        <v>21</v>
      </c>
      <c r="B82" s="12"/>
      <c r="C82" s="12"/>
      <c r="D82" s="12"/>
      <c r="E82" s="12"/>
      <c r="F82" s="12"/>
      <c r="G82" s="12"/>
      <c r="H82" s="12"/>
      <c r="I82" s="12"/>
      <c r="J82" s="12"/>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row r="111" spans="2:10" ht="12.75">
      <c r="B111" s="12"/>
      <c r="C111" s="12"/>
      <c r="D111" s="12"/>
      <c r="E111" s="12"/>
      <c r="F111" s="12"/>
      <c r="G111" s="12"/>
      <c r="H111" s="12"/>
      <c r="I111" s="12"/>
      <c r="J111" s="12"/>
    </row>
  </sheetData>
  <sheetProtection/>
  <printOptions horizontalCentered="1"/>
  <pageMargins left="0.1968503937007874" right="0.1968503937007874" top="0.5905511811023623" bottom="0.3937007874015748" header="0.5118110236220472" footer="0.5118110236220472"/>
  <pageSetup horizontalDpi="600" verticalDpi="600" orientation="portrait" paperSize="9" scale="72"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M44"/>
  <sheetViews>
    <sheetView zoomScalePageLayoutView="0" workbookViewId="0" topLeftCell="A1">
      <selection activeCell="A30" sqref="A30"/>
    </sheetView>
  </sheetViews>
  <sheetFormatPr defaultColWidth="9.140625" defaultRowHeight="12.75"/>
  <cols>
    <col min="1" max="1" width="24.8515625" style="0" customWidth="1"/>
    <col min="2" max="2" width="10.28125" style="0" customWidth="1"/>
    <col min="3" max="3" width="13.00390625" style="0" customWidth="1"/>
    <col min="4" max="4" width="10.7109375" style="0" customWidth="1"/>
    <col min="5" max="5" width="9.28125" style="0" bestFit="1" customWidth="1"/>
    <col min="6" max="6" width="10.7109375" style="0" customWidth="1"/>
    <col min="7" max="7" width="11.00390625" style="0" customWidth="1"/>
    <col min="8" max="8" width="9.7109375" style="0" bestFit="1" customWidth="1"/>
    <col min="9" max="9" width="10.28125" style="0" customWidth="1"/>
    <col min="10" max="10" width="12.00390625" style="0" customWidth="1"/>
  </cols>
  <sheetData>
    <row r="1" spans="1:10" ht="12.75">
      <c r="A1" s="1" t="s">
        <v>90</v>
      </c>
      <c r="B1" s="2"/>
      <c r="C1" s="2"/>
      <c r="D1" s="2"/>
      <c r="E1" s="2"/>
      <c r="F1" s="2"/>
      <c r="G1" s="2"/>
      <c r="H1" s="2"/>
      <c r="I1" s="2"/>
      <c r="J1" s="2"/>
    </row>
    <row r="2" spans="1:10" ht="12.75">
      <c r="A2" s="5" t="s">
        <v>23</v>
      </c>
      <c r="B2" s="6"/>
      <c r="C2" s="6"/>
      <c r="D2" s="6"/>
      <c r="E2" s="7"/>
      <c r="F2" s="7"/>
      <c r="G2" s="6"/>
      <c r="H2" s="6"/>
      <c r="I2" s="6"/>
      <c r="J2" s="6"/>
    </row>
    <row r="3" spans="1:10" ht="12.75">
      <c r="A3" s="6"/>
      <c r="B3" s="6"/>
      <c r="C3" s="6"/>
      <c r="D3" s="6"/>
      <c r="E3" s="7"/>
      <c r="F3" s="5"/>
      <c r="G3" s="6"/>
      <c r="H3" s="6"/>
      <c r="I3" s="6"/>
      <c r="J3" s="6"/>
    </row>
    <row r="4" spans="1:10" ht="12.75">
      <c r="A4" s="5" t="s">
        <v>94</v>
      </c>
      <c r="B4" s="6"/>
      <c r="C4" s="6"/>
      <c r="D4" s="6"/>
      <c r="E4" s="7"/>
      <c r="F4" s="7"/>
      <c r="G4" s="6"/>
      <c r="H4" s="6"/>
      <c r="I4" s="6"/>
      <c r="J4" s="6"/>
    </row>
    <row r="5" spans="1:10" ht="12.75">
      <c r="A5" s="4"/>
      <c r="B5" s="4"/>
      <c r="C5" s="4"/>
      <c r="D5" s="4"/>
      <c r="E5" s="4"/>
      <c r="F5" s="4"/>
      <c r="G5" s="4"/>
      <c r="H5" s="4"/>
      <c r="I5" s="4"/>
      <c r="J5" s="4"/>
    </row>
    <row r="6" spans="1:10" ht="12.75">
      <c r="A6" s="5" t="s">
        <v>83</v>
      </c>
      <c r="B6" s="58"/>
      <c r="C6" s="58"/>
      <c r="D6" s="58"/>
      <c r="E6" s="58"/>
      <c r="F6" s="59"/>
      <c r="G6" s="58"/>
      <c r="H6" s="58"/>
      <c r="I6" s="58"/>
      <c r="J6" s="58"/>
    </row>
    <row r="7" spans="1:10" ht="13.5" thickBot="1">
      <c r="A7" s="2"/>
      <c r="B7" s="12"/>
      <c r="C7" s="12"/>
      <c r="D7" s="12"/>
      <c r="E7" s="12"/>
      <c r="F7" s="12"/>
      <c r="G7" s="12"/>
      <c r="H7" s="12"/>
      <c r="I7" s="12"/>
      <c r="J7" s="12"/>
    </row>
    <row r="8" spans="1:10" ht="12.75">
      <c r="A8" s="60"/>
      <c r="B8" s="61" t="s">
        <v>24</v>
      </c>
      <c r="C8" s="62"/>
      <c r="D8" s="62"/>
      <c r="E8" s="61" t="s">
        <v>25</v>
      </c>
      <c r="F8" s="62"/>
      <c r="G8" s="62"/>
      <c r="H8" s="61" t="s">
        <v>4</v>
      </c>
      <c r="I8" s="62"/>
      <c r="J8" s="62"/>
    </row>
    <row r="9" spans="1:10" ht="12.75">
      <c r="A9" s="193" t="s">
        <v>26</v>
      </c>
      <c r="B9" s="156" t="s">
        <v>5</v>
      </c>
      <c r="C9" s="157" t="s">
        <v>6</v>
      </c>
      <c r="D9" s="157" t="s">
        <v>4</v>
      </c>
      <c r="E9" s="156" t="s">
        <v>5</v>
      </c>
      <c r="F9" s="157" t="s">
        <v>6</v>
      </c>
      <c r="G9" s="157" t="s">
        <v>4</v>
      </c>
      <c r="H9" s="156" t="s">
        <v>5</v>
      </c>
      <c r="I9" s="157" t="s">
        <v>6</v>
      </c>
      <c r="J9" s="157" t="s">
        <v>4</v>
      </c>
    </row>
    <row r="10" spans="1:10" ht="12.75">
      <c r="A10" s="66"/>
      <c r="B10" s="13"/>
      <c r="C10" s="67"/>
      <c r="D10" s="67"/>
      <c r="E10" s="13"/>
      <c r="F10" s="67"/>
      <c r="G10" s="67"/>
      <c r="H10" s="13"/>
      <c r="I10" s="67"/>
      <c r="J10" s="67"/>
    </row>
    <row r="11" spans="1:10" ht="12.75">
      <c r="A11" s="2" t="s">
        <v>27</v>
      </c>
      <c r="B11" s="11">
        <v>18</v>
      </c>
      <c r="C11" s="25">
        <v>135</v>
      </c>
      <c r="D11" s="12">
        <f>SUM(B11:C11)</f>
        <v>153</v>
      </c>
      <c r="E11" s="11">
        <v>1356</v>
      </c>
      <c r="F11" s="25">
        <v>5861</v>
      </c>
      <c r="G11" s="12">
        <f aca="true" t="shared" si="0" ref="G11:G19">SUM(E11:F11)</f>
        <v>7217</v>
      </c>
      <c r="H11" s="11">
        <f>SUM(B11,E11)</f>
        <v>1374</v>
      </c>
      <c r="I11" s="25">
        <f aca="true" t="shared" si="1" ref="I11:I19">SUM(C11,F11)</f>
        <v>5996</v>
      </c>
      <c r="J11" s="12">
        <f aca="true" t="shared" si="2" ref="J11:J19">SUM(H11:I11)</f>
        <v>7370</v>
      </c>
    </row>
    <row r="12" spans="1:10" ht="12.75">
      <c r="A12" s="2" t="s">
        <v>28</v>
      </c>
      <c r="B12" s="11">
        <v>1235</v>
      </c>
      <c r="C12" s="25">
        <v>5394</v>
      </c>
      <c r="D12" s="12">
        <f aca="true" t="shared" si="3" ref="D12:D19">SUM(B12:C12)</f>
        <v>6629</v>
      </c>
      <c r="E12" s="11">
        <v>3122</v>
      </c>
      <c r="F12" s="25">
        <v>9968</v>
      </c>
      <c r="G12" s="12">
        <f t="shared" si="0"/>
        <v>13090</v>
      </c>
      <c r="H12" s="11">
        <f aca="true" t="shared" si="4" ref="H12:H19">SUM(B12,E12)</f>
        <v>4357</v>
      </c>
      <c r="I12" s="25">
        <f t="shared" si="1"/>
        <v>15362</v>
      </c>
      <c r="J12" s="12">
        <f t="shared" si="2"/>
        <v>19719</v>
      </c>
    </row>
    <row r="13" spans="1:10" ht="12.75">
      <c r="A13" s="2" t="s">
        <v>29</v>
      </c>
      <c r="B13" s="11">
        <v>3120</v>
      </c>
      <c r="C13" s="25">
        <v>11680</v>
      </c>
      <c r="D13" s="12">
        <f t="shared" si="3"/>
        <v>14800</v>
      </c>
      <c r="E13" s="11">
        <v>1857</v>
      </c>
      <c r="F13" s="25">
        <v>4817</v>
      </c>
      <c r="G13" s="12">
        <f t="shared" si="0"/>
        <v>6674</v>
      </c>
      <c r="H13" s="11">
        <f t="shared" si="4"/>
        <v>4977</v>
      </c>
      <c r="I13" s="25">
        <f t="shared" si="1"/>
        <v>16497</v>
      </c>
      <c r="J13" s="12">
        <f t="shared" si="2"/>
        <v>21474</v>
      </c>
    </row>
    <row r="14" spans="1:10" ht="12.75">
      <c r="A14" s="2" t="s">
        <v>30</v>
      </c>
      <c r="B14" s="11">
        <v>4830</v>
      </c>
      <c r="C14" s="25">
        <v>15576</v>
      </c>
      <c r="D14" s="12">
        <f t="shared" si="3"/>
        <v>20406</v>
      </c>
      <c r="E14" s="11">
        <v>1439</v>
      </c>
      <c r="F14" s="25">
        <v>3400</v>
      </c>
      <c r="G14" s="12">
        <f t="shared" si="0"/>
        <v>4839</v>
      </c>
      <c r="H14" s="11">
        <f t="shared" si="4"/>
        <v>6269</v>
      </c>
      <c r="I14" s="25">
        <f t="shared" si="1"/>
        <v>18976</v>
      </c>
      <c r="J14" s="12">
        <f t="shared" si="2"/>
        <v>25245</v>
      </c>
    </row>
    <row r="15" spans="1:10" ht="12.75">
      <c r="A15" s="2" t="s">
        <v>31</v>
      </c>
      <c r="B15" s="11">
        <v>4622</v>
      </c>
      <c r="C15" s="25">
        <v>13914</v>
      </c>
      <c r="D15" s="12">
        <f t="shared" si="3"/>
        <v>18536</v>
      </c>
      <c r="E15" s="11">
        <v>1143</v>
      </c>
      <c r="F15" s="25">
        <v>2081</v>
      </c>
      <c r="G15" s="12">
        <f t="shared" si="0"/>
        <v>3224</v>
      </c>
      <c r="H15" s="11">
        <f t="shared" si="4"/>
        <v>5765</v>
      </c>
      <c r="I15" s="25">
        <f t="shared" si="1"/>
        <v>15995</v>
      </c>
      <c r="J15" s="12">
        <f t="shared" si="2"/>
        <v>21760</v>
      </c>
    </row>
    <row r="16" spans="1:10" ht="12.75">
      <c r="A16" s="2" t="s">
        <v>32</v>
      </c>
      <c r="B16" s="11">
        <v>4340</v>
      </c>
      <c r="C16" s="25">
        <v>12675</v>
      </c>
      <c r="D16" s="12">
        <f t="shared" si="3"/>
        <v>17015</v>
      </c>
      <c r="E16" s="11">
        <v>828</v>
      </c>
      <c r="F16" s="25">
        <v>1350</v>
      </c>
      <c r="G16" s="12">
        <f t="shared" si="0"/>
        <v>2178</v>
      </c>
      <c r="H16" s="11">
        <f t="shared" si="4"/>
        <v>5168</v>
      </c>
      <c r="I16" s="25">
        <f t="shared" si="1"/>
        <v>14025</v>
      </c>
      <c r="J16" s="12">
        <f t="shared" si="2"/>
        <v>19193</v>
      </c>
    </row>
    <row r="17" spans="1:10" ht="12.75">
      <c r="A17" s="2" t="s">
        <v>33</v>
      </c>
      <c r="B17" s="11">
        <v>4830</v>
      </c>
      <c r="C17" s="25">
        <v>12817</v>
      </c>
      <c r="D17" s="12">
        <f t="shared" si="3"/>
        <v>17647</v>
      </c>
      <c r="E17" s="11">
        <v>733</v>
      </c>
      <c r="F17" s="25">
        <v>859</v>
      </c>
      <c r="G17" s="12">
        <f t="shared" si="0"/>
        <v>1592</v>
      </c>
      <c r="H17" s="11">
        <f t="shared" si="4"/>
        <v>5563</v>
      </c>
      <c r="I17" s="25">
        <f t="shared" si="1"/>
        <v>13676</v>
      </c>
      <c r="J17" s="12">
        <f t="shared" si="2"/>
        <v>19239</v>
      </c>
    </row>
    <row r="18" spans="1:10" ht="12.75">
      <c r="A18" s="2" t="s">
        <v>34</v>
      </c>
      <c r="B18" s="11">
        <v>5967</v>
      </c>
      <c r="C18" s="25">
        <v>12752</v>
      </c>
      <c r="D18" s="12">
        <f t="shared" si="3"/>
        <v>18719</v>
      </c>
      <c r="E18" s="11">
        <v>532</v>
      </c>
      <c r="F18" s="25">
        <v>454</v>
      </c>
      <c r="G18" s="12">
        <f t="shared" si="0"/>
        <v>986</v>
      </c>
      <c r="H18" s="11">
        <f t="shared" si="4"/>
        <v>6499</v>
      </c>
      <c r="I18" s="25">
        <f t="shared" si="1"/>
        <v>13206</v>
      </c>
      <c r="J18" s="12">
        <f t="shared" si="2"/>
        <v>19705</v>
      </c>
    </row>
    <row r="19" spans="1:13" ht="12.75">
      <c r="A19" s="2" t="s">
        <v>35</v>
      </c>
      <c r="B19" s="244">
        <v>2173</v>
      </c>
      <c r="C19" s="25">
        <v>2928</v>
      </c>
      <c r="D19" s="68">
        <f t="shared" si="3"/>
        <v>5101</v>
      </c>
      <c r="E19" s="244">
        <v>548</v>
      </c>
      <c r="F19" s="25">
        <v>356</v>
      </c>
      <c r="G19" s="68">
        <f t="shared" si="0"/>
        <v>904</v>
      </c>
      <c r="H19" s="11">
        <f t="shared" si="4"/>
        <v>2721</v>
      </c>
      <c r="I19" s="68">
        <f t="shared" si="1"/>
        <v>3284</v>
      </c>
      <c r="J19" s="68">
        <f t="shared" si="2"/>
        <v>6005</v>
      </c>
      <c r="L19" s="190"/>
      <c r="M19" s="190"/>
    </row>
    <row r="20" spans="1:12" ht="12.75">
      <c r="A20" s="19" t="s">
        <v>4</v>
      </c>
      <c r="B20" s="69">
        <f aca="true" t="shared" si="5" ref="B20:J20">SUM(B11:B19)</f>
        <v>31135</v>
      </c>
      <c r="C20" s="70">
        <f t="shared" si="5"/>
        <v>87871</v>
      </c>
      <c r="D20" s="70">
        <f t="shared" si="5"/>
        <v>119006</v>
      </c>
      <c r="E20" s="69">
        <f t="shared" si="5"/>
        <v>11558</v>
      </c>
      <c r="F20" s="70">
        <f t="shared" si="5"/>
        <v>29146</v>
      </c>
      <c r="G20" s="70">
        <f t="shared" si="5"/>
        <v>40704</v>
      </c>
      <c r="H20" s="69">
        <f t="shared" si="5"/>
        <v>42693</v>
      </c>
      <c r="I20" s="70">
        <f t="shared" si="5"/>
        <v>117017</v>
      </c>
      <c r="J20" s="70">
        <f t="shared" si="5"/>
        <v>159710</v>
      </c>
      <c r="L20" s="228"/>
    </row>
    <row r="22" spans="1:10" ht="26.25" customHeight="1">
      <c r="A22" s="251" t="s">
        <v>111</v>
      </c>
      <c r="B22" s="252"/>
      <c r="C22" s="252"/>
      <c r="D22" s="252"/>
      <c r="E22" s="252"/>
      <c r="F22" s="252"/>
      <c r="G22" s="252"/>
      <c r="H22" s="252"/>
      <c r="I22" s="252"/>
      <c r="J22" s="252"/>
    </row>
    <row r="24" spans="1:10" ht="12.75">
      <c r="A24" s="1"/>
      <c r="B24" s="2"/>
      <c r="C24" s="2"/>
      <c r="D24" s="2"/>
      <c r="E24" s="2"/>
      <c r="F24" s="2"/>
      <c r="G24" s="2"/>
      <c r="H24" s="2"/>
      <c r="I24" s="2"/>
      <c r="J24" s="2"/>
    </row>
    <row r="25" spans="1:10" ht="12.75">
      <c r="A25" s="5" t="s">
        <v>98</v>
      </c>
      <c r="B25" s="6"/>
      <c r="C25" s="6"/>
      <c r="D25" s="6"/>
      <c r="E25" s="7"/>
      <c r="F25" s="7"/>
      <c r="G25" s="6"/>
      <c r="H25" s="6"/>
      <c r="I25" s="6"/>
      <c r="J25" s="6"/>
    </row>
    <row r="26" spans="1:10" ht="12.75">
      <c r="A26" s="6"/>
      <c r="B26" s="6"/>
      <c r="C26" s="6"/>
      <c r="D26" s="6"/>
      <c r="E26" s="7"/>
      <c r="F26" s="5"/>
      <c r="G26" s="6"/>
      <c r="H26" s="6"/>
      <c r="I26" s="6"/>
      <c r="J26" s="6"/>
    </row>
    <row r="27" spans="1:10" ht="12.75">
      <c r="A27" s="5" t="s">
        <v>94</v>
      </c>
      <c r="B27" s="6"/>
      <c r="C27" s="6"/>
      <c r="D27" s="6"/>
      <c r="E27" s="7"/>
      <c r="F27" s="7"/>
      <c r="G27" s="6"/>
      <c r="H27" s="6"/>
      <c r="I27" s="6"/>
      <c r="J27" s="6"/>
    </row>
    <row r="28" spans="1:10" ht="12.75">
      <c r="A28" s="4"/>
      <c r="B28" s="4"/>
      <c r="C28" s="4"/>
      <c r="D28" s="4"/>
      <c r="E28" s="4"/>
      <c r="F28" s="4"/>
      <c r="G28" s="4"/>
      <c r="H28" s="4"/>
      <c r="I28" s="4"/>
      <c r="J28" s="4"/>
    </row>
    <row r="29" spans="1:10" ht="12.75">
      <c r="A29" s="5" t="s">
        <v>83</v>
      </c>
      <c r="B29" s="58"/>
      <c r="C29" s="58"/>
      <c r="D29" s="58"/>
      <c r="E29" s="58"/>
      <c r="F29" s="59"/>
      <c r="G29" s="58"/>
      <c r="H29" s="58"/>
      <c r="I29" s="58"/>
      <c r="J29" s="58"/>
    </row>
    <row r="30" spans="1:10" ht="13.5" thickBot="1">
      <c r="A30" s="2"/>
      <c r="B30" s="12"/>
      <c r="C30" s="12"/>
      <c r="D30" s="12"/>
      <c r="E30" s="12"/>
      <c r="F30" s="12"/>
      <c r="G30" s="12"/>
      <c r="H30" s="12"/>
      <c r="I30" s="12"/>
      <c r="J30" s="12"/>
    </row>
    <row r="31" spans="1:10" ht="12.75">
      <c r="A31" s="60"/>
      <c r="B31" s="61" t="s">
        <v>24</v>
      </c>
      <c r="C31" s="62"/>
      <c r="D31" s="62"/>
      <c r="E31" s="61" t="s">
        <v>25</v>
      </c>
      <c r="F31" s="62"/>
      <c r="G31" s="62"/>
      <c r="H31" s="61" t="s">
        <v>4</v>
      </c>
      <c r="I31" s="62"/>
      <c r="J31" s="62"/>
    </row>
    <row r="32" spans="1:10" ht="12.75">
      <c r="A32" s="193" t="s">
        <v>26</v>
      </c>
      <c r="B32" s="156" t="s">
        <v>5</v>
      </c>
      <c r="C32" s="157" t="s">
        <v>6</v>
      </c>
      <c r="D32" s="157" t="s">
        <v>4</v>
      </c>
      <c r="E32" s="156" t="s">
        <v>5</v>
      </c>
      <c r="F32" s="157" t="s">
        <v>6</v>
      </c>
      <c r="G32" s="157" t="s">
        <v>4</v>
      </c>
      <c r="H32" s="156" t="s">
        <v>5</v>
      </c>
      <c r="I32" s="157" t="s">
        <v>6</v>
      </c>
      <c r="J32" s="157" t="s">
        <v>4</v>
      </c>
    </row>
    <row r="33" spans="1:10" ht="12.75">
      <c r="A33" s="66"/>
      <c r="B33" s="13"/>
      <c r="C33" s="67"/>
      <c r="D33" s="67"/>
      <c r="E33" s="13"/>
      <c r="F33" s="67"/>
      <c r="G33" s="67"/>
      <c r="H33" s="13"/>
      <c r="I33" s="67"/>
      <c r="J33" s="67"/>
    </row>
    <row r="34" spans="1:10" ht="12.75">
      <c r="A34" s="22">
        <v>60</v>
      </c>
      <c r="B34" s="11">
        <f>1118-3</f>
        <v>1115</v>
      </c>
      <c r="C34" s="12">
        <f>1791-6</f>
        <v>1785</v>
      </c>
      <c r="D34" s="12">
        <f>SUM(B34:C34)</f>
        <v>2900</v>
      </c>
      <c r="E34" s="11">
        <f>82</f>
        <v>82</v>
      </c>
      <c r="F34" s="12">
        <f>58</f>
        <v>58</v>
      </c>
      <c r="G34" s="12">
        <f aca="true" t="shared" si="6" ref="G34:G42">SUM(E34:F34)</f>
        <v>140</v>
      </c>
      <c r="H34" s="11">
        <f>SUM(B34,E34)</f>
        <v>1197</v>
      </c>
      <c r="I34" s="25">
        <f aca="true" t="shared" si="7" ref="I34:I42">SUM(C34,F34)</f>
        <v>1843</v>
      </c>
      <c r="J34" s="12">
        <f aca="true" t="shared" si="8" ref="J34:J42">SUM(H34:I34)</f>
        <v>3040</v>
      </c>
    </row>
    <row r="35" spans="1:10" ht="12.75">
      <c r="A35" s="22">
        <v>61</v>
      </c>
      <c r="B35" s="11">
        <f>486-5</f>
        <v>481</v>
      </c>
      <c r="C35" s="12">
        <f>542-3</f>
        <v>539</v>
      </c>
      <c r="D35" s="12">
        <f aca="true" t="shared" si="9" ref="D35:D42">SUM(B35:C35)</f>
        <v>1020</v>
      </c>
      <c r="E35" s="11">
        <f>77</f>
        <v>77</v>
      </c>
      <c r="F35" s="12">
        <f>53</f>
        <v>53</v>
      </c>
      <c r="G35" s="12">
        <f t="shared" si="6"/>
        <v>130</v>
      </c>
      <c r="H35" s="11">
        <f aca="true" t="shared" si="10" ref="H35:H42">SUM(B35,E35)</f>
        <v>558</v>
      </c>
      <c r="I35" s="25">
        <f t="shared" si="7"/>
        <v>592</v>
      </c>
      <c r="J35" s="12">
        <f t="shared" si="8"/>
        <v>1150</v>
      </c>
    </row>
    <row r="36" spans="1:10" ht="12.75">
      <c r="A36" s="22">
        <v>62</v>
      </c>
      <c r="B36" s="11">
        <f>266-5</f>
        <v>261</v>
      </c>
      <c r="C36" s="12">
        <f>276-2</f>
        <v>274</v>
      </c>
      <c r="D36" s="12">
        <f t="shared" si="9"/>
        <v>535</v>
      </c>
      <c r="E36" s="11">
        <f>65</f>
        <v>65</v>
      </c>
      <c r="F36" s="12">
        <f>44</f>
        <v>44</v>
      </c>
      <c r="G36" s="12">
        <f t="shared" si="6"/>
        <v>109</v>
      </c>
      <c r="H36" s="11">
        <f t="shared" si="10"/>
        <v>326</v>
      </c>
      <c r="I36" s="25">
        <f t="shared" si="7"/>
        <v>318</v>
      </c>
      <c r="J36" s="12">
        <f t="shared" si="8"/>
        <v>644</v>
      </c>
    </row>
    <row r="37" spans="1:10" ht="12.75">
      <c r="A37" s="22">
        <v>63</v>
      </c>
      <c r="B37" s="13">
        <f>171-1</f>
        <v>170</v>
      </c>
      <c r="C37" s="12">
        <f>194</f>
        <v>194</v>
      </c>
      <c r="D37" s="12">
        <f t="shared" si="9"/>
        <v>364</v>
      </c>
      <c r="E37" s="11">
        <f>72</f>
        <v>72</v>
      </c>
      <c r="F37" s="12">
        <f>39</f>
        <v>39</v>
      </c>
      <c r="G37" s="12">
        <f t="shared" si="6"/>
        <v>111</v>
      </c>
      <c r="H37" s="11">
        <f t="shared" si="10"/>
        <v>242</v>
      </c>
      <c r="I37" s="25">
        <f t="shared" si="7"/>
        <v>233</v>
      </c>
      <c r="J37" s="12">
        <f t="shared" si="8"/>
        <v>475</v>
      </c>
    </row>
    <row r="38" spans="1:10" ht="12.75">
      <c r="A38" s="22">
        <v>64</v>
      </c>
      <c r="B38" s="13">
        <f>102</f>
        <v>102</v>
      </c>
      <c r="C38" s="12">
        <f>117-1</f>
        <v>116</v>
      </c>
      <c r="D38" s="12">
        <f t="shared" si="9"/>
        <v>218</v>
      </c>
      <c r="E38" s="11">
        <f>46</f>
        <v>46</v>
      </c>
      <c r="F38" s="12">
        <f>38</f>
        <v>38</v>
      </c>
      <c r="G38" s="12">
        <f t="shared" si="6"/>
        <v>84</v>
      </c>
      <c r="H38" s="11">
        <f t="shared" si="10"/>
        <v>148</v>
      </c>
      <c r="I38" s="25">
        <f t="shared" si="7"/>
        <v>154</v>
      </c>
      <c r="J38" s="12">
        <f t="shared" si="8"/>
        <v>302</v>
      </c>
    </row>
    <row r="39" spans="1:10" ht="12.75">
      <c r="A39" s="22">
        <v>65</v>
      </c>
      <c r="B39" s="13">
        <f>29</f>
        <v>29</v>
      </c>
      <c r="C39" s="12">
        <f>18</f>
        <v>18</v>
      </c>
      <c r="D39" s="12">
        <f t="shared" si="9"/>
        <v>47</v>
      </c>
      <c r="E39" s="11">
        <f>56</f>
        <v>56</v>
      </c>
      <c r="F39" s="12">
        <f>27</f>
        <v>27</v>
      </c>
      <c r="G39" s="12">
        <f t="shared" si="6"/>
        <v>83</v>
      </c>
      <c r="H39" s="11">
        <f t="shared" si="10"/>
        <v>85</v>
      </c>
      <c r="I39" s="25">
        <f t="shared" si="7"/>
        <v>45</v>
      </c>
      <c r="J39" s="12">
        <f t="shared" si="8"/>
        <v>130</v>
      </c>
    </row>
    <row r="40" spans="1:10" ht="12.75">
      <c r="A40" s="22">
        <v>66</v>
      </c>
      <c r="B40" s="13">
        <f>7</f>
        <v>7</v>
      </c>
      <c r="C40" s="12">
        <f>0</f>
        <v>0</v>
      </c>
      <c r="D40" s="12">
        <f t="shared" si="9"/>
        <v>7</v>
      </c>
      <c r="E40" s="11">
        <f>40</f>
        <v>40</v>
      </c>
      <c r="F40" s="12">
        <f>23</f>
        <v>23</v>
      </c>
      <c r="G40" s="12">
        <f t="shared" si="6"/>
        <v>63</v>
      </c>
      <c r="H40" s="11">
        <f t="shared" si="10"/>
        <v>47</v>
      </c>
      <c r="I40" s="25">
        <f t="shared" si="7"/>
        <v>23</v>
      </c>
      <c r="J40" s="12">
        <f t="shared" si="8"/>
        <v>70</v>
      </c>
    </row>
    <row r="41" spans="1:10" ht="12.75">
      <c r="A41" s="22">
        <v>67</v>
      </c>
      <c r="B41" s="13">
        <f>4</f>
        <v>4</v>
      </c>
      <c r="C41" s="12">
        <f>1</f>
        <v>1</v>
      </c>
      <c r="D41" s="12">
        <f t="shared" si="9"/>
        <v>5</v>
      </c>
      <c r="E41" s="11">
        <f>22</f>
        <v>22</v>
      </c>
      <c r="F41" s="12">
        <f>22</f>
        <v>22</v>
      </c>
      <c r="G41" s="12">
        <f t="shared" si="6"/>
        <v>44</v>
      </c>
      <c r="H41" s="11">
        <f t="shared" si="10"/>
        <v>26</v>
      </c>
      <c r="I41" s="25">
        <f t="shared" si="7"/>
        <v>23</v>
      </c>
      <c r="J41" s="12">
        <f t="shared" si="8"/>
        <v>49</v>
      </c>
    </row>
    <row r="42" spans="1:10" ht="12.75">
      <c r="A42" s="2" t="s">
        <v>96</v>
      </c>
      <c r="B42" s="13">
        <f>4</f>
        <v>4</v>
      </c>
      <c r="C42" s="12">
        <f>1</f>
        <v>1</v>
      </c>
      <c r="D42" s="25">
        <f t="shared" si="9"/>
        <v>5</v>
      </c>
      <c r="E42" s="11">
        <f>88</f>
        <v>88</v>
      </c>
      <c r="F42" s="12">
        <f>52</f>
        <v>52</v>
      </c>
      <c r="G42" s="25">
        <f t="shared" si="6"/>
        <v>140</v>
      </c>
      <c r="H42" s="11">
        <f t="shared" si="10"/>
        <v>92</v>
      </c>
      <c r="I42" s="25">
        <f t="shared" si="7"/>
        <v>53</v>
      </c>
      <c r="J42" s="25">
        <f t="shared" si="8"/>
        <v>145</v>
      </c>
    </row>
    <row r="43" spans="1:10" ht="12.75">
      <c r="A43" s="2"/>
      <c r="B43" s="13"/>
      <c r="C43" s="12"/>
      <c r="D43" s="186"/>
      <c r="E43" s="11"/>
      <c r="F43" s="12"/>
      <c r="G43" s="186"/>
      <c r="H43" s="11"/>
      <c r="I43" s="68"/>
      <c r="J43" s="68"/>
    </row>
    <row r="44" spans="1:12" ht="12.75">
      <c r="A44" s="19" t="s">
        <v>4</v>
      </c>
      <c r="B44" s="69">
        <f aca="true" t="shared" si="11" ref="B44:J44">SUM(B34:B43)</f>
        <v>2173</v>
      </c>
      <c r="C44" s="70">
        <f t="shared" si="11"/>
        <v>2928</v>
      </c>
      <c r="D44" s="70">
        <f t="shared" si="11"/>
        <v>5101</v>
      </c>
      <c r="E44" s="69">
        <f t="shared" si="11"/>
        <v>548</v>
      </c>
      <c r="F44" s="70">
        <f t="shared" si="11"/>
        <v>356</v>
      </c>
      <c r="G44" s="70">
        <f t="shared" si="11"/>
        <v>904</v>
      </c>
      <c r="H44" s="69">
        <f t="shared" si="11"/>
        <v>2721</v>
      </c>
      <c r="I44" s="70">
        <f t="shared" si="11"/>
        <v>3284</v>
      </c>
      <c r="J44" s="70">
        <f t="shared" si="11"/>
        <v>6005</v>
      </c>
      <c r="L44" s="190"/>
    </row>
  </sheetData>
  <sheetProtection/>
  <mergeCells count="1">
    <mergeCell ref="A22:J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2"/>
  </sheetPr>
  <dimension ref="A1:V76"/>
  <sheetViews>
    <sheetView zoomScalePageLayoutView="0" workbookViewId="0" topLeftCell="A1">
      <selection activeCell="A79" sqref="A79"/>
    </sheetView>
  </sheetViews>
  <sheetFormatPr defaultColWidth="9.28125" defaultRowHeight="12.75"/>
  <cols>
    <col min="1" max="1" width="33.28125" style="74" customWidth="1"/>
    <col min="2" max="2" width="11.00390625" style="74" customWidth="1"/>
    <col min="3" max="3" width="10.28125" style="74" customWidth="1"/>
    <col min="4" max="4" width="9.7109375" style="74" customWidth="1"/>
    <col min="5" max="5" width="7.7109375" style="74" customWidth="1"/>
    <col min="6" max="6" width="11.00390625" style="74" customWidth="1"/>
    <col min="7" max="7" width="10.00390625" style="74" customWidth="1"/>
    <col min="8" max="8" width="7.7109375" style="74" customWidth="1"/>
    <col min="9" max="9" width="10.00390625" style="74" customWidth="1"/>
    <col min="10" max="10" width="10.28125" style="74" customWidth="1"/>
    <col min="11" max="12" width="7.7109375" style="74" customWidth="1"/>
    <col min="13" max="13" width="11.00390625" style="74" customWidth="1"/>
    <col min="14" max="14" width="10.00390625" style="74" customWidth="1"/>
    <col min="15" max="15" width="10.28125" style="74" customWidth="1"/>
    <col min="16" max="16" width="10.7109375" style="74" customWidth="1"/>
    <col min="17" max="17" width="9.7109375" style="74" customWidth="1"/>
    <col min="18" max="19" width="10.421875" style="74" customWidth="1"/>
    <col min="20" max="16384" width="9.28125" style="74" customWidth="1"/>
  </cols>
  <sheetData>
    <row r="1" spans="1:19" ht="12.75">
      <c r="A1" s="71" t="s">
        <v>90</v>
      </c>
      <c r="B1" s="72"/>
      <c r="C1" s="72"/>
      <c r="D1" s="72"/>
      <c r="E1" s="73"/>
      <c r="F1" s="72"/>
      <c r="G1" s="72"/>
      <c r="H1" s="72"/>
      <c r="I1" s="72"/>
      <c r="J1" s="72"/>
      <c r="K1" s="72"/>
      <c r="L1" s="72"/>
      <c r="M1" s="72"/>
      <c r="N1" s="72"/>
      <c r="O1" s="72"/>
      <c r="P1" s="72"/>
      <c r="Q1" s="72"/>
      <c r="R1" s="72"/>
      <c r="S1" s="72"/>
    </row>
    <row r="2" spans="1:19" ht="12.75">
      <c r="A2" s="75" t="s">
        <v>73</v>
      </c>
      <c r="B2" s="76"/>
      <c r="C2" s="76"/>
      <c r="D2" s="75"/>
      <c r="E2" s="77"/>
      <c r="F2" s="76"/>
      <c r="G2" s="78"/>
      <c r="H2" s="76"/>
      <c r="I2" s="78"/>
      <c r="J2" s="76"/>
      <c r="K2" s="76"/>
      <c r="L2" s="76"/>
      <c r="M2" s="76"/>
      <c r="N2" s="76"/>
      <c r="O2" s="76"/>
      <c r="P2" s="76"/>
      <c r="Q2" s="76"/>
      <c r="R2" s="76"/>
      <c r="S2" s="76"/>
    </row>
    <row r="3" spans="1:19" ht="12.75">
      <c r="A3" s="75"/>
      <c r="B3" s="76"/>
      <c r="C3" s="76"/>
      <c r="D3" s="76"/>
      <c r="E3" s="77"/>
      <c r="F3" s="75"/>
      <c r="G3" s="78"/>
      <c r="H3" s="76"/>
      <c r="I3" s="78"/>
      <c r="J3" s="76"/>
      <c r="K3" s="76"/>
      <c r="L3" s="76"/>
      <c r="M3" s="76"/>
      <c r="N3" s="76"/>
      <c r="O3" s="76"/>
      <c r="P3" s="76"/>
      <c r="Q3" s="76"/>
      <c r="R3" s="76"/>
      <c r="S3" s="76"/>
    </row>
    <row r="4" spans="1:19" ht="12.75">
      <c r="A4" s="75" t="s">
        <v>93</v>
      </c>
      <c r="B4" s="76"/>
      <c r="C4" s="76"/>
      <c r="D4" s="76"/>
      <c r="E4" s="77"/>
      <c r="F4" s="75"/>
      <c r="G4" s="78"/>
      <c r="H4" s="76"/>
      <c r="I4" s="78"/>
      <c r="J4" s="76"/>
      <c r="K4" s="76"/>
      <c r="L4" s="76"/>
      <c r="M4" s="76"/>
      <c r="N4" s="76"/>
      <c r="O4" s="76"/>
      <c r="P4" s="76"/>
      <c r="Q4" s="76"/>
      <c r="R4" s="76"/>
      <c r="S4" s="76"/>
    </row>
    <row r="5" spans="1:19" ht="13.5" thickBot="1">
      <c r="A5" s="72"/>
      <c r="B5" s="72"/>
      <c r="C5" s="72"/>
      <c r="D5" s="72"/>
      <c r="E5" s="73"/>
      <c r="F5" s="72"/>
      <c r="G5" s="72"/>
      <c r="H5" s="72"/>
      <c r="I5" s="72"/>
      <c r="J5" s="72"/>
      <c r="K5" s="72"/>
      <c r="L5" s="72"/>
      <c r="M5" s="72"/>
      <c r="N5" s="72"/>
      <c r="O5" s="72"/>
      <c r="P5" s="72"/>
      <c r="Q5" s="72"/>
      <c r="R5" s="72"/>
      <c r="S5" s="72"/>
    </row>
    <row r="6" spans="1:19" ht="12.75">
      <c r="A6" s="79"/>
      <c r="B6" s="218" t="s">
        <v>69</v>
      </c>
      <c r="C6" s="148"/>
      <c r="D6" s="148"/>
      <c r="E6" s="148"/>
      <c r="F6" s="148"/>
      <c r="G6" s="148"/>
      <c r="H6" s="218" t="s">
        <v>68</v>
      </c>
      <c r="I6" s="148"/>
      <c r="J6" s="148"/>
      <c r="K6" s="148"/>
      <c r="L6" s="148"/>
      <c r="M6" s="148"/>
      <c r="N6" s="147" t="s">
        <v>4</v>
      </c>
      <c r="O6" s="148"/>
      <c r="P6" s="148"/>
      <c r="Q6" s="148"/>
      <c r="R6" s="148"/>
      <c r="S6" s="148"/>
    </row>
    <row r="7" spans="1:19" ht="12.75">
      <c r="A7" s="73"/>
      <c r="B7" s="149" t="s">
        <v>24</v>
      </c>
      <c r="C7" s="150"/>
      <c r="D7" s="150"/>
      <c r="E7" s="149" t="s">
        <v>25</v>
      </c>
      <c r="F7" s="150"/>
      <c r="G7" s="150"/>
      <c r="H7" s="149" t="s">
        <v>24</v>
      </c>
      <c r="I7" s="150"/>
      <c r="J7" s="150"/>
      <c r="K7" s="149" t="s">
        <v>25</v>
      </c>
      <c r="L7" s="150"/>
      <c r="M7" s="150"/>
      <c r="N7" s="149" t="s">
        <v>24</v>
      </c>
      <c r="O7" s="150"/>
      <c r="P7" s="150"/>
      <c r="Q7" s="149" t="s">
        <v>25</v>
      </c>
      <c r="R7" s="150"/>
      <c r="S7" s="150"/>
    </row>
    <row r="8" spans="1:19" ht="12.75">
      <c r="A8" s="80"/>
      <c r="B8" s="175" t="s">
        <v>5</v>
      </c>
      <c r="C8" s="176" t="s">
        <v>6</v>
      </c>
      <c r="D8" s="176" t="s">
        <v>4</v>
      </c>
      <c r="E8" s="175" t="s">
        <v>5</v>
      </c>
      <c r="F8" s="176" t="s">
        <v>6</v>
      </c>
      <c r="G8" s="176" t="s">
        <v>4</v>
      </c>
      <c r="H8" s="175" t="s">
        <v>5</v>
      </c>
      <c r="I8" s="176" t="s">
        <v>6</v>
      </c>
      <c r="J8" s="176" t="s">
        <v>4</v>
      </c>
      <c r="K8" s="175" t="s">
        <v>5</v>
      </c>
      <c r="L8" s="176" t="s">
        <v>6</v>
      </c>
      <c r="M8" s="176" t="s">
        <v>4</v>
      </c>
      <c r="N8" s="175" t="s">
        <v>5</v>
      </c>
      <c r="O8" s="176" t="s">
        <v>6</v>
      </c>
      <c r="P8" s="176" t="s">
        <v>4</v>
      </c>
      <c r="Q8" s="175" t="s">
        <v>5</v>
      </c>
      <c r="R8" s="176" t="s">
        <v>6</v>
      </c>
      <c r="S8" s="176" t="s">
        <v>4</v>
      </c>
    </row>
    <row r="9" spans="1:19" ht="12.75">
      <c r="A9" s="71"/>
      <c r="B9" s="81"/>
      <c r="C9" s="71"/>
      <c r="D9" s="71"/>
      <c r="E9" s="82"/>
      <c r="F9" s="72"/>
      <c r="G9" s="72"/>
      <c r="H9" s="82"/>
      <c r="I9" s="72"/>
      <c r="J9" s="72"/>
      <c r="K9" s="82"/>
      <c r="L9" s="72"/>
      <c r="M9" s="72"/>
      <c r="N9" s="82"/>
      <c r="O9" s="72"/>
      <c r="P9" s="72"/>
      <c r="Q9" s="82"/>
      <c r="R9" s="72"/>
      <c r="S9" s="72"/>
    </row>
    <row r="10" spans="1:19" ht="12.75">
      <c r="A10" s="71" t="s">
        <v>7</v>
      </c>
      <c r="B10" s="83"/>
      <c r="C10" s="84"/>
      <c r="D10" s="84"/>
      <c r="E10" s="83"/>
      <c r="F10" s="84"/>
      <c r="G10" s="84"/>
      <c r="H10" s="83"/>
      <c r="I10" s="84"/>
      <c r="J10" s="84"/>
      <c r="K10" s="83"/>
      <c r="L10" s="84"/>
      <c r="M10" s="84"/>
      <c r="N10" s="83"/>
      <c r="O10" s="84"/>
      <c r="P10" s="84"/>
      <c r="Q10" s="83"/>
      <c r="R10" s="84"/>
      <c r="S10" s="84"/>
    </row>
    <row r="11" spans="1:22" ht="12.75">
      <c r="A11" s="72" t="s">
        <v>42</v>
      </c>
      <c r="B11" s="83">
        <v>700</v>
      </c>
      <c r="C11" s="84">
        <v>4388</v>
      </c>
      <c r="D11" s="84">
        <f>SUM(B11:C11)</f>
        <v>5088</v>
      </c>
      <c r="E11" s="83">
        <v>188</v>
      </c>
      <c r="F11" s="84">
        <v>1296</v>
      </c>
      <c r="G11" s="84">
        <f>SUM(E11:F11)</f>
        <v>1484</v>
      </c>
      <c r="H11" s="83">
        <v>169</v>
      </c>
      <c r="I11" s="84">
        <v>2077</v>
      </c>
      <c r="J11" s="84">
        <f>SUM(H11:I11)</f>
        <v>2246</v>
      </c>
      <c r="K11" s="83">
        <v>154</v>
      </c>
      <c r="L11" s="84">
        <v>837</v>
      </c>
      <c r="M11" s="84">
        <f>SUM(K11:L11)</f>
        <v>991</v>
      </c>
      <c r="N11" s="83">
        <f aca="true" t="shared" si="0" ref="N11:O14">SUM(B11,H11)</f>
        <v>869</v>
      </c>
      <c r="O11" s="84">
        <f t="shared" si="0"/>
        <v>6465</v>
      </c>
      <c r="P11" s="84">
        <f>SUM(N11:O11)</f>
        <v>7334</v>
      </c>
      <c r="Q11" s="83">
        <f aca="true" t="shared" si="1" ref="Q11:R14">SUM(E11,K11)</f>
        <v>342</v>
      </c>
      <c r="R11" s="84">
        <f t="shared" si="1"/>
        <v>2133</v>
      </c>
      <c r="S11" s="84">
        <f>SUM(Q11:R11)</f>
        <v>2475</v>
      </c>
      <c r="U11"/>
      <c r="V11"/>
    </row>
    <row r="12" spans="1:22" ht="12.75">
      <c r="A12" s="72" t="s">
        <v>8</v>
      </c>
      <c r="B12" s="83">
        <v>2834</v>
      </c>
      <c r="C12" s="84">
        <v>14498</v>
      </c>
      <c r="D12" s="84">
        <f>SUM(B12:C12)</f>
        <v>17332</v>
      </c>
      <c r="E12" s="83">
        <v>590</v>
      </c>
      <c r="F12" s="84">
        <v>4667</v>
      </c>
      <c r="G12" s="84">
        <f>SUM(E12:F12)</f>
        <v>5257</v>
      </c>
      <c r="H12" s="83">
        <v>870</v>
      </c>
      <c r="I12" s="84">
        <v>10016</v>
      </c>
      <c r="J12" s="84">
        <f>SUM(H12:I12)</f>
        <v>10886</v>
      </c>
      <c r="K12" s="83">
        <v>351</v>
      </c>
      <c r="L12" s="84">
        <v>2628</v>
      </c>
      <c r="M12" s="84">
        <f>SUM(K12:L12)</f>
        <v>2979</v>
      </c>
      <c r="N12" s="83">
        <f t="shared" si="0"/>
        <v>3704</v>
      </c>
      <c r="O12" s="84">
        <f t="shared" si="0"/>
        <v>24514</v>
      </c>
      <c r="P12" s="84">
        <f>SUM(N12:O12)</f>
        <v>28218</v>
      </c>
      <c r="Q12" s="83">
        <f t="shared" si="1"/>
        <v>941</v>
      </c>
      <c r="R12" s="84">
        <f t="shared" si="1"/>
        <v>7295</v>
      </c>
      <c r="S12" s="84">
        <f>SUM(Q12:R12)</f>
        <v>8236</v>
      </c>
      <c r="U12"/>
      <c r="V12"/>
    </row>
    <row r="13" spans="1:22" ht="12.75">
      <c r="A13" s="72" t="s">
        <v>9</v>
      </c>
      <c r="B13" s="83">
        <v>2</v>
      </c>
      <c r="C13" s="84">
        <v>15</v>
      </c>
      <c r="D13" s="84">
        <f>SUM(B13:C13)</f>
        <v>17</v>
      </c>
      <c r="E13" s="83">
        <v>0</v>
      </c>
      <c r="F13" s="84">
        <v>4</v>
      </c>
      <c r="G13" s="84">
        <f>SUM(E13:F13)</f>
        <v>4</v>
      </c>
      <c r="H13" s="83">
        <v>1</v>
      </c>
      <c r="I13" s="84">
        <v>7</v>
      </c>
      <c r="J13" s="84">
        <f>SUM(H13:I13)</f>
        <v>8</v>
      </c>
      <c r="K13" s="85">
        <v>0</v>
      </c>
      <c r="L13" s="84">
        <v>4</v>
      </c>
      <c r="M13" s="84">
        <f>SUM(K13:L13)</f>
        <v>4</v>
      </c>
      <c r="N13" s="83">
        <f t="shared" si="0"/>
        <v>3</v>
      </c>
      <c r="O13" s="84">
        <f t="shared" si="0"/>
        <v>22</v>
      </c>
      <c r="P13" s="84">
        <f>SUM(N13:O13)</f>
        <v>25</v>
      </c>
      <c r="Q13" s="83">
        <f t="shared" si="1"/>
        <v>0</v>
      </c>
      <c r="R13" s="84">
        <f t="shared" si="1"/>
        <v>8</v>
      </c>
      <c r="S13" s="84">
        <f>SUM(Q13:R13)</f>
        <v>8</v>
      </c>
      <c r="U13"/>
      <c r="V13"/>
    </row>
    <row r="14" spans="1:22" ht="12.75">
      <c r="A14" s="72" t="s">
        <v>10</v>
      </c>
      <c r="B14" s="83">
        <v>1106</v>
      </c>
      <c r="C14" s="84">
        <v>5842</v>
      </c>
      <c r="D14" s="84">
        <f>SUM(B14:C14)</f>
        <v>6948</v>
      </c>
      <c r="E14" s="83">
        <v>233</v>
      </c>
      <c r="F14" s="84">
        <v>1813</v>
      </c>
      <c r="G14" s="84">
        <f>SUM(E14:F14)</f>
        <v>2046</v>
      </c>
      <c r="H14" s="83">
        <v>327</v>
      </c>
      <c r="I14" s="84">
        <v>3634</v>
      </c>
      <c r="J14" s="84">
        <f>SUM(H14:I14)</f>
        <v>3961</v>
      </c>
      <c r="K14" s="83">
        <v>200</v>
      </c>
      <c r="L14" s="84">
        <v>1135</v>
      </c>
      <c r="M14" s="84">
        <f>SUM(K14:L14)</f>
        <v>1335</v>
      </c>
      <c r="N14" s="83">
        <f t="shared" si="0"/>
        <v>1433</v>
      </c>
      <c r="O14" s="84">
        <f t="shared" si="0"/>
        <v>9476</v>
      </c>
      <c r="P14" s="84">
        <f>SUM(N14:O14)</f>
        <v>10909</v>
      </c>
      <c r="Q14" s="83">
        <f t="shared" si="1"/>
        <v>433</v>
      </c>
      <c r="R14" s="84">
        <f t="shared" si="1"/>
        <v>2948</v>
      </c>
      <c r="S14" s="84">
        <f>SUM(Q14:R14)</f>
        <v>3381</v>
      </c>
      <c r="U14"/>
      <c r="V14"/>
    </row>
    <row r="15" spans="1:22" ht="12.75">
      <c r="A15" s="86" t="s">
        <v>4</v>
      </c>
      <c r="B15" s="87">
        <f>SUM(B11:B14)</f>
        <v>4642</v>
      </c>
      <c r="C15" s="88">
        <f aca="true" t="shared" si="2" ref="C15:S15">SUM(C11:C14)</f>
        <v>24743</v>
      </c>
      <c r="D15" s="88">
        <f t="shared" si="2"/>
        <v>29385</v>
      </c>
      <c r="E15" s="87">
        <f t="shared" si="2"/>
        <v>1011</v>
      </c>
      <c r="F15" s="88">
        <f t="shared" si="2"/>
        <v>7780</v>
      </c>
      <c r="G15" s="88">
        <f t="shared" si="2"/>
        <v>8791</v>
      </c>
      <c r="H15" s="87">
        <f t="shared" si="2"/>
        <v>1367</v>
      </c>
      <c r="I15" s="88">
        <f t="shared" si="2"/>
        <v>15734</v>
      </c>
      <c r="J15" s="88">
        <f t="shared" si="2"/>
        <v>17101</v>
      </c>
      <c r="K15" s="87">
        <f t="shared" si="2"/>
        <v>705</v>
      </c>
      <c r="L15" s="88">
        <f t="shared" si="2"/>
        <v>4604</v>
      </c>
      <c r="M15" s="88">
        <f t="shared" si="2"/>
        <v>5309</v>
      </c>
      <c r="N15" s="87">
        <f t="shared" si="2"/>
        <v>6009</v>
      </c>
      <c r="O15" s="88">
        <f t="shared" si="2"/>
        <v>40477</v>
      </c>
      <c r="P15" s="88">
        <f t="shared" si="2"/>
        <v>46486</v>
      </c>
      <c r="Q15" s="87">
        <f t="shared" si="2"/>
        <v>1716</v>
      </c>
      <c r="R15" s="88">
        <f t="shared" si="2"/>
        <v>12384</v>
      </c>
      <c r="S15" s="88">
        <f t="shared" si="2"/>
        <v>14100</v>
      </c>
      <c r="U15"/>
      <c r="V15"/>
    </row>
    <row r="16" spans="1:22" ht="12.75">
      <c r="A16" s="73"/>
      <c r="B16" s="83"/>
      <c r="C16" s="84"/>
      <c r="D16" s="84"/>
      <c r="E16" s="83"/>
      <c r="F16" s="84"/>
      <c r="G16" s="84"/>
      <c r="H16" s="83"/>
      <c r="I16" s="84"/>
      <c r="J16" s="84"/>
      <c r="K16" s="83"/>
      <c r="L16" s="84"/>
      <c r="M16" s="84"/>
      <c r="N16" s="83"/>
      <c r="O16" s="84"/>
      <c r="P16" s="84"/>
      <c r="Q16" s="83"/>
      <c r="R16" s="84"/>
      <c r="S16" s="84"/>
      <c r="U16"/>
      <c r="V16"/>
    </row>
    <row r="17" spans="1:22" ht="12.75">
      <c r="A17" s="71" t="s">
        <v>11</v>
      </c>
      <c r="B17" s="83"/>
      <c r="C17" s="84"/>
      <c r="D17" s="84"/>
      <c r="E17" s="83"/>
      <c r="F17" s="84"/>
      <c r="G17" s="84"/>
      <c r="H17" s="83"/>
      <c r="I17" s="84"/>
      <c r="J17" s="84"/>
      <c r="K17" s="83"/>
      <c r="L17" s="84"/>
      <c r="M17" s="84"/>
      <c r="N17" s="83"/>
      <c r="O17" s="84"/>
      <c r="P17" s="84"/>
      <c r="Q17" s="83"/>
      <c r="R17" s="84"/>
      <c r="S17" s="84"/>
      <c r="U17"/>
      <c r="V17"/>
    </row>
    <row r="18" spans="1:22" ht="12.75">
      <c r="A18" s="72" t="s">
        <v>42</v>
      </c>
      <c r="B18" s="83">
        <v>161</v>
      </c>
      <c r="C18" s="163">
        <v>657</v>
      </c>
      <c r="D18" s="84">
        <f>SUM(B18:C18)</f>
        <v>818</v>
      </c>
      <c r="E18" s="83">
        <v>44</v>
      </c>
      <c r="F18" s="84">
        <v>241</v>
      </c>
      <c r="G18" s="84">
        <f>SUM(E18:F18)</f>
        <v>285</v>
      </c>
      <c r="H18" s="83">
        <v>40</v>
      </c>
      <c r="I18" s="84">
        <v>412</v>
      </c>
      <c r="J18" s="84">
        <f>SUM(H18:I18)</f>
        <v>452</v>
      </c>
      <c r="K18" s="83">
        <v>15</v>
      </c>
      <c r="L18" s="84">
        <v>118</v>
      </c>
      <c r="M18" s="84">
        <f>SUM(K18:L18)</f>
        <v>133</v>
      </c>
      <c r="N18" s="83">
        <f aca="true" t="shared" si="3" ref="N18:O21">SUM(B18,H18)</f>
        <v>201</v>
      </c>
      <c r="O18" s="84">
        <f t="shared" si="3"/>
        <v>1069</v>
      </c>
      <c r="P18" s="84">
        <f>SUM(N18:O18)</f>
        <v>1270</v>
      </c>
      <c r="Q18" s="83">
        <f aca="true" t="shared" si="4" ref="Q18:R21">SUM(E18,K18)</f>
        <v>59</v>
      </c>
      <c r="R18" s="84">
        <f t="shared" si="4"/>
        <v>359</v>
      </c>
      <c r="S18" s="84">
        <f>SUM(Q18:R18)</f>
        <v>418</v>
      </c>
      <c r="U18"/>
      <c r="V18"/>
    </row>
    <row r="19" spans="1:22" ht="12.75">
      <c r="A19" s="72" t="s">
        <v>8</v>
      </c>
      <c r="B19" s="83">
        <v>407</v>
      </c>
      <c r="C19" s="84">
        <v>1424</v>
      </c>
      <c r="D19" s="84">
        <f>SUM(B19:C19)</f>
        <v>1831</v>
      </c>
      <c r="E19" s="83">
        <v>111</v>
      </c>
      <c r="F19" s="84">
        <v>684</v>
      </c>
      <c r="G19" s="84">
        <f>SUM(E19:F19)</f>
        <v>795</v>
      </c>
      <c r="H19" s="83">
        <v>123</v>
      </c>
      <c r="I19" s="84">
        <v>1156</v>
      </c>
      <c r="J19" s="84">
        <f>SUM(H19:I19)</f>
        <v>1279</v>
      </c>
      <c r="K19" s="83">
        <v>41</v>
      </c>
      <c r="L19" s="84">
        <v>337</v>
      </c>
      <c r="M19" s="84">
        <f>SUM(K19:L19)</f>
        <v>378</v>
      </c>
      <c r="N19" s="83">
        <f t="shared" si="3"/>
        <v>530</v>
      </c>
      <c r="O19" s="84">
        <f t="shared" si="3"/>
        <v>2580</v>
      </c>
      <c r="P19" s="84">
        <f>SUM(N19:O19)</f>
        <v>3110</v>
      </c>
      <c r="Q19" s="83">
        <f t="shared" si="4"/>
        <v>152</v>
      </c>
      <c r="R19" s="84">
        <f t="shared" si="4"/>
        <v>1021</v>
      </c>
      <c r="S19" s="84">
        <f>SUM(Q19:R19)</f>
        <v>1173</v>
      </c>
      <c r="U19"/>
      <c r="V19"/>
    </row>
    <row r="20" spans="1:22" ht="12.75">
      <c r="A20" s="72" t="s">
        <v>9</v>
      </c>
      <c r="B20" s="83">
        <v>14</v>
      </c>
      <c r="C20" s="84">
        <v>58</v>
      </c>
      <c r="D20" s="84">
        <f>SUM(B20:C20)</f>
        <v>72</v>
      </c>
      <c r="E20" s="85">
        <v>3</v>
      </c>
      <c r="F20" s="89">
        <v>17</v>
      </c>
      <c r="G20" s="89">
        <f>SUM(E20:F20)</f>
        <v>20</v>
      </c>
      <c r="H20" s="85">
        <v>2</v>
      </c>
      <c r="I20" s="84">
        <v>25</v>
      </c>
      <c r="J20" s="84">
        <f>SUM(H20:I20)</f>
        <v>27</v>
      </c>
      <c r="K20" s="85">
        <v>4</v>
      </c>
      <c r="L20" s="89">
        <v>7</v>
      </c>
      <c r="M20" s="89">
        <f>SUM(K20:L20)</f>
        <v>11</v>
      </c>
      <c r="N20" s="83">
        <f t="shared" si="3"/>
        <v>16</v>
      </c>
      <c r="O20" s="84">
        <f t="shared" si="3"/>
        <v>83</v>
      </c>
      <c r="P20" s="84">
        <f>SUM(N20:O20)</f>
        <v>99</v>
      </c>
      <c r="Q20" s="85">
        <f t="shared" si="4"/>
        <v>7</v>
      </c>
      <c r="R20" s="84">
        <f t="shared" si="4"/>
        <v>24</v>
      </c>
      <c r="S20" s="84">
        <f>SUM(Q20:R20)</f>
        <v>31</v>
      </c>
      <c r="U20"/>
      <c r="V20"/>
    </row>
    <row r="21" spans="1:22" ht="12.75">
      <c r="A21" s="72" t="s">
        <v>10</v>
      </c>
      <c r="B21" s="83">
        <v>75</v>
      </c>
      <c r="C21" s="84">
        <v>346</v>
      </c>
      <c r="D21" s="84">
        <f>SUM(B21:C21)</f>
        <v>421</v>
      </c>
      <c r="E21" s="83">
        <v>19</v>
      </c>
      <c r="F21" s="84">
        <v>167</v>
      </c>
      <c r="G21" s="84">
        <f>SUM(E21:F21)</f>
        <v>186</v>
      </c>
      <c r="H21" s="83">
        <v>21</v>
      </c>
      <c r="I21" s="84">
        <v>225</v>
      </c>
      <c r="J21" s="84">
        <f>SUM(H21:I21)</f>
        <v>246</v>
      </c>
      <c r="K21" s="83">
        <v>18</v>
      </c>
      <c r="L21" s="84">
        <v>86</v>
      </c>
      <c r="M21" s="84">
        <f>SUM(K21:L21)</f>
        <v>104</v>
      </c>
      <c r="N21" s="83">
        <f t="shared" si="3"/>
        <v>96</v>
      </c>
      <c r="O21" s="84">
        <f t="shared" si="3"/>
        <v>571</v>
      </c>
      <c r="P21" s="84">
        <f>SUM(N21:O21)</f>
        <v>667</v>
      </c>
      <c r="Q21" s="83">
        <f t="shared" si="4"/>
        <v>37</v>
      </c>
      <c r="R21" s="84">
        <f t="shared" si="4"/>
        <v>253</v>
      </c>
      <c r="S21" s="84">
        <f>SUM(Q21:R21)</f>
        <v>290</v>
      </c>
      <c r="U21"/>
      <c r="V21"/>
    </row>
    <row r="22" spans="1:22" ht="12.75">
      <c r="A22" s="86" t="s">
        <v>4</v>
      </c>
      <c r="B22" s="87">
        <f aca="true" t="shared" si="5" ref="B22:S22">SUM(B18:B21)</f>
        <v>657</v>
      </c>
      <c r="C22" s="88">
        <f t="shared" si="5"/>
        <v>2485</v>
      </c>
      <c r="D22" s="88">
        <f t="shared" si="5"/>
        <v>3142</v>
      </c>
      <c r="E22" s="87">
        <f t="shared" si="5"/>
        <v>177</v>
      </c>
      <c r="F22" s="88">
        <f t="shared" si="5"/>
        <v>1109</v>
      </c>
      <c r="G22" s="88">
        <f t="shared" si="5"/>
        <v>1286</v>
      </c>
      <c r="H22" s="87">
        <f t="shared" si="5"/>
        <v>186</v>
      </c>
      <c r="I22" s="88">
        <f t="shared" si="5"/>
        <v>1818</v>
      </c>
      <c r="J22" s="88">
        <f t="shared" si="5"/>
        <v>2004</v>
      </c>
      <c r="K22" s="87">
        <f t="shared" si="5"/>
        <v>78</v>
      </c>
      <c r="L22" s="88">
        <f t="shared" si="5"/>
        <v>548</v>
      </c>
      <c r="M22" s="88">
        <f t="shared" si="5"/>
        <v>626</v>
      </c>
      <c r="N22" s="87">
        <f t="shared" si="5"/>
        <v>843</v>
      </c>
      <c r="O22" s="88">
        <f t="shared" si="5"/>
        <v>4303</v>
      </c>
      <c r="P22" s="88">
        <f t="shared" si="5"/>
        <v>5146</v>
      </c>
      <c r="Q22" s="87">
        <f t="shared" si="5"/>
        <v>255</v>
      </c>
      <c r="R22" s="88">
        <f t="shared" si="5"/>
        <v>1657</v>
      </c>
      <c r="S22" s="88">
        <f t="shared" si="5"/>
        <v>1912</v>
      </c>
      <c r="U22"/>
      <c r="V22"/>
    </row>
    <row r="23" spans="1:22" ht="12.75">
      <c r="A23" s="72"/>
      <c r="B23" s="83"/>
      <c r="C23" s="84"/>
      <c r="D23" s="84"/>
      <c r="E23" s="83"/>
      <c r="F23" s="84"/>
      <c r="G23" s="84"/>
      <c r="H23" s="83"/>
      <c r="I23" s="84"/>
      <c r="J23" s="84"/>
      <c r="K23" s="83"/>
      <c r="L23" s="84"/>
      <c r="M23" s="84"/>
      <c r="N23" s="83"/>
      <c r="O23" s="84"/>
      <c r="P23" s="84"/>
      <c r="Q23" s="83"/>
      <c r="R23" s="84"/>
      <c r="S23" s="84"/>
      <c r="U23"/>
      <c r="V23"/>
    </row>
    <row r="24" spans="1:22" ht="12.75">
      <c r="A24" s="194" t="s">
        <v>12</v>
      </c>
      <c r="D24" s="195"/>
      <c r="G24" s="195"/>
      <c r="J24" s="195"/>
      <c r="M24" s="84"/>
      <c r="N24" s="83"/>
      <c r="O24" s="84"/>
      <c r="P24" s="84"/>
      <c r="Q24" s="83"/>
      <c r="R24" s="84"/>
      <c r="S24" s="84"/>
      <c r="U24"/>
      <c r="V24"/>
    </row>
    <row r="25" spans="1:22" ht="12.75">
      <c r="A25" s="72" t="s">
        <v>42</v>
      </c>
      <c r="B25" s="83">
        <v>2797</v>
      </c>
      <c r="C25" s="84">
        <v>3953</v>
      </c>
      <c r="D25" s="84">
        <f>SUM(B25:C25)</f>
        <v>6750</v>
      </c>
      <c r="E25" s="83">
        <v>819</v>
      </c>
      <c r="F25" s="84">
        <v>1176</v>
      </c>
      <c r="G25" s="84">
        <f>SUM(E25:F25)</f>
        <v>1995</v>
      </c>
      <c r="H25" s="83">
        <v>607</v>
      </c>
      <c r="I25" s="84">
        <v>1853</v>
      </c>
      <c r="J25" s="84">
        <f>SUM(H25:I25)</f>
        <v>2460</v>
      </c>
      <c r="K25" s="83">
        <v>687</v>
      </c>
      <c r="L25" s="84">
        <v>1002</v>
      </c>
      <c r="M25" s="84">
        <f>SUM(K25:L25)</f>
        <v>1689</v>
      </c>
      <c r="N25" s="83">
        <f>SUM(B25,H25)</f>
        <v>3404</v>
      </c>
      <c r="O25" s="84">
        <f>SUM(C25,I25)</f>
        <v>5806</v>
      </c>
      <c r="P25" s="84">
        <f>SUM(N25:O25)</f>
        <v>9210</v>
      </c>
      <c r="Q25" s="83">
        <f>SUM(E25,K25)</f>
        <v>1506</v>
      </c>
      <c r="R25" s="84">
        <f>SUM(F25,L25)</f>
        <v>2178</v>
      </c>
      <c r="S25" s="84">
        <f>SUM(Q25:R25)</f>
        <v>3684</v>
      </c>
      <c r="U25"/>
      <c r="V25"/>
    </row>
    <row r="26" spans="1:22" ht="12.75">
      <c r="A26" s="72" t="s">
        <v>8</v>
      </c>
      <c r="B26" s="83">
        <v>9422</v>
      </c>
      <c r="C26" s="84">
        <v>11512</v>
      </c>
      <c r="D26" s="84">
        <f>SUM(B26:C26)</f>
        <v>20934</v>
      </c>
      <c r="E26" s="83">
        <v>1806</v>
      </c>
      <c r="F26" s="84">
        <v>2656</v>
      </c>
      <c r="G26" s="84">
        <f>SUM(E26:F26)</f>
        <v>4462</v>
      </c>
      <c r="H26" s="83">
        <v>2458</v>
      </c>
      <c r="I26" s="84">
        <v>10016</v>
      </c>
      <c r="J26" s="84">
        <f>SUM(H26:I26)</f>
        <v>12474</v>
      </c>
      <c r="K26" s="83">
        <v>1306</v>
      </c>
      <c r="L26" s="84">
        <v>2518</v>
      </c>
      <c r="M26" s="84">
        <f>SUM(K26:L26)</f>
        <v>3824</v>
      </c>
      <c r="N26" s="83">
        <f aca="true" t="shared" si="6" ref="N26:O28">SUM(B26,H26)</f>
        <v>11880</v>
      </c>
      <c r="O26" s="84">
        <f t="shared" si="6"/>
        <v>21528</v>
      </c>
      <c r="P26" s="84">
        <f>SUM(N26:O26)</f>
        <v>33408</v>
      </c>
      <c r="Q26" s="83">
        <f aca="true" t="shared" si="7" ref="Q26:R28">SUM(E26,K26)</f>
        <v>3112</v>
      </c>
      <c r="R26" s="84">
        <f t="shared" si="7"/>
        <v>5174</v>
      </c>
      <c r="S26" s="84">
        <f>SUM(Q26:R26)</f>
        <v>8286</v>
      </c>
      <c r="U26"/>
      <c r="V26"/>
    </row>
    <row r="27" spans="1:22" ht="12.75">
      <c r="A27" s="72" t="s">
        <v>9</v>
      </c>
      <c r="B27" s="83">
        <v>713</v>
      </c>
      <c r="C27" s="84">
        <v>582</v>
      </c>
      <c r="D27" s="84">
        <f>SUM(B27:C27)</f>
        <v>1295</v>
      </c>
      <c r="E27" s="83">
        <v>131</v>
      </c>
      <c r="F27" s="84">
        <v>154</v>
      </c>
      <c r="G27" s="84">
        <f>SUM(E27:F27)</f>
        <v>285</v>
      </c>
      <c r="H27" s="83">
        <v>164</v>
      </c>
      <c r="I27" s="84">
        <v>380</v>
      </c>
      <c r="J27" s="84">
        <f>SUM(H27:I27)</f>
        <v>544</v>
      </c>
      <c r="K27" s="83">
        <v>114</v>
      </c>
      <c r="L27" s="84">
        <v>122</v>
      </c>
      <c r="M27" s="84">
        <f>SUM(K27:L27)</f>
        <v>236</v>
      </c>
      <c r="N27" s="83">
        <f t="shared" si="6"/>
        <v>877</v>
      </c>
      <c r="O27" s="84">
        <f t="shared" si="6"/>
        <v>962</v>
      </c>
      <c r="P27" s="84">
        <f>SUM(N27:O27)</f>
        <v>1839</v>
      </c>
      <c r="Q27" s="83">
        <f t="shared" si="7"/>
        <v>245</v>
      </c>
      <c r="R27" s="84">
        <f t="shared" si="7"/>
        <v>276</v>
      </c>
      <c r="S27" s="84">
        <f>SUM(Q27:R27)</f>
        <v>521</v>
      </c>
      <c r="U27"/>
      <c r="V27"/>
    </row>
    <row r="28" spans="1:22" ht="12.75">
      <c r="A28" s="72" t="s">
        <v>10</v>
      </c>
      <c r="B28" s="83">
        <v>829</v>
      </c>
      <c r="C28" s="84">
        <v>867</v>
      </c>
      <c r="D28" s="84">
        <f>SUM(B28:C28)</f>
        <v>1696</v>
      </c>
      <c r="E28" s="83">
        <v>182</v>
      </c>
      <c r="F28" s="84">
        <v>211</v>
      </c>
      <c r="G28" s="84">
        <f>SUM(E28:F28)</f>
        <v>393</v>
      </c>
      <c r="H28" s="83">
        <v>219</v>
      </c>
      <c r="I28" s="84">
        <v>485</v>
      </c>
      <c r="J28" s="84">
        <f>SUM(H28:I28)</f>
        <v>704</v>
      </c>
      <c r="K28" s="83">
        <v>133</v>
      </c>
      <c r="L28" s="84">
        <v>225</v>
      </c>
      <c r="M28" s="84">
        <f>SUM(K28:L28)</f>
        <v>358</v>
      </c>
      <c r="N28" s="83">
        <f t="shared" si="6"/>
        <v>1048</v>
      </c>
      <c r="O28" s="84">
        <f t="shared" si="6"/>
        <v>1352</v>
      </c>
      <c r="P28" s="84">
        <f>SUM(N28:O28)</f>
        <v>2400</v>
      </c>
      <c r="Q28" s="83">
        <f t="shared" si="7"/>
        <v>315</v>
      </c>
      <c r="R28" s="84">
        <f t="shared" si="7"/>
        <v>436</v>
      </c>
      <c r="S28" s="84">
        <f>SUM(Q28:R28)</f>
        <v>751</v>
      </c>
      <c r="U28"/>
      <c r="V28"/>
    </row>
    <row r="29" spans="1:22" ht="12.75">
      <c r="A29" s="86" t="s">
        <v>4</v>
      </c>
      <c r="B29" s="87">
        <f>SUM(B25:B28)</f>
        <v>13761</v>
      </c>
      <c r="C29" s="88">
        <f>SUM(C25:C28)</f>
        <v>16914</v>
      </c>
      <c r="D29" s="88">
        <f aca="true" t="shared" si="8" ref="D29:S29">SUM(D25:D28)</f>
        <v>30675</v>
      </c>
      <c r="E29" s="87">
        <f>SUM(E25:E28)</f>
        <v>2938</v>
      </c>
      <c r="F29" s="88">
        <f>SUM(F25:F28)</f>
        <v>4197</v>
      </c>
      <c r="G29" s="88">
        <f t="shared" si="8"/>
        <v>7135</v>
      </c>
      <c r="H29" s="87">
        <f>SUM(H25:H28)</f>
        <v>3448</v>
      </c>
      <c r="I29" s="88">
        <f>SUM(I25:I28)</f>
        <v>12734</v>
      </c>
      <c r="J29" s="88">
        <f t="shared" si="8"/>
        <v>16182</v>
      </c>
      <c r="K29" s="87">
        <f>SUM(K25:K28)</f>
        <v>2240</v>
      </c>
      <c r="L29" s="88">
        <f>SUM(L25:L28)</f>
        <v>3867</v>
      </c>
      <c r="M29" s="88">
        <f t="shared" si="8"/>
        <v>6107</v>
      </c>
      <c r="N29" s="87">
        <f t="shared" si="8"/>
        <v>17209</v>
      </c>
      <c r="O29" s="88">
        <f t="shared" si="8"/>
        <v>29648</v>
      </c>
      <c r="P29" s="88">
        <f t="shared" si="8"/>
        <v>46857</v>
      </c>
      <c r="Q29" s="87">
        <f t="shared" si="8"/>
        <v>5178</v>
      </c>
      <c r="R29" s="88">
        <f t="shared" si="8"/>
        <v>8064</v>
      </c>
      <c r="S29" s="88">
        <f t="shared" si="8"/>
        <v>13242</v>
      </c>
      <c r="U29"/>
      <c r="V29"/>
    </row>
    <row r="30" spans="1:22" ht="12.75">
      <c r="A30" s="73"/>
      <c r="B30" s="83"/>
      <c r="C30" s="84"/>
      <c r="D30" s="84"/>
      <c r="E30" s="83"/>
      <c r="F30" s="84"/>
      <c r="G30" s="84"/>
      <c r="H30" s="83"/>
      <c r="I30" s="84"/>
      <c r="J30" s="84"/>
      <c r="K30" s="83"/>
      <c r="L30" s="84"/>
      <c r="M30" s="84"/>
      <c r="N30" s="83"/>
      <c r="O30" s="84"/>
      <c r="P30" s="84"/>
      <c r="Q30" s="83"/>
      <c r="R30" s="84"/>
      <c r="S30" s="84"/>
      <c r="U30"/>
      <c r="V30"/>
    </row>
    <row r="31" spans="1:22" ht="12.75">
      <c r="A31" s="71" t="s">
        <v>13</v>
      </c>
      <c r="B31" s="83"/>
      <c r="C31" s="84"/>
      <c r="D31" s="84"/>
      <c r="E31" s="83"/>
      <c r="F31" s="84"/>
      <c r="G31" s="84"/>
      <c r="H31" s="83"/>
      <c r="I31" s="84"/>
      <c r="J31" s="84"/>
      <c r="K31" s="83"/>
      <c r="L31" s="84"/>
      <c r="M31" s="84"/>
      <c r="N31" s="83"/>
      <c r="O31" s="84"/>
      <c r="P31" s="84"/>
      <c r="Q31" s="83"/>
      <c r="R31" s="84"/>
      <c r="S31" s="84"/>
      <c r="U31"/>
      <c r="V31"/>
    </row>
    <row r="32" spans="1:22" ht="12.75">
      <c r="A32" s="72" t="s">
        <v>42</v>
      </c>
      <c r="B32" s="83">
        <v>395</v>
      </c>
      <c r="C32" s="84">
        <v>676</v>
      </c>
      <c r="D32" s="84">
        <f>SUM(B32:C32)</f>
        <v>1071</v>
      </c>
      <c r="E32" s="83">
        <v>140</v>
      </c>
      <c r="F32" s="84">
        <v>261</v>
      </c>
      <c r="G32" s="84">
        <f>SUM(E32:F32)</f>
        <v>401</v>
      </c>
      <c r="H32" s="83">
        <v>86</v>
      </c>
      <c r="I32" s="84">
        <v>275</v>
      </c>
      <c r="J32" s="84">
        <f>SUM(H32:I32)</f>
        <v>361</v>
      </c>
      <c r="K32" s="83">
        <v>58</v>
      </c>
      <c r="L32" s="84">
        <v>144</v>
      </c>
      <c r="M32" s="84">
        <f>SUM(K32:L32)</f>
        <v>202</v>
      </c>
      <c r="N32" s="83">
        <f aca="true" t="shared" si="9" ref="N32:O35">SUM(B32,H32)</f>
        <v>481</v>
      </c>
      <c r="O32" s="84">
        <f t="shared" si="9"/>
        <v>951</v>
      </c>
      <c r="P32" s="84">
        <f>SUM(N32:O32)</f>
        <v>1432</v>
      </c>
      <c r="Q32" s="83">
        <f aca="true" t="shared" si="10" ref="Q32:R35">SUM(E32,K32)</f>
        <v>198</v>
      </c>
      <c r="R32" s="84">
        <f t="shared" si="10"/>
        <v>405</v>
      </c>
      <c r="S32" s="84">
        <f>SUM(Q32:R32)</f>
        <v>603</v>
      </c>
      <c r="U32"/>
      <c r="V32"/>
    </row>
    <row r="33" spans="1:22" ht="12.75">
      <c r="A33" s="72" t="s">
        <v>8</v>
      </c>
      <c r="B33" s="83">
        <v>984</v>
      </c>
      <c r="C33" s="84">
        <v>1637</v>
      </c>
      <c r="D33" s="84">
        <f>SUM(B33:C33)</f>
        <v>2621</v>
      </c>
      <c r="E33" s="83">
        <v>264</v>
      </c>
      <c r="F33" s="84">
        <v>584</v>
      </c>
      <c r="G33" s="84">
        <f>SUM(E33:F33)</f>
        <v>848</v>
      </c>
      <c r="H33" s="83">
        <v>208</v>
      </c>
      <c r="I33" s="84">
        <v>797</v>
      </c>
      <c r="J33" s="84">
        <f>SUM(H33:I33)</f>
        <v>1005</v>
      </c>
      <c r="K33" s="83">
        <v>90</v>
      </c>
      <c r="L33" s="84">
        <v>360</v>
      </c>
      <c r="M33" s="84">
        <f>SUM(K33:L33)</f>
        <v>450</v>
      </c>
      <c r="N33" s="83">
        <f t="shared" si="9"/>
        <v>1192</v>
      </c>
      <c r="O33" s="84">
        <f t="shared" si="9"/>
        <v>2434</v>
      </c>
      <c r="P33" s="84">
        <f>SUM(N33:O33)</f>
        <v>3626</v>
      </c>
      <c r="Q33" s="83">
        <f t="shared" si="10"/>
        <v>354</v>
      </c>
      <c r="R33" s="84">
        <f t="shared" si="10"/>
        <v>944</v>
      </c>
      <c r="S33" s="84">
        <f>SUM(Q33:R33)</f>
        <v>1298</v>
      </c>
      <c r="U33"/>
      <c r="V33"/>
    </row>
    <row r="34" spans="1:22" ht="12.75">
      <c r="A34" s="72" t="s">
        <v>9</v>
      </c>
      <c r="B34" s="83">
        <v>50</v>
      </c>
      <c r="C34" s="84">
        <v>52</v>
      </c>
      <c r="D34" s="84">
        <f>SUM(B34:C34)</f>
        <v>102</v>
      </c>
      <c r="E34" s="83">
        <v>18</v>
      </c>
      <c r="F34" s="84">
        <v>23</v>
      </c>
      <c r="G34" s="84">
        <f>SUM(E34:F34)</f>
        <v>41</v>
      </c>
      <c r="H34" s="83">
        <v>12</v>
      </c>
      <c r="I34" s="84">
        <v>32</v>
      </c>
      <c r="J34" s="84">
        <f>SUM(H34:I34)</f>
        <v>44</v>
      </c>
      <c r="K34" s="85">
        <v>13</v>
      </c>
      <c r="L34" s="84">
        <v>14</v>
      </c>
      <c r="M34" s="84">
        <f>SUM(K34:L34)</f>
        <v>27</v>
      </c>
      <c r="N34" s="83">
        <f t="shared" si="9"/>
        <v>62</v>
      </c>
      <c r="O34" s="84">
        <f t="shared" si="9"/>
        <v>84</v>
      </c>
      <c r="P34" s="84">
        <f>SUM(N34:O34)</f>
        <v>146</v>
      </c>
      <c r="Q34" s="83">
        <f t="shared" si="10"/>
        <v>31</v>
      </c>
      <c r="R34" s="84">
        <f t="shared" si="10"/>
        <v>37</v>
      </c>
      <c r="S34" s="84">
        <f>SUM(Q34:R34)</f>
        <v>68</v>
      </c>
      <c r="U34"/>
      <c r="V34"/>
    </row>
    <row r="35" spans="1:22" ht="12.75">
      <c r="A35" s="72" t="s">
        <v>10</v>
      </c>
      <c r="B35" s="83">
        <v>168</v>
      </c>
      <c r="C35" s="84">
        <v>262</v>
      </c>
      <c r="D35" s="84">
        <f>SUM(B35:C35)</f>
        <v>430</v>
      </c>
      <c r="E35" s="83">
        <v>37</v>
      </c>
      <c r="F35" s="84">
        <v>102</v>
      </c>
      <c r="G35" s="84">
        <f>SUM(E35:F35)</f>
        <v>139</v>
      </c>
      <c r="H35" s="83">
        <v>40</v>
      </c>
      <c r="I35" s="84">
        <v>110</v>
      </c>
      <c r="J35" s="84">
        <f>SUM(H35:I35)</f>
        <v>150</v>
      </c>
      <c r="K35" s="83">
        <v>17</v>
      </c>
      <c r="L35" s="84">
        <v>66</v>
      </c>
      <c r="M35" s="84">
        <f>SUM(K35:L35)</f>
        <v>83</v>
      </c>
      <c r="N35" s="83">
        <f t="shared" si="9"/>
        <v>208</v>
      </c>
      <c r="O35" s="84">
        <f t="shared" si="9"/>
        <v>372</v>
      </c>
      <c r="P35" s="84">
        <f>SUM(N35:O35)</f>
        <v>580</v>
      </c>
      <c r="Q35" s="83">
        <f t="shared" si="10"/>
        <v>54</v>
      </c>
      <c r="R35" s="84">
        <f t="shared" si="10"/>
        <v>168</v>
      </c>
      <c r="S35" s="84">
        <f>SUM(Q35:R35)</f>
        <v>222</v>
      </c>
      <c r="U35"/>
      <c r="V35"/>
    </row>
    <row r="36" spans="1:22" ht="12.75">
      <c r="A36" s="86" t="s">
        <v>4</v>
      </c>
      <c r="B36" s="87">
        <f aca="true" t="shared" si="11" ref="B36:S36">SUM(B32:B35)</f>
        <v>1597</v>
      </c>
      <c r="C36" s="88">
        <f t="shared" si="11"/>
        <v>2627</v>
      </c>
      <c r="D36" s="88">
        <f t="shared" si="11"/>
        <v>4224</v>
      </c>
      <c r="E36" s="87">
        <f t="shared" si="11"/>
        <v>459</v>
      </c>
      <c r="F36" s="88">
        <f t="shared" si="11"/>
        <v>970</v>
      </c>
      <c r="G36" s="88">
        <f t="shared" si="11"/>
        <v>1429</v>
      </c>
      <c r="H36" s="87">
        <f t="shared" si="11"/>
        <v>346</v>
      </c>
      <c r="I36" s="88">
        <f t="shared" si="11"/>
        <v>1214</v>
      </c>
      <c r="J36" s="88">
        <f t="shared" si="11"/>
        <v>1560</v>
      </c>
      <c r="K36" s="87">
        <f t="shared" si="11"/>
        <v>178</v>
      </c>
      <c r="L36" s="88">
        <f t="shared" si="11"/>
        <v>584</v>
      </c>
      <c r="M36" s="88">
        <f t="shared" si="11"/>
        <v>762</v>
      </c>
      <c r="N36" s="87">
        <f t="shared" si="11"/>
        <v>1943</v>
      </c>
      <c r="O36" s="88">
        <f t="shared" si="11"/>
        <v>3841</v>
      </c>
      <c r="P36" s="88">
        <f t="shared" si="11"/>
        <v>5784</v>
      </c>
      <c r="Q36" s="87">
        <f t="shared" si="11"/>
        <v>637</v>
      </c>
      <c r="R36" s="88">
        <f t="shared" si="11"/>
        <v>1554</v>
      </c>
      <c r="S36" s="88">
        <f t="shared" si="11"/>
        <v>2191</v>
      </c>
      <c r="U36"/>
      <c r="V36"/>
    </row>
    <row r="37" spans="1:22" ht="12.75">
      <c r="A37" s="86"/>
      <c r="B37" s="90"/>
      <c r="C37" s="91"/>
      <c r="D37" s="91"/>
      <c r="E37" s="90"/>
      <c r="F37" s="91"/>
      <c r="G37" s="91"/>
      <c r="H37" s="90"/>
      <c r="I37" s="91"/>
      <c r="J37" s="91"/>
      <c r="K37" s="90"/>
      <c r="L37" s="91"/>
      <c r="M37" s="91"/>
      <c r="N37" s="90"/>
      <c r="O37" s="91"/>
      <c r="P37" s="91"/>
      <c r="Q37" s="90"/>
      <c r="R37" s="91"/>
      <c r="S37" s="91"/>
      <c r="U37"/>
      <c r="V37"/>
    </row>
    <row r="38" spans="1:22" ht="12.75">
      <c r="A38" s="71" t="s">
        <v>72</v>
      </c>
      <c r="B38" s="83"/>
      <c r="C38" s="84"/>
      <c r="D38" s="84"/>
      <c r="E38" s="83"/>
      <c r="F38" s="84"/>
      <c r="G38" s="84"/>
      <c r="H38" s="83"/>
      <c r="I38" s="84"/>
      <c r="J38" s="84"/>
      <c r="K38" s="83"/>
      <c r="L38" s="84"/>
      <c r="M38" s="84"/>
      <c r="N38" s="83"/>
      <c r="O38" s="84"/>
      <c r="P38" s="84"/>
      <c r="Q38" s="83"/>
      <c r="R38" s="84"/>
      <c r="S38" s="84"/>
      <c r="U38"/>
      <c r="V38"/>
    </row>
    <row r="39" spans="1:22" ht="12.75">
      <c r="A39" s="72" t="s">
        <v>42</v>
      </c>
      <c r="B39" s="83">
        <v>28</v>
      </c>
      <c r="C39" s="84">
        <v>95</v>
      </c>
      <c r="D39" s="84">
        <f>SUM(B39:C39)</f>
        <v>123</v>
      </c>
      <c r="E39" s="83">
        <v>3</v>
      </c>
      <c r="F39" s="84">
        <v>36</v>
      </c>
      <c r="G39" s="84">
        <f>SUM(E39:F39)</f>
        <v>39</v>
      </c>
      <c r="H39" s="83">
        <v>1</v>
      </c>
      <c r="I39" s="84">
        <v>41</v>
      </c>
      <c r="J39" s="84">
        <f>SUM(H39:I39)</f>
        <v>42</v>
      </c>
      <c r="K39" s="83">
        <v>9</v>
      </c>
      <c r="L39" s="84">
        <v>22</v>
      </c>
      <c r="M39" s="84">
        <f>SUM(K39:L39)</f>
        <v>31</v>
      </c>
      <c r="N39" s="83">
        <f aca="true" t="shared" si="12" ref="N39:O42">SUM(B39,H39)</f>
        <v>29</v>
      </c>
      <c r="O39" s="84">
        <f t="shared" si="12"/>
        <v>136</v>
      </c>
      <c r="P39" s="84">
        <f>SUM(N39:O39)</f>
        <v>165</v>
      </c>
      <c r="Q39" s="83">
        <f aca="true" t="shared" si="13" ref="Q39:R42">SUM(E39,K39)</f>
        <v>12</v>
      </c>
      <c r="R39" s="84">
        <f t="shared" si="13"/>
        <v>58</v>
      </c>
      <c r="S39" s="84">
        <f>SUM(Q39:R39)</f>
        <v>70</v>
      </c>
      <c r="U39"/>
      <c r="V39"/>
    </row>
    <row r="40" spans="1:22" ht="12.75">
      <c r="A40" s="72" t="s">
        <v>8</v>
      </c>
      <c r="B40" s="83">
        <v>95</v>
      </c>
      <c r="C40" s="84">
        <v>448</v>
      </c>
      <c r="D40" s="84">
        <f>SUM(B40:C40)</f>
        <v>543</v>
      </c>
      <c r="E40" s="83">
        <v>12</v>
      </c>
      <c r="F40" s="84">
        <v>74</v>
      </c>
      <c r="G40" s="84">
        <f>SUM(E40:F40)</f>
        <v>86</v>
      </c>
      <c r="H40" s="83">
        <v>17</v>
      </c>
      <c r="I40" s="84">
        <v>298</v>
      </c>
      <c r="J40" s="84">
        <f>SUM(H40:I40)</f>
        <v>315</v>
      </c>
      <c r="K40" s="83">
        <v>28</v>
      </c>
      <c r="L40" s="84">
        <v>93</v>
      </c>
      <c r="M40" s="84">
        <f>SUM(K40:L40)</f>
        <v>121</v>
      </c>
      <c r="N40" s="83">
        <f t="shared" si="12"/>
        <v>112</v>
      </c>
      <c r="O40" s="84">
        <f t="shared" si="12"/>
        <v>746</v>
      </c>
      <c r="P40" s="84">
        <f>SUM(N40:O40)</f>
        <v>858</v>
      </c>
      <c r="Q40" s="83">
        <f t="shared" si="13"/>
        <v>40</v>
      </c>
      <c r="R40" s="84">
        <f t="shared" si="13"/>
        <v>167</v>
      </c>
      <c r="S40" s="84">
        <f>SUM(Q40:R40)</f>
        <v>207</v>
      </c>
      <c r="U40"/>
      <c r="V40"/>
    </row>
    <row r="41" spans="1:22" ht="12.75">
      <c r="A41" s="72" t="s">
        <v>9</v>
      </c>
      <c r="B41" s="83">
        <v>20</v>
      </c>
      <c r="C41" s="84">
        <v>41</v>
      </c>
      <c r="D41" s="84">
        <f>SUM(B41:C41)</f>
        <v>61</v>
      </c>
      <c r="E41" s="83">
        <v>3</v>
      </c>
      <c r="F41" s="84">
        <v>6</v>
      </c>
      <c r="G41" s="84">
        <f>SUM(E41:F41)</f>
        <v>9</v>
      </c>
      <c r="H41" s="83">
        <v>4</v>
      </c>
      <c r="I41" s="84">
        <v>26</v>
      </c>
      <c r="J41" s="84">
        <f>SUM(H41:I41)</f>
        <v>30</v>
      </c>
      <c r="K41" s="85">
        <v>4</v>
      </c>
      <c r="L41" s="84">
        <v>5</v>
      </c>
      <c r="M41" s="84">
        <f>SUM(K41:L41)</f>
        <v>9</v>
      </c>
      <c r="N41" s="83">
        <f t="shared" si="12"/>
        <v>24</v>
      </c>
      <c r="O41" s="84">
        <f t="shared" si="12"/>
        <v>67</v>
      </c>
      <c r="P41" s="84">
        <f>SUM(N41:O41)</f>
        <v>91</v>
      </c>
      <c r="Q41" s="83">
        <f t="shared" si="13"/>
        <v>7</v>
      </c>
      <c r="R41" s="84">
        <f t="shared" si="13"/>
        <v>11</v>
      </c>
      <c r="S41" s="84">
        <f>SUM(Q41:R41)</f>
        <v>18</v>
      </c>
      <c r="U41"/>
      <c r="V41"/>
    </row>
    <row r="42" spans="1:22" ht="12.75">
      <c r="A42" s="72" t="s">
        <v>10</v>
      </c>
      <c r="B42" s="83">
        <v>6</v>
      </c>
      <c r="C42" s="84">
        <v>9</v>
      </c>
      <c r="D42" s="84">
        <f>SUM(B42:C42)</f>
        <v>15</v>
      </c>
      <c r="E42" s="83">
        <v>1</v>
      </c>
      <c r="F42" s="84">
        <v>2</v>
      </c>
      <c r="G42" s="84">
        <f>SUM(E42:F42)</f>
        <v>3</v>
      </c>
      <c r="H42" s="83">
        <v>0</v>
      </c>
      <c r="I42" s="84">
        <v>4</v>
      </c>
      <c r="J42" s="84">
        <f>SUM(H42:I42)</f>
        <v>4</v>
      </c>
      <c r="K42" s="83">
        <v>1</v>
      </c>
      <c r="L42" s="84">
        <v>2</v>
      </c>
      <c r="M42" s="84">
        <f>SUM(K42:L42)</f>
        <v>3</v>
      </c>
      <c r="N42" s="83">
        <f t="shared" si="12"/>
        <v>6</v>
      </c>
      <c r="O42" s="84">
        <f t="shared" si="12"/>
        <v>13</v>
      </c>
      <c r="P42" s="84">
        <f>SUM(N42:O42)</f>
        <v>19</v>
      </c>
      <c r="Q42" s="83">
        <f t="shared" si="13"/>
        <v>2</v>
      </c>
      <c r="R42" s="84">
        <f t="shared" si="13"/>
        <v>4</v>
      </c>
      <c r="S42" s="84">
        <f>SUM(Q42:R42)</f>
        <v>6</v>
      </c>
      <c r="U42"/>
      <c r="V42"/>
    </row>
    <row r="43" spans="1:22" ht="12.75">
      <c r="A43" s="86" t="s">
        <v>4</v>
      </c>
      <c r="B43" s="87">
        <f aca="true" t="shared" si="14" ref="B43:S43">SUM(B39:B42)</f>
        <v>149</v>
      </c>
      <c r="C43" s="88">
        <f t="shared" si="14"/>
        <v>593</v>
      </c>
      <c r="D43" s="88">
        <f t="shared" si="14"/>
        <v>742</v>
      </c>
      <c r="E43" s="87">
        <f t="shared" si="14"/>
        <v>19</v>
      </c>
      <c r="F43" s="88">
        <f t="shared" si="14"/>
        <v>118</v>
      </c>
      <c r="G43" s="88">
        <f t="shared" si="14"/>
        <v>137</v>
      </c>
      <c r="H43" s="87">
        <f t="shared" si="14"/>
        <v>22</v>
      </c>
      <c r="I43" s="88">
        <f t="shared" si="14"/>
        <v>369</v>
      </c>
      <c r="J43" s="88">
        <f t="shared" si="14"/>
        <v>391</v>
      </c>
      <c r="K43" s="87">
        <f t="shared" si="14"/>
        <v>42</v>
      </c>
      <c r="L43" s="88">
        <f t="shared" si="14"/>
        <v>122</v>
      </c>
      <c r="M43" s="88">
        <f t="shared" si="14"/>
        <v>164</v>
      </c>
      <c r="N43" s="87">
        <f t="shared" si="14"/>
        <v>171</v>
      </c>
      <c r="O43" s="88">
        <f t="shared" si="14"/>
        <v>962</v>
      </c>
      <c r="P43" s="88">
        <f t="shared" si="14"/>
        <v>1133</v>
      </c>
      <c r="Q43" s="87">
        <f t="shared" si="14"/>
        <v>61</v>
      </c>
      <c r="R43" s="88">
        <f t="shared" si="14"/>
        <v>240</v>
      </c>
      <c r="S43" s="88">
        <f t="shared" si="14"/>
        <v>301</v>
      </c>
      <c r="U43"/>
      <c r="V43"/>
    </row>
    <row r="44" spans="1:22" ht="12.75">
      <c r="A44" s="72"/>
      <c r="B44" s="83"/>
      <c r="C44" s="84"/>
      <c r="D44" s="160"/>
      <c r="E44" s="83"/>
      <c r="F44" s="84"/>
      <c r="G44" s="84"/>
      <c r="H44" s="83"/>
      <c r="I44" s="84"/>
      <c r="J44" s="84"/>
      <c r="K44" s="83"/>
      <c r="L44" s="84"/>
      <c r="M44" s="84"/>
      <c r="N44" s="83"/>
      <c r="O44" s="84"/>
      <c r="P44" s="84"/>
      <c r="Q44" s="83"/>
      <c r="R44" s="84"/>
      <c r="S44" s="84"/>
      <c r="U44"/>
      <c r="V44"/>
    </row>
    <row r="45" spans="1:22" ht="12.75">
      <c r="A45" s="71" t="s">
        <v>14</v>
      </c>
      <c r="B45" s="83"/>
      <c r="C45" s="84"/>
      <c r="D45" s="160"/>
      <c r="E45" s="83"/>
      <c r="F45" s="84"/>
      <c r="G45" s="84"/>
      <c r="H45" s="83"/>
      <c r="I45" s="84"/>
      <c r="J45" s="84"/>
      <c r="K45" s="83"/>
      <c r="L45" s="84"/>
      <c r="M45" s="84"/>
      <c r="N45" s="83"/>
      <c r="O45" s="84"/>
      <c r="P45" s="84"/>
      <c r="Q45" s="83"/>
      <c r="R45" s="84"/>
      <c r="S45" s="84"/>
      <c r="U45"/>
      <c r="V45"/>
    </row>
    <row r="46" spans="1:22" ht="12.75">
      <c r="A46" s="86" t="s">
        <v>4</v>
      </c>
      <c r="B46" s="90">
        <v>1292</v>
      </c>
      <c r="C46" s="91">
        <v>1317</v>
      </c>
      <c r="D46" s="91">
        <f>SUM(B46,C46)</f>
        <v>2609</v>
      </c>
      <c r="E46" s="90">
        <v>560</v>
      </c>
      <c r="F46" s="91">
        <v>680</v>
      </c>
      <c r="G46" s="91">
        <f>SUM(E46:F46)</f>
        <v>1240</v>
      </c>
      <c r="H46" s="90">
        <v>604</v>
      </c>
      <c r="I46" s="91">
        <v>1397</v>
      </c>
      <c r="J46" s="91">
        <f>SUM(H46:I46)</f>
        <v>2001</v>
      </c>
      <c r="K46" s="90">
        <v>1207</v>
      </c>
      <c r="L46" s="91">
        <v>1522</v>
      </c>
      <c r="M46" s="91">
        <f>SUM(K46:L46)</f>
        <v>2729</v>
      </c>
      <c r="N46" s="90">
        <f>SUM(B46,H46)</f>
        <v>1896</v>
      </c>
      <c r="O46" s="91">
        <f>SUM(C46,I46)</f>
        <v>2714</v>
      </c>
      <c r="P46" s="91">
        <f>SUM(N46:O46)</f>
        <v>4610</v>
      </c>
      <c r="Q46" s="90">
        <f>SUM(E46,K46)</f>
        <v>1767</v>
      </c>
      <c r="R46" s="91">
        <f>SUM(F46,L46)</f>
        <v>2202</v>
      </c>
      <c r="S46" s="91">
        <f>SUM(Q46:R46)</f>
        <v>3969</v>
      </c>
      <c r="U46"/>
      <c r="V46"/>
    </row>
    <row r="47" spans="1:22" ht="12.75">
      <c r="A47" s="72"/>
      <c r="B47" s="83"/>
      <c r="C47" s="84"/>
      <c r="D47" s="84"/>
      <c r="E47" s="83"/>
      <c r="F47" s="84"/>
      <c r="G47" s="84"/>
      <c r="H47" s="83"/>
      <c r="I47" s="84"/>
      <c r="J47" s="84"/>
      <c r="K47" s="83"/>
      <c r="L47" s="84"/>
      <c r="M47" s="84"/>
      <c r="N47" s="83"/>
      <c r="O47" s="84"/>
      <c r="P47" s="84"/>
      <c r="Q47" s="83"/>
      <c r="R47" s="84"/>
      <c r="S47" s="84"/>
      <c r="U47"/>
      <c r="V47"/>
    </row>
    <row r="48" spans="1:22" ht="12.75">
      <c r="A48" s="71" t="s">
        <v>48</v>
      </c>
      <c r="B48" s="83"/>
      <c r="C48" s="84"/>
      <c r="D48" s="160"/>
      <c r="E48" s="83"/>
      <c r="F48" s="84"/>
      <c r="G48" s="84"/>
      <c r="H48" s="83"/>
      <c r="I48" s="84"/>
      <c r="J48" s="84"/>
      <c r="K48" s="83"/>
      <c r="L48" s="84"/>
      <c r="M48" s="84"/>
      <c r="N48" s="83"/>
      <c r="O48" s="84"/>
      <c r="P48" s="84"/>
      <c r="Q48" s="83"/>
      <c r="R48" s="84"/>
      <c r="S48" s="84"/>
      <c r="U48"/>
      <c r="V48"/>
    </row>
    <row r="49" spans="1:22" ht="12.75">
      <c r="A49" s="86" t="s">
        <v>4</v>
      </c>
      <c r="B49" s="90">
        <v>53</v>
      </c>
      <c r="C49" s="91">
        <v>144</v>
      </c>
      <c r="D49" s="91">
        <f>SUM(B49,C49)</f>
        <v>197</v>
      </c>
      <c r="E49" s="90">
        <v>44</v>
      </c>
      <c r="F49" s="91">
        <v>160</v>
      </c>
      <c r="G49" s="91">
        <f>SUM(E49:F49)</f>
        <v>204</v>
      </c>
      <c r="H49" s="90">
        <v>58</v>
      </c>
      <c r="I49" s="91">
        <v>455</v>
      </c>
      <c r="J49" s="91">
        <f>SUM(H49:I49)</f>
        <v>513</v>
      </c>
      <c r="K49" s="90">
        <v>27</v>
      </c>
      <c r="L49" s="91">
        <v>293</v>
      </c>
      <c r="M49" s="91">
        <f>SUM(K49:L49)</f>
        <v>320</v>
      </c>
      <c r="N49" s="90">
        <f>SUM(B49,H49)</f>
        <v>111</v>
      </c>
      <c r="O49" s="91">
        <f>SUM(C49,I49)</f>
        <v>599</v>
      </c>
      <c r="P49" s="91">
        <f>SUM(N49:O49)</f>
        <v>710</v>
      </c>
      <c r="Q49" s="90">
        <f>SUM(E49,K49)</f>
        <v>71</v>
      </c>
      <c r="R49" s="91">
        <f>SUM(F49,L49)</f>
        <v>453</v>
      </c>
      <c r="S49" s="91">
        <f>SUM(Q49:R49)</f>
        <v>524</v>
      </c>
      <c r="U49"/>
      <c r="V49"/>
    </row>
    <row r="50" spans="1:22" ht="12.75">
      <c r="A50" s="72"/>
      <c r="B50" s="83"/>
      <c r="C50" s="84"/>
      <c r="D50" s="84"/>
      <c r="E50" s="83"/>
      <c r="F50" s="84"/>
      <c r="G50" s="84"/>
      <c r="H50" s="83"/>
      <c r="I50" s="84"/>
      <c r="J50" s="84"/>
      <c r="K50" s="83"/>
      <c r="L50" s="84"/>
      <c r="M50" s="84"/>
      <c r="N50" s="83"/>
      <c r="O50" s="84"/>
      <c r="P50" s="84"/>
      <c r="Q50" s="83"/>
      <c r="R50" s="84"/>
      <c r="S50" s="84"/>
      <c r="U50"/>
      <c r="V50"/>
    </row>
    <row r="51" spans="1:22" ht="12.75">
      <c r="A51" s="1" t="s">
        <v>45</v>
      </c>
      <c r="B51" s="83"/>
      <c r="C51" s="84"/>
      <c r="D51" s="84"/>
      <c r="E51" s="83"/>
      <c r="F51" s="84"/>
      <c r="G51" s="84"/>
      <c r="H51" s="83"/>
      <c r="I51" s="84"/>
      <c r="J51" s="84"/>
      <c r="K51" s="83"/>
      <c r="L51" s="84"/>
      <c r="M51" s="84"/>
      <c r="N51" s="83"/>
      <c r="O51" s="84"/>
      <c r="P51" s="84"/>
      <c r="Q51" s="83"/>
      <c r="R51" s="84"/>
      <c r="S51" s="84"/>
      <c r="U51"/>
      <c r="V51"/>
    </row>
    <row r="52" spans="1:22" ht="12.75">
      <c r="A52" s="72" t="s">
        <v>42</v>
      </c>
      <c r="B52" s="83">
        <v>241</v>
      </c>
      <c r="C52" s="89">
        <v>392</v>
      </c>
      <c r="D52" s="84">
        <f>SUM(B52:C52)</f>
        <v>633</v>
      </c>
      <c r="E52" s="83">
        <v>60</v>
      </c>
      <c r="F52" s="84">
        <v>88</v>
      </c>
      <c r="G52" s="84">
        <f>SUM(E52:F52)</f>
        <v>148</v>
      </c>
      <c r="H52" s="83">
        <v>172</v>
      </c>
      <c r="I52" s="84">
        <v>524</v>
      </c>
      <c r="J52" s="84">
        <f>SUM(H52:I52)</f>
        <v>696</v>
      </c>
      <c r="K52" s="83">
        <v>243</v>
      </c>
      <c r="L52" s="84">
        <v>381</v>
      </c>
      <c r="M52" s="84">
        <f>SUM(K52:L52)</f>
        <v>624</v>
      </c>
      <c r="N52" s="83">
        <f aca="true" t="shared" si="15" ref="N52:O55">SUM(B52,H52)</f>
        <v>413</v>
      </c>
      <c r="O52" s="84">
        <f t="shared" si="15"/>
        <v>916</v>
      </c>
      <c r="P52" s="84">
        <f>SUM(N52:O52)</f>
        <v>1329</v>
      </c>
      <c r="Q52" s="83">
        <f aca="true" t="shared" si="16" ref="Q52:R55">SUM(E52,K52)</f>
        <v>303</v>
      </c>
      <c r="R52" s="84">
        <f t="shared" si="16"/>
        <v>469</v>
      </c>
      <c r="S52" s="84">
        <f>SUM(Q52:R52)</f>
        <v>772</v>
      </c>
      <c r="U52"/>
      <c r="V52"/>
    </row>
    <row r="53" spans="1:22" ht="12.75">
      <c r="A53" s="72" t="s">
        <v>8</v>
      </c>
      <c r="B53" s="83">
        <v>189</v>
      </c>
      <c r="C53" s="84">
        <v>387</v>
      </c>
      <c r="D53" s="84">
        <f>SUM(B53:C53)</f>
        <v>576</v>
      </c>
      <c r="E53" s="83">
        <v>53</v>
      </c>
      <c r="F53" s="84">
        <v>117</v>
      </c>
      <c r="G53" s="84">
        <f>SUM(E53:F53)</f>
        <v>170</v>
      </c>
      <c r="H53" s="83">
        <v>177</v>
      </c>
      <c r="I53" s="84">
        <v>607</v>
      </c>
      <c r="J53" s="84">
        <f>SUM(H53:I53)</f>
        <v>784</v>
      </c>
      <c r="K53" s="83">
        <v>316</v>
      </c>
      <c r="L53" s="84">
        <v>492</v>
      </c>
      <c r="M53" s="84">
        <f>SUM(K53:L53)</f>
        <v>808</v>
      </c>
      <c r="N53" s="83">
        <f t="shared" si="15"/>
        <v>366</v>
      </c>
      <c r="O53" s="84">
        <f t="shared" si="15"/>
        <v>994</v>
      </c>
      <c r="P53" s="84">
        <f>SUM(N53:O53)</f>
        <v>1360</v>
      </c>
      <c r="Q53" s="83">
        <f t="shared" si="16"/>
        <v>369</v>
      </c>
      <c r="R53" s="84">
        <f t="shared" si="16"/>
        <v>609</v>
      </c>
      <c r="S53" s="84">
        <f>SUM(Q53:R53)</f>
        <v>978</v>
      </c>
      <c r="U53"/>
      <c r="V53"/>
    </row>
    <row r="54" spans="1:22" ht="12.75">
      <c r="A54" s="72" t="s">
        <v>9</v>
      </c>
      <c r="B54" s="83">
        <v>104</v>
      </c>
      <c r="C54" s="84">
        <v>151</v>
      </c>
      <c r="D54" s="84">
        <f>SUM(B54:C54)</f>
        <v>255</v>
      </c>
      <c r="E54" s="85">
        <v>17</v>
      </c>
      <c r="F54" s="84">
        <v>22</v>
      </c>
      <c r="G54" s="84">
        <f>SUM(E54:F54)</f>
        <v>39</v>
      </c>
      <c r="H54" s="83">
        <v>78</v>
      </c>
      <c r="I54" s="84">
        <v>226</v>
      </c>
      <c r="J54" s="84">
        <f>SUM(H54:I54)</f>
        <v>304</v>
      </c>
      <c r="K54" s="83">
        <v>101</v>
      </c>
      <c r="L54" s="84">
        <v>135</v>
      </c>
      <c r="M54" s="84">
        <f>SUM(K54:L54)</f>
        <v>236</v>
      </c>
      <c r="N54" s="83">
        <f t="shared" si="15"/>
        <v>182</v>
      </c>
      <c r="O54" s="84">
        <f t="shared" si="15"/>
        <v>377</v>
      </c>
      <c r="P54" s="84">
        <f>SUM(N54:O54)</f>
        <v>559</v>
      </c>
      <c r="Q54" s="83">
        <f t="shared" si="16"/>
        <v>118</v>
      </c>
      <c r="R54" s="84">
        <f t="shared" si="16"/>
        <v>157</v>
      </c>
      <c r="S54" s="84">
        <f>SUM(Q54:R54)</f>
        <v>275</v>
      </c>
      <c r="U54"/>
      <c r="V54"/>
    </row>
    <row r="55" spans="1:22" ht="12.75">
      <c r="A55" s="72" t="s">
        <v>10</v>
      </c>
      <c r="B55" s="83">
        <v>96</v>
      </c>
      <c r="C55" s="84">
        <v>172</v>
      </c>
      <c r="D55" s="84">
        <f>SUM(B55:C55)</f>
        <v>268</v>
      </c>
      <c r="E55" s="83">
        <v>29</v>
      </c>
      <c r="F55" s="84">
        <v>38</v>
      </c>
      <c r="G55" s="84">
        <f>SUM(E55:F55)</f>
        <v>67</v>
      </c>
      <c r="H55" s="83">
        <v>57</v>
      </c>
      <c r="I55" s="84">
        <v>236</v>
      </c>
      <c r="J55" s="84">
        <f>SUM(H55:I55)</f>
        <v>293</v>
      </c>
      <c r="K55" s="83">
        <v>72</v>
      </c>
      <c r="L55" s="84">
        <v>145</v>
      </c>
      <c r="M55" s="84">
        <f>SUM(K55:L55)</f>
        <v>217</v>
      </c>
      <c r="N55" s="83">
        <f t="shared" si="15"/>
        <v>153</v>
      </c>
      <c r="O55" s="84">
        <f t="shared" si="15"/>
        <v>408</v>
      </c>
      <c r="P55" s="84">
        <f>SUM(N55:O55)</f>
        <v>561</v>
      </c>
      <c r="Q55" s="83">
        <f t="shared" si="16"/>
        <v>101</v>
      </c>
      <c r="R55" s="84">
        <f t="shared" si="16"/>
        <v>183</v>
      </c>
      <c r="S55" s="84">
        <f>SUM(Q55:R55)</f>
        <v>284</v>
      </c>
      <c r="U55"/>
      <c r="V55"/>
    </row>
    <row r="56" spans="1:22" ht="12.75">
      <c r="A56" s="86" t="s">
        <v>4</v>
      </c>
      <c r="B56" s="87">
        <f aca="true" t="shared" si="17" ref="B56:S56">SUM(B52:B55)</f>
        <v>630</v>
      </c>
      <c r="C56" s="88">
        <f t="shared" si="17"/>
        <v>1102</v>
      </c>
      <c r="D56" s="88">
        <f t="shared" si="17"/>
        <v>1732</v>
      </c>
      <c r="E56" s="87">
        <f t="shared" si="17"/>
        <v>159</v>
      </c>
      <c r="F56" s="88">
        <f t="shared" si="17"/>
        <v>265</v>
      </c>
      <c r="G56" s="88">
        <f t="shared" si="17"/>
        <v>424</v>
      </c>
      <c r="H56" s="87">
        <f t="shared" si="17"/>
        <v>484</v>
      </c>
      <c r="I56" s="88">
        <f t="shared" si="17"/>
        <v>1593</v>
      </c>
      <c r="J56" s="88">
        <f t="shared" si="17"/>
        <v>2077</v>
      </c>
      <c r="K56" s="87">
        <f t="shared" si="17"/>
        <v>732</v>
      </c>
      <c r="L56" s="88">
        <f t="shared" si="17"/>
        <v>1153</v>
      </c>
      <c r="M56" s="88">
        <f t="shared" si="17"/>
        <v>1885</v>
      </c>
      <c r="N56" s="87">
        <f t="shared" si="17"/>
        <v>1114</v>
      </c>
      <c r="O56" s="88">
        <f t="shared" si="17"/>
        <v>2695</v>
      </c>
      <c r="P56" s="88">
        <f t="shared" si="17"/>
        <v>3809</v>
      </c>
      <c r="Q56" s="87">
        <f t="shared" si="17"/>
        <v>891</v>
      </c>
      <c r="R56" s="88">
        <f t="shared" si="17"/>
        <v>1418</v>
      </c>
      <c r="S56" s="88">
        <f t="shared" si="17"/>
        <v>2309</v>
      </c>
      <c r="U56"/>
      <c r="V56"/>
    </row>
    <row r="57" spans="1:22" ht="12.75">
      <c r="A57" s="72"/>
      <c r="B57" s="83"/>
      <c r="C57" s="84"/>
      <c r="D57" s="84"/>
      <c r="E57" s="83"/>
      <c r="F57" s="84"/>
      <c r="G57" s="84"/>
      <c r="H57" s="83"/>
      <c r="I57" s="84"/>
      <c r="J57" s="84"/>
      <c r="K57" s="83"/>
      <c r="L57" s="84"/>
      <c r="M57" s="84"/>
      <c r="N57" s="83"/>
      <c r="O57" s="84"/>
      <c r="P57" s="84"/>
      <c r="Q57" s="83"/>
      <c r="R57" s="84"/>
      <c r="S57" s="84"/>
      <c r="U57"/>
      <c r="V57"/>
    </row>
    <row r="58" spans="1:22" ht="12.75">
      <c r="A58" s="1" t="s">
        <v>46</v>
      </c>
      <c r="B58" s="83"/>
      <c r="C58" s="84"/>
      <c r="D58" s="84"/>
      <c r="E58" s="83"/>
      <c r="F58" s="84"/>
      <c r="G58" s="84"/>
      <c r="H58" s="83"/>
      <c r="I58" s="84"/>
      <c r="J58" s="84"/>
      <c r="K58" s="83"/>
      <c r="L58" s="84"/>
      <c r="M58" s="84"/>
      <c r="N58" s="83"/>
      <c r="O58" s="84"/>
      <c r="P58" s="84"/>
      <c r="Q58" s="83"/>
      <c r="R58" s="84"/>
      <c r="S58" s="84"/>
      <c r="U58"/>
      <c r="V58"/>
    </row>
    <row r="59" spans="1:22" ht="12.75">
      <c r="A59" s="72" t="s">
        <v>42</v>
      </c>
      <c r="B59" s="85">
        <v>51</v>
      </c>
      <c r="C59" s="89">
        <v>53</v>
      </c>
      <c r="D59" s="89">
        <f>SUM(B59:C59)</f>
        <v>104</v>
      </c>
      <c r="E59" s="83">
        <v>20</v>
      </c>
      <c r="F59" s="89">
        <v>25</v>
      </c>
      <c r="G59" s="84">
        <f>SUM(E59:F59)</f>
        <v>45</v>
      </c>
      <c r="H59" s="83">
        <v>28</v>
      </c>
      <c r="I59" s="84">
        <v>26</v>
      </c>
      <c r="J59" s="84">
        <f>SUM(H59:I59)</f>
        <v>54</v>
      </c>
      <c r="K59" s="83">
        <v>95</v>
      </c>
      <c r="L59" s="84">
        <v>58</v>
      </c>
      <c r="M59" s="84">
        <f>SUM(K59:L59)</f>
        <v>153</v>
      </c>
      <c r="N59" s="83">
        <f aca="true" t="shared" si="18" ref="N59:O62">SUM(B59,H59)</f>
        <v>79</v>
      </c>
      <c r="O59" s="84">
        <f t="shared" si="18"/>
        <v>79</v>
      </c>
      <c r="P59" s="84">
        <f>SUM(N59:O59)</f>
        <v>158</v>
      </c>
      <c r="Q59" s="83">
        <f aca="true" t="shared" si="19" ref="Q59:R62">SUM(E59,K59)</f>
        <v>115</v>
      </c>
      <c r="R59" s="84">
        <f t="shared" si="19"/>
        <v>83</v>
      </c>
      <c r="S59" s="84">
        <f>SUM(Q59:R59)</f>
        <v>198</v>
      </c>
      <c r="U59"/>
      <c r="V59"/>
    </row>
    <row r="60" spans="1:22" ht="12.75">
      <c r="A60" s="72" t="s">
        <v>8</v>
      </c>
      <c r="B60" s="83">
        <v>43</v>
      </c>
      <c r="C60" s="84">
        <v>46</v>
      </c>
      <c r="D60" s="84">
        <f>SUM(B60:C60)</f>
        <v>89</v>
      </c>
      <c r="E60" s="83">
        <v>15</v>
      </c>
      <c r="F60" s="84">
        <v>20</v>
      </c>
      <c r="G60" s="84">
        <f>SUM(E60:F60)</f>
        <v>35</v>
      </c>
      <c r="H60" s="83">
        <v>63</v>
      </c>
      <c r="I60" s="84">
        <v>63</v>
      </c>
      <c r="J60" s="84">
        <f>SUM(H60:I60)</f>
        <v>126</v>
      </c>
      <c r="K60" s="83">
        <v>150</v>
      </c>
      <c r="L60" s="84">
        <v>103</v>
      </c>
      <c r="M60" s="84">
        <f>SUM(K60:L60)</f>
        <v>253</v>
      </c>
      <c r="N60" s="83">
        <f t="shared" si="18"/>
        <v>106</v>
      </c>
      <c r="O60" s="84">
        <f t="shared" si="18"/>
        <v>109</v>
      </c>
      <c r="P60" s="84">
        <f>SUM(N60:O60)</f>
        <v>215</v>
      </c>
      <c r="Q60" s="83">
        <f t="shared" si="19"/>
        <v>165</v>
      </c>
      <c r="R60" s="84">
        <f t="shared" si="19"/>
        <v>123</v>
      </c>
      <c r="S60" s="84">
        <f>SUM(Q60:R60)</f>
        <v>288</v>
      </c>
      <c r="U60"/>
      <c r="V60"/>
    </row>
    <row r="61" spans="1:22" ht="12.75">
      <c r="A61" s="72" t="s">
        <v>9</v>
      </c>
      <c r="B61" s="83">
        <v>19</v>
      </c>
      <c r="C61" s="89">
        <v>22</v>
      </c>
      <c r="D61" s="84">
        <f>SUM(B61:C61)</f>
        <v>41</v>
      </c>
      <c r="E61" s="83">
        <v>6</v>
      </c>
      <c r="F61" s="89">
        <v>11</v>
      </c>
      <c r="G61" s="84">
        <f>SUM(E61:F61)</f>
        <v>17</v>
      </c>
      <c r="H61" s="83">
        <v>11</v>
      </c>
      <c r="I61" s="84">
        <v>29</v>
      </c>
      <c r="J61" s="84">
        <f>SUM(H61:I61)</f>
        <v>40</v>
      </c>
      <c r="K61" s="83">
        <v>40</v>
      </c>
      <c r="L61" s="84">
        <v>37</v>
      </c>
      <c r="M61" s="84">
        <f>SUM(K61:L61)</f>
        <v>77</v>
      </c>
      <c r="N61" s="83">
        <f t="shared" si="18"/>
        <v>30</v>
      </c>
      <c r="O61" s="84">
        <f t="shared" si="18"/>
        <v>51</v>
      </c>
      <c r="P61" s="84">
        <f>SUM(N61:O61)</f>
        <v>81</v>
      </c>
      <c r="Q61" s="83">
        <f t="shared" si="19"/>
        <v>46</v>
      </c>
      <c r="R61" s="84">
        <f t="shared" si="19"/>
        <v>48</v>
      </c>
      <c r="S61" s="84">
        <f>SUM(Q61:R61)</f>
        <v>94</v>
      </c>
      <c r="U61"/>
      <c r="V61"/>
    </row>
    <row r="62" spans="1:22" ht="12.75">
      <c r="A62" s="72" t="s">
        <v>10</v>
      </c>
      <c r="B62" s="83">
        <v>10</v>
      </c>
      <c r="C62" s="84">
        <v>9</v>
      </c>
      <c r="D62" s="84">
        <f>SUM(B62:C62)</f>
        <v>19</v>
      </c>
      <c r="E62" s="83">
        <v>11</v>
      </c>
      <c r="F62" s="89">
        <v>7</v>
      </c>
      <c r="G62" s="84">
        <f>SUM(E62:F62)</f>
        <v>18</v>
      </c>
      <c r="H62" s="83">
        <v>6</v>
      </c>
      <c r="I62" s="84">
        <v>7</v>
      </c>
      <c r="J62" s="84">
        <f>SUM(H62:I62)</f>
        <v>13</v>
      </c>
      <c r="K62" s="83">
        <v>12</v>
      </c>
      <c r="L62" s="84">
        <v>15</v>
      </c>
      <c r="M62" s="84">
        <f>SUM(K62:L62)</f>
        <v>27</v>
      </c>
      <c r="N62" s="83">
        <f t="shared" si="18"/>
        <v>16</v>
      </c>
      <c r="O62" s="84">
        <f t="shared" si="18"/>
        <v>16</v>
      </c>
      <c r="P62" s="84">
        <f>SUM(N62:O62)</f>
        <v>32</v>
      </c>
      <c r="Q62" s="83">
        <f t="shared" si="19"/>
        <v>23</v>
      </c>
      <c r="R62" s="84">
        <f t="shared" si="19"/>
        <v>22</v>
      </c>
      <c r="S62" s="84">
        <f>SUM(Q62:R62)</f>
        <v>45</v>
      </c>
      <c r="U62"/>
      <c r="V62"/>
    </row>
    <row r="63" spans="1:22" ht="12.75">
      <c r="A63" s="86" t="s">
        <v>4</v>
      </c>
      <c r="B63" s="87">
        <f aca="true" t="shared" si="20" ref="B63:S63">SUM(B59:B62)</f>
        <v>123</v>
      </c>
      <c r="C63" s="88">
        <f t="shared" si="20"/>
        <v>130</v>
      </c>
      <c r="D63" s="88">
        <f t="shared" si="20"/>
        <v>253</v>
      </c>
      <c r="E63" s="87">
        <f t="shared" si="20"/>
        <v>52</v>
      </c>
      <c r="F63" s="88">
        <f t="shared" si="20"/>
        <v>63</v>
      </c>
      <c r="G63" s="88">
        <f t="shared" si="20"/>
        <v>115</v>
      </c>
      <c r="H63" s="87">
        <f t="shared" si="20"/>
        <v>108</v>
      </c>
      <c r="I63" s="88">
        <f t="shared" si="20"/>
        <v>125</v>
      </c>
      <c r="J63" s="88">
        <f t="shared" si="20"/>
        <v>233</v>
      </c>
      <c r="K63" s="87">
        <f t="shared" si="20"/>
        <v>297</v>
      </c>
      <c r="L63" s="88">
        <f t="shared" si="20"/>
        <v>213</v>
      </c>
      <c r="M63" s="88">
        <f t="shared" si="20"/>
        <v>510</v>
      </c>
      <c r="N63" s="87">
        <f t="shared" si="20"/>
        <v>231</v>
      </c>
      <c r="O63" s="88">
        <f t="shared" si="20"/>
        <v>255</v>
      </c>
      <c r="P63" s="88">
        <f t="shared" si="20"/>
        <v>486</v>
      </c>
      <c r="Q63" s="87">
        <f t="shared" si="20"/>
        <v>349</v>
      </c>
      <c r="R63" s="88">
        <f t="shared" si="20"/>
        <v>276</v>
      </c>
      <c r="S63" s="88">
        <f t="shared" si="20"/>
        <v>625</v>
      </c>
      <c r="U63"/>
      <c r="V63"/>
    </row>
    <row r="64" spans="1:22" ht="12.75">
      <c r="A64" s="86"/>
      <c r="B64" s="90"/>
      <c r="C64" s="91"/>
      <c r="D64" s="91"/>
      <c r="E64" s="90"/>
      <c r="F64" s="91"/>
      <c r="G64" s="91"/>
      <c r="H64" s="90"/>
      <c r="I64" s="91"/>
      <c r="J64" s="91"/>
      <c r="K64" s="90"/>
      <c r="L64" s="91"/>
      <c r="M64" s="91"/>
      <c r="N64" s="90"/>
      <c r="O64" s="91"/>
      <c r="P64" s="91"/>
      <c r="Q64" s="90"/>
      <c r="R64" s="91"/>
      <c r="S64" s="91"/>
      <c r="U64"/>
      <c r="V64"/>
    </row>
    <row r="65" spans="1:22" ht="12.75">
      <c r="A65" s="71" t="s">
        <v>15</v>
      </c>
      <c r="B65" s="83"/>
      <c r="C65" s="84"/>
      <c r="D65" s="84"/>
      <c r="E65" s="83"/>
      <c r="F65" s="84"/>
      <c r="G65" s="84"/>
      <c r="H65" s="83"/>
      <c r="I65" s="84"/>
      <c r="J65" s="84"/>
      <c r="K65" s="83"/>
      <c r="L65" s="84"/>
      <c r="M65" s="84"/>
      <c r="N65" s="83"/>
      <c r="O65" s="84"/>
      <c r="P65" s="84"/>
      <c r="Q65" s="83"/>
      <c r="R65" s="84"/>
      <c r="S65" s="84"/>
      <c r="U65"/>
      <c r="V65"/>
    </row>
    <row r="66" spans="1:22" ht="12.75">
      <c r="A66" s="72" t="s">
        <v>42</v>
      </c>
      <c r="B66" s="83">
        <v>67</v>
      </c>
      <c r="C66" s="89">
        <v>75</v>
      </c>
      <c r="D66" s="84">
        <f>SUM(B66:C66)</f>
        <v>142</v>
      </c>
      <c r="E66" s="83">
        <v>6</v>
      </c>
      <c r="F66" s="84">
        <v>5</v>
      </c>
      <c r="G66" s="84">
        <f>SUM(E66:F66)</f>
        <v>11</v>
      </c>
      <c r="H66" s="83">
        <v>71</v>
      </c>
      <c r="I66" s="84">
        <v>118</v>
      </c>
      <c r="J66" s="84">
        <f>SUM(H66:I66)</f>
        <v>189</v>
      </c>
      <c r="K66" s="83">
        <v>88</v>
      </c>
      <c r="L66" s="213">
        <v>92</v>
      </c>
      <c r="M66" s="84">
        <f>SUM(K66:L66)</f>
        <v>180</v>
      </c>
      <c r="N66" s="83">
        <f aca="true" t="shared" si="21" ref="N66:O69">SUM(B66,H66)</f>
        <v>138</v>
      </c>
      <c r="O66" s="84">
        <f t="shared" si="21"/>
        <v>193</v>
      </c>
      <c r="P66" s="84">
        <f>SUM(N66:O66)</f>
        <v>331</v>
      </c>
      <c r="Q66" s="83">
        <f aca="true" t="shared" si="22" ref="Q66:R69">SUM(E66,K66)</f>
        <v>94</v>
      </c>
      <c r="R66" s="84">
        <f t="shared" si="22"/>
        <v>97</v>
      </c>
      <c r="S66" s="84">
        <f>SUM(Q66:R66)</f>
        <v>191</v>
      </c>
      <c r="U66"/>
      <c r="V66"/>
    </row>
    <row r="67" spans="1:22" ht="12.75">
      <c r="A67" s="72" t="s">
        <v>8</v>
      </c>
      <c r="B67" s="83">
        <v>5</v>
      </c>
      <c r="C67" s="84">
        <v>3</v>
      </c>
      <c r="D67" s="84">
        <f>SUM(B67:C67)</f>
        <v>8</v>
      </c>
      <c r="E67" s="83">
        <v>0</v>
      </c>
      <c r="F67" s="84">
        <v>1</v>
      </c>
      <c r="G67" s="84">
        <f>SUM(E67:F67)</f>
        <v>1</v>
      </c>
      <c r="H67" s="83">
        <v>7</v>
      </c>
      <c r="I67" s="84">
        <v>19</v>
      </c>
      <c r="J67" s="84">
        <f>SUM(H67:I67)</f>
        <v>26</v>
      </c>
      <c r="K67" s="83">
        <v>11</v>
      </c>
      <c r="L67" s="84">
        <v>13</v>
      </c>
      <c r="M67" s="84">
        <f>SUM(K67:L67)</f>
        <v>24</v>
      </c>
      <c r="N67" s="83">
        <f t="shared" si="21"/>
        <v>12</v>
      </c>
      <c r="O67" s="84">
        <f t="shared" si="21"/>
        <v>22</v>
      </c>
      <c r="P67" s="84">
        <f>SUM(N67:O67)</f>
        <v>34</v>
      </c>
      <c r="Q67" s="83">
        <f t="shared" si="22"/>
        <v>11</v>
      </c>
      <c r="R67" s="84">
        <f t="shared" si="22"/>
        <v>14</v>
      </c>
      <c r="S67" s="84">
        <f>SUM(Q67:R67)</f>
        <v>25</v>
      </c>
      <c r="U67"/>
      <c r="V67"/>
    </row>
    <row r="68" spans="1:22" ht="12.75">
      <c r="A68" s="72" t="s">
        <v>9</v>
      </c>
      <c r="B68" s="83">
        <v>0</v>
      </c>
      <c r="C68" s="84">
        <v>0</v>
      </c>
      <c r="D68" s="84">
        <f>SUM(B68:C68)</f>
        <v>0</v>
      </c>
      <c r="E68" s="85">
        <v>0</v>
      </c>
      <c r="F68" s="84">
        <v>0</v>
      </c>
      <c r="G68" s="84">
        <f>SUM(E68:F68)</f>
        <v>0</v>
      </c>
      <c r="H68" s="83">
        <v>0</v>
      </c>
      <c r="I68" s="84">
        <v>0</v>
      </c>
      <c r="J68" s="84">
        <f>SUM(H68:I68)</f>
        <v>0</v>
      </c>
      <c r="K68" s="83">
        <v>0</v>
      </c>
      <c r="L68" s="84">
        <v>0</v>
      </c>
      <c r="M68" s="84">
        <f>SUM(K68:L68)</f>
        <v>0</v>
      </c>
      <c r="N68" s="83">
        <f t="shared" si="21"/>
        <v>0</v>
      </c>
      <c r="O68" s="84">
        <f t="shared" si="21"/>
        <v>0</v>
      </c>
      <c r="P68" s="84">
        <f>SUM(N68:O68)</f>
        <v>0</v>
      </c>
      <c r="Q68" s="83">
        <f t="shared" si="22"/>
        <v>0</v>
      </c>
      <c r="R68" s="84">
        <f t="shared" si="22"/>
        <v>0</v>
      </c>
      <c r="S68" s="84">
        <f>SUM(Q68:R68)</f>
        <v>0</v>
      </c>
      <c r="U68"/>
      <c r="V68"/>
    </row>
    <row r="69" spans="1:22" ht="12.75">
      <c r="A69" s="72" t="s">
        <v>10</v>
      </c>
      <c r="B69" s="83">
        <v>778</v>
      </c>
      <c r="C69" s="84">
        <v>856</v>
      </c>
      <c r="D69" s="84">
        <f>SUM(B69:C69)</f>
        <v>1634</v>
      </c>
      <c r="E69" s="83">
        <v>42</v>
      </c>
      <c r="F69" s="84">
        <v>61</v>
      </c>
      <c r="G69" s="84">
        <f>SUM(E69:F69)</f>
        <v>103</v>
      </c>
      <c r="H69" s="83">
        <v>680</v>
      </c>
      <c r="I69" s="84">
        <v>1306</v>
      </c>
      <c r="J69" s="84">
        <f>SUM(H69:I69)</f>
        <v>1986</v>
      </c>
      <c r="K69" s="83">
        <v>486</v>
      </c>
      <c r="L69" s="84">
        <v>726</v>
      </c>
      <c r="M69" s="84">
        <f>SUM(K69:L69)</f>
        <v>1212</v>
      </c>
      <c r="N69" s="83">
        <f t="shared" si="21"/>
        <v>1458</v>
      </c>
      <c r="O69" s="84">
        <f t="shared" si="21"/>
        <v>2162</v>
      </c>
      <c r="P69" s="84">
        <f>SUM(N69:O69)</f>
        <v>3620</v>
      </c>
      <c r="Q69" s="83">
        <f t="shared" si="22"/>
        <v>528</v>
      </c>
      <c r="R69" s="84">
        <f t="shared" si="22"/>
        <v>787</v>
      </c>
      <c r="S69" s="84">
        <f>SUM(Q69:R69)</f>
        <v>1315</v>
      </c>
      <c r="U69"/>
      <c r="V69"/>
    </row>
    <row r="70" spans="1:22" ht="12.75">
      <c r="A70" s="86" t="s">
        <v>4</v>
      </c>
      <c r="B70" s="87">
        <f aca="true" t="shared" si="23" ref="B70:S70">SUM(B66:B69)</f>
        <v>850</v>
      </c>
      <c r="C70" s="88">
        <f t="shared" si="23"/>
        <v>934</v>
      </c>
      <c r="D70" s="88">
        <f t="shared" si="23"/>
        <v>1784</v>
      </c>
      <c r="E70" s="87">
        <f t="shared" si="23"/>
        <v>48</v>
      </c>
      <c r="F70" s="88">
        <f t="shared" si="23"/>
        <v>67</v>
      </c>
      <c r="G70" s="88">
        <f t="shared" si="23"/>
        <v>115</v>
      </c>
      <c r="H70" s="87">
        <f t="shared" si="23"/>
        <v>758</v>
      </c>
      <c r="I70" s="88">
        <f t="shared" si="23"/>
        <v>1443</v>
      </c>
      <c r="J70" s="88">
        <f t="shared" si="23"/>
        <v>2201</v>
      </c>
      <c r="K70" s="87">
        <f>SUM(K66:K69)</f>
        <v>585</v>
      </c>
      <c r="L70" s="88">
        <f t="shared" si="23"/>
        <v>831</v>
      </c>
      <c r="M70" s="88">
        <f t="shared" si="23"/>
        <v>1416</v>
      </c>
      <c r="N70" s="87">
        <f t="shared" si="23"/>
        <v>1608</v>
      </c>
      <c r="O70" s="88">
        <f t="shared" si="23"/>
        <v>2377</v>
      </c>
      <c r="P70" s="88">
        <f t="shared" si="23"/>
        <v>3985</v>
      </c>
      <c r="Q70" s="87">
        <f t="shared" si="23"/>
        <v>633</v>
      </c>
      <c r="R70" s="88">
        <f t="shared" si="23"/>
        <v>898</v>
      </c>
      <c r="S70" s="88">
        <f t="shared" si="23"/>
        <v>1531</v>
      </c>
      <c r="U70"/>
      <c r="V70"/>
    </row>
    <row r="71" spans="1:22" ht="12.75">
      <c r="A71" s="86"/>
      <c r="B71" s="90"/>
      <c r="C71" s="91"/>
      <c r="D71" s="91"/>
      <c r="E71" s="90"/>
      <c r="F71" s="91"/>
      <c r="G71" s="91"/>
      <c r="H71" s="90"/>
      <c r="I71" s="91"/>
      <c r="J71" s="91"/>
      <c r="K71" s="90"/>
      <c r="L71" s="91"/>
      <c r="M71" s="91"/>
      <c r="N71" s="90"/>
      <c r="O71" s="91"/>
      <c r="P71" s="91"/>
      <c r="Q71" s="90"/>
      <c r="R71" s="91"/>
      <c r="S71" s="91"/>
      <c r="U71"/>
      <c r="V71"/>
    </row>
    <row r="72" spans="1:22" s="92" customFormat="1" ht="13.5" customHeight="1">
      <c r="A72" s="196" t="s">
        <v>43</v>
      </c>
      <c r="B72" s="83"/>
      <c r="C72" s="197"/>
      <c r="D72" s="197"/>
      <c r="E72" s="83"/>
      <c r="F72" s="197"/>
      <c r="G72" s="197"/>
      <c r="H72" s="83"/>
      <c r="I72" s="197"/>
      <c r="J72" s="197"/>
      <c r="K72" s="83"/>
      <c r="L72" s="197"/>
      <c r="M72" s="197"/>
      <c r="N72" s="83"/>
      <c r="O72" s="197"/>
      <c r="P72" s="197"/>
      <c r="Q72" s="83"/>
      <c r="R72" s="197"/>
      <c r="S72" s="197"/>
      <c r="U72"/>
      <c r="V72"/>
    </row>
    <row r="73" spans="1:22" s="92" customFormat="1" ht="12.75">
      <c r="A73" s="223" t="s">
        <v>84</v>
      </c>
      <c r="B73" s="90">
        <f>SUM(B70,B63,B56,B46,B43,B36,B29,B22,B15,B49)</f>
        <v>23754</v>
      </c>
      <c r="C73" s="91">
        <f aca="true" t="shared" si="24" ref="C73:S73">SUM(C70,C63,C56,C46,C43,C36,C29,C22,C15,C49)</f>
        <v>50989</v>
      </c>
      <c r="D73" s="160">
        <f t="shared" si="24"/>
        <v>74743</v>
      </c>
      <c r="E73" s="90">
        <f t="shared" si="24"/>
        <v>5467</v>
      </c>
      <c r="F73" s="91">
        <f t="shared" si="24"/>
        <v>15409</v>
      </c>
      <c r="G73" s="160">
        <f t="shared" si="24"/>
        <v>20876</v>
      </c>
      <c r="H73" s="90">
        <f t="shared" si="24"/>
        <v>7381</v>
      </c>
      <c r="I73" s="91">
        <f t="shared" si="24"/>
        <v>36882</v>
      </c>
      <c r="J73" s="160">
        <f t="shared" si="24"/>
        <v>44263</v>
      </c>
      <c r="K73" s="90">
        <f t="shared" si="24"/>
        <v>6091</v>
      </c>
      <c r="L73" s="91">
        <f t="shared" si="24"/>
        <v>13737</v>
      </c>
      <c r="M73" s="160">
        <f t="shared" si="24"/>
        <v>19828</v>
      </c>
      <c r="N73" s="90">
        <f t="shared" si="24"/>
        <v>31135</v>
      </c>
      <c r="O73" s="91">
        <f t="shared" si="24"/>
        <v>87871</v>
      </c>
      <c r="P73" s="160">
        <f t="shared" si="24"/>
        <v>119006</v>
      </c>
      <c r="Q73" s="90">
        <f t="shared" si="24"/>
        <v>11558</v>
      </c>
      <c r="R73" s="91">
        <f t="shared" si="24"/>
        <v>29146</v>
      </c>
      <c r="S73" s="91">
        <f t="shared" si="24"/>
        <v>40704</v>
      </c>
      <c r="U73"/>
      <c r="V73"/>
    </row>
    <row r="75" ht="12.75">
      <c r="A75" s="74" t="s">
        <v>61</v>
      </c>
    </row>
    <row r="76" ht="12.75">
      <c r="A76" s="219"/>
    </row>
  </sheetData>
  <sheetProtection/>
  <printOptions horizontalCentered="1"/>
  <pageMargins left="0.1968503937007874" right="0.1968503937007874" top="0.1968503937007874" bottom="0.1968503937007874" header="0.5118110236220472" footer="0.5118110236220472"/>
  <pageSetup fitToHeight="2" horizontalDpi="1200" verticalDpi="1200" orientation="landscape" paperSize="9" scale="5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tabColor theme="2"/>
    <pageSetUpPr fitToPage="1"/>
  </sheetPr>
  <dimension ref="A1:V70"/>
  <sheetViews>
    <sheetView zoomScalePageLayoutView="0" workbookViewId="0" topLeftCell="A1">
      <selection activeCell="A74" sqref="A74"/>
    </sheetView>
  </sheetViews>
  <sheetFormatPr defaultColWidth="9.28125" defaultRowHeight="12.75"/>
  <cols>
    <col min="1" max="1" width="28.7109375" style="96" customWidth="1"/>
    <col min="2" max="19" width="7.421875" style="96" customWidth="1"/>
    <col min="20" max="16384" width="9.28125" style="96" customWidth="1"/>
  </cols>
  <sheetData>
    <row r="1" spans="1:19" ht="12.75">
      <c r="A1" s="93" t="s">
        <v>90</v>
      </c>
      <c r="B1" s="94"/>
      <c r="C1" s="94"/>
      <c r="D1" s="94"/>
      <c r="E1" s="95"/>
      <c r="F1" s="94"/>
      <c r="G1" s="94"/>
      <c r="H1" s="94"/>
      <c r="I1" s="94"/>
      <c r="J1" s="94"/>
      <c r="K1" s="94"/>
      <c r="L1" s="94"/>
      <c r="M1" s="94"/>
      <c r="N1" s="94"/>
      <c r="O1" s="94"/>
      <c r="P1" s="94"/>
      <c r="Q1" s="94"/>
      <c r="R1" s="94"/>
      <c r="S1" s="94"/>
    </row>
    <row r="2" spans="1:19" ht="12.75">
      <c r="A2" s="253" t="s">
        <v>38</v>
      </c>
      <c r="B2" s="253"/>
      <c r="C2" s="253"/>
      <c r="D2" s="253"/>
      <c r="E2" s="253"/>
      <c r="F2" s="253"/>
      <c r="G2" s="253"/>
      <c r="H2" s="253"/>
      <c r="I2" s="253"/>
      <c r="J2" s="253"/>
      <c r="K2" s="253"/>
      <c r="L2" s="253"/>
      <c r="M2" s="253"/>
      <c r="N2" s="253"/>
      <c r="O2" s="253"/>
      <c r="P2" s="253"/>
      <c r="Q2" s="253"/>
      <c r="R2" s="253"/>
      <c r="S2" s="253"/>
    </row>
    <row r="3" spans="1:19" ht="11.25" customHeight="1">
      <c r="A3" s="97"/>
      <c r="B3" s="98"/>
      <c r="C3" s="98"/>
      <c r="D3" s="98"/>
      <c r="E3" s="99"/>
      <c r="F3" s="97"/>
      <c r="G3" s="100"/>
      <c r="H3" s="98"/>
      <c r="I3" s="100"/>
      <c r="J3" s="98"/>
      <c r="K3" s="98"/>
      <c r="L3" s="98"/>
      <c r="M3" s="98"/>
      <c r="N3" s="98"/>
      <c r="O3" s="98"/>
      <c r="P3" s="98"/>
      <c r="Q3" s="98"/>
      <c r="R3" s="98"/>
      <c r="S3" s="98"/>
    </row>
    <row r="4" spans="1:19" ht="12.75">
      <c r="A4" s="253" t="s">
        <v>47</v>
      </c>
      <c r="B4" s="253"/>
      <c r="C4" s="253"/>
      <c r="D4" s="253"/>
      <c r="E4" s="253"/>
      <c r="F4" s="253"/>
      <c r="G4" s="253"/>
      <c r="H4" s="253"/>
      <c r="I4" s="253"/>
      <c r="J4" s="253"/>
      <c r="K4" s="253"/>
      <c r="L4" s="253"/>
      <c r="M4" s="253"/>
      <c r="N4" s="253"/>
      <c r="O4" s="253"/>
      <c r="P4" s="253"/>
      <c r="Q4" s="253"/>
      <c r="R4" s="253"/>
      <c r="S4" s="253"/>
    </row>
    <row r="5" spans="1:19" ht="13.5" thickBot="1">
      <c r="A5" s="94"/>
      <c r="B5" s="94"/>
      <c r="C5" s="94"/>
      <c r="D5" s="94"/>
      <c r="E5" s="95"/>
      <c r="F5" s="94"/>
      <c r="G5" s="94"/>
      <c r="H5" s="94"/>
      <c r="I5" s="94"/>
      <c r="J5" s="94"/>
      <c r="K5" s="94"/>
      <c r="L5" s="94"/>
      <c r="M5" s="94"/>
      <c r="N5" s="94"/>
      <c r="O5" s="94"/>
      <c r="P5" s="94"/>
      <c r="Q5" s="94"/>
      <c r="R5" s="94"/>
      <c r="S5" s="94"/>
    </row>
    <row r="6" spans="1:19" ht="12.75">
      <c r="A6" s="101"/>
      <c r="B6" s="102" t="s">
        <v>36</v>
      </c>
      <c r="C6" s="103"/>
      <c r="D6" s="103"/>
      <c r="E6" s="103"/>
      <c r="F6" s="103"/>
      <c r="G6" s="103"/>
      <c r="H6" s="102" t="s">
        <v>37</v>
      </c>
      <c r="I6" s="103"/>
      <c r="J6" s="103"/>
      <c r="K6" s="103"/>
      <c r="L6" s="103"/>
      <c r="M6" s="103"/>
      <c r="N6" s="102" t="s">
        <v>4</v>
      </c>
      <c r="O6" s="103"/>
      <c r="P6" s="103"/>
      <c r="Q6" s="103"/>
      <c r="R6" s="103"/>
      <c r="S6" s="103"/>
    </row>
    <row r="7" spans="1:19" ht="12.75">
      <c r="A7" s="95"/>
      <c r="B7" s="104" t="s">
        <v>24</v>
      </c>
      <c r="C7" s="105"/>
      <c r="D7" s="105"/>
      <c r="E7" s="104" t="s">
        <v>25</v>
      </c>
      <c r="F7" s="105"/>
      <c r="G7" s="105"/>
      <c r="H7" s="104" t="s">
        <v>24</v>
      </c>
      <c r="I7" s="105"/>
      <c r="J7" s="105"/>
      <c r="K7" s="104" t="s">
        <v>25</v>
      </c>
      <c r="L7" s="105"/>
      <c r="M7" s="105"/>
      <c r="N7" s="104" t="s">
        <v>24</v>
      </c>
      <c r="O7" s="105"/>
      <c r="P7" s="105"/>
      <c r="Q7" s="104" t="s">
        <v>25</v>
      </c>
      <c r="R7" s="105"/>
      <c r="S7" s="105"/>
    </row>
    <row r="8" spans="1:19" s="159" customFormat="1" ht="12.75">
      <c r="A8" s="158"/>
      <c r="B8" s="177" t="s">
        <v>5</v>
      </c>
      <c r="C8" s="178" t="s">
        <v>6</v>
      </c>
      <c r="D8" s="178" t="s">
        <v>4</v>
      </c>
      <c r="E8" s="177" t="s">
        <v>5</v>
      </c>
      <c r="F8" s="178" t="s">
        <v>6</v>
      </c>
      <c r="G8" s="178" t="s">
        <v>4</v>
      </c>
      <c r="H8" s="177" t="s">
        <v>5</v>
      </c>
      <c r="I8" s="178" t="s">
        <v>6</v>
      </c>
      <c r="J8" s="178" t="s">
        <v>4</v>
      </c>
      <c r="K8" s="177" t="s">
        <v>5</v>
      </c>
      <c r="L8" s="178" t="s">
        <v>6</v>
      </c>
      <c r="M8" s="178" t="s">
        <v>4</v>
      </c>
      <c r="N8" s="177" t="s">
        <v>5</v>
      </c>
      <c r="O8" s="178" t="s">
        <v>6</v>
      </c>
      <c r="P8" s="178" t="s">
        <v>4</v>
      </c>
      <c r="Q8" s="177" t="s">
        <v>5</v>
      </c>
      <c r="R8" s="178" t="s">
        <v>6</v>
      </c>
      <c r="S8" s="178" t="s">
        <v>4</v>
      </c>
    </row>
    <row r="9" spans="1:19" ht="12.75">
      <c r="A9" s="93"/>
      <c r="B9" s="106"/>
      <c r="C9" s="93"/>
      <c r="D9" s="93"/>
      <c r="E9" s="107"/>
      <c r="F9" s="94"/>
      <c r="G9" s="94"/>
      <c r="H9" s="107"/>
      <c r="I9" s="94"/>
      <c r="J9" s="94"/>
      <c r="K9" s="107"/>
      <c r="L9" s="94"/>
      <c r="M9" s="94"/>
      <c r="N9" s="107"/>
      <c r="O9" s="94"/>
      <c r="P9" s="94"/>
      <c r="Q9" s="107"/>
      <c r="R9" s="94"/>
      <c r="S9" s="94"/>
    </row>
    <row r="10" spans="1:19" ht="12.75">
      <c r="A10" s="93" t="s">
        <v>7</v>
      </c>
      <c r="B10" s="108"/>
      <c r="C10" s="109"/>
      <c r="D10" s="109"/>
      <c r="E10" s="108"/>
      <c r="F10" s="109"/>
      <c r="G10" s="109"/>
      <c r="H10" s="108"/>
      <c r="I10" s="109"/>
      <c r="J10" s="109"/>
      <c r="K10" s="108"/>
      <c r="L10" s="109"/>
      <c r="M10" s="109"/>
      <c r="N10" s="108"/>
      <c r="O10" s="109"/>
      <c r="P10" s="109"/>
      <c r="Q10" s="108"/>
      <c r="R10" s="109"/>
      <c r="S10" s="109"/>
    </row>
    <row r="11" spans="1:22" ht="12.75">
      <c r="A11" s="94" t="s">
        <v>49</v>
      </c>
      <c r="B11" s="108">
        <v>4866</v>
      </c>
      <c r="C11" s="109">
        <v>20816</v>
      </c>
      <c r="D11" s="109">
        <f>(B11+C11)</f>
        <v>25682</v>
      </c>
      <c r="E11" s="108">
        <v>886</v>
      </c>
      <c r="F11" s="109">
        <v>6906</v>
      </c>
      <c r="G11" s="109">
        <f>(E11+F11)</f>
        <v>7792</v>
      </c>
      <c r="H11" s="108">
        <v>1384</v>
      </c>
      <c r="I11" s="109">
        <v>11987</v>
      </c>
      <c r="J11" s="109">
        <f>(H11+I11)</f>
        <v>13371</v>
      </c>
      <c r="K11" s="110">
        <v>862</v>
      </c>
      <c r="L11" s="109">
        <v>6319</v>
      </c>
      <c r="M11" s="109">
        <f>SUM(K11:L11)</f>
        <v>7181</v>
      </c>
      <c r="N11" s="108">
        <f aca="true" t="shared" si="0" ref="N11:S11">SUM(B11,H11)</f>
        <v>6250</v>
      </c>
      <c r="O11" s="109">
        <f t="shared" si="0"/>
        <v>32803</v>
      </c>
      <c r="P11" s="109">
        <f t="shared" si="0"/>
        <v>39053</v>
      </c>
      <c r="Q11" s="108">
        <f t="shared" si="0"/>
        <v>1748</v>
      </c>
      <c r="R11" s="109">
        <f t="shared" si="0"/>
        <v>13225</v>
      </c>
      <c r="S11" s="109">
        <f t="shared" si="0"/>
        <v>14973</v>
      </c>
      <c r="U11"/>
      <c r="V11"/>
    </row>
    <row r="12" spans="1:22" ht="12.75">
      <c r="A12" s="220" t="s">
        <v>70</v>
      </c>
      <c r="B12" s="108">
        <v>4577</v>
      </c>
      <c r="C12" s="109">
        <v>22347</v>
      </c>
      <c r="D12" s="109">
        <f>(B12+C12)</f>
        <v>26924</v>
      </c>
      <c r="E12" s="108">
        <v>886</v>
      </c>
      <c r="F12" s="109">
        <v>7641</v>
      </c>
      <c r="G12" s="109">
        <f>(E12+F12)</f>
        <v>8527</v>
      </c>
      <c r="H12" s="108">
        <v>1376</v>
      </c>
      <c r="I12" s="109">
        <v>11898</v>
      </c>
      <c r="J12" s="109">
        <f>(H12+I12)</f>
        <v>13274</v>
      </c>
      <c r="K12" s="110">
        <v>967</v>
      </c>
      <c r="L12" s="109">
        <v>6301</v>
      </c>
      <c r="M12" s="109">
        <f>SUM(K12:L12)</f>
        <v>7268</v>
      </c>
      <c r="N12" s="108">
        <f aca="true" t="shared" si="1" ref="N12:S12">SUM(B12,H12)</f>
        <v>5953</v>
      </c>
      <c r="O12" s="109">
        <f t="shared" si="1"/>
        <v>34245</v>
      </c>
      <c r="P12" s="109">
        <f t="shared" si="1"/>
        <v>40198</v>
      </c>
      <c r="Q12" s="108">
        <f t="shared" si="1"/>
        <v>1853</v>
      </c>
      <c r="R12" s="109">
        <f t="shared" si="1"/>
        <v>13942</v>
      </c>
      <c r="S12" s="109">
        <f t="shared" si="1"/>
        <v>15795</v>
      </c>
      <c r="U12"/>
      <c r="V12"/>
    </row>
    <row r="13" spans="1:22" ht="12.75">
      <c r="A13" s="94" t="s">
        <v>85</v>
      </c>
      <c r="B13" s="108">
        <v>4736</v>
      </c>
      <c r="C13" s="109">
        <v>24732</v>
      </c>
      <c r="D13" s="109">
        <f>(B13+C13)</f>
        <v>29468</v>
      </c>
      <c r="E13" s="108">
        <v>1083</v>
      </c>
      <c r="F13" s="109">
        <v>7929</v>
      </c>
      <c r="G13" s="109">
        <f>(E13+F13)</f>
        <v>9012</v>
      </c>
      <c r="H13" s="108">
        <v>1053</v>
      </c>
      <c r="I13" s="109">
        <v>11827</v>
      </c>
      <c r="J13" s="109">
        <f>(H13+I13)</f>
        <v>12880</v>
      </c>
      <c r="K13" s="110">
        <v>907</v>
      </c>
      <c r="L13" s="109">
        <v>5877</v>
      </c>
      <c r="M13" s="109">
        <f>SUM(K13:L13)</f>
        <v>6784</v>
      </c>
      <c r="N13" s="108">
        <f aca="true" t="shared" si="2" ref="N13:S13">SUM(B13,H13)</f>
        <v>5789</v>
      </c>
      <c r="O13" s="109">
        <f t="shared" si="2"/>
        <v>36559</v>
      </c>
      <c r="P13" s="109">
        <f t="shared" si="2"/>
        <v>42348</v>
      </c>
      <c r="Q13" s="108">
        <f t="shared" si="2"/>
        <v>1990</v>
      </c>
      <c r="R13" s="109">
        <f t="shared" si="2"/>
        <v>13806</v>
      </c>
      <c r="S13" s="109">
        <f t="shared" si="2"/>
        <v>15796</v>
      </c>
      <c r="U13"/>
      <c r="V13"/>
    </row>
    <row r="14" spans="1:22" ht="12.75">
      <c r="A14" s="94" t="s">
        <v>95</v>
      </c>
      <c r="B14" s="108">
        <v>4642</v>
      </c>
      <c r="C14" s="109">
        <v>24743</v>
      </c>
      <c r="D14" s="109">
        <f>(B14+C14)</f>
        <v>29385</v>
      </c>
      <c r="E14" s="108">
        <v>1011</v>
      </c>
      <c r="F14" s="109">
        <v>7780</v>
      </c>
      <c r="G14" s="109">
        <f>(E14+F14)</f>
        <v>8791</v>
      </c>
      <c r="H14" s="108">
        <v>1367</v>
      </c>
      <c r="I14" s="109">
        <v>15734</v>
      </c>
      <c r="J14" s="109">
        <f>(H14+I14)</f>
        <v>17101</v>
      </c>
      <c r="K14" s="110">
        <v>705</v>
      </c>
      <c r="L14" s="109">
        <v>4604</v>
      </c>
      <c r="M14" s="109">
        <f>SUM(K14:L14)</f>
        <v>5309</v>
      </c>
      <c r="N14" s="108">
        <f aca="true" t="shared" si="3" ref="N14:S14">SUM(B14,H14)</f>
        <v>6009</v>
      </c>
      <c r="O14" s="109">
        <f t="shared" si="3"/>
        <v>40477</v>
      </c>
      <c r="P14" s="109">
        <f t="shared" si="3"/>
        <v>46486</v>
      </c>
      <c r="Q14" s="108">
        <f t="shared" si="3"/>
        <v>1716</v>
      </c>
      <c r="R14" s="109">
        <f t="shared" si="3"/>
        <v>12384</v>
      </c>
      <c r="S14" s="109">
        <f t="shared" si="3"/>
        <v>14100</v>
      </c>
      <c r="U14"/>
      <c r="V14"/>
    </row>
    <row r="15" spans="1:22" ht="12.75">
      <c r="A15" s="95"/>
      <c r="B15" s="108"/>
      <c r="C15" s="109"/>
      <c r="D15" s="109"/>
      <c r="E15" s="108"/>
      <c r="F15" s="109"/>
      <c r="G15" s="109"/>
      <c r="H15" s="108"/>
      <c r="I15" s="109"/>
      <c r="J15" s="109"/>
      <c r="K15" s="108"/>
      <c r="L15" s="109"/>
      <c r="M15" s="109"/>
      <c r="N15" s="108"/>
      <c r="O15" s="109"/>
      <c r="P15" s="109"/>
      <c r="Q15" s="108"/>
      <c r="R15" s="109"/>
      <c r="S15" s="109"/>
      <c r="U15"/>
      <c r="V15"/>
    </row>
    <row r="16" spans="1:22" ht="12.75">
      <c r="A16" s="93" t="s">
        <v>11</v>
      </c>
      <c r="B16" s="108"/>
      <c r="C16" s="109"/>
      <c r="D16" s="109"/>
      <c r="E16" s="108"/>
      <c r="F16" s="109"/>
      <c r="G16" s="109"/>
      <c r="H16" s="108"/>
      <c r="I16" s="109"/>
      <c r="J16" s="109"/>
      <c r="K16" s="108"/>
      <c r="L16" s="109"/>
      <c r="M16" s="109"/>
      <c r="N16" s="108"/>
      <c r="O16" s="109"/>
      <c r="P16" s="109"/>
      <c r="Q16" s="108"/>
      <c r="R16" s="109"/>
      <c r="S16" s="109"/>
      <c r="U16"/>
      <c r="V16"/>
    </row>
    <row r="17" spans="1:22" ht="12.75">
      <c r="A17" s="94" t="s">
        <v>49</v>
      </c>
      <c r="B17" s="108">
        <v>736</v>
      </c>
      <c r="C17" s="109">
        <v>2627</v>
      </c>
      <c r="D17" s="109">
        <f>SUM(B17:C17)</f>
        <v>3363</v>
      </c>
      <c r="E17" s="108">
        <v>159</v>
      </c>
      <c r="F17" s="109">
        <v>1050</v>
      </c>
      <c r="G17" s="109">
        <f>SUM(E17:F17)</f>
        <v>1209</v>
      </c>
      <c r="H17" s="108">
        <v>146</v>
      </c>
      <c r="I17" s="109">
        <v>1285</v>
      </c>
      <c r="J17" s="109">
        <f>SUM(H17:I17)</f>
        <v>1431</v>
      </c>
      <c r="K17" s="110">
        <v>102</v>
      </c>
      <c r="L17" s="109">
        <v>630</v>
      </c>
      <c r="M17" s="109">
        <f>SUM(K17:L17)</f>
        <v>732</v>
      </c>
      <c r="N17" s="108">
        <f aca="true" t="shared" si="4" ref="N17:S18">SUM(B17,H17)</f>
        <v>882</v>
      </c>
      <c r="O17" s="109">
        <f t="shared" si="4"/>
        <v>3912</v>
      </c>
      <c r="P17" s="109">
        <f t="shared" si="4"/>
        <v>4794</v>
      </c>
      <c r="Q17" s="108">
        <f t="shared" si="4"/>
        <v>261</v>
      </c>
      <c r="R17" s="109">
        <f t="shared" si="4"/>
        <v>1680</v>
      </c>
      <c r="S17" s="109">
        <f t="shared" si="4"/>
        <v>1941</v>
      </c>
      <c r="U17"/>
      <c r="V17"/>
    </row>
    <row r="18" spans="1:22" ht="12.75">
      <c r="A18" s="212" t="s">
        <v>70</v>
      </c>
      <c r="B18" s="108">
        <v>772</v>
      </c>
      <c r="C18" s="109">
        <v>2935</v>
      </c>
      <c r="D18" s="109">
        <f>SUM(B18:C18)</f>
        <v>3707</v>
      </c>
      <c r="E18" s="108">
        <v>154</v>
      </c>
      <c r="F18" s="109">
        <v>847</v>
      </c>
      <c r="G18" s="109">
        <f>SUM(E18:F18)</f>
        <v>1001</v>
      </c>
      <c r="H18" s="108">
        <v>138</v>
      </c>
      <c r="I18" s="109">
        <v>1369</v>
      </c>
      <c r="J18" s="109">
        <f>SUM(H18:I18)</f>
        <v>1507</v>
      </c>
      <c r="K18" s="110">
        <v>123</v>
      </c>
      <c r="L18" s="109">
        <v>601</v>
      </c>
      <c r="M18" s="109">
        <f>SUM(K18:L18)</f>
        <v>724</v>
      </c>
      <c r="N18" s="108">
        <f t="shared" si="4"/>
        <v>910</v>
      </c>
      <c r="O18" s="109">
        <f t="shared" si="4"/>
        <v>4304</v>
      </c>
      <c r="P18" s="109">
        <f t="shared" si="4"/>
        <v>5214</v>
      </c>
      <c r="Q18" s="108">
        <f t="shared" si="4"/>
        <v>277</v>
      </c>
      <c r="R18" s="109">
        <f t="shared" si="4"/>
        <v>1448</v>
      </c>
      <c r="S18" s="109">
        <f t="shared" si="4"/>
        <v>1725</v>
      </c>
      <c r="U18"/>
      <c r="V18"/>
    </row>
    <row r="19" spans="1:22" ht="12.75">
      <c r="A19" s="212" t="s">
        <v>85</v>
      </c>
      <c r="B19" s="108">
        <v>735</v>
      </c>
      <c r="C19" s="109">
        <v>2871</v>
      </c>
      <c r="D19" s="109">
        <f>SUM(B19:C19)</f>
        <v>3606</v>
      </c>
      <c r="E19" s="108">
        <v>145</v>
      </c>
      <c r="F19" s="109">
        <v>928</v>
      </c>
      <c r="G19" s="109">
        <f>SUM(E19:F19)</f>
        <v>1073</v>
      </c>
      <c r="H19" s="108">
        <v>145</v>
      </c>
      <c r="I19" s="109">
        <v>1454</v>
      </c>
      <c r="J19" s="109">
        <f>SUM(H19:I19)</f>
        <v>1599</v>
      </c>
      <c r="K19" s="110">
        <v>87</v>
      </c>
      <c r="L19" s="109">
        <v>593</v>
      </c>
      <c r="M19" s="109">
        <f>SUM(K19:L19)</f>
        <v>680</v>
      </c>
      <c r="N19" s="108">
        <f aca="true" t="shared" si="5" ref="N19:S19">SUM(B19,H19)</f>
        <v>880</v>
      </c>
      <c r="O19" s="109">
        <f t="shared" si="5"/>
        <v>4325</v>
      </c>
      <c r="P19" s="109">
        <f t="shared" si="5"/>
        <v>5205</v>
      </c>
      <c r="Q19" s="108">
        <f t="shared" si="5"/>
        <v>232</v>
      </c>
      <c r="R19" s="109">
        <f t="shared" si="5"/>
        <v>1521</v>
      </c>
      <c r="S19" s="109">
        <f t="shared" si="5"/>
        <v>1753</v>
      </c>
      <c r="U19"/>
      <c r="V19"/>
    </row>
    <row r="20" spans="1:22" ht="12.75">
      <c r="A20" s="212" t="s">
        <v>95</v>
      </c>
      <c r="B20" s="108">
        <v>657</v>
      </c>
      <c r="C20" s="109">
        <v>2485</v>
      </c>
      <c r="D20" s="109">
        <f>SUM(B20:C20)</f>
        <v>3142</v>
      </c>
      <c r="E20" s="108">
        <v>177</v>
      </c>
      <c r="F20" s="109">
        <v>1109</v>
      </c>
      <c r="G20" s="109">
        <f>SUM(E20:F20)</f>
        <v>1286</v>
      </c>
      <c r="H20" s="108">
        <v>186</v>
      </c>
      <c r="I20" s="109">
        <v>1818</v>
      </c>
      <c r="J20" s="109">
        <f>SUM(H20:I20)</f>
        <v>2004</v>
      </c>
      <c r="K20" s="110">
        <v>78</v>
      </c>
      <c r="L20" s="109">
        <v>548</v>
      </c>
      <c r="M20" s="109">
        <f>SUM(K20:L20)</f>
        <v>626</v>
      </c>
      <c r="N20" s="108">
        <f aca="true" t="shared" si="6" ref="N20:S20">SUM(B20,H20)</f>
        <v>843</v>
      </c>
      <c r="O20" s="109">
        <f t="shared" si="6"/>
        <v>4303</v>
      </c>
      <c r="P20" s="109">
        <f t="shared" si="6"/>
        <v>5146</v>
      </c>
      <c r="Q20" s="108">
        <f t="shared" si="6"/>
        <v>255</v>
      </c>
      <c r="R20" s="109">
        <f t="shared" si="6"/>
        <v>1657</v>
      </c>
      <c r="S20" s="109">
        <f t="shared" si="6"/>
        <v>1912</v>
      </c>
      <c r="U20"/>
      <c r="V20"/>
    </row>
    <row r="21" spans="1:22" ht="12.75">
      <c r="A21" s="94"/>
      <c r="B21" s="108"/>
      <c r="C21" s="109"/>
      <c r="D21" s="109"/>
      <c r="E21" s="108"/>
      <c r="F21" s="109"/>
      <c r="G21" s="109"/>
      <c r="H21" s="108"/>
      <c r="I21" s="109"/>
      <c r="J21" s="109"/>
      <c r="K21" s="108"/>
      <c r="L21" s="109"/>
      <c r="M21" s="109"/>
      <c r="N21" s="108"/>
      <c r="O21" s="109"/>
      <c r="P21" s="109"/>
      <c r="Q21" s="108"/>
      <c r="R21" s="109"/>
      <c r="S21" s="109"/>
      <c r="U21"/>
      <c r="V21"/>
    </row>
    <row r="22" spans="1:22" ht="12.75">
      <c r="A22" s="93" t="s">
        <v>12</v>
      </c>
      <c r="B22" s="108"/>
      <c r="C22" s="109"/>
      <c r="D22" s="109"/>
      <c r="E22" s="108"/>
      <c r="F22" s="109"/>
      <c r="G22" s="109"/>
      <c r="H22" s="108"/>
      <c r="I22" s="109"/>
      <c r="J22" s="109"/>
      <c r="K22" s="108"/>
      <c r="L22" s="109"/>
      <c r="M22" s="109"/>
      <c r="N22" s="108"/>
      <c r="O22" s="109"/>
      <c r="P22" s="109"/>
      <c r="Q22" s="108"/>
      <c r="R22" s="109"/>
      <c r="S22" s="109"/>
      <c r="U22"/>
      <c r="V22"/>
    </row>
    <row r="23" spans="1:22" ht="11.25" customHeight="1">
      <c r="A23" s="94" t="s">
        <v>49</v>
      </c>
      <c r="B23" s="108">
        <v>14830</v>
      </c>
      <c r="C23" s="109">
        <v>15400</v>
      </c>
      <c r="D23" s="109">
        <f>SUM(B23:C23)</f>
        <v>30230</v>
      </c>
      <c r="E23" s="108">
        <f>4086-35</f>
        <v>4051</v>
      </c>
      <c r="F23" s="109">
        <f>5657-175</f>
        <v>5482</v>
      </c>
      <c r="G23" s="109">
        <f>SUM(E23:F23)</f>
        <v>9533</v>
      </c>
      <c r="H23" s="108">
        <f>3877-15</f>
        <v>3862</v>
      </c>
      <c r="I23" s="109">
        <v>12407</v>
      </c>
      <c r="J23" s="109">
        <f>SUM(H23:I23)</f>
        <v>16269</v>
      </c>
      <c r="K23" s="110">
        <f>2390-11</f>
        <v>2379</v>
      </c>
      <c r="L23" s="109">
        <f>4712-89</f>
        <v>4623</v>
      </c>
      <c r="M23" s="109">
        <f>SUM(K23:L23)</f>
        <v>7002</v>
      </c>
      <c r="N23" s="108">
        <f aca="true" t="shared" si="7" ref="N23:S24">SUM(B23,H23)</f>
        <v>18692</v>
      </c>
      <c r="O23" s="109">
        <f t="shared" si="7"/>
        <v>27807</v>
      </c>
      <c r="P23" s="109">
        <f t="shared" si="7"/>
        <v>46499</v>
      </c>
      <c r="Q23" s="108">
        <f t="shared" si="7"/>
        <v>6430</v>
      </c>
      <c r="R23" s="109">
        <f t="shared" si="7"/>
        <v>10105</v>
      </c>
      <c r="S23" s="109">
        <f t="shared" si="7"/>
        <v>16535</v>
      </c>
      <c r="U23"/>
      <c r="V23"/>
    </row>
    <row r="24" spans="1:22" ht="12.75">
      <c r="A24" s="212" t="s">
        <v>70</v>
      </c>
      <c r="B24" s="108">
        <v>14397</v>
      </c>
      <c r="C24" s="109">
        <v>16127</v>
      </c>
      <c r="D24" s="109">
        <f>SUM(B24:C24)</f>
        <v>30524</v>
      </c>
      <c r="E24" s="108">
        <v>3025</v>
      </c>
      <c r="F24" s="109">
        <v>4204</v>
      </c>
      <c r="G24" s="109">
        <f>SUM(E24:F24)</f>
        <v>7229</v>
      </c>
      <c r="H24" s="108">
        <v>3729</v>
      </c>
      <c r="I24" s="109">
        <v>12589</v>
      </c>
      <c r="J24" s="109">
        <f>SUM(H24:I24)</f>
        <v>16318</v>
      </c>
      <c r="K24" s="110">
        <v>2338</v>
      </c>
      <c r="L24" s="109">
        <v>4520</v>
      </c>
      <c r="M24" s="109">
        <f>SUM(K24:L24)</f>
        <v>6858</v>
      </c>
      <c r="N24" s="108">
        <f t="shared" si="7"/>
        <v>18126</v>
      </c>
      <c r="O24" s="109">
        <f t="shared" si="7"/>
        <v>28716</v>
      </c>
      <c r="P24" s="109">
        <f t="shared" si="7"/>
        <v>46842</v>
      </c>
      <c r="Q24" s="108">
        <f t="shared" si="7"/>
        <v>5363</v>
      </c>
      <c r="R24" s="109">
        <f t="shared" si="7"/>
        <v>8724</v>
      </c>
      <c r="S24" s="109">
        <f t="shared" si="7"/>
        <v>14087</v>
      </c>
      <c r="U24"/>
      <c r="V24"/>
    </row>
    <row r="25" spans="1:22" ht="12.75">
      <c r="A25" s="212" t="s">
        <v>85</v>
      </c>
      <c r="B25" s="108">
        <v>14149</v>
      </c>
      <c r="C25" s="109">
        <v>16921</v>
      </c>
      <c r="D25" s="109">
        <f>SUM(B25:C25)</f>
        <v>31070</v>
      </c>
      <c r="E25" s="108">
        <v>2953</v>
      </c>
      <c r="F25" s="109">
        <v>4327</v>
      </c>
      <c r="G25" s="109">
        <f>SUM(E25:F25)</f>
        <v>7280</v>
      </c>
      <c r="H25" s="108">
        <v>3098</v>
      </c>
      <c r="I25" s="109">
        <v>11554</v>
      </c>
      <c r="J25" s="109">
        <f>SUM(H25:I25)</f>
        <v>14652</v>
      </c>
      <c r="K25" s="110">
        <v>2319</v>
      </c>
      <c r="L25" s="109">
        <v>4310</v>
      </c>
      <c r="M25" s="109">
        <f>SUM(K25:L25)</f>
        <v>6629</v>
      </c>
      <c r="N25" s="108">
        <f aca="true" t="shared" si="8" ref="N25:S25">SUM(B25,H25)</f>
        <v>17247</v>
      </c>
      <c r="O25" s="109">
        <f t="shared" si="8"/>
        <v>28475</v>
      </c>
      <c r="P25" s="109">
        <f t="shared" si="8"/>
        <v>45722</v>
      </c>
      <c r="Q25" s="108">
        <f t="shared" si="8"/>
        <v>5272</v>
      </c>
      <c r="R25" s="109">
        <f t="shared" si="8"/>
        <v>8637</v>
      </c>
      <c r="S25" s="109">
        <f t="shared" si="8"/>
        <v>13909</v>
      </c>
      <c r="U25"/>
      <c r="V25"/>
    </row>
    <row r="26" spans="1:22" ht="12.75">
      <c r="A26" s="212" t="s">
        <v>95</v>
      </c>
      <c r="B26" s="108">
        <v>13761</v>
      </c>
      <c r="C26" s="109">
        <v>16914</v>
      </c>
      <c r="D26" s="109">
        <f>SUM(B26:C26)</f>
        <v>30675</v>
      </c>
      <c r="E26" s="108">
        <v>2938</v>
      </c>
      <c r="F26" s="109">
        <v>4197</v>
      </c>
      <c r="G26" s="109">
        <f>SUM(E26:F26)</f>
        <v>7135</v>
      </c>
      <c r="H26" s="108">
        <v>3448</v>
      </c>
      <c r="I26" s="109">
        <v>12734</v>
      </c>
      <c r="J26" s="109">
        <f>SUM(H26:I26)</f>
        <v>16182</v>
      </c>
      <c r="K26" s="110">
        <v>2240</v>
      </c>
      <c r="L26" s="109">
        <v>3867</v>
      </c>
      <c r="M26" s="109">
        <f>SUM(K26:L26)</f>
        <v>6107</v>
      </c>
      <c r="N26" s="108">
        <f aca="true" t="shared" si="9" ref="N26:S26">SUM(B26,H26)</f>
        <v>17209</v>
      </c>
      <c r="O26" s="109">
        <f t="shared" si="9"/>
        <v>29648</v>
      </c>
      <c r="P26" s="109">
        <f t="shared" si="9"/>
        <v>46857</v>
      </c>
      <c r="Q26" s="108">
        <f t="shared" si="9"/>
        <v>5178</v>
      </c>
      <c r="R26" s="109">
        <f t="shared" si="9"/>
        <v>8064</v>
      </c>
      <c r="S26" s="109">
        <f t="shared" si="9"/>
        <v>13242</v>
      </c>
      <c r="U26"/>
      <c r="V26"/>
    </row>
    <row r="27" spans="1:22" ht="15" customHeight="1">
      <c r="A27" s="95"/>
      <c r="B27" s="108"/>
      <c r="C27" s="109"/>
      <c r="D27" s="109"/>
      <c r="E27" s="108"/>
      <c r="F27" s="109"/>
      <c r="G27" s="109"/>
      <c r="H27" s="108"/>
      <c r="I27" s="109"/>
      <c r="J27" s="109"/>
      <c r="K27" s="108"/>
      <c r="L27" s="109"/>
      <c r="M27" s="109"/>
      <c r="N27" s="108"/>
      <c r="O27" s="109"/>
      <c r="P27" s="109"/>
      <c r="Q27" s="108"/>
      <c r="R27" s="109"/>
      <c r="S27" s="109"/>
      <c r="U27"/>
      <c r="V27"/>
    </row>
    <row r="28" spans="1:22" ht="12.75">
      <c r="A28" s="93" t="s">
        <v>13</v>
      </c>
      <c r="B28" s="108"/>
      <c r="C28" s="109"/>
      <c r="D28" s="109"/>
      <c r="E28" s="108"/>
      <c r="F28" s="109"/>
      <c r="G28" s="109"/>
      <c r="H28" s="108"/>
      <c r="I28" s="109"/>
      <c r="J28" s="109"/>
      <c r="K28" s="108"/>
      <c r="L28" s="109"/>
      <c r="M28" s="109"/>
      <c r="N28" s="108"/>
      <c r="O28" s="109"/>
      <c r="P28" s="109"/>
      <c r="Q28" s="108"/>
      <c r="R28" s="109"/>
      <c r="S28" s="109"/>
      <c r="U28"/>
      <c r="V28"/>
    </row>
    <row r="29" spans="1:22" ht="12.75">
      <c r="A29" s="94" t="s">
        <v>49</v>
      </c>
      <c r="B29" s="108">
        <v>1508</v>
      </c>
      <c r="C29" s="109">
        <v>1975</v>
      </c>
      <c r="D29" s="109">
        <f>SUM(B29:C29)</f>
        <v>3483</v>
      </c>
      <c r="E29" s="108">
        <v>490</v>
      </c>
      <c r="F29" s="109">
        <v>837</v>
      </c>
      <c r="G29" s="109">
        <f>SUM(E29:F29)</f>
        <v>1327</v>
      </c>
      <c r="H29" s="108">
        <v>270</v>
      </c>
      <c r="I29" s="109">
        <v>706</v>
      </c>
      <c r="J29" s="109">
        <f>SUM(H29:I29)</f>
        <v>976</v>
      </c>
      <c r="K29" s="110">
        <v>218</v>
      </c>
      <c r="L29" s="109">
        <v>506</v>
      </c>
      <c r="M29" s="109">
        <f>SUM(K29:L29)</f>
        <v>724</v>
      </c>
      <c r="N29" s="108">
        <f>SUM(B29,H29)</f>
        <v>1778</v>
      </c>
      <c r="O29" s="109">
        <f aca="true" t="shared" si="10" ref="O29:S30">SUM(C29,I29)</f>
        <v>2681</v>
      </c>
      <c r="P29" s="109">
        <f t="shared" si="10"/>
        <v>4459</v>
      </c>
      <c r="Q29" s="108">
        <f t="shared" si="10"/>
        <v>708</v>
      </c>
      <c r="R29" s="109">
        <f t="shared" si="10"/>
        <v>1343</v>
      </c>
      <c r="S29" s="109">
        <f t="shared" si="10"/>
        <v>2051</v>
      </c>
      <c r="U29"/>
      <c r="V29"/>
    </row>
    <row r="30" spans="1:22" ht="12.75">
      <c r="A30" s="212" t="s">
        <v>70</v>
      </c>
      <c r="B30" s="108">
        <v>1552</v>
      </c>
      <c r="C30" s="109">
        <v>2374</v>
      </c>
      <c r="D30" s="109">
        <f>SUM(B30:C30)</f>
        <v>3926</v>
      </c>
      <c r="E30" s="108">
        <v>422</v>
      </c>
      <c r="F30" s="109">
        <v>877</v>
      </c>
      <c r="G30" s="109">
        <f>SUM(E30:F30)</f>
        <v>1299</v>
      </c>
      <c r="H30" s="108">
        <v>297</v>
      </c>
      <c r="I30" s="109">
        <v>819</v>
      </c>
      <c r="J30" s="109">
        <f>SUM(H30:I30)</f>
        <v>1116</v>
      </c>
      <c r="K30" s="110">
        <v>250</v>
      </c>
      <c r="L30" s="109">
        <v>525</v>
      </c>
      <c r="M30" s="109">
        <f>SUM(K30:L30)</f>
        <v>775</v>
      </c>
      <c r="N30" s="108">
        <f>SUM(B30,H30)</f>
        <v>1849</v>
      </c>
      <c r="O30" s="109">
        <f t="shared" si="10"/>
        <v>3193</v>
      </c>
      <c r="P30" s="109">
        <f t="shared" si="10"/>
        <v>5042</v>
      </c>
      <c r="Q30" s="108">
        <f t="shared" si="10"/>
        <v>672</v>
      </c>
      <c r="R30" s="109">
        <f t="shared" si="10"/>
        <v>1402</v>
      </c>
      <c r="S30" s="109">
        <f t="shared" si="10"/>
        <v>2074</v>
      </c>
      <c r="U30"/>
      <c r="V30"/>
    </row>
    <row r="31" spans="1:22" ht="12.75">
      <c r="A31" s="212" t="s">
        <v>85</v>
      </c>
      <c r="B31" s="108">
        <v>1554</v>
      </c>
      <c r="C31" s="109">
        <v>2668</v>
      </c>
      <c r="D31" s="109">
        <f>SUM(B31:C31)</f>
        <v>4222</v>
      </c>
      <c r="E31" s="108">
        <v>491</v>
      </c>
      <c r="F31" s="109">
        <v>855</v>
      </c>
      <c r="G31" s="109">
        <f>SUM(E31:F31)</f>
        <v>1346</v>
      </c>
      <c r="H31" s="108">
        <v>303</v>
      </c>
      <c r="I31" s="109">
        <v>945</v>
      </c>
      <c r="J31" s="109">
        <f>SUM(H31:I31)</f>
        <v>1248</v>
      </c>
      <c r="K31" s="110">
        <v>221</v>
      </c>
      <c r="L31" s="109">
        <v>536</v>
      </c>
      <c r="M31" s="109">
        <f>SUM(K31:L31)</f>
        <v>757</v>
      </c>
      <c r="N31" s="108">
        <f>SUM(B31,H31)</f>
        <v>1857</v>
      </c>
      <c r="O31" s="109">
        <f aca="true" t="shared" si="11" ref="O31:S32">SUM(C31,I31)</f>
        <v>3613</v>
      </c>
      <c r="P31" s="109">
        <f t="shared" si="11"/>
        <v>5470</v>
      </c>
      <c r="Q31" s="108">
        <f t="shared" si="11"/>
        <v>712</v>
      </c>
      <c r="R31" s="109">
        <f t="shared" si="11"/>
        <v>1391</v>
      </c>
      <c r="S31" s="109">
        <f t="shared" si="11"/>
        <v>2103</v>
      </c>
      <c r="U31"/>
      <c r="V31"/>
    </row>
    <row r="32" spans="1:22" ht="12.75">
      <c r="A32" s="212" t="s">
        <v>95</v>
      </c>
      <c r="B32" s="108">
        <v>1597</v>
      </c>
      <c r="C32" s="109">
        <v>2627</v>
      </c>
      <c r="D32" s="109">
        <f>SUM(B32:C32)</f>
        <v>4224</v>
      </c>
      <c r="E32" s="108">
        <v>459</v>
      </c>
      <c r="F32" s="109">
        <v>970</v>
      </c>
      <c r="G32" s="109">
        <f>SUM(E32:F32)</f>
        <v>1429</v>
      </c>
      <c r="H32" s="108">
        <v>346</v>
      </c>
      <c r="I32" s="109">
        <v>1214</v>
      </c>
      <c r="J32" s="109">
        <f>SUM(H32:I32)</f>
        <v>1560</v>
      </c>
      <c r="K32" s="110">
        <v>178</v>
      </c>
      <c r="L32" s="109">
        <v>584</v>
      </c>
      <c r="M32" s="109">
        <f>SUM(K32:L32)</f>
        <v>762</v>
      </c>
      <c r="N32" s="108">
        <f>SUM(B32,H32)</f>
        <v>1943</v>
      </c>
      <c r="O32" s="109">
        <f t="shared" si="11"/>
        <v>3841</v>
      </c>
      <c r="P32" s="109">
        <f t="shared" si="11"/>
        <v>5784</v>
      </c>
      <c r="Q32" s="108">
        <f t="shared" si="11"/>
        <v>637</v>
      </c>
      <c r="R32" s="109">
        <f t="shared" si="11"/>
        <v>1554</v>
      </c>
      <c r="S32" s="109">
        <f t="shared" si="11"/>
        <v>2191</v>
      </c>
      <c r="U32"/>
      <c r="V32"/>
    </row>
    <row r="33" spans="1:22" ht="12.75">
      <c r="A33" s="94"/>
      <c r="B33" s="108"/>
      <c r="C33" s="109"/>
      <c r="D33" s="109"/>
      <c r="E33" s="108"/>
      <c r="F33" s="109"/>
      <c r="G33" s="109"/>
      <c r="H33" s="108"/>
      <c r="I33" s="109"/>
      <c r="J33" s="109"/>
      <c r="K33" s="110"/>
      <c r="L33" s="109"/>
      <c r="M33" s="109"/>
      <c r="N33" s="108"/>
      <c r="O33" s="109"/>
      <c r="P33" s="109"/>
      <c r="Q33" s="108"/>
      <c r="R33" s="109"/>
      <c r="S33" s="109"/>
      <c r="U33"/>
      <c r="V33"/>
    </row>
    <row r="34" spans="1:22" ht="14.25" customHeight="1">
      <c r="A34" s="93" t="s">
        <v>72</v>
      </c>
      <c r="B34" s="108"/>
      <c r="C34" s="109"/>
      <c r="D34" s="109"/>
      <c r="E34" s="108"/>
      <c r="F34" s="109"/>
      <c r="G34" s="109"/>
      <c r="H34" s="108"/>
      <c r="I34" s="109"/>
      <c r="J34" s="109"/>
      <c r="K34" s="108"/>
      <c r="L34" s="109"/>
      <c r="M34" s="109"/>
      <c r="N34" s="108"/>
      <c r="O34" s="109"/>
      <c r="P34" s="109"/>
      <c r="Q34" s="108"/>
      <c r="R34" s="109"/>
      <c r="S34" s="109"/>
      <c r="U34"/>
      <c r="V34"/>
    </row>
    <row r="35" spans="1:22" ht="14.25" customHeight="1">
      <c r="A35" s="94" t="s">
        <v>49</v>
      </c>
      <c r="B35" s="108">
        <v>73</v>
      </c>
      <c r="C35" s="109">
        <v>414</v>
      </c>
      <c r="D35" s="109">
        <f>B35+C35</f>
        <v>487</v>
      </c>
      <c r="E35" s="83">
        <v>35</v>
      </c>
      <c r="F35" s="197">
        <v>175</v>
      </c>
      <c r="G35" s="197">
        <f>SUM(E35:F35)</f>
        <v>210</v>
      </c>
      <c r="H35" s="83">
        <v>15</v>
      </c>
      <c r="I35" s="197">
        <v>171</v>
      </c>
      <c r="J35" s="197">
        <f>SUM(H35:I35)</f>
        <v>186</v>
      </c>
      <c r="K35" s="83">
        <v>11</v>
      </c>
      <c r="L35" s="197">
        <v>89</v>
      </c>
      <c r="M35" s="197">
        <f>SUM(K35:L35)</f>
        <v>100</v>
      </c>
      <c r="N35" s="83">
        <f aca="true" t="shared" si="12" ref="N35:O37">SUM(B35,H35)</f>
        <v>88</v>
      </c>
      <c r="O35" s="197">
        <f t="shared" si="12"/>
        <v>585</v>
      </c>
      <c r="P35" s="197">
        <f>SUM(N35:O35)</f>
        <v>673</v>
      </c>
      <c r="Q35" s="83">
        <f aca="true" t="shared" si="13" ref="Q35:R37">SUM(E35,K35)</f>
        <v>46</v>
      </c>
      <c r="R35" s="197">
        <f t="shared" si="13"/>
        <v>264</v>
      </c>
      <c r="S35" s="197">
        <f>SUM(Q35:R35)</f>
        <v>310</v>
      </c>
      <c r="U35"/>
      <c r="V35"/>
    </row>
    <row r="36" spans="1:22" ht="12.75">
      <c r="A36" s="212" t="s">
        <v>70</v>
      </c>
      <c r="B36" s="108">
        <v>89</v>
      </c>
      <c r="C36" s="109">
        <v>506</v>
      </c>
      <c r="D36" s="109">
        <f>B36+C36</f>
        <v>595</v>
      </c>
      <c r="E36" s="108">
        <v>43</v>
      </c>
      <c r="F36" s="109">
        <v>228</v>
      </c>
      <c r="G36" s="197">
        <f>SUM(E36:F36)</f>
        <v>271</v>
      </c>
      <c r="H36" s="108">
        <v>19</v>
      </c>
      <c r="I36" s="109">
        <v>224</v>
      </c>
      <c r="J36" s="197">
        <f>SUM(H36:I36)</f>
        <v>243</v>
      </c>
      <c r="K36" s="110">
        <v>25</v>
      </c>
      <c r="L36" s="109">
        <v>136</v>
      </c>
      <c r="M36" s="197">
        <f>SUM(K36:L36)</f>
        <v>161</v>
      </c>
      <c r="N36" s="108">
        <f t="shared" si="12"/>
        <v>108</v>
      </c>
      <c r="O36" s="109">
        <f t="shared" si="12"/>
        <v>730</v>
      </c>
      <c r="P36" s="109">
        <f>SUM(D36,J36)</f>
        <v>838</v>
      </c>
      <c r="Q36" s="108">
        <f t="shared" si="13"/>
        <v>68</v>
      </c>
      <c r="R36" s="109">
        <f t="shared" si="13"/>
        <v>364</v>
      </c>
      <c r="S36" s="109">
        <f>SUM(G36,M36)</f>
        <v>432</v>
      </c>
      <c r="U36"/>
      <c r="V36"/>
    </row>
    <row r="37" spans="1:22" ht="12.75">
      <c r="A37" s="212" t="s">
        <v>85</v>
      </c>
      <c r="B37" s="108">
        <v>124</v>
      </c>
      <c r="C37" s="109">
        <v>619</v>
      </c>
      <c r="D37" s="109">
        <f>B37+C37</f>
        <v>743</v>
      </c>
      <c r="E37" s="108">
        <v>51</v>
      </c>
      <c r="F37" s="109">
        <v>234</v>
      </c>
      <c r="G37" s="197">
        <f>SUM(E37:F37)</f>
        <v>285</v>
      </c>
      <c r="H37" s="108">
        <v>19</v>
      </c>
      <c r="I37" s="109">
        <v>313</v>
      </c>
      <c r="J37" s="197">
        <f>SUM(H37:I37)</f>
        <v>332</v>
      </c>
      <c r="K37" s="110">
        <v>21</v>
      </c>
      <c r="L37" s="109">
        <v>132</v>
      </c>
      <c r="M37" s="197">
        <f>SUM(K37:L37)</f>
        <v>153</v>
      </c>
      <c r="N37" s="108">
        <f t="shared" si="12"/>
        <v>143</v>
      </c>
      <c r="O37" s="109">
        <f t="shared" si="12"/>
        <v>932</v>
      </c>
      <c r="P37" s="109">
        <f>SUM(D37,J37)</f>
        <v>1075</v>
      </c>
      <c r="Q37" s="108">
        <f t="shared" si="13"/>
        <v>72</v>
      </c>
      <c r="R37" s="109">
        <f t="shared" si="13"/>
        <v>366</v>
      </c>
      <c r="S37" s="109">
        <f>SUM(G37,M37)</f>
        <v>438</v>
      </c>
      <c r="U37"/>
      <c r="V37"/>
    </row>
    <row r="38" spans="1:22" ht="12.75">
      <c r="A38" s="212" t="s">
        <v>95</v>
      </c>
      <c r="B38" s="108">
        <v>149</v>
      </c>
      <c r="C38" s="109">
        <v>593</v>
      </c>
      <c r="D38" s="109">
        <f>B38+C38</f>
        <v>742</v>
      </c>
      <c r="E38" s="108">
        <v>19</v>
      </c>
      <c r="F38" s="109">
        <v>118</v>
      </c>
      <c r="G38" s="197">
        <f>SUM(E38:F38)</f>
        <v>137</v>
      </c>
      <c r="H38" s="108">
        <v>22</v>
      </c>
      <c r="I38" s="109">
        <v>369</v>
      </c>
      <c r="J38" s="197">
        <f>SUM(H38:I38)</f>
        <v>391</v>
      </c>
      <c r="K38" s="110">
        <v>42</v>
      </c>
      <c r="L38" s="109">
        <v>122</v>
      </c>
      <c r="M38" s="197">
        <f>SUM(K38:L38)</f>
        <v>164</v>
      </c>
      <c r="N38" s="108">
        <f>SUM(B38,H38)</f>
        <v>171</v>
      </c>
      <c r="O38" s="109">
        <f>SUM(C38,I38)</f>
        <v>962</v>
      </c>
      <c r="P38" s="109">
        <f>SUM(D38,J38)</f>
        <v>1133</v>
      </c>
      <c r="Q38" s="108">
        <f>SUM(E38,K38)</f>
        <v>61</v>
      </c>
      <c r="R38" s="109">
        <f>SUM(F38,L38)</f>
        <v>240</v>
      </c>
      <c r="S38" s="109">
        <f>SUM(G38,M38)</f>
        <v>301</v>
      </c>
      <c r="U38"/>
      <c r="V38"/>
    </row>
    <row r="39" spans="1:22" ht="13.5" customHeight="1">
      <c r="A39" s="94"/>
      <c r="B39" s="108"/>
      <c r="C39" s="109"/>
      <c r="D39" s="109"/>
      <c r="E39" s="108"/>
      <c r="F39" s="109"/>
      <c r="G39" s="109"/>
      <c r="H39" s="108"/>
      <c r="I39" s="109"/>
      <c r="J39" s="109"/>
      <c r="K39" s="108"/>
      <c r="L39" s="109"/>
      <c r="M39" s="109"/>
      <c r="N39" s="108"/>
      <c r="O39" s="109"/>
      <c r="P39" s="109"/>
      <c r="Q39" s="108"/>
      <c r="R39" s="109"/>
      <c r="S39" s="109"/>
      <c r="U39"/>
      <c r="V39"/>
    </row>
    <row r="40" spans="1:22" ht="12.75">
      <c r="A40" s="93" t="s">
        <v>14</v>
      </c>
      <c r="B40" s="108"/>
      <c r="C40" s="109"/>
      <c r="D40" s="109"/>
      <c r="E40" s="108"/>
      <c r="F40" s="109"/>
      <c r="G40" s="109"/>
      <c r="H40" s="108"/>
      <c r="I40" s="109"/>
      <c r="J40" s="109"/>
      <c r="K40" s="108"/>
      <c r="L40" s="109"/>
      <c r="M40" s="109"/>
      <c r="N40" s="108"/>
      <c r="O40" s="109"/>
      <c r="P40" s="109"/>
      <c r="Q40" s="108"/>
      <c r="R40" s="109"/>
      <c r="S40" s="109"/>
      <c r="U40"/>
      <c r="V40"/>
    </row>
    <row r="41" spans="1:22" ht="12.75">
      <c r="A41" s="94" t="s">
        <v>49</v>
      </c>
      <c r="B41" s="108">
        <v>2051</v>
      </c>
      <c r="C41" s="109">
        <v>1561</v>
      </c>
      <c r="D41" s="109">
        <f>SUM(B41:C41)</f>
        <v>3612</v>
      </c>
      <c r="E41" s="108">
        <v>996</v>
      </c>
      <c r="F41" s="109">
        <v>1056</v>
      </c>
      <c r="G41" s="109">
        <f>SUM(E41:F41)</f>
        <v>2052</v>
      </c>
      <c r="H41" s="108">
        <v>671</v>
      </c>
      <c r="I41" s="109">
        <v>1194</v>
      </c>
      <c r="J41" s="109">
        <f>SUM(H41:I41)</f>
        <v>1865</v>
      </c>
      <c r="K41" s="110">
        <v>1429</v>
      </c>
      <c r="L41" s="109">
        <v>1326</v>
      </c>
      <c r="M41" s="109">
        <f>SUM(K41:L41)</f>
        <v>2755</v>
      </c>
      <c r="N41" s="108">
        <f aca="true" t="shared" si="14" ref="N41:S42">SUM(B41,H41)</f>
        <v>2722</v>
      </c>
      <c r="O41" s="109">
        <f t="shared" si="14"/>
        <v>2755</v>
      </c>
      <c r="P41" s="109">
        <f t="shared" si="14"/>
        <v>5477</v>
      </c>
      <c r="Q41" s="108">
        <f t="shared" si="14"/>
        <v>2425</v>
      </c>
      <c r="R41" s="161">
        <f t="shared" si="14"/>
        <v>2382</v>
      </c>
      <c r="S41" s="109">
        <f t="shared" si="14"/>
        <v>4807</v>
      </c>
      <c r="U41"/>
      <c r="V41"/>
    </row>
    <row r="42" spans="1:22" ht="12.75">
      <c r="A42" s="212" t="s">
        <v>70</v>
      </c>
      <c r="B42" s="108">
        <v>1954</v>
      </c>
      <c r="C42" s="109">
        <v>1597</v>
      </c>
      <c r="D42" s="109">
        <f>SUM(B42:C42)</f>
        <v>3551</v>
      </c>
      <c r="E42" s="108">
        <v>852</v>
      </c>
      <c r="F42" s="109">
        <v>957</v>
      </c>
      <c r="G42" s="109">
        <f>SUM(E42:F42)</f>
        <v>1809</v>
      </c>
      <c r="H42" s="108">
        <v>670</v>
      </c>
      <c r="I42" s="109">
        <v>1184</v>
      </c>
      <c r="J42" s="109">
        <f>SUM(H42:I42)</f>
        <v>1854</v>
      </c>
      <c r="K42" s="110">
        <v>1467</v>
      </c>
      <c r="L42" s="109">
        <v>1472</v>
      </c>
      <c r="M42" s="109">
        <f>SUM(K42:L42)</f>
        <v>2939</v>
      </c>
      <c r="N42" s="108">
        <f t="shared" si="14"/>
        <v>2624</v>
      </c>
      <c r="O42" s="109">
        <f t="shared" si="14"/>
        <v>2781</v>
      </c>
      <c r="P42" s="109">
        <f t="shared" si="14"/>
        <v>5405</v>
      </c>
      <c r="Q42" s="108">
        <f t="shared" si="14"/>
        <v>2319</v>
      </c>
      <c r="R42" s="109">
        <f t="shared" si="14"/>
        <v>2429</v>
      </c>
      <c r="S42" s="109">
        <f t="shared" si="14"/>
        <v>4748</v>
      </c>
      <c r="U42"/>
      <c r="V42"/>
    </row>
    <row r="43" spans="1:22" ht="12.75">
      <c r="A43" s="212" t="s">
        <v>85</v>
      </c>
      <c r="B43" s="108">
        <v>1421</v>
      </c>
      <c r="C43" s="109">
        <v>1384</v>
      </c>
      <c r="D43" s="109">
        <f>SUM(B43:C43)</f>
        <v>2805</v>
      </c>
      <c r="E43" s="108">
        <v>562</v>
      </c>
      <c r="F43" s="109">
        <v>705</v>
      </c>
      <c r="G43" s="109">
        <f>SUM(E43:F43)</f>
        <v>1267</v>
      </c>
      <c r="H43" s="108">
        <v>520</v>
      </c>
      <c r="I43" s="109">
        <v>1249</v>
      </c>
      <c r="J43" s="109">
        <f>SUM(H43:I43)</f>
        <v>1769</v>
      </c>
      <c r="K43" s="110">
        <v>1157</v>
      </c>
      <c r="L43" s="109">
        <v>1330</v>
      </c>
      <c r="M43" s="109">
        <f>SUM(K43:L43)</f>
        <v>2487</v>
      </c>
      <c r="N43" s="108">
        <f aca="true" t="shared" si="15" ref="N43:S43">SUM(B43,H43)</f>
        <v>1941</v>
      </c>
      <c r="O43" s="109">
        <f t="shared" si="15"/>
        <v>2633</v>
      </c>
      <c r="P43" s="109">
        <f t="shared" si="15"/>
        <v>4574</v>
      </c>
      <c r="Q43" s="108">
        <f t="shared" si="15"/>
        <v>1719</v>
      </c>
      <c r="R43" s="109">
        <f t="shared" si="15"/>
        <v>2035</v>
      </c>
      <c r="S43" s="109">
        <f t="shared" si="15"/>
        <v>3754</v>
      </c>
      <c r="U43"/>
      <c r="V43"/>
    </row>
    <row r="44" spans="1:22" ht="12.75">
      <c r="A44" s="212" t="s">
        <v>95</v>
      </c>
      <c r="B44" s="108">
        <v>1292</v>
      </c>
      <c r="C44" s="109">
        <v>1317</v>
      </c>
      <c r="D44" s="109">
        <f>SUM(B44:C44)</f>
        <v>2609</v>
      </c>
      <c r="E44" s="108">
        <v>560</v>
      </c>
      <c r="F44" s="109">
        <v>680</v>
      </c>
      <c r="G44" s="109">
        <f>SUM(E44:F44)</f>
        <v>1240</v>
      </c>
      <c r="H44" s="108">
        <v>604</v>
      </c>
      <c r="I44" s="109">
        <v>1397</v>
      </c>
      <c r="J44" s="109">
        <f>SUM(H44:I44)</f>
        <v>2001</v>
      </c>
      <c r="K44" s="110">
        <v>1207</v>
      </c>
      <c r="L44" s="109">
        <v>1522</v>
      </c>
      <c r="M44" s="109">
        <f>SUM(K44:L44)</f>
        <v>2729</v>
      </c>
      <c r="N44" s="108">
        <f aca="true" t="shared" si="16" ref="N44:S44">SUM(B44,H44)</f>
        <v>1896</v>
      </c>
      <c r="O44" s="109">
        <f t="shared" si="16"/>
        <v>2714</v>
      </c>
      <c r="P44" s="109">
        <f t="shared" si="16"/>
        <v>4610</v>
      </c>
      <c r="Q44" s="108">
        <f t="shared" si="16"/>
        <v>1767</v>
      </c>
      <c r="R44" s="109">
        <f t="shared" si="16"/>
        <v>2202</v>
      </c>
      <c r="S44" s="109">
        <f t="shared" si="16"/>
        <v>3969</v>
      </c>
      <c r="U44"/>
      <c r="V44"/>
    </row>
    <row r="45" spans="1:22" ht="14.25" customHeight="1">
      <c r="A45" s="94"/>
      <c r="B45" s="108"/>
      <c r="C45" s="109"/>
      <c r="D45" s="109"/>
      <c r="E45" s="108"/>
      <c r="F45" s="109"/>
      <c r="G45" s="109"/>
      <c r="H45" s="108"/>
      <c r="I45" s="109"/>
      <c r="J45" s="109"/>
      <c r="K45" s="108"/>
      <c r="L45" s="109"/>
      <c r="M45" s="109"/>
      <c r="N45" s="108"/>
      <c r="O45" s="109"/>
      <c r="P45" s="109"/>
      <c r="Q45" s="108"/>
      <c r="R45" s="109"/>
      <c r="S45" s="109"/>
      <c r="U45"/>
      <c r="V45"/>
    </row>
    <row r="46" spans="1:22" ht="14.25" customHeight="1">
      <c r="A46" s="93" t="s">
        <v>48</v>
      </c>
      <c r="B46" s="108"/>
      <c r="C46" s="109"/>
      <c r="D46" s="109"/>
      <c r="E46" s="108"/>
      <c r="F46" s="109"/>
      <c r="G46" s="109"/>
      <c r="H46" s="108"/>
      <c r="I46" s="109"/>
      <c r="J46" s="109"/>
      <c r="K46" s="108"/>
      <c r="L46" s="109"/>
      <c r="M46" s="109"/>
      <c r="N46" s="108"/>
      <c r="O46" s="109"/>
      <c r="P46" s="109"/>
      <c r="Q46" s="108"/>
      <c r="R46" s="109"/>
      <c r="S46" s="109"/>
      <c r="U46"/>
      <c r="V46"/>
    </row>
    <row r="47" spans="1:22" ht="14.25" customHeight="1">
      <c r="A47" s="94" t="s">
        <v>49</v>
      </c>
      <c r="B47" s="108">
        <v>0</v>
      </c>
      <c r="C47" s="109">
        <v>0</v>
      </c>
      <c r="D47" s="109">
        <f>B47+C47</f>
        <v>0</v>
      </c>
      <c r="E47" s="83">
        <v>70</v>
      </c>
      <c r="F47" s="197">
        <v>189</v>
      </c>
      <c r="G47" s="197">
        <f>SUM(E47:F47)</f>
        <v>259</v>
      </c>
      <c r="H47" s="83">
        <v>0</v>
      </c>
      <c r="I47" s="197">
        <v>0</v>
      </c>
      <c r="J47" s="197">
        <f>SUM(H47:I47)</f>
        <v>0</v>
      </c>
      <c r="K47" s="83">
        <v>55</v>
      </c>
      <c r="L47" s="197">
        <v>458</v>
      </c>
      <c r="M47" s="197">
        <f>SUM(K47:L47)</f>
        <v>513</v>
      </c>
      <c r="N47" s="83">
        <f aca="true" t="shared" si="17" ref="N47:O49">SUM(B47,H47)</f>
        <v>0</v>
      </c>
      <c r="O47" s="197">
        <f t="shared" si="17"/>
        <v>0</v>
      </c>
      <c r="P47" s="197">
        <f>SUM(N47:O47)</f>
        <v>0</v>
      </c>
      <c r="Q47" s="83">
        <f aca="true" t="shared" si="18" ref="Q47:R49">SUM(E47,K47)</f>
        <v>125</v>
      </c>
      <c r="R47" s="197">
        <f t="shared" si="18"/>
        <v>647</v>
      </c>
      <c r="S47" s="197">
        <f>SUM(Q47:R47)</f>
        <v>772</v>
      </c>
      <c r="U47"/>
      <c r="V47"/>
    </row>
    <row r="48" spans="1:22" ht="12.75">
      <c r="A48" s="212" t="s">
        <v>70</v>
      </c>
      <c r="B48" s="108">
        <v>0</v>
      </c>
      <c r="C48" s="109">
        <v>0</v>
      </c>
      <c r="D48" s="109">
        <f>B48+C48</f>
        <v>0</v>
      </c>
      <c r="E48" s="108">
        <v>64</v>
      </c>
      <c r="F48" s="109">
        <v>181</v>
      </c>
      <c r="G48" s="197">
        <f>SUM(E48:F48)</f>
        <v>245</v>
      </c>
      <c r="H48" s="108">
        <v>0</v>
      </c>
      <c r="I48" s="109">
        <v>0</v>
      </c>
      <c r="J48" s="197">
        <f>SUM(H48:I48)</f>
        <v>0</v>
      </c>
      <c r="K48" s="110">
        <v>67</v>
      </c>
      <c r="L48" s="109">
        <v>522</v>
      </c>
      <c r="M48" s="197">
        <f>SUM(K48:L48)</f>
        <v>589</v>
      </c>
      <c r="N48" s="108">
        <f t="shared" si="17"/>
        <v>0</v>
      </c>
      <c r="O48" s="109">
        <f t="shared" si="17"/>
        <v>0</v>
      </c>
      <c r="P48" s="109">
        <f>SUM(D48,J48)</f>
        <v>0</v>
      </c>
      <c r="Q48" s="108">
        <f t="shared" si="18"/>
        <v>131</v>
      </c>
      <c r="R48" s="109">
        <f t="shared" si="18"/>
        <v>703</v>
      </c>
      <c r="S48" s="109">
        <f>SUM(G48,M48)</f>
        <v>834</v>
      </c>
      <c r="U48"/>
      <c r="V48"/>
    </row>
    <row r="49" spans="1:22" ht="12.75">
      <c r="A49" s="212" t="s">
        <v>85</v>
      </c>
      <c r="B49" s="108">
        <v>0</v>
      </c>
      <c r="C49" s="109">
        <v>0</v>
      </c>
      <c r="D49" s="204">
        <f>B49+C49</f>
        <v>0</v>
      </c>
      <c r="E49" s="161">
        <v>79</v>
      </c>
      <c r="F49" s="109">
        <v>232</v>
      </c>
      <c r="G49" s="197">
        <f>SUM(E49:F49)</f>
        <v>311</v>
      </c>
      <c r="H49" s="108">
        <v>0</v>
      </c>
      <c r="I49" s="109">
        <v>0</v>
      </c>
      <c r="J49" s="197">
        <f>SUM(H49:I49)</f>
        <v>0</v>
      </c>
      <c r="K49" s="110">
        <v>75</v>
      </c>
      <c r="L49" s="109">
        <v>702</v>
      </c>
      <c r="M49" s="197">
        <f>SUM(K49:L49)</f>
        <v>777</v>
      </c>
      <c r="N49" s="108">
        <f t="shared" si="17"/>
        <v>0</v>
      </c>
      <c r="O49" s="109">
        <f t="shared" si="17"/>
        <v>0</v>
      </c>
      <c r="P49" s="109">
        <f>SUM(D49,J49)</f>
        <v>0</v>
      </c>
      <c r="Q49" s="108">
        <f t="shared" si="18"/>
        <v>154</v>
      </c>
      <c r="R49" s="109">
        <f t="shared" si="18"/>
        <v>934</v>
      </c>
      <c r="S49" s="109">
        <f>SUM(G49,M49)</f>
        <v>1088</v>
      </c>
      <c r="U49"/>
      <c r="V49"/>
    </row>
    <row r="50" spans="1:22" ht="12.75">
      <c r="A50" s="212" t="s">
        <v>95</v>
      </c>
      <c r="B50" s="108">
        <v>53</v>
      </c>
      <c r="C50" s="109">
        <v>144</v>
      </c>
      <c r="D50" s="204">
        <f>B50+C50</f>
        <v>197</v>
      </c>
      <c r="E50" s="161">
        <v>44</v>
      </c>
      <c r="F50" s="109">
        <v>160</v>
      </c>
      <c r="G50" s="197">
        <f>SUM(E50:F50)</f>
        <v>204</v>
      </c>
      <c r="H50" s="108">
        <v>58</v>
      </c>
      <c r="I50" s="109">
        <v>455</v>
      </c>
      <c r="J50" s="197">
        <f>SUM(H50:I50)</f>
        <v>513</v>
      </c>
      <c r="K50" s="110">
        <v>27</v>
      </c>
      <c r="L50" s="109">
        <v>293</v>
      </c>
      <c r="M50" s="197">
        <f>SUM(K50:L50)</f>
        <v>320</v>
      </c>
      <c r="N50" s="108">
        <f>SUM(B50,H50)</f>
        <v>111</v>
      </c>
      <c r="O50" s="109">
        <f>SUM(C50,I50)</f>
        <v>599</v>
      </c>
      <c r="P50" s="109">
        <f>SUM(D50,J50)</f>
        <v>710</v>
      </c>
      <c r="Q50" s="108">
        <f>SUM(E50,K50)</f>
        <v>71</v>
      </c>
      <c r="R50" s="109">
        <f>SUM(F50,L50)</f>
        <v>453</v>
      </c>
      <c r="S50" s="109">
        <f>SUM(G50,M50)</f>
        <v>524</v>
      </c>
      <c r="U50"/>
      <c r="V50"/>
    </row>
    <row r="51" spans="1:22" ht="14.25" customHeight="1">
      <c r="A51" s="94"/>
      <c r="B51" s="108"/>
      <c r="C51" s="109"/>
      <c r="D51" s="204"/>
      <c r="H51" s="108"/>
      <c r="I51" s="109"/>
      <c r="J51" s="109"/>
      <c r="K51" s="108"/>
      <c r="L51" s="109"/>
      <c r="M51" s="109"/>
      <c r="N51" s="108"/>
      <c r="O51" s="109"/>
      <c r="P51" s="109"/>
      <c r="Q51" s="108"/>
      <c r="R51" s="109"/>
      <c r="S51" s="109"/>
      <c r="U51"/>
      <c r="V51"/>
    </row>
    <row r="52" spans="1:22" ht="12.75">
      <c r="A52" s="1" t="s">
        <v>45</v>
      </c>
      <c r="B52" s="108"/>
      <c r="C52" s="109"/>
      <c r="D52" s="109"/>
      <c r="E52" s="108"/>
      <c r="F52" s="109"/>
      <c r="G52" s="109"/>
      <c r="H52" s="108"/>
      <c r="I52" s="109"/>
      <c r="J52" s="109"/>
      <c r="K52" s="108"/>
      <c r="L52" s="109"/>
      <c r="M52" s="109"/>
      <c r="N52" s="108"/>
      <c r="O52" s="109"/>
      <c r="P52" s="109"/>
      <c r="Q52" s="108"/>
      <c r="R52" s="109"/>
      <c r="S52" s="109"/>
      <c r="U52"/>
      <c r="V52"/>
    </row>
    <row r="53" spans="1:22" ht="12.75">
      <c r="A53" s="94" t="s">
        <v>49</v>
      </c>
      <c r="B53" s="108">
        <v>667</v>
      </c>
      <c r="C53" s="109">
        <v>951</v>
      </c>
      <c r="D53" s="109">
        <f>SUM(B53:C53)</f>
        <v>1618</v>
      </c>
      <c r="E53" s="108">
        <v>173</v>
      </c>
      <c r="F53" s="109">
        <v>260</v>
      </c>
      <c r="G53" s="109">
        <f>SUM(E53:F53)</f>
        <v>433</v>
      </c>
      <c r="H53" s="108">
        <v>367</v>
      </c>
      <c r="I53" s="109">
        <v>1233</v>
      </c>
      <c r="J53" s="109">
        <f>SUM(H53:I53)</f>
        <v>1600</v>
      </c>
      <c r="K53" s="110">
        <v>787</v>
      </c>
      <c r="L53" s="109">
        <v>1126</v>
      </c>
      <c r="M53" s="109">
        <f>SUM(K53:L53)</f>
        <v>1913</v>
      </c>
      <c r="N53" s="108">
        <f aca="true" t="shared" si="19" ref="N53:S54">SUM(B53,H53)</f>
        <v>1034</v>
      </c>
      <c r="O53" s="109">
        <f t="shared" si="19"/>
        <v>2184</v>
      </c>
      <c r="P53" s="109">
        <f t="shared" si="19"/>
        <v>3218</v>
      </c>
      <c r="Q53" s="108">
        <f t="shared" si="19"/>
        <v>960</v>
      </c>
      <c r="R53" s="109">
        <f t="shared" si="19"/>
        <v>1386</v>
      </c>
      <c r="S53" s="109">
        <f t="shared" si="19"/>
        <v>2346</v>
      </c>
      <c r="U53"/>
      <c r="V53"/>
    </row>
    <row r="54" spans="1:22" ht="12.75">
      <c r="A54" s="212" t="s">
        <v>71</v>
      </c>
      <c r="B54" s="108">
        <v>654</v>
      </c>
      <c r="C54" s="109">
        <v>1016</v>
      </c>
      <c r="D54" s="109">
        <f>SUM(B54:C54)</f>
        <v>1670</v>
      </c>
      <c r="E54" s="108">
        <v>128</v>
      </c>
      <c r="F54" s="109">
        <v>264</v>
      </c>
      <c r="G54" s="109">
        <f>SUM(E54:F54)</f>
        <v>392</v>
      </c>
      <c r="H54" s="108">
        <v>444</v>
      </c>
      <c r="I54" s="109">
        <v>1337</v>
      </c>
      <c r="J54" s="109">
        <f>SUM(H54:I54)</f>
        <v>1781</v>
      </c>
      <c r="K54" s="110">
        <v>782</v>
      </c>
      <c r="L54" s="109">
        <v>1118</v>
      </c>
      <c r="M54" s="109">
        <f>SUM(K54:L54)</f>
        <v>1900</v>
      </c>
      <c r="N54" s="108">
        <f t="shared" si="19"/>
        <v>1098</v>
      </c>
      <c r="O54" s="109">
        <f t="shared" si="19"/>
        <v>2353</v>
      </c>
      <c r="P54" s="109">
        <f t="shared" si="19"/>
        <v>3451</v>
      </c>
      <c r="Q54" s="108">
        <f t="shared" si="19"/>
        <v>910</v>
      </c>
      <c r="R54" s="109">
        <f t="shared" si="19"/>
        <v>1382</v>
      </c>
      <c r="S54" s="109">
        <f t="shared" si="19"/>
        <v>2292</v>
      </c>
      <c r="U54"/>
      <c r="V54"/>
    </row>
    <row r="55" spans="1:22" ht="12.75">
      <c r="A55" s="212" t="s">
        <v>85</v>
      </c>
      <c r="B55" s="108">
        <v>634</v>
      </c>
      <c r="C55" s="109">
        <v>972</v>
      </c>
      <c r="D55" s="109">
        <f>SUM(B55:C55)</f>
        <v>1606</v>
      </c>
      <c r="E55" s="108">
        <v>146</v>
      </c>
      <c r="F55" s="109">
        <v>345</v>
      </c>
      <c r="G55" s="109">
        <f>SUM(E55:F55)</f>
        <v>491</v>
      </c>
      <c r="H55" s="108">
        <v>445</v>
      </c>
      <c r="I55" s="109">
        <v>1434</v>
      </c>
      <c r="J55" s="109">
        <f>SUM(H55:I55)</f>
        <v>1879</v>
      </c>
      <c r="K55" s="110">
        <v>738</v>
      </c>
      <c r="L55" s="109">
        <v>1192</v>
      </c>
      <c r="M55" s="109">
        <f>SUM(K55:L55)</f>
        <v>1930</v>
      </c>
      <c r="N55" s="108">
        <f aca="true" t="shared" si="20" ref="N55:S55">SUM(B55,H55)</f>
        <v>1079</v>
      </c>
      <c r="O55" s="109">
        <f t="shared" si="20"/>
        <v>2406</v>
      </c>
      <c r="P55" s="109">
        <f t="shared" si="20"/>
        <v>3485</v>
      </c>
      <c r="Q55" s="108">
        <f t="shared" si="20"/>
        <v>884</v>
      </c>
      <c r="R55" s="109">
        <f t="shared" si="20"/>
        <v>1537</v>
      </c>
      <c r="S55" s="109">
        <f t="shared" si="20"/>
        <v>2421</v>
      </c>
      <c r="U55"/>
      <c r="V55"/>
    </row>
    <row r="56" spans="1:22" ht="12.75">
      <c r="A56" s="212" t="s">
        <v>95</v>
      </c>
      <c r="B56" s="108">
        <v>630</v>
      </c>
      <c r="C56" s="109">
        <v>1102</v>
      </c>
      <c r="D56" s="109">
        <f>SUM(B56:C56)</f>
        <v>1732</v>
      </c>
      <c r="E56" s="108">
        <v>159</v>
      </c>
      <c r="F56" s="109">
        <v>265</v>
      </c>
      <c r="G56" s="109">
        <f>SUM(E56:F56)</f>
        <v>424</v>
      </c>
      <c r="H56" s="108">
        <v>484</v>
      </c>
      <c r="I56" s="109">
        <v>1593</v>
      </c>
      <c r="J56" s="109">
        <f>SUM(H56:I56)</f>
        <v>2077</v>
      </c>
      <c r="K56" s="110">
        <v>732</v>
      </c>
      <c r="L56" s="109">
        <v>1153</v>
      </c>
      <c r="M56" s="109">
        <f>SUM(K56:L56)</f>
        <v>1885</v>
      </c>
      <c r="N56" s="108">
        <f aca="true" t="shared" si="21" ref="N56:S56">SUM(B56,H56)</f>
        <v>1114</v>
      </c>
      <c r="O56" s="109">
        <f t="shared" si="21"/>
        <v>2695</v>
      </c>
      <c r="P56" s="109">
        <f t="shared" si="21"/>
        <v>3809</v>
      </c>
      <c r="Q56" s="108">
        <f t="shared" si="21"/>
        <v>891</v>
      </c>
      <c r="R56" s="109">
        <f t="shared" si="21"/>
        <v>1418</v>
      </c>
      <c r="S56" s="109">
        <f t="shared" si="21"/>
        <v>2309</v>
      </c>
      <c r="U56"/>
      <c r="V56"/>
    </row>
    <row r="57" spans="1:22" ht="14.25" customHeight="1">
      <c r="A57" s="94"/>
      <c r="B57" s="108"/>
      <c r="C57" s="109"/>
      <c r="D57" s="109"/>
      <c r="E57" s="108"/>
      <c r="F57" s="109"/>
      <c r="G57" s="109"/>
      <c r="H57" s="108"/>
      <c r="I57" s="109"/>
      <c r="J57" s="109"/>
      <c r="K57" s="108"/>
      <c r="L57" s="109"/>
      <c r="M57" s="109"/>
      <c r="N57" s="108"/>
      <c r="O57" s="109"/>
      <c r="P57" s="109"/>
      <c r="Q57" s="108"/>
      <c r="R57" s="109"/>
      <c r="S57" s="109"/>
      <c r="U57"/>
      <c r="V57"/>
    </row>
    <row r="58" spans="1:22" ht="12.75">
      <c r="A58" s="1" t="s">
        <v>46</v>
      </c>
      <c r="B58" s="108"/>
      <c r="C58" s="109"/>
      <c r="D58" s="109"/>
      <c r="E58" s="108"/>
      <c r="F58" s="109"/>
      <c r="G58" s="109"/>
      <c r="H58" s="108"/>
      <c r="I58" s="109"/>
      <c r="J58" s="109"/>
      <c r="K58" s="108"/>
      <c r="L58" s="109"/>
      <c r="M58" s="109"/>
      <c r="N58" s="108"/>
      <c r="O58" s="109"/>
      <c r="P58" s="109"/>
      <c r="Q58" s="108"/>
      <c r="R58" s="109"/>
      <c r="S58" s="109"/>
      <c r="U58"/>
      <c r="V58"/>
    </row>
    <row r="59" spans="1:22" ht="12.75">
      <c r="A59" s="94" t="s">
        <v>49</v>
      </c>
      <c r="B59" s="108">
        <v>152</v>
      </c>
      <c r="C59" s="109">
        <v>123</v>
      </c>
      <c r="D59" s="109">
        <f>SUM(B59:C59)</f>
        <v>275</v>
      </c>
      <c r="E59" s="108">
        <v>36</v>
      </c>
      <c r="F59" s="109">
        <v>52</v>
      </c>
      <c r="G59" s="109">
        <f>SUM(E59:F59)</f>
        <v>88</v>
      </c>
      <c r="H59" s="108">
        <v>94</v>
      </c>
      <c r="I59" s="109">
        <v>131</v>
      </c>
      <c r="J59" s="109">
        <f>SUM(H59:I59)</f>
        <v>225</v>
      </c>
      <c r="K59" s="110">
        <v>445</v>
      </c>
      <c r="L59" s="109">
        <v>220</v>
      </c>
      <c r="M59" s="109">
        <f>SUM(K59:L59)</f>
        <v>665</v>
      </c>
      <c r="N59" s="108">
        <f aca="true" t="shared" si="22" ref="N59:S60">SUM(B59,H59)</f>
        <v>246</v>
      </c>
      <c r="O59" s="109">
        <f t="shared" si="22"/>
        <v>254</v>
      </c>
      <c r="P59" s="109">
        <f t="shared" si="22"/>
        <v>500</v>
      </c>
      <c r="Q59" s="108">
        <f t="shared" si="22"/>
        <v>481</v>
      </c>
      <c r="R59" s="109">
        <f t="shared" si="22"/>
        <v>272</v>
      </c>
      <c r="S59" s="109">
        <f t="shared" si="22"/>
        <v>753</v>
      </c>
      <c r="U59"/>
      <c r="V59"/>
    </row>
    <row r="60" spans="1:22" ht="12.75">
      <c r="A60" s="212" t="s">
        <v>71</v>
      </c>
      <c r="B60" s="108">
        <v>163</v>
      </c>
      <c r="C60" s="109">
        <v>155</v>
      </c>
      <c r="D60" s="109">
        <f>SUM(B60:C60)</f>
        <v>318</v>
      </c>
      <c r="E60" s="108">
        <v>17</v>
      </c>
      <c r="F60" s="109">
        <v>44</v>
      </c>
      <c r="G60" s="109">
        <f>SUM(E60:F60)</f>
        <v>61</v>
      </c>
      <c r="H60" s="108">
        <v>107</v>
      </c>
      <c r="I60" s="109">
        <v>150</v>
      </c>
      <c r="J60" s="109">
        <f>SUM(H60:I60)</f>
        <v>257</v>
      </c>
      <c r="K60" s="110">
        <v>379</v>
      </c>
      <c r="L60" s="109">
        <v>200</v>
      </c>
      <c r="M60" s="109">
        <f>SUM(K60:L60)</f>
        <v>579</v>
      </c>
      <c r="N60" s="108">
        <f t="shared" si="22"/>
        <v>270</v>
      </c>
      <c r="O60" s="109">
        <f t="shared" si="22"/>
        <v>305</v>
      </c>
      <c r="P60" s="109">
        <f t="shared" si="22"/>
        <v>575</v>
      </c>
      <c r="Q60" s="108">
        <f t="shared" si="22"/>
        <v>396</v>
      </c>
      <c r="R60" s="109">
        <f t="shared" si="22"/>
        <v>244</v>
      </c>
      <c r="S60" s="109">
        <f t="shared" si="22"/>
        <v>640</v>
      </c>
      <c r="U60"/>
      <c r="V60"/>
    </row>
    <row r="61" spans="1:22" ht="12.75">
      <c r="A61" s="212" t="s">
        <v>85</v>
      </c>
      <c r="B61" s="108">
        <v>140</v>
      </c>
      <c r="C61" s="109">
        <v>155</v>
      </c>
      <c r="D61" s="109">
        <f>SUM(B61:C61)</f>
        <v>295</v>
      </c>
      <c r="E61" s="108">
        <v>38</v>
      </c>
      <c r="F61" s="109">
        <v>54</v>
      </c>
      <c r="G61" s="109">
        <f>SUM(E61:F61)</f>
        <v>92</v>
      </c>
      <c r="H61" s="108">
        <v>118</v>
      </c>
      <c r="I61" s="109">
        <v>146</v>
      </c>
      <c r="J61" s="109">
        <f>SUM(H61:I61)</f>
        <v>264</v>
      </c>
      <c r="K61" s="110">
        <v>311</v>
      </c>
      <c r="L61" s="109">
        <v>234</v>
      </c>
      <c r="M61" s="109">
        <f>SUM(K61:L61)</f>
        <v>545</v>
      </c>
      <c r="N61" s="108">
        <f aca="true" t="shared" si="23" ref="N61:S61">SUM(B61,H61)</f>
        <v>258</v>
      </c>
      <c r="O61" s="109">
        <f t="shared" si="23"/>
        <v>301</v>
      </c>
      <c r="P61" s="109">
        <f t="shared" si="23"/>
        <v>559</v>
      </c>
      <c r="Q61" s="108">
        <f t="shared" si="23"/>
        <v>349</v>
      </c>
      <c r="R61" s="109">
        <f t="shared" si="23"/>
        <v>288</v>
      </c>
      <c r="S61" s="109">
        <f t="shared" si="23"/>
        <v>637</v>
      </c>
      <c r="U61"/>
      <c r="V61"/>
    </row>
    <row r="62" spans="1:22" ht="12.75">
      <c r="A62" s="212" t="s">
        <v>95</v>
      </c>
      <c r="B62" s="108">
        <v>123</v>
      </c>
      <c r="C62" s="109">
        <v>130</v>
      </c>
      <c r="D62" s="109">
        <f>SUM(B62:C62)</f>
        <v>253</v>
      </c>
      <c r="E62" s="108">
        <v>52</v>
      </c>
      <c r="F62" s="109">
        <v>63</v>
      </c>
      <c r="G62" s="109">
        <f>SUM(E62:F62)</f>
        <v>115</v>
      </c>
      <c r="H62" s="108">
        <v>108</v>
      </c>
      <c r="I62" s="109">
        <v>125</v>
      </c>
      <c r="J62" s="109">
        <f>SUM(H62:I62)</f>
        <v>233</v>
      </c>
      <c r="K62" s="83">
        <v>297</v>
      </c>
      <c r="L62" s="197">
        <v>213</v>
      </c>
      <c r="M62" s="109">
        <f>SUM(K62:L62)</f>
        <v>510</v>
      </c>
      <c r="N62" s="108">
        <f aca="true" t="shared" si="24" ref="N62:S62">SUM(B62,H62)</f>
        <v>231</v>
      </c>
      <c r="O62" s="109">
        <f t="shared" si="24"/>
        <v>255</v>
      </c>
      <c r="P62" s="109">
        <f t="shared" si="24"/>
        <v>486</v>
      </c>
      <c r="Q62" s="108">
        <f t="shared" si="24"/>
        <v>349</v>
      </c>
      <c r="R62" s="109">
        <f t="shared" si="24"/>
        <v>276</v>
      </c>
      <c r="S62" s="109">
        <f t="shared" si="24"/>
        <v>625</v>
      </c>
      <c r="U62"/>
      <c r="V62"/>
    </row>
    <row r="63" spans="1:22" ht="15.75" customHeight="1">
      <c r="A63" s="94"/>
      <c r="B63" s="108"/>
      <c r="C63" s="109"/>
      <c r="D63" s="109"/>
      <c r="E63" s="108"/>
      <c r="F63" s="109"/>
      <c r="G63" s="109"/>
      <c r="H63" s="108"/>
      <c r="I63" s="109"/>
      <c r="J63" s="109"/>
      <c r="K63" s="108"/>
      <c r="L63" s="109"/>
      <c r="M63" s="109"/>
      <c r="N63" s="108"/>
      <c r="O63" s="109"/>
      <c r="P63" s="109"/>
      <c r="Q63" s="108"/>
      <c r="R63" s="109"/>
      <c r="S63" s="109"/>
      <c r="U63"/>
      <c r="V63"/>
    </row>
    <row r="64" spans="1:22" ht="12.75">
      <c r="A64" s="93" t="s">
        <v>15</v>
      </c>
      <c r="B64" s="108"/>
      <c r="C64" s="109"/>
      <c r="D64" s="109"/>
      <c r="E64" s="108"/>
      <c r="F64" s="109"/>
      <c r="G64" s="109"/>
      <c r="H64" s="108"/>
      <c r="I64" s="109"/>
      <c r="J64" s="109"/>
      <c r="K64" s="108"/>
      <c r="L64" s="109"/>
      <c r="M64" s="109"/>
      <c r="N64" s="108"/>
      <c r="O64" s="109"/>
      <c r="P64" s="109"/>
      <c r="Q64" s="108"/>
      <c r="R64" s="109"/>
      <c r="S64" s="109"/>
      <c r="U64"/>
      <c r="V64"/>
    </row>
    <row r="65" spans="1:22" ht="12.75">
      <c r="A65" s="94" t="s">
        <v>49</v>
      </c>
      <c r="B65" s="108">
        <v>924</v>
      </c>
      <c r="C65" s="109">
        <v>778</v>
      </c>
      <c r="D65" s="109">
        <f>SUM(B65:C65)</f>
        <v>1702</v>
      </c>
      <c r="E65" s="108">
        <v>89</v>
      </c>
      <c r="F65" s="109">
        <v>69</v>
      </c>
      <c r="G65" s="109">
        <f>SUM(E65:F65)</f>
        <v>158</v>
      </c>
      <c r="H65" s="108">
        <v>622</v>
      </c>
      <c r="I65" s="109">
        <v>1251</v>
      </c>
      <c r="J65" s="109">
        <f>SUM(H65:I65)</f>
        <v>1873</v>
      </c>
      <c r="K65" s="110">
        <v>647</v>
      </c>
      <c r="L65" s="109">
        <v>901</v>
      </c>
      <c r="M65" s="109">
        <f>SUM(K65:L65)</f>
        <v>1548</v>
      </c>
      <c r="N65" s="108">
        <f aca="true" t="shared" si="25" ref="N65:S66">SUM(B65,H65)</f>
        <v>1546</v>
      </c>
      <c r="O65" s="109">
        <f t="shared" si="25"/>
        <v>2029</v>
      </c>
      <c r="P65" s="109">
        <f t="shared" si="25"/>
        <v>3575</v>
      </c>
      <c r="Q65" s="108">
        <f t="shared" si="25"/>
        <v>736</v>
      </c>
      <c r="R65" s="109">
        <f t="shared" si="25"/>
        <v>970</v>
      </c>
      <c r="S65" s="109">
        <f t="shared" si="25"/>
        <v>1706</v>
      </c>
      <c r="U65"/>
      <c r="V65"/>
    </row>
    <row r="66" spans="1:22" ht="12.75">
      <c r="A66" s="212" t="s">
        <v>70</v>
      </c>
      <c r="B66" s="108">
        <v>926</v>
      </c>
      <c r="C66" s="109">
        <v>823</v>
      </c>
      <c r="D66" s="109">
        <f>SUM(B66:C66)</f>
        <v>1749</v>
      </c>
      <c r="E66" s="108">
        <v>63</v>
      </c>
      <c r="F66" s="109">
        <v>72</v>
      </c>
      <c r="G66" s="109">
        <f>SUM(E66:F66)</f>
        <v>135</v>
      </c>
      <c r="H66" s="108">
        <v>674</v>
      </c>
      <c r="I66" s="109">
        <v>1312</v>
      </c>
      <c r="J66" s="109">
        <f>SUM(H66:I66)</f>
        <v>1986</v>
      </c>
      <c r="K66" s="110">
        <v>608</v>
      </c>
      <c r="L66" s="109">
        <v>909</v>
      </c>
      <c r="M66" s="109">
        <f>SUM(K66:L66)</f>
        <v>1517</v>
      </c>
      <c r="N66" s="108">
        <f t="shared" si="25"/>
        <v>1600</v>
      </c>
      <c r="O66" s="109">
        <f t="shared" si="25"/>
        <v>2135</v>
      </c>
      <c r="P66" s="109">
        <f t="shared" si="25"/>
        <v>3735</v>
      </c>
      <c r="Q66" s="108">
        <f t="shared" si="25"/>
        <v>671</v>
      </c>
      <c r="R66" s="109">
        <f t="shared" si="25"/>
        <v>981</v>
      </c>
      <c r="S66" s="109">
        <f t="shared" si="25"/>
        <v>1652</v>
      </c>
      <c r="U66"/>
      <c r="V66"/>
    </row>
    <row r="67" spans="1:22" ht="12.75">
      <c r="A67" s="212" t="s">
        <v>85</v>
      </c>
      <c r="B67" s="161">
        <v>890</v>
      </c>
      <c r="C67" s="109">
        <v>866</v>
      </c>
      <c r="D67" s="204">
        <f>SUM(B67:C67)</f>
        <v>1756</v>
      </c>
      <c r="E67" s="161">
        <v>63</v>
      </c>
      <c r="F67" s="109">
        <v>83</v>
      </c>
      <c r="G67" s="204">
        <f>SUM(E67:F67)</f>
        <v>146</v>
      </c>
      <c r="H67" s="161">
        <v>680</v>
      </c>
      <c r="I67" s="109">
        <v>1373</v>
      </c>
      <c r="J67" s="204">
        <f>SUM(H67:I67)</f>
        <v>2053</v>
      </c>
      <c r="K67" s="162">
        <v>587</v>
      </c>
      <c r="L67" s="109">
        <v>858</v>
      </c>
      <c r="M67" s="109">
        <f>SUM(K67:L67)</f>
        <v>1445</v>
      </c>
      <c r="N67" s="108">
        <f aca="true" t="shared" si="26" ref="N67:S67">SUM(B67,H67)</f>
        <v>1570</v>
      </c>
      <c r="O67" s="109">
        <f t="shared" si="26"/>
        <v>2239</v>
      </c>
      <c r="P67" s="109">
        <f t="shared" si="26"/>
        <v>3809</v>
      </c>
      <c r="Q67" s="108">
        <f t="shared" si="26"/>
        <v>650</v>
      </c>
      <c r="R67" s="109">
        <f t="shared" si="26"/>
        <v>941</v>
      </c>
      <c r="S67" s="109">
        <f t="shared" si="26"/>
        <v>1591</v>
      </c>
      <c r="U67"/>
      <c r="V67"/>
    </row>
    <row r="68" spans="1:22" ht="12.75">
      <c r="A68" s="94" t="s">
        <v>95</v>
      </c>
      <c r="B68" s="161">
        <v>850</v>
      </c>
      <c r="C68" s="109">
        <v>934</v>
      </c>
      <c r="D68" s="204">
        <f>SUM(B68:C68)</f>
        <v>1784</v>
      </c>
      <c r="E68" s="161">
        <v>48</v>
      </c>
      <c r="F68" s="109">
        <v>67</v>
      </c>
      <c r="G68" s="204">
        <f>SUM(E68:F68)</f>
        <v>115</v>
      </c>
      <c r="H68" s="161">
        <v>758</v>
      </c>
      <c r="I68" s="109">
        <v>1443</v>
      </c>
      <c r="J68" s="204">
        <f>SUM(H68:I68)</f>
        <v>2201</v>
      </c>
      <c r="K68" s="162">
        <v>585</v>
      </c>
      <c r="L68" s="109">
        <v>831</v>
      </c>
      <c r="M68" s="204">
        <f>SUM(K68:L68)</f>
        <v>1416</v>
      </c>
      <c r="N68" s="161">
        <f aca="true" t="shared" si="27" ref="N68:S68">SUM(B68,H68)</f>
        <v>1608</v>
      </c>
      <c r="O68" s="109">
        <f t="shared" si="27"/>
        <v>2377</v>
      </c>
      <c r="P68" s="204">
        <f t="shared" si="27"/>
        <v>3985</v>
      </c>
      <c r="Q68" s="161">
        <f t="shared" si="27"/>
        <v>633</v>
      </c>
      <c r="R68" s="109">
        <f t="shared" si="27"/>
        <v>898</v>
      </c>
      <c r="S68" s="109">
        <f t="shared" si="27"/>
        <v>1531</v>
      </c>
      <c r="U68"/>
      <c r="V68"/>
    </row>
    <row r="70" ht="12.75">
      <c r="A70" s="96" t="s">
        <v>61</v>
      </c>
    </row>
  </sheetData>
  <sheetProtection/>
  <mergeCells count="2">
    <mergeCell ref="A4:S4"/>
    <mergeCell ref="A2:S2"/>
  </mergeCells>
  <printOptions horizontalCentered="1"/>
  <pageMargins left="0.3937007874015748" right="0.3937007874015748" top="0.3937007874015748" bottom="0.3937007874015748" header="0.5118110236220472" footer="0.5118110236220472"/>
  <pageSetup fitToHeight="2" fitToWidth="1" orientation="landscape" paperSize="9" scale="8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Vermeulen, Geert</cp:lastModifiedBy>
  <cp:lastPrinted>2019-10-08T07:08:55Z</cp:lastPrinted>
  <dcterms:created xsi:type="dcterms:W3CDTF">1999-11-09T10:39:11Z</dcterms:created>
  <dcterms:modified xsi:type="dcterms:W3CDTF">2020-10-26T16:39:27Z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