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32760" windowWidth="19200" windowHeight="6345" tabRatio="843" activeTab="0"/>
  </bookViews>
  <sheets>
    <sheet name="INHOUD" sheetId="1" r:id="rId1"/>
    <sheet name="toelichting_internaten" sheetId="2" r:id="rId2"/>
    <sheet name="18_nivover_01" sheetId="3" r:id="rId3"/>
    <sheet name="18_nivover_02" sheetId="4" r:id="rId4"/>
    <sheet name="18_nivover_03" sheetId="5" r:id="rId5"/>
    <sheet name="18_nivover_04" sheetId="6" r:id="rId6"/>
    <sheet name="18_nivover_05" sheetId="7" r:id="rId7"/>
    <sheet name="18_nivover_06" sheetId="8" r:id="rId8"/>
    <sheet name="18_nivover_07" sheetId="9" r:id="rId9"/>
    <sheet name="18_nivover_08" sheetId="10" r:id="rId10"/>
    <sheet name="18_nivover_09" sheetId="11" r:id="rId11"/>
    <sheet name="18_nivover_10" sheetId="12" r:id="rId12"/>
    <sheet name="18_nivover_11" sheetId="13" r:id="rId13"/>
    <sheet name="18_nivover_12" sheetId="14" r:id="rId14"/>
    <sheet name="18_nivover_13" sheetId="15" r:id="rId15"/>
  </sheets>
  <externalReferences>
    <externalReference r:id="rId18"/>
  </externalReferences>
  <definedNames>
    <definedName name="_xlnm.Print_Area" localSheetId="8">'18_nivover_07'!#REF!</definedName>
    <definedName name="_xlnm.Print_Area" localSheetId="9">'18_nivover_08'!$A$1:$H$39</definedName>
    <definedName name="_xlnm.Print_Area" localSheetId="10">'18_nivover_09'!$A$1:$E$53</definedName>
    <definedName name="_xlnm.Print_Area" localSheetId="12">'18_nivover_11'!$A$1:$I$66</definedName>
    <definedName name="CC" localSheetId="9">#REF!</definedName>
    <definedName name="CC">#REF!</definedName>
  </definedNames>
  <calcPr fullCalcOnLoad="1"/>
</workbook>
</file>

<file path=xl/comments8.xml><?xml version="1.0" encoding="utf-8"?>
<comments xmlns="http://schemas.openxmlformats.org/spreadsheetml/2006/main">
  <authors>
    <author>Vermeulen, Geert</author>
  </authors>
  <commentList>
    <comment ref="B87" authorId="0">
      <text>
        <r>
          <rPr>
            <b/>
            <sz val="9"/>
            <rFont val="Tahoma"/>
            <family val="2"/>
          </rPr>
          <t>Vermeulen, Geert:</t>
        </r>
        <r>
          <rPr>
            <sz val="9"/>
            <rFont val="Tahoma"/>
            <family val="2"/>
          </rPr>
          <t xml:space="preserve">
</t>
        </r>
      </text>
    </comment>
  </commentList>
</comments>
</file>

<file path=xl/sharedStrings.xml><?xml version="1.0" encoding="utf-8"?>
<sst xmlns="http://schemas.openxmlformats.org/spreadsheetml/2006/main" count="914" uniqueCount="366">
  <si>
    <t>Privaatrechtelijk</t>
  </si>
  <si>
    <t>Provincie</t>
  </si>
  <si>
    <t>Gemeente</t>
  </si>
  <si>
    <t>J</t>
  </si>
  <si>
    <t>M</t>
  </si>
  <si>
    <t>Antwerpen</t>
  </si>
  <si>
    <t>Vlaams-Brabant</t>
  </si>
  <si>
    <t>Brussels Hoofdstedelijk Gewest</t>
  </si>
  <si>
    <t>West-Vlaanderen</t>
  </si>
  <si>
    <t>Oost-Vlaanderen</t>
  </si>
  <si>
    <t>Limburg</t>
  </si>
  <si>
    <t>Totaal</t>
  </si>
  <si>
    <t>T</t>
  </si>
  <si>
    <t>Gemeenschapsonderwijs</t>
  </si>
  <si>
    <t>ASO</t>
  </si>
  <si>
    <t>TSO</t>
  </si>
  <si>
    <t>BSO</t>
  </si>
  <si>
    <t>KSO</t>
  </si>
  <si>
    <t>Onthaalklas voor anderstalige nieuwkomers</t>
  </si>
  <si>
    <t>Eerste graad</t>
  </si>
  <si>
    <t>Aantal internaten</t>
  </si>
  <si>
    <t>Gewoon kleuteronderwijs</t>
  </si>
  <si>
    <t>Buitengewoon kleuteronderwijs</t>
  </si>
  <si>
    <t>Buitengewoon lager onderwijs</t>
  </si>
  <si>
    <t>Deeltijds secundair onderwijs</t>
  </si>
  <si>
    <t>Buitengewoon secundair onderwijs</t>
  </si>
  <si>
    <t>Vlaamse</t>
  </si>
  <si>
    <t>Gemeenschapscomm.</t>
  </si>
  <si>
    <t>AANTAL INTERNEN PER ONDERWIJSNIVEAU EN PER NET VAN HET INTERNAAT (1)(2)</t>
  </si>
  <si>
    <t>AANTAL INTERNEN PER PROVINCIE EN PER NET VAN HET INTERNAAT (1)(2)</t>
  </si>
  <si>
    <t>Geboortejaar</t>
  </si>
  <si>
    <t>AANTAL INTERNEN PER GEBOORTEJAAR</t>
  </si>
  <si>
    <t>CENTRA VOOR LEERLINGENBEGELEIDING</t>
  </si>
  <si>
    <t>Gemeen-</t>
  </si>
  <si>
    <t>schaps-</t>
  </si>
  <si>
    <t>Gemeenchaps-</t>
  </si>
  <si>
    <t>onderwijs</t>
  </si>
  <si>
    <t>commissie</t>
  </si>
  <si>
    <t>Centra voor leerlingenbegeleiding</t>
  </si>
  <si>
    <t>Permanente ondersteuningscel</t>
  </si>
  <si>
    <t>Algemeen totaal</t>
  </si>
  <si>
    <t>* voor alle gesubsidieerde officiële centra</t>
  </si>
  <si>
    <t>PERSONEEL VAN DE CENTRA VOOR LEERLINGENBEGELEIDING NAAR STATUUT EN GESLACHT</t>
  </si>
  <si>
    <t>Vastbenoemden</t>
  </si>
  <si>
    <t>Tijdelijken</t>
  </si>
  <si>
    <t>V</t>
  </si>
  <si>
    <t>Basisonderwijs</t>
  </si>
  <si>
    <t>Secundair onderwijs</t>
  </si>
  <si>
    <t>GO</t>
  </si>
  <si>
    <t>VGO</t>
  </si>
  <si>
    <t>OGO</t>
  </si>
  <si>
    <t>LEERLINGENVERVOER</t>
  </si>
  <si>
    <t>Gemeenschaps-</t>
  </si>
  <si>
    <t xml:space="preserve">Gesubsidieerd </t>
  </si>
  <si>
    <t>Gesubsidieerd</t>
  </si>
  <si>
    <t>onderwijs (1)</t>
  </si>
  <si>
    <t>vrij onderwijs</t>
  </si>
  <si>
    <t xml:space="preserve">officieel onderwijs </t>
  </si>
  <si>
    <t xml:space="preserve">   Gewoon</t>
  </si>
  <si>
    <t xml:space="preserve">   Buitengewoon</t>
  </si>
  <si>
    <t>AANTAL VERVOERDE LEERLINGEN NAAR VERVOERSVORM</t>
  </si>
  <si>
    <t xml:space="preserve">vrij onderwijs </t>
  </si>
  <si>
    <t>Collectief vervoerde leerlingen (2)</t>
  </si>
  <si>
    <t>Individueel vervoerde leerlingen (3)</t>
  </si>
  <si>
    <t>(1) Voor het Gemeenschapsonderwijs zijn alleen de leerlingen binnen de zones opgenomen.</t>
  </si>
  <si>
    <t xml:space="preserve">(2) Een collectief vervoerde leerling is een leerling die gebruikmaakt van een door de Vlaamse Gemeenschap </t>
  </si>
  <si>
    <t xml:space="preserve">      betaalde of gesubsidieerde bijzondere ophaaldienst met een capaciteit van minimum 7 plaatsen.</t>
  </si>
  <si>
    <t xml:space="preserve">(3) Een individueel vervoerde leerling is een leerling die gebruik maakt van het openbaar vervoer en/of </t>
  </si>
  <si>
    <t xml:space="preserve">      gebruik maakt van een voertuig van minder dan 7 plaatsen en waarvoor de Vlaamse Gemeenschap </t>
  </si>
  <si>
    <t xml:space="preserve">      tussenkomt in de vervoerskosten op basis van de officiële abonnementstarieven.</t>
  </si>
  <si>
    <t>(2)</t>
  </si>
  <si>
    <t xml:space="preserve">Internaten van het Gemeenschapsonderwijs - 'tehuizen voor kinderen wier ouders geen vaste verblijfplaats hebben' </t>
  </si>
  <si>
    <t>Evolutie aantal internaten en internen per onderwijsniveau</t>
  </si>
  <si>
    <t>Gewoon lager onderwijs</t>
  </si>
  <si>
    <t>Schooljaar</t>
  </si>
  <si>
    <t>2004-2005</t>
  </si>
  <si>
    <t>2007-2008</t>
  </si>
  <si>
    <t>aantal internen afkomstig uit het</t>
  </si>
  <si>
    <t>KO</t>
  </si>
  <si>
    <t>LO</t>
  </si>
  <si>
    <t>SO</t>
  </si>
  <si>
    <t>HO</t>
  </si>
  <si>
    <t>1991-1992</t>
  </si>
  <si>
    <t>1992-1993</t>
  </si>
  <si>
    <t>1993-1994</t>
  </si>
  <si>
    <t>1994-1995</t>
  </si>
  <si>
    <t>1995-1996</t>
  </si>
  <si>
    <t>1996-1997</t>
  </si>
  <si>
    <t>1997-1998</t>
  </si>
  <si>
    <t>1998-1999</t>
  </si>
  <si>
    <t>1999-2000</t>
  </si>
  <si>
    <t>2000-2001</t>
  </si>
  <si>
    <t>2001-2002</t>
  </si>
  <si>
    <t>2002-2003</t>
  </si>
  <si>
    <t>2003-2004</t>
  </si>
  <si>
    <t>2005-2006</t>
  </si>
  <si>
    <t>2006-2007</t>
  </si>
  <si>
    <t>KO : kleuteronderwijs</t>
  </si>
  <si>
    <t>LO : lager onderwijs</t>
  </si>
  <si>
    <t>SO : secundair onderwijs</t>
  </si>
  <si>
    <t xml:space="preserve">HO : hoger onderwijs </t>
  </si>
  <si>
    <t>INTERNATEN EN INTERNEN</t>
  </si>
  <si>
    <t>Evolutie aantal gesubsidieerde/gefinancierde internen per onderwijsnet en onderwijsniveau (1)</t>
  </si>
  <si>
    <t>Gemeenschapsonderwijs (GO)</t>
  </si>
  <si>
    <t>Gesubsidieerd officieel onderwijs (OGO)</t>
  </si>
  <si>
    <t>Gesubsidieerd vrij onderwijs (VGO)</t>
  </si>
  <si>
    <t>(3)</t>
  </si>
  <si>
    <t>(2)(3)</t>
  </si>
  <si>
    <t>2001-2002 (4)</t>
  </si>
  <si>
    <t>Evolutie aantal gesubsidieerde/gefinancierde internaten per onderwijsnet (1)</t>
  </si>
  <si>
    <t xml:space="preserve">(2) Bij de internaten van het Gemeenschapsonderwijs komen de de internen die afkomstig zijn uit het hoger onderwijs niet meer in aanmerking voor financiering vanaf het schooljaar 1996-1997. </t>
  </si>
  <si>
    <t>(4) Vanaf het schooljaar 2001-2002 zijn de internen die afkomstig zijn uit het buitengewoon onderwijs mee opgenomen in de cijfers.</t>
  </si>
  <si>
    <t>(3) Omdat in de gesubsidieerde internaten de internen die afkomstig zijn uit het hoger onderwijs niet subsidieerbaar zijn, moet hun aantal niet meegedeeld worden aan het Beleidsdomein Onderwijs en Vorming.</t>
  </si>
  <si>
    <t>1.265 (3)</t>
  </si>
  <si>
    <t>1.317 (3)</t>
  </si>
  <si>
    <t>1.405 (3)</t>
  </si>
  <si>
    <t>1.422 (3)</t>
  </si>
  <si>
    <t>1.277 (3)</t>
  </si>
  <si>
    <t>AANTAL VERVOERDE LEERLINGEN PER ONDERWIJSNIVEAU EN PER ONDERWIJSNET</t>
  </si>
  <si>
    <t>Totaal basisonderwijs</t>
  </si>
  <si>
    <t>Totaal secundair onderwijs</t>
  </si>
  <si>
    <t>2008-2009</t>
  </si>
  <si>
    <t>Aantal</t>
  </si>
  <si>
    <t>2009-2010</t>
  </si>
  <si>
    <t>(1) In deze tabel werd het personeel van de Vlaamse Gemeenschapscommissie bij Gemeente geteld.</t>
  </si>
  <si>
    <t/>
  </si>
  <si>
    <t>HBO5 verpleegkunde (3)</t>
  </si>
  <si>
    <t>HBO5</t>
  </si>
  <si>
    <t>HBO5 : HBO5 verpleegkunde</t>
  </si>
  <si>
    <t>(5) In 2009-2010 werd de vroegere opleiding verpleegkunde van de 4de graad omgevormd tot hoger beroepsonderwijs (HBO5 verpleegkunde). HBO5 verpleegkunde behoort niet meer tot het gewoon voltijds secundair onderwijs.</t>
  </si>
  <si>
    <t>2009-2010 (5)</t>
  </si>
  <si>
    <t>Internen en internaten naar soort inrichtende macht, onderwijsniveau, provincie en onderwijsvorm</t>
  </si>
  <si>
    <t>Internen naar leeftijd en soort inrichtende macht</t>
  </si>
  <si>
    <t>Evolutie aantal internaten en internen per onderwjisnet en onderwijsniveau</t>
  </si>
  <si>
    <t xml:space="preserve">Evolutie aantal internaten van het Gemeenschapsonderwijs (en aantal internen) - 'tehuizen voor kinderen wier ouders geen vaste verblijfplaats hebben' </t>
  </si>
  <si>
    <t>Aantal CLB's per provincie en soort inrichtende macht + aantal budgettaire fulltime equivalenten</t>
  </si>
  <si>
    <t>Leerlingenvervoer per onderwijsniveau en onderwijsnet</t>
  </si>
  <si>
    <t>2010-2011</t>
  </si>
  <si>
    <t>(3) In 2009-2010 werd de vroegere opleiding verpleegkunde van de 4de graad omgevormd tot hoger beroepsonderwijs (HBO5 verpleegkunde). HBO5 verpleegkunde behoort niet meer tot het voltijds gewoon secundair onderwijs.</t>
  </si>
  <si>
    <t>Voltijds gewoon secundair onderwijs</t>
  </si>
  <si>
    <t>2011-2012</t>
  </si>
  <si>
    <t>(1) Een deelnemer is een kandidaat die minstens 1 examen heeft afgelegd.</t>
  </si>
  <si>
    <t>EXAMENCOMMISSIE SECUNDAIR ONDERWIJS</t>
  </si>
  <si>
    <t>EXAMENCOMMISSIE BASISONDERWIJS</t>
  </si>
  <si>
    <t>Land</t>
  </si>
  <si>
    <t>NARIC</t>
  </si>
  <si>
    <t>NARIC-Vlaanderen is verantwoordelijk voor de erkenning van buitenlandse diploma's behorende tot het hoger onderwijs (academische erkenning), hoger beroepsonderwijs, volwassenenonderwijs, secundair onderwijs en voor de professionele erkenning voor EER-leerkrachten. Daarnaast maakt NARIC-Vlaanderen ook attesten op voor houders van een Vlaams diploma die in het buitenland willen gaan werken of studeren.</t>
  </si>
  <si>
    <t>3de graad</t>
  </si>
  <si>
    <t>2012-2013</t>
  </si>
  <si>
    <t>Nederland</t>
  </si>
  <si>
    <t>Marokko</t>
  </si>
  <si>
    <t>Rusland</t>
  </si>
  <si>
    <t>Roemenië</t>
  </si>
  <si>
    <t>Polen</t>
  </si>
  <si>
    <t>Aantal deelnemers</t>
  </si>
  <si>
    <t>(2) De gegevens naar provincie betreffen de provincie waar de examenscholen gelegen zijn.</t>
  </si>
  <si>
    <t>Aantal geslaagden</t>
  </si>
  <si>
    <t>2013-2014</t>
  </si>
  <si>
    <t>Secundair onderwijs: niveaugelijkwaardigheid</t>
  </si>
  <si>
    <t>Secundair onderwijs: volledige gelijkwaardigheid</t>
  </si>
  <si>
    <t>Attesten</t>
  </si>
  <si>
    <t>Doorverwijzen/Afwijzen</t>
  </si>
  <si>
    <t>Wettelijke precedenten</t>
  </si>
  <si>
    <t>Procedure</t>
  </si>
  <si>
    <t>Positief (2)</t>
  </si>
  <si>
    <t>Negatief (3)</t>
  </si>
  <si>
    <t>(2) Betrokkene krijgt de gelijkwaardigheid die gevraagd werd of waarvoor het dossier initieel onderzocht werd.</t>
  </si>
  <si>
    <t>(3) Bij een negatieve beslissing wordt er geen gelijkwaardigheid verleend.</t>
  </si>
  <si>
    <t>Irak</t>
  </si>
  <si>
    <t>Syrië</t>
  </si>
  <si>
    <t>Per graad</t>
  </si>
  <si>
    <t>Geslaagd</t>
  </si>
  <si>
    <t>Niet geslaagd</t>
  </si>
  <si>
    <t>% geslaagd</t>
  </si>
  <si>
    <t>1ste graad</t>
  </si>
  <si>
    <t>2de graad</t>
  </si>
  <si>
    <t>Per onderwijsvorm</t>
  </si>
  <si>
    <t>2014-2015</t>
  </si>
  <si>
    <t>Registraties</t>
  </si>
  <si>
    <t>Inschrijvingen</t>
  </si>
  <si>
    <t>Deelnemers</t>
  </si>
  <si>
    <t>Man</t>
  </si>
  <si>
    <t>Vrouw</t>
  </si>
  <si>
    <t>Voor de volledige Examencommissie</t>
  </si>
  <si>
    <t>Aantal examens</t>
  </si>
  <si>
    <t>Graad</t>
  </si>
  <si>
    <t>Onderwijsvorm</t>
  </si>
  <si>
    <t>getuigschriften 1ste graad</t>
  </si>
  <si>
    <t>getuigschriften 2de graad</t>
  </si>
  <si>
    <t>diploma’s secundair onderwijs</t>
  </si>
  <si>
    <t>aantal</t>
  </si>
  <si>
    <t>Studiebewijs</t>
  </si>
  <si>
    <t>Aantal centra per provincie en soort schoolbestuur</t>
  </si>
  <si>
    <t>1*</t>
  </si>
  <si>
    <t>2015-2016</t>
  </si>
  <si>
    <t>Algemene gelijkwaardigheid</t>
  </si>
  <si>
    <t>(1) Gegevens van internaten die gedurende twee schooljaren minder dan 30 internen hebben, worden niet opgenomen in deze tabellen, aangezien ze het daaropvolgende schooljaar niet subsidieerbaar of financierbaar zijn (zie omzendbrief SO 17 van 20/08/1992).</t>
  </si>
  <si>
    <t>INTERNATEN PER NET (1)</t>
  </si>
  <si>
    <t>(1) Gegevens van internaten die gedurende twee schooljaren minder dan 30 internen hebben, worden niet opgenomen in deze tabellen, aangezien ze het daaropvolgende schooljaar niet subsidieerbaar of financierbaar zijn (zie  omzendbrief SO 17 van 20/08/1992).</t>
  </si>
  <si>
    <t xml:space="preserve"> Zij komen enkel nog in aanmerking voor de instandhouding van de internaten.</t>
  </si>
  <si>
    <t xml:space="preserve"> Ze zijn dus niet opgenomen in deze tabel.</t>
  </si>
  <si>
    <t>2016-2017</t>
  </si>
  <si>
    <t>2017-2018</t>
  </si>
  <si>
    <t>AANTAL INTERNEN PER NET VAN HET INTERNAAT EN PER ONDERWIJSVORM van het voltijds gewoon secundair onderwijs (1)(2)</t>
  </si>
  <si>
    <t>Turkije</t>
  </si>
  <si>
    <t>Palestina</t>
  </si>
  <si>
    <t>Attest afgeleverd</t>
  </si>
  <si>
    <t>HBO5, Bachelor of Master: niveaugelijkwaardigheid</t>
  </si>
  <si>
    <t>HBO5, Bachelor of Master: volledige gelijkwaardigheid</t>
  </si>
  <si>
    <t>n.v.t.</t>
  </si>
  <si>
    <t>(1) Een beslissing betekent dat er effectief een uitspraak werd gedaan over de gelijkwaardigheid.</t>
  </si>
  <si>
    <t>Niet gekend</t>
  </si>
  <si>
    <t>Hogescholen</t>
  </si>
  <si>
    <t>Universiteiten</t>
  </si>
  <si>
    <t>Hoger onderwijs</t>
  </si>
  <si>
    <t>Syntra</t>
  </si>
  <si>
    <t>HBO5 verpleegkunde</t>
  </si>
  <si>
    <t>Deeltijds SO</t>
  </si>
  <si>
    <t>Voltijds SO</t>
  </si>
  <si>
    <t>Lager onderwijs</t>
  </si>
  <si>
    <t>Kleuteronderwijs</t>
  </si>
  <si>
    <t>Per onderwijsniveau</t>
  </si>
  <si>
    <r>
      <t>School- en studietoelage: schooltoelagen worden toegekend aan leerlingen van het basis- en secundair onderwijs, studietoelagen worden toegekend aan de studenten van het hoger onderwijs.  
De vermelde cijfergegevens omtrent school- en studietoelagen zijn niet definitief aangezien een afgehandelde aanvraag steeds herzien kan worden. Het initiatief tot herziening van een afgehandelde aanvraag kan uitgaan ofwel van de aanvrager zelf ofwel van de afdeling school- en studietoelagen. De periode waarbinnen een aanvraag door de administratie</t>
    </r>
    <r>
      <rPr>
        <b/>
        <sz val="12"/>
        <color indexed="8"/>
        <rFont val="Calibri"/>
        <family val="2"/>
      </rPr>
      <t xml:space="preserve"> kan herzien worden</t>
    </r>
    <r>
      <rPr>
        <sz val="12"/>
        <color indexed="8"/>
        <rFont val="Calibri"/>
        <family val="2"/>
      </rPr>
      <t xml:space="preserve">, is beperkt in tijd tot </t>
    </r>
    <r>
      <rPr>
        <b/>
        <sz val="12"/>
        <color indexed="8"/>
        <rFont val="Calibri"/>
        <family val="2"/>
      </rPr>
      <t>het lopende school- of academiejaar en de vier school- en academiejaren die daaraan voorafgaan</t>
    </r>
    <r>
      <rPr>
        <sz val="12"/>
        <color indexed="8"/>
        <rFont val="Calibri"/>
        <family val="2"/>
      </rPr>
      <t>. Daarnaast kan de burger zijn of haar aanvraagdossier vervolledigen tot en met 31 december van het afgelopen school- of academiejaar. Als de aanvraag niet tijdig vervolledigd wordt, kan de administratie het recht op een toelage niet bepalen.</t>
    </r>
  </si>
  <si>
    <t>SCHOOL- EN STUDIETOELAGEN</t>
  </si>
  <si>
    <t>School- en studietoelagen: evolutie aantal aanvragen, aantal goedgekeurde/afgekeurde dossiers, gemiddeld bedrag, ….</t>
  </si>
  <si>
    <t>toelichting_internaten</t>
  </si>
  <si>
    <t>toelichting bij tabellen 18_nivover_01 t.e.m. 18_nivover_04</t>
  </si>
  <si>
    <t>NARIC: aantal aanvragen in 2018</t>
  </si>
  <si>
    <t>Schooljaar 2018-2019</t>
  </si>
  <si>
    <t>2018-2019</t>
  </si>
  <si>
    <t>Aantal budgettaire fulltime-equivalenten in januari 2019 (1)</t>
  </si>
  <si>
    <t>Aantal registraties, inschrijvingen en deelnemers in 2018</t>
  </si>
  <si>
    <t xml:space="preserve">Bovenstaande cijfers geven weer hoeveel unieke kandidaten zich in 2018 effectief hebben ingeschreven voor een studierichting en hiervoor hebben betaald (inschrijvingen) nadat zij werden geregistreerd (registraties) op een infosessie. </t>
  </si>
  <si>
    <t>Slaagpercentage per graad en onderwijsvorm in 2018</t>
  </si>
  <si>
    <t>Uitgereikte studiebewijzen in 2018</t>
  </si>
  <si>
    <t>Overzicht aantal aanvragen in 2018</t>
  </si>
  <si>
    <r>
      <t>Overzicht aantal beslissingen in 2018</t>
    </r>
    <r>
      <rPr>
        <b/>
        <sz val="14"/>
        <rFont val="Calibri"/>
        <family val="2"/>
      </rPr>
      <t xml:space="preserve"> </t>
    </r>
    <r>
      <rPr>
        <sz val="11"/>
        <rFont val="Calibri"/>
        <family val="2"/>
      </rPr>
      <t>(1)</t>
    </r>
  </si>
  <si>
    <t>18_nivover_01</t>
  </si>
  <si>
    <t>18_nivover_02</t>
  </si>
  <si>
    <t>18_nivover_03</t>
  </si>
  <si>
    <t>18_nivover_04</t>
  </si>
  <si>
    <t>18_nivover_05</t>
  </si>
  <si>
    <t>18_nivover_06</t>
  </si>
  <si>
    <t>18_nivover_07</t>
  </si>
  <si>
    <t>18_nivover_11</t>
  </si>
  <si>
    <t>18_nivover_13</t>
  </si>
  <si>
    <t>(2) Volgende leerlingen werden niet in de statistieken opgenomen: 27 studenten van de Europese hogescholen.</t>
  </si>
  <si>
    <t>India</t>
  </si>
  <si>
    <r>
      <t xml:space="preserve">In 2018 waren er </t>
    </r>
    <r>
      <rPr>
        <b/>
        <sz val="10"/>
        <rFont val="Arial"/>
        <family val="2"/>
      </rPr>
      <t>5.738 unieke deelnemers aan minstens één examen</t>
    </r>
    <r>
      <rPr>
        <sz val="10"/>
        <rFont val="Arial"/>
        <family val="2"/>
      </rPr>
      <t xml:space="preserve"> bij de Examencommissie (deelnemers). Dit cijfer is hoger dan het aantal inschrijvingen: de kandidaten die voor 2018 inschreven, maar nog niet afstudeerden worden hier ook weergegeven.</t>
    </r>
  </si>
  <si>
    <r>
      <t xml:space="preserve">Van alle individuele examens die door de Examencommissie werden afgenomen, waren er </t>
    </r>
    <r>
      <rPr>
        <b/>
        <sz val="10"/>
        <rFont val="Arial"/>
        <family val="2"/>
      </rPr>
      <t xml:space="preserve">57% </t>
    </r>
    <r>
      <rPr>
        <sz val="10"/>
        <rFont val="Arial"/>
        <family val="2"/>
      </rPr>
      <t>waarop de kandidaat</t>
    </r>
    <r>
      <rPr>
        <b/>
        <sz val="10"/>
        <rFont val="Arial"/>
        <family val="2"/>
      </rPr>
      <t xml:space="preserve"> minstens 50% van de punten behaalde</t>
    </r>
    <r>
      <rPr>
        <sz val="10"/>
        <rFont val="Arial"/>
        <family val="2"/>
      </rPr>
      <t>.</t>
    </r>
  </si>
  <si>
    <r>
      <t>Wanneer we het slaagpercentage per afgelegd examen</t>
    </r>
    <r>
      <rPr>
        <b/>
        <sz val="10"/>
        <rFont val="Arial"/>
        <family val="2"/>
      </rPr>
      <t xml:space="preserve"> per onderwijsvorm</t>
    </r>
    <r>
      <rPr>
        <sz val="10"/>
        <rFont val="Arial"/>
        <family val="2"/>
      </rPr>
      <t xml:space="preserve"> bekijken, zien we dat het hoogste percentage in het kso werd behaald, gevolgd door bso en tso. In de onderwijsvorm aso slaagde men voor iets minder dan de helft van de afgelegde examens.</t>
    </r>
  </si>
  <si>
    <r>
      <rPr>
        <b/>
        <sz val="10"/>
        <rFont val="Arial"/>
        <family val="2"/>
      </rPr>
      <t>Per graad</t>
    </r>
    <r>
      <rPr>
        <sz val="10"/>
        <rFont val="Arial"/>
        <family val="2"/>
      </rPr>
      <t xml:space="preserve"> lag het slaagpercentage in de 1ste en 2de graad hoger dan gemiddeld. IIn de 3de graad was het slaagpercentage gelijk aan het gemiddelde.</t>
    </r>
  </si>
  <si>
    <t xml:space="preserve">      Vanaf 1 september 2001 wordt het collectief vervoer georganiseerd door de Vlaamse Vervoersmaatschappij De Lijn.</t>
  </si>
  <si>
    <t>Bron: Afdeling School- en Studietoelagen - stand van zaken 09/10/2019</t>
  </si>
  <si>
    <t>Aantal aanvragen - zoals gekend op 9 oktober 2019</t>
  </si>
  <si>
    <t>Aantal afgekeurde dossiers - zoals gekend op 9 oktober 2019</t>
  </si>
  <si>
    <t>Aantal goedgekeurde dossiers - zoals gekend op 9 oktober 2019</t>
  </si>
  <si>
    <t>Bedrag goedgekeurde dossiers (in euro) - zoals gekend op 9 oktober 2019</t>
  </si>
  <si>
    <t>Gemiddeld toelagebedrag (in euro) - zoals gekend op 9 oktober 2019</t>
  </si>
  <si>
    <t>Andere (dossiers in beraad, onvolledige vangnetdossiers, …) - zoals gekend op 9 oktober 2019</t>
  </si>
  <si>
    <t>NIVEAU-OVERSCHRIJDENDE GEGEVENS</t>
  </si>
  <si>
    <t>Overzicht top 10 landen aanvragers 2018</t>
  </si>
  <si>
    <t>17_nivover_08</t>
  </si>
  <si>
    <t>Nascholing: evolutie van het nascholingsbudget</t>
  </si>
  <si>
    <t>17_nivover_09</t>
  </si>
  <si>
    <t>Nascholing: verdeling kredieten nascholing voor de scholen, nascholing voor de koepels en nascholing op initiatief van de Vlaamse regering</t>
  </si>
  <si>
    <t>17_nivover_10</t>
  </si>
  <si>
    <t>Nascholing voor de scholen: evolutie bedrag per voltijdse organieke betrekking</t>
  </si>
  <si>
    <t xml:space="preserve">(5) Voor het laatste begrotingsjaar zijn de kredieten nog niet definitief. Voor de voorgaande begrotingsjaren is dat wel het geval. </t>
  </si>
  <si>
    <t>(4) Als gevolg van de in 2015 doorgevoerde besparingsoefening, werden de nascholingsmiddelen met ongeveer 10% beperkt.</t>
  </si>
  <si>
    <t>(3) Als gevolg van de in 2010 doorgevoerde besparingsoefening, werden de nascholingsmiddelen met ongeveer 20% beperkt.</t>
  </si>
  <si>
    <t>(2) In de begroting 2009 werd voor het eerst een bedrag nascholing op initiatief van de scholen ingeschreven voor basiseducatie.</t>
  </si>
  <si>
    <t>volwassenenonderwijs, het deeltijds kunstonderwijs en de centra voor leerlingenbegeleiding.</t>
  </si>
  <si>
    <t>(1) In de begroting 2008 werd voor het eerst een bedrag nascholing op initiatief van de scholen ingeschreven voor het</t>
  </si>
  <si>
    <t>op initiatief van de Vlaamse regering</t>
  </si>
  <si>
    <t>op initiatief van de koepels</t>
  </si>
  <si>
    <r>
      <t xml:space="preserve">     Centra voor Leerlingenbegeleiding</t>
    </r>
    <r>
      <rPr>
        <sz val="8"/>
        <rFont val="Arial"/>
        <family val="2"/>
      </rPr>
      <t xml:space="preserve"> (1)</t>
    </r>
  </si>
  <si>
    <r>
      <t xml:space="preserve">     Centra voor Basiseducatie</t>
    </r>
    <r>
      <rPr>
        <sz val="8"/>
        <rFont val="Arial"/>
        <family val="2"/>
      </rPr>
      <t xml:space="preserve"> (2)</t>
    </r>
  </si>
  <si>
    <r>
      <t xml:space="preserve">     Centra voor Volwassenenonderwijs</t>
    </r>
    <r>
      <rPr>
        <sz val="8"/>
        <rFont val="Arial"/>
        <family val="2"/>
      </rPr>
      <t xml:space="preserve"> (1)</t>
    </r>
  </si>
  <si>
    <r>
      <t xml:space="preserve">     Deeltijds kunstonderwijs</t>
    </r>
    <r>
      <rPr>
        <sz val="8"/>
        <rFont val="Arial"/>
        <family val="2"/>
      </rPr>
      <t xml:space="preserve"> (1)</t>
    </r>
  </si>
  <si>
    <t xml:space="preserve">     Secundair onderwijs</t>
  </si>
  <si>
    <t xml:space="preserve">     Basisonderwijs</t>
  </si>
  <si>
    <t>op initiatief van de scholen</t>
  </si>
  <si>
    <t>2017</t>
  </si>
  <si>
    <t>2016</t>
  </si>
  <si>
    <r>
      <t xml:space="preserve">2015 </t>
    </r>
    <r>
      <rPr>
        <sz val="8"/>
        <rFont val="Arial"/>
        <family val="2"/>
      </rPr>
      <t>(4)</t>
    </r>
  </si>
  <si>
    <t>2014</t>
  </si>
  <si>
    <t>2013</t>
  </si>
  <si>
    <t>2012</t>
  </si>
  <si>
    <t>2011</t>
  </si>
  <si>
    <r>
      <t>2010</t>
    </r>
    <r>
      <rPr>
        <sz val="8"/>
        <rFont val="Arial"/>
        <family val="2"/>
      </rPr>
      <t xml:space="preserve"> (3)</t>
    </r>
  </si>
  <si>
    <t>Nascholing</t>
  </si>
  <si>
    <t xml:space="preserve">EVOLUTIE VAN HET NASCHOLINGSBUDGET ZOALS INGESCHREVEN IN DE ONDERWIJSBEGROTING (in duizend EUR) </t>
  </si>
  <si>
    <t>NASCHOLING</t>
  </si>
  <si>
    <t xml:space="preserve">(1) De begunstigden van de kredieten in het kader van de nascholing op initiatief van de Vlaamse Regering ontvangen voor hun project in schooljaar x - x+1 een eerste schijf in september van het jaar x. De middelen worden aangerekend op het begrotingsjaar x. </t>
  </si>
  <si>
    <t>thema 1</t>
  </si>
  <si>
    <t>EUR</t>
  </si>
  <si>
    <t>Aantal projecten</t>
  </si>
  <si>
    <t>Beleidsprioriteit</t>
  </si>
  <si>
    <t>VERDELING KREDIETEN NASCHOLING OP INITIATIEF VAN DE VLAAMSE REGERING (in EUR)</t>
  </si>
  <si>
    <t>POVPO</t>
  </si>
  <si>
    <t>OVSG</t>
  </si>
  <si>
    <t xml:space="preserve">METHODE </t>
  </si>
  <si>
    <t>NaPCO</t>
  </si>
  <si>
    <t>STEINER</t>
  </si>
  <si>
    <t>VONAC</t>
  </si>
  <si>
    <t>Inrichtende macht</t>
  </si>
  <si>
    <t>Onderwijsnet</t>
  </si>
  <si>
    <t>VERDELING KREDIETEN NASCHOLING VOOR DE KOEPELS (in EUR)</t>
  </si>
  <si>
    <t>van de nascholingskredieten.</t>
  </si>
  <si>
    <t xml:space="preserve">(1) In deze tabellen werd geen rekening gehouden met terugvorderingen of inhoudingen als gevolg van het niet tijdig aanwenden </t>
  </si>
  <si>
    <t>Centra voor leerlingenbegeleiding (CLB)</t>
  </si>
  <si>
    <t>Basiseducatie</t>
  </si>
  <si>
    <t>Volwassenenonderwijs</t>
  </si>
  <si>
    <t>Deeltijds kunstonderwijs</t>
  </si>
  <si>
    <t xml:space="preserve">  Buitengewoon secundair onderwijs</t>
  </si>
  <si>
    <t xml:space="preserve">  Gewoon secundair onderwijs</t>
  </si>
  <si>
    <t xml:space="preserve">  Buitengewoon basisonderwijs</t>
  </si>
  <si>
    <t xml:space="preserve">  Gewoon basisonderwijs</t>
  </si>
  <si>
    <t>VERDELING KREDIETEN NASCHOLING VOOR DE SCHOLEN (in EUR) (1)</t>
  </si>
  <si>
    <t xml:space="preserve">     Dit heeft een stijging van het bedrag per voltijdse organieke betrekking tot gevolg.</t>
  </si>
  <si>
    <t>(5) De middelen voor bedrijfsstages zijn aan de kredieten voor nascholing van het secundair onderwijs toegevoegd.</t>
  </si>
  <si>
    <t xml:space="preserve">     Dit heeft een daling van het bedrag per voltijdse organieke betrekking tot gevolg.</t>
  </si>
  <si>
    <t>(4) Als gevolg van de in 2010 doorgevoerde besparingsoefening, werden de nascholingsmiddelen met ongeveer 20% beperkt.</t>
  </si>
  <si>
    <t>(3) Afgerond naar boven of naar beneden.</t>
  </si>
  <si>
    <t>(2) Gewoon en buitengewoon secundair onderwijs.</t>
  </si>
  <si>
    <t>(1) Gewoon en buitengewoon basisonderwijs.</t>
  </si>
  <si>
    <t>2010 (4)</t>
  </si>
  <si>
    <t>Bedrag per voltijdse organieke betrekking (EUR)</t>
  </si>
  <si>
    <t>Aantal voltijdse  organieke betrekkingen (3)</t>
  </si>
  <si>
    <t>Begrotingsjaar</t>
  </si>
  <si>
    <t>2013 (5)</t>
  </si>
  <si>
    <t>Secundair onderwijs (2)</t>
  </si>
  <si>
    <t>Basisonderwijs (1)</t>
  </si>
  <si>
    <t>EVOLUTIE BEDRAG PER VOLTIJDSE ORGANIEKE BETREKKING</t>
  </si>
  <si>
    <t>NASCHOLING VOOR DE SCHOLEN</t>
  </si>
  <si>
    <r>
      <t>2019</t>
    </r>
    <r>
      <rPr>
        <sz val="8"/>
        <rFont val="Arial"/>
        <family val="2"/>
      </rPr>
      <t xml:space="preserve"> (5)</t>
    </r>
  </si>
  <si>
    <t>2018</t>
  </si>
  <si>
    <t>Begrotingsjaar 2019 - uitbetaald voor schooljaar 2018-2019</t>
  </si>
  <si>
    <t>Begrotingsjaar 2018 - uitbetaald voor schooljaar 2018-2019 (1)</t>
  </si>
  <si>
    <t>Totaal hogescholen</t>
  </si>
  <si>
    <t>Publiekrechtelijke hogescholen</t>
  </si>
  <si>
    <t>Vrije gesubsidieerde hogescholen</t>
  </si>
  <si>
    <t>Totaal universiteiten</t>
  </si>
  <si>
    <t>Internaat</t>
  </si>
  <si>
    <t>Buitengewoon basisonderwijs</t>
  </si>
  <si>
    <t>Gewoon secundair onderwijs</t>
  </si>
  <si>
    <t>Gewoon basisonderwijs</t>
  </si>
  <si>
    <t>Onderwijsniveau</t>
  </si>
  <si>
    <t>Kalenderjaar</t>
  </si>
  <si>
    <t>MACHTIGINGEN EN SUBSIDIES VOOR INFRASTRUCTUUR IN HET ONDERWIJS</t>
  </si>
  <si>
    <t>Investeringskredieten hoger onderwijs 2018 (in euro)</t>
  </si>
  <si>
    <t>18_nivover_12</t>
  </si>
  <si>
    <t>Professionalisering van ondersteuners specifieke onderwijsbehoeften in het gewoon basis- en secundair onderwijs en in de centra voor deeltijds beroepssecundair onderwijs</t>
  </si>
  <si>
    <t>Gewone investeringsmiddelen universiteiten (1)</t>
  </si>
  <si>
    <t>(1) Inclusief de investeringssubsidies voor het Instituut voor Tropische Geneeskunde en integratiekader inkanteling universiteiten (vanaf 2015 wordt, in het kader van de integratie van de academische hogeschoolopleidingen in de universiteiten, een deel van de investeringskredieten van de hogescholen overgeheveld naar de universiteiten).</t>
  </si>
  <si>
    <t>Investeringsproject Hogere Zeevaartschool (2)</t>
  </si>
  <si>
    <t>Vastleggingsmachtigingen (in euro) (1)</t>
  </si>
  <si>
    <t>Goedgekeurde infrastructuurmiddelen in 2018 naar onderwijsniveau (in euro) (1)</t>
  </si>
  <si>
    <t>(1) Het verschil tussen het machtigingsbedrag en de besteding aan goedgekeurde subsidies is te verklaren door de toepassing van het vastleggingspercentage.</t>
  </si>
  <si>
    <t>(2) Aan de Hogere Zeevaartschool werd eenmalig 10.000.000  euro toegekend voor het verneiuwbouwproject.</t>
  </si>
  <si>
    <t>Katholiek Onderwijs Vlaanderen</t>
  </si>
  <si>
    <t>Machtigingen en subsidies voor infrastructuur in het onderwijs in 2018</t>
  </si>
  <si>
    <t>Aantal deelnemers voor het behalen van een getuigschrift basisonderwijs en aantal geslaagden per provincie</t>
  </si>
  <si>
    <t>Examenmoment juni 2019 (1)(2)</t>
  </si>
  <si>
    <t>Examencommissie basisonderwijs (examenmoment juni 2019) en Examencommissie secundair onderwijs (deelnemers en resultaten in 2018)</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</si>
</sst>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00\ &quot;EUR&quot;;\-#,##0.00\ &quot;EUR&quot;"/>
    <numFmt numFmtId="175" formatCode="_-* #,##0.00\ _E_U_R_-;\-* #,##0.00\ _E_U_R_-;_-* &quot;-&quot;??\ _E_U_R_-;_-@_-"/>
    <numFmt numFmtId="176" formatCode="#,##0;0;&quot;-&quot;"/>
    <numFmt numFmtId="177" formatCode="#,##0;;&quot;-&quot;"/>
    <numFmt numFmtId="178" formatCode="#,##0.0"/>
    <numFmt numFmtId="179" formatCode="#,##0.00_ ;\-#,##0.00\ "/>
    <numFmt numFmtId="180" formatCode="#,##0;\-0;&quot;-&quot;&quot; BF&quot;"/>
    <numFmt numFmtId="181" formatCode="#,##0&quot; BEF&quot;;\-#,##0&quot; BEF&quot;"/>
    <numFmt numFmtId="182" formatCode="0.0"/>
    <numFmt numFmtId="183" formatCode="0.0%"/>
    <numFmt numFmtId="184" formatCode="0.000%"/>
    <numFmt numFmtId="185" formatCode="0.0000%"/>
    <numFmt numFmtId="186" formatCode="0.000000"/>
    <numFmt numFmtId="187" formatCode="&quot;£&quot;#,##0;[Red]\-&quot;£&quot;#,##0"/>
    <numFmt numFmtId="188" formatCode="&quot;£&quot;#,##0.00;[Red]\-&quot;£&quot;#,##0.00"/>
    <numFmt numFmtId="189" formatCode="#,##0.00;0.00;&quot;-&quot;"/>
    <numFmt numFmtId="190" formatCode="#,##0_ ;[Red]\-#,##0\ "/>
    <numFmt numFmtId="191" formatCode="#,##0_ ;[Red]\-#,##0\ ;\ ;@"/>
    <numFmt numFmtId="192" formatCode="[$EUR]\ #,##0.00"/>
    <numFmt numFmtId="193" formatCode="_ * #,##0_ ;_ * \-#,##0_ ;_ * &quot;-&quot;??_ ;_ @_ "/>
    <numFmt numFmtId="194" formatCode="&quot;Ja&quot;;&quot;Ja&quot;;&quot;Nee&quot;"/>
    <numFmt numFmtId="195" formatCode="&quot;Waar&quot;;&quot;Waar&quot;;&quot;Onwaar&quot;"/>
    <numFmt numFmtId="196" formatCode="&quot;Aan&quot;;&quot;Aan&quot;;&quot;Uit&quot;"/>
    <numFmt numFmtId="197" formatCode="[$€-2]\ #.##000_);[Red]\([$€-2]\ #.##000\)"/>
    <numFmt numFmtId="198" formatCode="&quot;€&quot;\ #,##0.00"/>
  </numFmts>
  <fonts count="95">
    <font>
      <sz val="10"/>
      <name val="Arial"/>
      <family val="0"/>
    </font>
    <font>
      <sz val="11"/>
      <color indexed="8"/>
      <name val="Calibri"/>
      <family val="2"/>
    </font>
    <font>
      <b/>
      <sz val="10"/>
      <name val="Arial"/>
      <family val="2"/>
    </font>
    <font>
      <b/>
      <sz val="10"/>
      <color indexed="12"/>
      <name val="Arial"/>
      <family val="2"/>
    </font>
    <font>
      <sz val="9"/>
      <name val="Arial"/>
      <family val="2"/>
    </font>
    <font>
      <sz val="10"/>
      <name val="Times New Roman"/>
      <family val="1"/>
    </font>
    <font>
      <sz val="10"/>
      <name val="Helv"/>
      <family val="0"/>
    </font>
    <font>
      <sz val="8"/>
      <name val="Arial"/>
      <family val="2"/>
    </font>
    <font>
      <b/>
      <sz val="9"/>
      <name val="Arial"/>
      <family val="2"/>
    </font>
    <font>
      <sz val="10"/>
      <name val="Optimum"/>
      <family val="0"/>
    </font>
    <font>
      <sz val="10"/>
      <name val="MS Sans Serif"/>
      <family val="2"/>
    </font>
    <font>
      <u val="single"/>
      <sz val="10"/>
      <color indexed="36"/>
      <name val="Helvetica"/>
      <family val="0"/>
    </font>
    <font>
      <sz val="10"/>
      <name val="Helvetica"/>
      <family val="0"/>
    </font>
    <font>
      <sz val="8"/>
      <color indexed="9"/>
      <name val="Arial"/>
      <family val="2"/>
    </font>
    <font>
      <b/>
      <sz val="12"/>
      <name val="Helvetica"/>
      <family val="2"/>
    </font>
    <font>
      <sz val="10"/>
      <color indexed="10"/>
      <name val="Arial"/>
      <family val="2"/>
    </font>
    <font>
      <sz val="10"/>
      <color indexed="8"/>
      <name val="Arial"/>
      <family val="2"/>
    </font>
    <font>
      <sz val="8"/>
      <color indexed="8"/>
      <name val="Arial"/>
      <family val="2"/>
    </font>
    <font>
      <b/>
      <sz val="10"/>
      <color indexed="10"/>
      <name val="Arial"/>
      <family val="2"/>
    </font>
    <font>
      <b/>
      <sz val="14"/>
      <color indexed="10"/>
      <name val="Arial"/>
      <family val="2"/>
    </font>
    <font>
      <b/>
      <sz val="12"/>
      <name val="Arial"/>
      <family val="2"/>
    </font>
    <font>
      <sz val="11"/>
      <name val="Calibri"/>
      <family val="2"/>
    </font>
    <font>
      <b/>
      <sz val="14"/>
      <name val="Calibri"/>
      <family val="2"/>
    </font>
    <font>
      <b/>
      <sz val="11"/>
      <name val="Arial"/>
      <family val="2"/>
    </font>
    <font>
      <sz val="9"/>
      <color indexed="8"/>
      <name val="Arial"/>
      <family val="2"/>
    </font>
    <font>
      <b/>
      <sz val="12"/>
      <color indexed="8"/>
      <name val="Calibri"/>
      <family val="2"/>
    </font>
    <font>
      <sz val="12"/>
      <color indexed="8"/>
      <name val="Calibri"/>
      <family val="2"/>
    </font>
    <font>
      <b/>
      <sz val="9"/>
      <name val="Tahoma"/>
      <family val="2"/>
    </font>
    <font>
      <sz val="9"/>
      <name val="Tahoma"/>
      <family val="2"/>
    </font>
    <font>
      <b/>
      <sz val="12"/>
      <name val="Calibri"/>
      <family val="2"/>
    </font>
    <font>
      <i/>
      <sz val="10"/>
      <name val="Arial"/>
      <family val="2"/>
    </font>
    <font>
      <sz val="9"/>
      <name val="Helv"/>
      <family val="0"/>
    </font>
    <font>
      <sz val="9.5"/>
      <name val="Arial"/>
      <family val="2"/>
    </font>
    <font>
      <sz val="10"/>
      <color indexed="18"/>
      <name val="Arial"/>
      <family val="2"/>
    </font>
    <font>
      <sz val="7"/>
      <color indexed="18"/>
      <name val="Times New Roman"/>
      <family val="1"/>
    </font>
    <font>
      <b/>
      <sz val="12"/>
      <color indexed="10"/>
      <name val="Arial"/>
      <family val="2"/>
    </font>
    <font>
      <b/>
      <sz val="9"/>
      <color indexed="10"/>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2"/>
    </font>
    <font>
      <sz val="11"/>
      <color indexed="17"/>
      <name val="Calibri"/>
      <family val="2"/>
    </font>
    <font>
      <u val="single"/>
      <sz val="10"/>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color indexed="8"/>
      <name val="Calibri"/>
      <family val="2"/>
    </font>
    <font>
      <sz val="10"/>
      <name val="Calibri"/>
      <family val="2"/>
    </font>
    <font>
      <b/>
      <sz val="11"/>
      <name val="Calibri"/>
      <family val="2"/>
    </font>
    <font>
      <b/>
      <sz val="11"/>
      <color indexed="10"/>
      <name val="Calibri"/>
      <family val="2"/>
    </font>
    <font>
      <i/>
      <sz val="10"/>
      <color indexed="8"/>
      <name val="Candara"/>
      <family val="2"/>
    </font>
    <font>
      <sz val="9"/>
      <color indexed="10"/>
      <name val="Arial"/>
      <family val="2"/>
    </font>
    <font>
      <b/>
      <sz val="14"/>
      <color indexed="8"/>
      <name val="Calibri"/>
      <family val="2"/>
    </font>
    <font>
      <b/>
      <u val="single"/>
      <sz val="11"/>
      <color indexed="8"/>
      <name val="Calibri"/>
      <family val="0"/>
    </font>
    <font>
      <u val="single"/>
      <sz val="11"/>
      <color indexed="8"/>
      <name val="Calibri"/>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0"/>
      <color rgb="FFFF0000"/>
      <name val="Arial"/>
      <family val="2"/>
    </font>
    <font>
      <sz val="10"/>
      <color theme="1"/>
      <name val="Calibri"/>
      <family val="2"/>
    </font>
    <font>
      <b/>
      <sz val="11"/>
      <color rgb="FFFF0000"/>
      <name val="Calibri"/>
      <family val="2"/>
    </font>
    <font>
      <b/>
      <sz val="12"/>
      <color theme="1"/>
      <name val="Calibri"/>
      <family val="2"/>
    </font>
    <font>
      <i/>
      <sz val="10"/>
      <color theme="1"/>
      <name val="Candara"/>
      <family val="2"/>
    </font>
    <font>
      <sz val="9"/>
      <color rgb="FFFF0000"/>
      <name val="Arial"/>
      <family val="2"/>
    </font>
    <font>
      <b/>
      <sz val="12"/>
      <color rgb="FFFF0000"/>
      <name val="Arial"/>
      <family val="2"/>
    </font>
    <font>
      <sz val="11"/>
      <color rgb="FF000000"/>
      <name val="Calibri"/>
      <family val="2"/>
    </font>
    <font>
      <b/>
      <sz val="11"/>
      <color rgb="FF000000"/>
      <name val="Calibri"/>
      <family val="2"/>
    </font>
    <font>
      <b/>
      <sz val="14"/>
      <color theme="1"/>
      <name val="Calibri"/>
      <family val="2"/>
    </font>
    <font>
      <sz val="12"/>
      <color theme="1"/>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8"/>
        <bgColor indexed="64"/>
      </patternFill>
    </fill>
    <fill>
      <patternFill patternType="solid">
        <fgColor indexed="55"/>
        <bgColor indexed="64"/>
      </patternFill>
    </fill>
    <fill>
      <patternFill patternType="solid">
        <fgColor rgb="FFF5F5F5"/>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bottom style="thin"/>
    </border>
    <border>
      <left style="thin"/>
      <right/>
      <top/>
      <bottom/>
    </border>
    <border>
      <left style="thin"/>
      <right/>
      <top style="medium"/>
      <bottom/>
    </border>
    <border>
      <left style="thin"/>
      <right style="thin"/>
      <top style="thin"/>
      <bottom/>
    </border>
    <border>
      <left/>
      <right style="thin"/>
      <top/>
      <bottom/>
    </border>
    <border>
      <left/>
      <right style="thin"/>
      <top style="medium"/>
      <bottom/>
    </border>
    <border>
      <left style="thin"/>
      <right style="thin"/>
      <top/>
      <bottom/>
    </border>
    <border>
      <left/>
      <right/>
      <top style="thin"/>
      <bottom/>
    </border>
    <border>
      <left style="thin"/>
      <right/>
      <top/>
      <bottom style="thin"/>
    </border>
    <border>
      <left/>
      <right/>
      <top style="thin"/>
      <bottom style="thin"/>
    </border>
    <border>
      <left style="thin"/>
      <right/>
      <top style="thin"/>
      <bottom style="thin"/>
    </border>
    <border>
      <left/>
      <right style="thin"/>
      <top style="thin"/>
      <bottom style="thin"/>
    </border>
    <border>
      <left/>
      <right/>
      <top style="medium"/>
      <bottom style="thin"/>
    </border>
    <border>
      <left style="thin"/>
      <right/>
      <top style="medium"/>
      <bottom style="thin"/>
    </border>
    <border>
      <left/>
      <right/>
      <top style="thin">
        <color indexed="8"/>
      </top>
      <bottom/>
    </border>
    <border>
      <left style="thin">
        <color indexed="8"/>
      </left>
      <right/>
      <top style="thin">
        <color indexed="8"/>
      </top>
      <bottom/>
    </border>
    <border>
      <left style="thin">
        <color indexed="8"/>
      </left>
      <right/>
      <top/>
      <bottom/>
    </border>
    <border>
      <left/>
      <right/>
      <top style="thin">
        <color indexed="8"/>
      </top>
      <bottom style="thin">
        <color indexed="8"/>
      </bottom>
    </border>
    <border>
      <left style="thin">
        <color indexed="8"/>
      </left>
      <right/>
      <top style="thin">
        <color indexed="8"/>
      </top>
      <bottom style="thin">
        <color indexed="8"/>
      </bottom>
    </border>
    <border>
      <left/>
      <right style="thin">
        <color indexed="8"/>
      </right>
      <top/>
      <bottom style="thin">
        <color indexed="8"/>
      </bottom>
    </border>
    <border>
      <left/>
      <right/>
      <top style="medium">
        <color indexed="8"/>
      </top>
      <bottom/>
    </border>
    <border>
      <left/>
      <right/>
      <top/>
      <bottom style="thin">
        <color indexed="8"/>
      </bottom>
    </border>
    <border>
      <left style="thin"/>
      <right style="thin"/>
      <top style="medium"/>
      <bottom style="thin"/>
    </border>
    <border>
      <left/>
      <right style="thin"/>
      <top style="medium"/>
      <bottom style="thin"/>
    </border>
    <border>
      <left style="thin"/>
      <right style="thin"/>
      <top/>
      <bottom style="thin"/>
    </border>
    <border>
      <left/>
      <right style="thin"/>
      <top/>
      <bottom style="thin"/>
    </border>
    <border>
      <left style="thin"/>
      <right style="thin">
        <color indexed="8"/>
      </right>
      <top style="medium">
        <color indexed="8"/>
      </top>
      <bottom style="thin">
        <color indexed="8"/>
      </bottom>
    </border>
    <border>
      <left style="thin"/>
      <right style="thin">
        <color indexed="8"/>
      </right>
      <top style="thin">
        <color indexed="8"/>
      </top>
      <bottom/>
    </border>
    <border>
      <left style="thin"/>
      <right style="thin">
        <color indexed="8"/>
      </right>
      <top/>
      <bottom/>
    </border>
    <border>
      <left/>
      <right style="thin"/>
      <top style="thin"/>
      <bottom/>
    </border>
    <border>
      <left style="thin">
        <color indexed="22"/>
      </left>
      <right style="thin">
        <color indexed="22"/>
      </right>
      <top style="thin">
        <color indexed="22"/>
      </top>
      <bottom style="thin">
        <color indexed="22"/>
      </bottom>
    </border>
    <border>
      <left style="thin"/>
      <right style="thin"/>
      <top style="medium"/>
      <bottom/>
    </border>
    <border>
      <left/>
      <right style="thin">
        <color indexed="8"/>
      </right>
      <top/>
      <bottom/>
    </border>
    <border>
      <left/>
      <right style="thin">
        <color indexed="8"/>
      </right>
      <top style="medium"/>
      <bottom style="thin"/>
    </border>
    <border>
      <left/>
      <right style="medium"/>
      <top style="medium"/>
      <bottom/>
    </border>
    <border>
      <left style="thin">
        <color indexed="8"/>
      </left>
      <right/>
      <top style="medium">
        <color indexed="8"/>
      </top>
      <bottom/>
    </border>
    <border>
      <left/>
      <right style="thin">
        <color indexed="8"/>
      </right>
      <top style="medium">
        <color indexed="8"/>
      </top>
      <bottom/>
    </border>
    <border>
      <left style="thin">
        <color indexed="8"/>
      </left>
      <right/>
      <top/>
      <bottom style="thin">
        <color indexed="8"/>
      </bottom>
    </border>
    <border>
      <left style="medium"/>
      <right/>
      <top/>
      <bottom/>
    </border>
    <border>
      <left/>
      <right style="medium"/>
      <top/>
      <bottom/>
    </border>
    <border>
      <left style="medium"/>
      <right style="thin"/>
      <top style="medium"/>
      <bottom/>
    </border>
    <border>
      <left style="thin"/>
      <right style="medium"/>
      <top style="medium"/>
      <bottom/>
    </border>
    <border>
      <left style="medium"/>
      <right/>
      <top style="thin"/>
      <bottom/>
    </border>
    <border>
      <left/>
      <right style="medium"/>
      <top style="thin"/>
      <bottom/>
    </border>
    <border>
      <left style="medium"/>
      <right/>
      <top style="thin"/>
      <bottom style="thin"/>
    </border>
    <border>
      <left style="thin"/>
      <right style="medium"/>
      <top style="thin"/>
      <bottom style="thin"/>
    </border>
    <border>
      <left style="medium"/>
      <right/>
      <top style="medium"/>
      <bottom style="medium"/>
    </border>
    <border>
      <left/>
      <right/>
      <top style="medium"/>
      <bottom style="medium"/>
    </border>
    <border>
      <left/>
      <right style="medium"/>
      <top style="medium"/>
      <bottom style="medium"/>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6" fillId="0" borderId="0" applyFont="0" applyFill="0" applyBorder="0" applyAlignment="0" applyProtection="0"/>
    <xf numFmtId="182" fontId="9" fillId="0" borderId="0" applyFont="0" applyFill="0" applyBorder="0" applyAlignment="0" applyProtection="0"/>
    <xf numFmtId="186" fontId="9" fillId="0" borderId="0" applyFon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7" fillId="0" borderId="2">
      <alignment/>
      <protection/>
    </xf>
    <xf numFmtId="0" fontId="7" fillId="0" borderId="2">
      <alignment/>
      <protection/>
    </xf>
    <xf numFmtId="38" fontId="0" fillId="0" borderId="0" applyFont="0" applyFill="0" applyBorder="0" applyAlignment="0" applyProtection="0"/>
    <xf numFmtId="40" fontId="0" fillId="0" borderId="0" applyFont="0" applyFill="0" applyBorder="0" applyAlignment="0" applyProtection="0"/>
    <xf numFmtId="0" fontId="67" fillId="27" borderId="3" applyNumberFormat="0" applyAlignment="0" applyProtection="0"/>
    <xf numFmtId="187" fontId="0" fillId="0" borderId="0" applyFont="0" applyFill="0" applyBorder="0" applyAlignment="0" applyProtection="0"/>
    <xf numFmtId="188" fontId="0" fillId="0" borderId="0" applyFont="0" applyFill="0" applyBorder="0" applyAlignment="0" applyProtection="0"/>
    <xf numFmtId="3" fontId="10" fillId="0" borderId="0" applyFont="0" applyFill="0" applyBorder="0" applyAlignment="0" applyProtection="0"/>
    <xf numFmtId="4" fontId="6" fillId="0" borderId="0" applyFont="0" applyFill="0" applyBorder="0" applyAlignment="0" applyProtection="0"/>
    <xf numFmtId="0" fontId="11" fillId="0" borderId="0" applyNumberFormat="0" applyFill="0" applyBorder="0" applyAlignment="0" applyProtection="0"/>
    <xf numFmtId="0" fontId="68" fillId="0" borderId="4" applyNumberFormat="0" applyFill="0" applyAlignment="0" applyProtection="0"/>
    <xf numFmtId="0" fontId="69" fillId="0" borderId="0" applyNumberFormat="0" applyFill="0" applyBorder="0" applyAlignment="0" applyProtection="0"/>
    <xf numFmtId="0" fontId="70" fillId="28" borderId="0" applyNumberFormat="0" applyBorder="0" applyAlignment="0" applyProtection="0"/>
    <xf numFmtId="3" fontId="7" fillId="1" borderId="5" applyBorder="0">
      <alignment/>
      <protection/>
    </xf>
    <xf numFmtId="0" fontId="71" fillId="0" borderId="0" applyNumberFormat="0" applyFill="0" applyBorder="0" applyAlignment="0" applyProtection="0"/>
    <xf numFmtId="0" fontId="72" fillId="29"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173" fontId="64" fillId="0" borderId="0" applyFont="0" applyFill="0" applyBorder="0" applyAlignment="0" applyProtection="0"/>
    <xf numFmtId="175" fontId="0" fillId="0" borderId="0" applyFont="0" applyFill="0" applyBorder="0" applyAlignment="0" applyProtection="0"/>
    <xf numFmtId="178" fontId="10" fillId="0" borderId="0" applyFont="0" applyFill="0" applyBorder="0" applyAlignment="0" applyProtection="0"/>
    <xf numFmtId="2" fontId="10" fillId="0" borderId="0" applyFont="0" applyFill="0" applyBorder="0" applyAlignment="0" applyProtection="0"/>
    <xf numFmtId="0" fontId="73" fillId="0" borderId="6" applyNumberFormat="0" applyFill="0" applyAlignment="0" applyProtection="0"/>
    <xf numFmtId="0" fontId="74" fillId="0" borderId="7" applyNumberFormat="0" applyFill="0" applyAlignment="0" applyProtection="0"/>
    <xf numFmtId="0" fontId="75" fillId="0" borderId="8" applyNumberFormat="0" applyFill="0" applyAlignment="0" applyProtection="0"/>
    <xf numFmtId="0" fontId="75" fillId="0" borderId="0" applyNumberFormat="0" applyFill="0" applyBorder="0" applyAlignment="0" applyProtection="0"/>
    <xf numFmtId="0" fontId="76" fillId="30" borderId="0" applyNumberFormat="0" applyBorder="0" applyAlignment="0" applyProtection="0"/>
    <xf numFmtId="4" fontId="6" fillId="0" borderId="0" applyFont="0" applyFill="0" applyBorder="0" applyAlignment="0" applyProtection="0"/>
    <xf numFmtId="0" fontId="12" fillId="0" borderId="0" applyNumberFormat="0" applyFill="0" applyBorder="0" applyAlignment="0" applyProtection="0"/>
    <xf numFmtId="0" fontId="0" fillId="31" borderId="9" applyNumberFormat="0" applyFont="0" applyAlignment="0" applyProtection="0"/>
    <xf numFmtId="0" fontId="77" fillId="32" borderId="0" applyNumberFormat="0" applyBorder="0" applyAlignment="0" applyProtection="0"/>
    <xf numFmtId="183" fontId="10" fillId="0" borderId="0" applyFont="0" applyFill="0" applyBorder="0" applyAlignment="0" applyProtection="0"/>
    <xf numFmtId="10" fontId="10" fillId="0" borderId="0">
      <alignment/>
      <protection/>
    </xf>
    <xf numFmtId="184" fontId="10" fillId="0" borderId="0" applyFont="0" applyFill="0" applyBorder="0" applyAlignment="0" applyProtection="0"/>
    <xf numFmtId="185" fontId="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 fillId="33" borderId="2">
      <alignment/>
      <protection/>
    </xf>
    <xf numFmtId="0" fontId="7" fillId="33" borderId="2">
      <alignment/>
      <protection/>
    </xf>
    <xf numFmtId="0" fontId="64" fillId="0" borderId="0">
      <alignment/>
      <protection/>
    </xf>
    <xf numFmtId="0" fontId="0" fillId="0" borderId="0">
      <alignment/>
      <protection/>
    </xf>
    <xf numFmtId="0" fontId="5" fillId="0" borderId="0">
      <alignment/>
      <protection/>
    </xf>
    <xf numFmtId="0" fontId="0" fillId="0" borderId="0">
      <alignment/>
      <protection/>
    </xf>
    <xf numFmtId="0" fontId="10" fillId="0" borderId="0">
      <alignment/>
      <protection/>
    </xf>
    <xf numFmtId="0" fontId="0" fillId="0" borderId="0">
      <alignment/>
      <protection/>
    </xf>
    <xf numFmtId="0" fontId="6" fillId="0" borderId="0" applyFont="0" applyFill="0" applyBorder="0" applyAlignment="0" applyProtection="0"/>
    <xf numFmtId="0" fontId="0" fillId="0" borderId="0">
      <alignment/>
      <protection/>
    </xf>
    <xf numFmtId="0" fontId="16" fillId="0" borderId="0">
      <alignment/>
      <protection/>
    </xf>
    <xf numFmtId="0" fontId="6" fillId="0" borderId="0" applyFont="0" applyFill="0" applyBorder="0" applyAlignment="0" applyProtection="0"/>
    <xf numFmtId="3" fontId="13" fillId="34" borderId="2" applyBorder="0">
      <alignment/>
      <protection/>
    </xf>
    <xf numFmtId="0" fontId="78" fillId="0" borderId="0" applyNumberFormat="0" applyFill="0" applyBorder="0" applyAlignment="0" applyProtection="0"/>
    <xf numFmtId="0" fontId="14" fillId="35" borderId="0">
      <alignment horizontal="left"/>
      <protection/>
    </xf>
    <xf numFmtId="0" fontId="79" fillId="0" borderId="10" applyNumberFormat="0" applyFill="0" applyAlignment="0" applyProtection="0"/>
    <xf numFmtId="0" fontId="80" fillId="26" borderId="1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cellStyleXfs>
  <cellXfs count="581">
    <xf numFmtId="0" fontId="0" fillId="0" borderId="0" xfId="0" applyAlignment="1">
      <alignment/>
    </xf>
    <xf numFmtId="0" fontId="0" fillId="0" borderId="0" xfId="0" applyAlignment="1">
      <alignment horizontal="right"/>
    </xf>
    <xf numFmtId="0" fontId="0" fillId="0" borderId="0" xfId="0" applyBorder="1" applyAlignment="1">
      <alignment/>
    </xf>
    <xf numFmtId="176" fontId="0" fillId="0" borderId="0" xfId="0" applyNumberFormat="1" applyBorder="1" applyAlignment="1">
      <alignment/>
    </xf>
    <xf numFmtId="0" fontId="2" fillId="0" borderId="0" xfId="0" applyFont="1" applyAlignment="1">
      <alignment/>
    </xf>
    <xf numFmtId="0" fontId="2" fillId="0" borderId="0" xfId="0" applyFont="1" applyAlignment="1">
      <alignment horizontal="center"/>
    </xf>
    <xf numFmtId="0" fontId="0" fillId="0" borderId="12" xfId="0" applyBorder="1" applyAlignment="1">
      <alignment/>
    </xf>
    <xf numFmtId="0" fontId="0" fillId="0" borderId="13" xfId="0" applyBorder="1" applyAlignment="1">
      <alignment/>
    </xf>
    <xf numFmtId="0" fontId="2" fillId="0" borderId="0" xfId="85" applyFont="1" applyAlignment="1">
      <alignment horizontal="right"/>
      <protection/>
    </xf>
    <xf numFmtId="0" fontId="2" fillId="0" borderId="0" xfId="85" applyFont="1">
      <alignment/>
      <protection/>
    </xf>
    <xf numFmtId="3" fontId="2" fillId="0" borderId="0" xfId="85" applyNumberFormat="1" applyFont="1" applyBorder="1" applyAlignment="1">
      <alignment horizontal="right"/>
      <protection/>
    </xf>
    <xf numFmtId="1" fontId="2" fillId="0" borderId="0" xfId="63" applyNumberFormat="1" applyFont="1" applyAlignment="1">
      <alignment/>
    </xf>
    <xf numFmtId="1" fontId="2" fillId="0" borderId="0" xfId="63" applyNumberFormat="1" applyFont="1" applyAlignment="1">
      <alignment horizontal="right"/>
    </xf>
    <xf numFmtId="1" fontId="2" fillId="0" borderId="0" xfId="63" applyNumberFormat="1" applyFont="1" applyBorder="1" applyAlignment="1">
      <alignment horizontal="right"/>
    </xf>
    <xf numFmtId="177" fontId="2" fillId="0" borderId="0" xfId="63" applyNumberFormat="1" applyFont="1" applyBorder="1" applyAlignment="1">
      <alignment/>
    </xf>
    <xf numFmtId="176" fontId="0" fillId="0" borderId="0" xfId="0" applyNumberFormat="1" applyFill="1" applyAlignment="1">
      <alignment/>
    </xf>
    <xf numFmtId="0" fontId="0" fillId="0" borderId="0" xfId="0" applyFill="1" applyBorder="1" applyAlignment="1">
      <alignment/>
    </xf>
    <xf numFmtId="0" fontId="4" fillId="0" borderId="0" xfId="0" applyFont="1" applyFill="1" applyBorder="1" applyAlignment="1">
      <alignment/>
    </xf>
    <xf numFmtId="0" fontId="0" fillId="0" borderId="0" xfId="0" applyFill="1" applyAlignment="1">
      <alignment/>
    </xf>
    <xf numFmtId="0" fontId="17" fillId="0" borderId="0" xfId="91" applyFont="1" applyFill="1" applyBorder="1" applyAlignment="1">
      <alignment horizontal="right" wrapText="1"/>
      <protection/>
    </xf>
    <xf numFmtId="176" fontId="0" fillId="0" borderId="14" xfId="86" applyNumberFormat="1" applyFont="1" applyFill="1" applyBorder="1" applyAlignment="1">
      <alignment horizontal="center"/>
      <protection/>
    </xf>
    <xf numFmtId="176" fontId="2" fillId="0" borderId="5" xfId="86" applyNumberFormat="1" applyFont="1" applyFill="1" applyBorder="1" applyAlignment="1">
      <alignment horizontal="center"/>
      <protection/>
    </xf>
    <xf numFmtId="176" fontId="0" fillId="0" borderId="14" xfId="86" applyNumberFormat="1" applyFont="1" applyFill="1" applyBorder="1">
      <alignment/>
      <protection/>
    </xf>
    <xf numFmtId="176" fontId="2" fillId="0" borderId="14" xfId="86" applyNumberFormat="1" applyFont="1" applyFill="1" applyBorder="1" applyAlignment="1">
      <alignment horizontal="center"/>
      <protection/>
    </xf>
    <xf numFmtId="176" fontId="2" fillId="0" borderId="0" xfId="86" applyNumberFormat="1" applyFont="1" applyFill="1" applyBorder="1" applyAlignment="1">
      <alignment horizontal="center"/>
      <protection/>
    </xf>
    <xf numFmtId="0" fontId="0" fillId="0" borderId="0" xfId="86" applyFont="1" applyFill="1">
      <alignment/>
      <protection/>
    </xf>
    <xf numFmtId="0" fontId="2" fillId="0" borderId="0" xfId="86" applyFont="1" applyFill="1" applyAlignment="1">
      <alignment horizontal="centerContinuous"/>
      <protection/>
    </xf>
    <xf numFmtId="0" fontId="0" fillId="0" borderId="15" xfId="86" applyFont="1" applyFill="1" applyBorder="1" applyAlignment="1">
      <alignment horizontal="center"/>
      <protection/>
    </xf>
    <xf numFmtId="0" fontId="0" fillId="0" borderId="14" xfId="86" applyFont="1" applyFill="1" applyBorder="1" applyAlignment="1">
      <alignment horizontal="center"/>
      <protection/>
    </xf>
    <xf numFmtId="0" fontId="0" fillId="0" borderId="5" xfId="86" applyFont="1" applyFill="1" applyBorder="1" applyAlignment="1">
      <alignment horizontal="center"/>
      <protection/>
    </xf>
    <xf numFmtId="176" fontId="2" fillId="0" borderId="16" xfId="0" applyNumberFormat="1" applyFont="1" applyFill="1" applyBorder="1" applyAlignment="1">
      <alignment horizontal="right"/>
    </xf>
    <xf numFmtId="0" fontId="7" fillId="0" borderId="0" xfId="91" applyFont="1" applyFill="1" applyBorder="1" applyAlignment="1">
      <alignment horizontal="right" wrapText="1"/>
      <protection/>
    </xf>
    <xf numFmtId="0" fontId="79" fillId="0" borderId="0" xfId="0" applyFont="1" applyAlignment="1">
      <alignment/>
    </xf>
    <xf numFmtId="0" fontId="79" fillId="0" borderId="0" xfId="0" applyFont="1" applyAlignment="1">
      <alignment horizontal="center"/>
    </xf>
    <xf numFmtId="0" fontId="0" fillId="0" borderId="0" xfId="0" applyFont="1" applyAlignment="1">
      <alignment/>
    </xf>
    <xf numFmtId="0" fontId="83" fillId="0" borderId="0" xfId="0" applyFont="1" applyAlignment="1">
      <alignment/>
    </xf>
    <xf numFmtId="0" fontId="79" fillId="0" borderId="0" xfId="0" applyFont="1" applyBorder="1" applyAlignment="1">
      <alignment horizontal="center"/>
    </xf>
    <xf numFmtId="0" fontId="0" fillId="0" borderId="0" xfId="0" applyAlignment="1">
      <alignment horizontal="right" wrapText="1"/>
    </xf>
    <xf numFmtId="0" fontId="79" fillId="0" borderId="0" xfId="0" applyFont="1" applyFill="1" applyBorder="1" applyAlignment="1">
      <alignment vertical="center"/>
    </xf>
    <xf numFmtId="0" fontId="84" fillId="0" borderId="0" xfId="0" applyFont="1" applyAlignment="1">
      <alignment/>
    </xf>
    <xf numFmtId="0" fontId="56" fillId="0" borderId="0" xfId="0" applyFont="1" applyAlignment="1">
      <alignment horizontal="left" vertical="center" wrapText="1" indent="1"/>
    </xf>
    <xf numFmtId="0" fontId="21" fillId="0" borderId="0" xfId="0" applyFont="1" applyAlignment="1">
      <alignment/>
    </xf>
    <xf numFmtId="0" fontId="84" fillId="0" borderId="0" xfId="0" applyFont="1" applyAlignment="1">
      <alignment horizontal="left" vertical="center" wrapText="1" indent="1"/>
    </xf>
    <xf numFmtId="0" fontId="0" fillId="0" borderId="17" xfId="0" applyFill="1" applyBorder="1" applyAlignment="1">
      <alignment horizontal="left" vertical="center"/>
    </xf>
    <xf numFmtId="0" fontId="0" fillId="0" borderId="17" xfId="0" applyFont="1" applyFill="1" applyBorder="1" applyAlignment="1">
      <alignment vertical="center"/>
    </xf>
    <xf numFmtId="176" fontId="0" fillId="0" borderId="14" xfId="0" applyNumberFormat="1" applyFill="1" applyBorder="1" applyAlignment="1">
      <alignment horizontal="right" vertical="center"/>
    </xf>
    <xf numFmtId="176" fontId="2" fillId="0" borderId="5" xfId="0" applyNumberFormat="1" applyFont="1" applyFill="1" applyBorder="1" applyAlignment="1">
      <alignment vertical="center"/>
    </xf>
    <xf numFmtId="0" fontId="0" fillId="0" borderId="18" xfId="0" applyFill="1" applyBorder="1" applyAlignment="1">
      <alignment horizontal="left" vertical="center"/>
    </xf>
    <xf numFmtId="0" fontId="79" fillId="0" borderId="0" xfId="0" applyFont="1" applyBorder="1" applyAlignment="1">
      <alignment/>
    </xf>
    <xf numFmtId="0" fontId="56" fillId="0" borderId="0" xfId="0" applyFont="1" applyBorder="1" applyAlignment="1" quotePrefix="1">
      <alignment horizontal="left" vertical="center"/>
    </xf>
    <xf numFmtId="0" fontId="84" fillId="0" borderId="0" xfId="0" applyFont="1" applyBorder="1" applyAlignment="1">
      <alignment horizontal="left" vertical="center" wrapText="1" indent="1"/>
    </xf>
    <xf numFmtId="176" fontId="0" fillId="0" borderId="19" xfId="0" applyNumberFormat="1" applyFill="1" applyBorder="1" applyAlignment="1">
      <alignment horizontal="right" vertical="center"/>
    </xf>
    <xf numFmtId="0" fontId="2" fillId="0" borderId="0" xfId="0" applyFont="1" applyFill="1" applyBorder="1" applyAlignment="1">
      <alignment vertical="center"/>
    </xf>
    <xf numFmtId="176" fontId="2" fillId="0" borderId="0" xfId="0" applyNumberFormat="1" applyFont="1" applyFill="1" applyBorder="1" applyAlignment="1">
      <alignment vertical="center"/>
    </xf>
    <xf numFmtId="0" fontId="56" fillId="0" borderId="0" xfId="0" applyFont="1" applyBorder="1" applyAlignment="1" quotePrefix="1">
      <alignment horizontal="left" vertical="center" wrapText="1"/>
    </xf>
    <xf numFmtId="0" fontId="0" fillId="0" borderId="19" xfId="0" applyFont="1" applyBorder="1" applyAlignment="1">
      <alignment/>
    </xf>
    <xf numFmtId="176" fontId="0" fillId="0" borderId="19" xfId="0" applyNumberFormat="1" applyFont="1" applyFill="1" applyBorder="1" applyAlignment="1">
      <alignment/>
    </xf>
    <xf numFmtId="176" fontId="0" fillId="0" borderId="0" xfId="0" applyNumberFormat="1" applyFont="1" applyFill="1" applyAlignment="1">
      <alignment/>
    </xf>
    <xf numFmtId="176" fontId="2" fillId="0" borderId="16" xfId="0" applyNumberFormat="1" applyFont="1" applyFill="1" applyBorder="1" applyAlignment="1">
      <alignment/>
    </xf>
    <xf numFmtId="176" fontId="2" fillId="0" borderId="5" xfId="0" applyNumberFormat="1" applyFont="1" applyFill="1" applyBorder="1" applyAlignment="1">
      <alignment/>
    </xf>
    <xf numFmtId="176" fontId="2" fillId="0" borderId="19" xfId="0" applyNumberFormat="1" applyFont="1" applyFill="1" applyBorder="1" applyAlignment="1">
      <alignment/>
    </xf>
    <xf numFmtId="176" fontId="2" fillId="0" borderId="14" xfId="0" applyNumberFormat="1" applyFont="1" applyFill="1" applyBorder="1" applyAlignment="1">
      <alignment/>
    </xf>
    <xf numFmtId="0" fontId="2" fillId="0" borderId="0" xfId="0" applyFont="1" applyFill="1" applyAlignment="1">
      <alignment/>
    </xf>
    <xf numFmtId="0" fontId="0" fillId="0" borderId="12" xfId="86" applyFont="1" applyFill="1" applyBorder="1">
      <alignment/>
      <protection/>
    </xf>
    <xf numFmtId="0" fontId="0" fillId="0" borderId="14" xfId="86" applyFont="1" applyFill="1" applyBorder="1">
      <alignment/>
      <protection/>
    </xf>
    <xf numFmtId="0" fontId="0" fillId="0" borderId="20" xfId="86" applyFont="1" applyFill="1" applyBorder="1">
      <alignment/>
      <protection/>
    </xf>
    <xf numFmtId="0" fontId="0" fillId="0" borderId="5" xfId="86" applyFont="1" applyFill="1" applyBorder="1">
      <alignment/>
      <protection/>
    </xf>
    <xf numFmtId="0" fontId="2" fillId="0" borderId="0" xfId="86" applyFont="1" applyFill="1">
      <alignment/>
      <protection/>
    </xf>
    <xf numFmtId="176" fontId="0" fillId="0" borderId="21" xfId="86" applyNumberFormat="1" applyFont="1" applyFill="1" applyBorder="1" applyAlignment="1">
      <alignment horizontal="center"/>
      <protection/>
    </xf>
    <xf numFmtId="0" fontId="2" fillId="0" borderId="0" xfId="86" applyFont="1" applyFill="1" applyAlignment="1">
      <alignment horizontal="right"/>
      <protection/>
    </xf>
    <xf numFmtId="3" fontId="0" fillId="0" borderId="0" xfId="86" applyNumberFormat="1" applyFont="1" applyFill="1">
      <alignment/>
      <protection/>
    </xf>
    <xf numFmtId="0" fontId="15" fillId="0" borderId="0" xfId="86" applyFont="1" applyFill="1">
      <alignment/>
      <protection/>
    </xf>
    <xf numFmtId="0" fontId="2" fillId="0" borderId="0" xfId="87" applyFont="1" applyFill="1">
      <alignment/>
      <protection/>
    </xf>
    <xf numFmtId="0" fontId="0" fillId="0" borderId="0" xfId="87" applyFont="1" applyFill="1" applyBorder="1">
      <alignment/>
      <protection/>
    </xf>
    <xf numFmtId="0" fontId="0" fillId="0" borderId="0" xfId="87" applyFont="1" applyFill="1">
      <alignment/>
      <protection/>
    </xf>
    <xf numFmtId="0" fontId="2" fillId="0" borderId="0" xfId="87" applyFont="1" applyFill="1" applyAlignment="1">
      <alignment horizontal="centerContinuous"/>
      <protection/>
    </xf>
    <xf numFmtId="0" fontId="2" fillId="0" borderId="0" xfId="87" applyFont="1" applyFill="1" applyBorder="1" applyAlignment="1">
      <alignment horizontal="centerContinuous"/>
      <protection/>
    </xf>
    <xf numFmtId="0" fontId="2" fillId="0" borderId="0" xfId="87" applyFont="1" applyFill="1" applyAlignment="1">
      <alignment/>
      <protection/>
    </xf>
    <xf numFmtId="0" fontId="57" fillId="0" borderId="0" xfId="0" applyFont="1" applyFill="1" applyBorder="1" applyAlignment="1">
      <alignment/>
    </xf>
    <xf numFmtId="0" fontId="57" fillId="0" borderId="0" xfId="0" applyFont="1" applyFill="1" applyAlignment="1">
      <alignment/>
    </xf>
    <xf numFmtId="0" fontId="4" fillId="0" borderId="0" xfId="0" applyFont="1" applyFill="1" applyBorder="1" applyAlignment="1" quotePrefix="1">
      <alignment/>
    </xf>
    <xf numFmtId="0" fontId="2" fillId="0" borderId="0" xfId="87" applyFont="1" applyFill="1" applyBorder="1">
      <alignment/>
      <protection/>
    </xf>
    <xf numFmtId="0" fontId="0" fillId="0" borderId="0" xfId="87" applyFont="1" applyFill="1" applyAlignment="1">
      <alignment horizontal="right"/>
      <protection/>
    </xf>
    <xf numFmtId="0" fontId="0" fillId="0" borderId="0" xfId="87" applyFont="1" applyFill="1" applyBorder="1" applyAlignment="1">
      <alignment horizontal="right"/>
      <protection/>
    </xf>
    <xf numFmtId="0" fontId="0" fillId="0" borderId="22" xfId="87" applyFont="1" applyFill="1" applyBorder="1" applyAlignment="1">
      <alignment horizontal="right"/>
      <protection/>
    </xf>
    <xf numFmtId="0" fontId="0" fillId="0" borderId="23" xfId="87" applyFont="1" applyFill="1" applyBorder="1" applyAlignment="1">
      <alignment horizontal="right"/>
      <protection/>
    </xf>
    <xf numFmtId="0" fontId="0" fillId="0" borderId="24" xfId="87" applyFont="1" applyFill="1" applyBorder="1" applyAlignment="1">
      <alignment horizontal="right"/>
      <protection/>
    </xf>
    <xf numFmtId="3" fontId="0" fillId="0" borderId="0" xfId="87" applyNumberFormat="1" applyFont="1" applyFill="1" applyBorder="1">
      <alignment/>
      <protection/>
    </xf>
    <xf numFmtId="3" fontId="0" fillId="0" borderId="0" xfId="87" applyNumberFormat="1" applyFont="1" applyFill="1">
      <alignment/>
      <protection/>
    </xf>
    <xf numFmtId="3" fontId="0" fillId="0" borderId="14" xfId="87" applyNumberFormat="1" applyFont="1" applyFill="1" applyBorder="1">
      <alignment/>
      <protection/>
    </xf>
    <xf numFmtId="3" fontId="0" fillId="0" borderId="17" xfId="87" applyNumberFormat="1" applyFont="1" applyFill="1" applyBorder="1">
      <alignment/>
      <protection/>
    </xf>
    <xf numFmtId="0" fontId="0" fillId="0" borderId="2" xfId="87" applyFont="1" applyFill="1" applyBorder="1" applyAlignment="1">
      <alignment horizontal="right"/>
      <protection/>
    </xf>
    <xf numFmtId="3" fontId="0" fillId="0" borderId="19" xfId="87" applyNumberFormat="1" applyFont="1" applyFill="1" applyBorder="1">
      <alignment/>
      <protection/>
    </xf>
    <xf numFmtId="0" fontId="0" fillId="0" borderId="22" xfId="87" applyFont="1" applyFill="1" applyBorder="1">
      <alignment/>
      <protection/>
    </xf>
    <xf numFmtId="0" fontId="0" fillId="0" borderId="25" xfId="87" applyFont="1" applyFill="1" applyBorder="1">
      <alignment/>
      <protection/>
    </xf>
    <xf numFmtId="0" fontId="0" fillId="0" borderId="26" xfId="87" applyFont="1" applyFill="1" applyBorder="1" applyAlignment="1">
      <alignment horizontal="right"/>
      <protection/>
    </xf>
    <xf numFmtId="0" fontId="2" fillId="0" borderId="0" xfId="87" applyFont="1" applyFill="1" applyBorder="1" applyAlignment="1">
      <alignment horizontal="right"/>
      <protection/>
    </xf>
    <xf numFmtId="0" fontId="2" fillId="0" borderId="5" xfId="87" applyFont="1" applyFill="1" applyBorder="1" applyAlignment="1">
      <alignment horizontal="right"/>
      <protection/>
    </xf>
    <xf numFmtId="3" fontId="2" fillId="0" borderId="0" xfId="87" applyNumberFormat="1" applyFont="1" applyFill="1" applyBorder="1">
      <alignment/>
      <protection/>
    </xf>
    <xf numFmtId="3" fontId="2" fillId="0" borderId="19" xfId="87" applyNumberFormat="1" applyFont="1" applyFill="1" applyBorder="1">
      <alignment/>
      <protection/>
    </xf>
    <xf numFmtId="9" fontId="2" fillId="0" borderId="0" xfId="87" applyNumberFormat="1" applyFont="1" applyFill="1">
      <alignment/>
      <protection/>
    </xf>
    <xf numFmtId="9" fontId="0" fillId="0" borderId="0" xfId="87" applyNumberFormat="1" applyFont="1" applyFill="1">
      <alignment/>
      <protection/>
    </xf>
    <xf numFmtId="3" fontId="2" fillId="0" borderId="16" xfId="87" applyNumberFormat="1" applyFont="1" applyFill="1" applyBorder="1" applyAlignment="1">
      <alignment horizontal="right"/>
      <protection/>
    </xf>
    <xf numFmtId="0" fontId="2" fillId="0" borderId="0" xfId="87" applyFont="1" applyFill="1" applyAlignment="1">
      <alignment horizontal="right"/>
      <protection/>
    </xf>
    <xf numFmtId="3" fontId="2" fillId="0" borderId="0" xfId="87" applyNumberFormat="1" applyFont="1" applyFill="1" applyBorder="1" applyAlignment="1">
      <alignment horizontal="right"/>
      <protection/>
    </xf>
    <xf numFmtId="0" fontId="20" fillId="0" borderId="0" xfId="0" applyFont="1" applyFill="1" applyAlignment="1">
      <alignment/>
    </xf>
    <xf numFmtId="0" fontId="0" fillId="0" borderId="0" xfId="84">
      <alignment/>
      <protection/>
    </xf>
    <xf numFmtId="0" fontId="0" fillId="0" borderId="0" xfId="84" applyBorder="1">
      <alignment/>
      <protection/>
    </xf>
    <xf numFmtId="0" fontId="4" fillId="0" borderId="0" xfId="84" applyFont="1" applyFill="1" applyBorder="1">
      <alignment/>
      <protection/>
    </xf>
    <xf numFmtId="0" fontId="4" fillId="0" borderId="0" xfId="84" applyFont="1" applyBorder="1">
      <alignment/>
      <protection/>
    </xf>
    <xf numFmtId="0" fontId="4" fillId="0" borderId="0" xfId="84" applyFont="1">
      <alignment/>
      <protection/>
    </xf>
    <xf numFmtId="176" fontId="0" fillId="0" borderId="0" xfId="84" applyNumberFormat="1">
      <alignment/>
      <protection/>
    </xf>
    <xf numFmtId="0" fontId="2" fillId="0" borderId="0" xfId="84" applyFont="1" applyBorder="1">
      <alignment/>
      <protection/>
    </xf>
    <xf numFmtId="176" fontId="2" fillId="0" borderId="27" xfId="84" applyNumberFormat="1" applyFont="1" applyBorder="1">
      <alignment/>
      <protection/>
    </xf>
    <xf numFmtId="176" fontId="2" fillId="0" borderId="27" xfId="84" applyNumberFormat="1" applyFont="1" applyBorder="1" applyAlignment="1">
      <alignment horizontal="right"/>
      <protection/>
    </xf>
    <xf numFmtId="176" fontId="2" fillId="0" borderId="28" xfId="84" applyNumberFormat="1" applyFont="1" applyBorder="1" applyAlignment="1">
      <alignment horizontal="right"/>
      <protection/>
    </xf>
    <xf numFmtId="176" fontId="2" fillId="0" borderId="28" xfId="84" applyNumberFormat="1" applyFont="1" applyBorder="1">
      <alignment/>
      <protection/>
    </xf>
    <xf numFmtId="0" fontId="2" fillId="0" borderId="0" xfId="84" applyFont="1" applyBorder="1" applyAlignment="1">
      <alignment horizontal="right"/>
      <protection/>
    </xf>
    <xf numFmtId="176" fontId="0" fillId="0" borderId="0" xfId="84" applyNumberFormat="1" applyBorder="1" applyAlignment="1">
      <alignment horizontal="right"/>
      <protection/>
    </xf>
    <xf numFmtId="176" fontId="0" fillId="0" borderId="0" xfId="84" applyNumberFormat="1" applyAlignment="1">
      <alignment horizontal="right"/>
      <protection/>
    </xf>
    <xf numFmtId="176" fontId="0" fillId="0" borderId="29" xfId="84" applyNumberFormat="1" applyBorder="1" applyAlignment="1">
      <alignment horizontal="right"/>
      <protection/>
    </xf>
    <xf numFmtId="176" fontId="0" fillId="0" borderId="0" xfId="84" applyNumberFormat="1" applyFill="1" applyBorder="1" applyAlignment="1">
      <alignment horizontal="right"/>
      <protection/>
    </xf>
    <xf numFmtId="176" fontId="0" fillId="0" borderId="0" xfId="84" applyNumberFormat="1" applyFill="1">
      <alignment/>
      <protection/>
    </xf>
    <xf numFmtId="176" fontId="0" fillId="0" borderId="29" xfId="84" applyNumberFormat="1" applyFill="1" applyBorder="1">
      <alignment/>
      <protection/>
    </xf>
    <xf numFmtId="176" fontId="0" fillId="0" borderId="0" xfId="84" applyNumberFormat="1" applyFill="1" applyBorder="1">
      <alignment/>
      <protection/>
    </xf>
    <xf numFmtId="0" fontId="0" fillId="0" borderId="0" xfId="84" applyAlignment="1">
      <alignment horizontal="right"/>
      <protection/>
    </xf>
    <xf numFmtId="0" fontId="0" fillId="0" borderId="30" xfId="84" applyBorder="1" applyAlignment="1">
      <alignment horizontal="right"/>
      <protection/>
    </xf>
    <xf numFmtId="0" fontId="0" fillId="0" borderId="31" xfId="84" applyBorder="1" applyAlignment="1">
      <alignment horizontal="right"/>
      <protection/>
    </xf>
    <xf numFmtId="0" fontId="0" fillId="0" borderId="32" xfId="84" applyBorder="1" applyAlignment="1">
      <alignment horizontal="right"/>
      <protection/>
    </xf>
    <xf numFmtId="0" fontId="0" fillId="0" borderId="0" xfId="84" applyBorder="1" applyAlignment="1">
      <alignment horizontal="center"/>
      <protection/>
    </xf>
    <xf numFmtId="0" fontId="0" fillId="0" borderId="29" xfId="84" applyBorder="1" applyAlignment="1">
      <alignment horizontal="center"/>
      <protection/>
    </xf>
    <xf numFmtId="0" fontId="0" fillId="0" borderId="33" xfId="84" applyBorder="1">
      <alignment/>
      <protection/>
    </xf>
    <xf numFmtId="0" fontId="2" fillId="0" borderId="0" xfId="84" applyFont="1" applyBorder="1" applyAlignment="1">
      <alignment horizontal="center"/>
      <protection/>
    </xf>
    <xf numFmtId="176" fontId="2" fillId="0" borderId="27" xfId="84" applyNumberFormat="1" applyFont="1" applyFill="1" applyBorder="1">
      <alignment/>
      <protection/>
    </xf>
    <xf numFmtId="176" fontId="2" fillId="0" borderId="27" xfId="84" applyNumberFormat="1" applyFont="1" applyFill="1" applyBorder="1" applyAlignment="1">
      <alignment horizontal="right"/>
      <protection/>
    </xf>
    <xf numFmtId="176" fontId="2" fillId="0" borderId="28" xfId="84" applyNumberFormat="1" applyFont="1" applyFill="1" applyBorder="1" applyAlignment="1">
      <alignment horizontal="right"/>
      <protection/>
    </xf>
    <xf numFmtId="176" fontId="2" fillId="0" borderId="28" xfId="84" applyNumberFormat="1" applyFont="1" applyFill="1" applyBorder="1">
      <alignment/>
      <protection/>
    </xf>
    <xf numFmtId="0" fontId="2" fillId="0" borderId="0" xfId="84" applyFont="1" applyFill="1" applyBorder="1" applyAlignment="1">
      <alignment horizontal="right"/>
      <protection/>
    </xf>
    <xf numFmtId="176" fontId="0" fillId="0" borderId="0" xfId="84" applyNumberFormat="1" applyFill="1" applyAlignment="1">
      <alignment horizontal="right"/>
      <protection/>
    </xf>
    <xf numFmtId="176" fontId="0" fillId="0" borderId="29" xfId="84" applyNumberFormat="1" applyFill="1" applyBorder="1" applyAlignment="1">
      <alignment horizontal="right"/>
      <protection/>
    </xf>
    <xf numFmtId="0" fontId="0" fillId="0" borderId="0" xfId="84" applyFill="1" applyBorder="1">
      <alignment/>
      <protection/>
    </xf>
    <xf numFmtId="0" fontId="0" fillId="0" borderId="30" xfId="84" applyFill="1" applyBorder="1" applyAlignment="1">
      <alignment horizontal="right"/>
      <protection/>
    </xf>
    <xf numFmtId="0" fontId="0" fillId="0" borderId="31" xfId="84" applyFill="1" applyBorder="1" applyAlignment="1">
      <alignment horizontal="right"/>
      <protection/>
    </xf>
    <xf numFmtId="0" fontId="0" fillId="0" borderId="32" xfId="84" applyFill="1" applyBorder="1" applyAlignment="1">
      <alignment horizontal="right"/>
      <protection/>
    </xf>
    <xf numFmtId="0" fontId="0" fillId="0" borderId="0" xfId="84" applyFill="1" applyBorder="1" applyAlignment="1">
      <alignment horizontal="center"/>
      <protection/>
    </xf>
    <xf numFmtId="0" fontId="0" fillId="0" borderId="29" xfId="84" applyFill="1" applyBorder="1" applyAlignment="1">
      <alignment horizontal="center"/>
      <protection/>
    </xf>
    <xf numFmtId="0" fontId="0" fillId="0" borderId="33" xfId="84" applyFill="1" applyBorder="1">
      <alignment/>
      <protection/>
    </xf>
    <xf numFmtId="0" fontId="0" fillId="0" borderId="0" xfId="84" applyFill="1">
      <alignment/>
      <protection/>
    </xf>
    <xf numFmtId="0" fontId="2" fillId="0" borderId="0" xfId="84" applyFont="1" applyFill="1" applyBorder="1">
      <alignment/>
      <protection/>
    </xf>
    <xf numFmtId="0" fontId="2" fillId="0" borderId="0" xfId="84" applyFont="1" applyFill="1" applyBorder="1" applyAlignment="1">
      <alignment horizontal="center"/>
      <protection/>
    </xf>
    <xf numFmtId="176" fontId="0" fillId="0" borderId="34" xfId="84" applyNumberFormat="1" applyFill="1" applyBorder="1" applyAlignment="1">
      <alignment horizontal="right"/>
      <protection/>
    </xf>
    <xf numFmtId="176" fontId="0" fillId="0" borderId="0" xfId="84" applyNumberFormat="1" applyFont="1" applyFill="1" applyBorder="1">
      <alignment/>
      <protection/>
    </xf>
    <xf numFmtId="0" fontId="0" fillId="0" borderId="0" xfId="84" applyFont="1" applyFill="1" applyBorder="1">
      <alignment/>
      <protection/>
    </xf>
    <xf numFmtId="176" fontId="0" fillId="0" borderId="0" xfId="84" applyNumberFormat="1" applyBorder="1">
      <alignment/>
      <protection/>
    </xf>
    <xf numFmtId="176" fontId="0" fillId="0" borderId="27" xfId="84" applyNumberFormat="1" applyBorder="1" applyAlignment="1">
      <alignment horizontal="center"/>
      <protection/>
    </xf>
    <xf numFmtId="176" fontId="0" fillId="0" borderId="28" xfId="84" applyNumberFormat="1" applyBorder="1" applyAlignment="1">
      <alignment horizontal="center"/>
      <protection/>
    </xf>
    <xf numFmtId="176" fontId="0" fillId="0" borderId="27" xfId="84" applyNumberFormat="1" applyFill="1" applyBorder="1" applyAlignment="1">
      <alignment horizontal="center"/>
      <protection/>
    </xf>
    <xf numFmtId="176" fontId="0" fillId="0" borderId="28" xfId="84" applyNumberFormat="1" applyFill="1" applyBorder="1" applyAlignment="1">
      <alignment horizontal="center"/>
      <protection/>
    </xf>
    <xf numFmtId="176" fontId="0" fillId="0" borderId="28" xfId="84" applyNumberFormat="1" applyBorder="1">
      <alignment/>
      <protection/>
    </xf>
    <xf numFmtId="0" fontId="0" fillId="0" borderId="0" xfId="84" applyBorder="1" applyAlignment="1">
      <alignment horizontal="left"/>
      <protection/>
    </xf>
    <xf numFmtId="0" fontId="19" fillId="0" borderId="0" xfId="84" applyFont="1">
      <alignment/>
      <protection/>
    </xf>
    <xf numFmtId="0" fontId="18" fillId="0" borderId="0" xfId="84" applyFont="1" applyBorder="1" applyAlignment="1">
      <alignment horizontal="left"/>
      <protection/>
    </xf>
    <xf numFmtId="176" fontId="0" fillId="0" borderId="29" xfId="84" applyNumberFormat="1" applyBorder="1">
      <alignment/>
      <protection/>
    </xf>
    <xf numFmtId="176" fontId="0" fillId="0" borderId="27" xfId="84" applyNumberFormat="1" applyBorder="1" applyAlignment="1">
      <alignment horizontal="right"/>
      <protection/>
    </xf>
    <xf numFmtId="0" fontId="0" fillId="0" borderId="33" xfId="84" applyBorder="1" applyAlignment="1">
      <alignment horizontal="left"/>
      <protection/>
    </xf>
    <xf numFmtId="0" fontId="2" fillId="0" borderId="0" xfId="84" applyFont="1" applyBorder="1" applyAlignment="1">
      <alignment horizontal="left"/>
      <protection/>
    </xf>
    <xf numFmtId="0" fontId="3" fillId="0" borderId="0" xfId="84" applyFont="1">
      <alignment/>
      <protection/>
    </xf>
    <xf numFmtId="0" fontId="0" fillId="0" borderId="0" xfId="84" applyFont="1" applyFill="1">
      <alignment/>
      <protection/>
    </xf>
    <xf numFmtId="3" fontId="4" fillId="0" borderId="0" xfId="84" applyNumberFormat="1" applyFont="1" applyFill="1" applyBorder="1">
      <alignment/>
      <protection/>
    </xf>
    <xf numFmtId="3" fontId="0" fillId="0" borderId="0" xfId="84" applyNumberFormat="1" applyFont="1" applyFill="1">
      <alignment/>
      <protection/>
    </xf>
    <xf numFmtId="3" fontId="0" fillId="0" borderId="19" xfId="84" applyNumberFormat="1" applyFont="1" applyFill="1" applyBorder="1" applyAlignment="1">
      <alignment/>
      <protection/>
    </xf>
    <xf numFmtId="3" fontId="0" fillId="0" borderId="19" xfId="84" applyNumberFormat="1" applyFont="1" applyFill="1" applyBorder="1" applyAlignment="1">
      <alignment horizontal="right"/>
      <protection/>
    </xf>
    <xf numFmtId="0" fontId="0" fillId="0" borderId="17" xfId="84" applyFont="1" applyFill="1" applyBorder="1" applyAlignment="1">
      <alignment horizontal="left" indent="2"/>
      <protection/>
    </xf>
    <xf numFmtId="0" fontId="0" fillId="0" borderId="25" xfId="84" applyFont="1" applyFill="1" applyBorder="1" applyAlignment="1">
      <alignment horizontal="right"/>
      <protection/>
    </xf>
    <xf numFmtId="0" fontId="0" fillId="0" borderId="35" xfId="84" applyFont="1" applyFill="1" applyBorder="1" applyAlignment="1">
      <alignment horizontal="right"/>
      <protection/>
    </xf>
    <xf numFmtId="0" fontId="0" fillId="0" borderId="36" xfId="84" applyFont="1" applyFill="1" applyBorder="1" applyAlignment="1">
      <alignment horizontal="center"/>
      <protection/>
    </xf>
    <xf numFmtId="16" fontId="0" fillId="0" borderId="0" xfId="84" applyNumberFormat="1" applyFont="1" applyFill="1">
      <alignment/>
      <protection/>
    </xf>
    <xf numFmtId="3" fontId="2" fillId="0" borderId="0" xfId="84" applyNumberFormat="1" applyFont="1" applyFill="1" applyBorder="1">
      <alignment/>
      <protection/>
    </xf>
    <xf numFmtId="3" fontId="4" fillId="0" borderId="0" xfId="84" applyNumberFormat="1" applyFont="1" applyFill="1">
      <alignment/>
      <protection/>
    </xf>
    <xf numFmtId="3" fontId="0" fillId="0" borderId="14" xfId="84" applyNumberFormat="1" applyFont="1" applyFill="1" applyBorder="1">
      <alignment/>
      <protection/>
    </xf>
    <xf numFmtId="3" fontId="0" fillId="0" borderId="0" xfId="84" applyNumberFormat="1" applyFont="1" applyFill="1" applyBorder="1" applyAlignment="1">
      <alignment horizontal="right"/>
      <protection/>
    </xf>
    <xf numFmtId="3" fontId="0" fillId="0" borderId="0" xfId="84" applyNumberFormat="1" applyFont="1" applyFill="1" applyBorder="1" applyAlignment="1">
      <alignment/>
      <protection/>
    </xf>
    <xf numFmtId="3" fontId="0" fillId="0" borderId="14" xfId="84" applyNumberFormat="1" applyFont="1" applyFill="1" applyBorder="1" applyAlignment="1">
      <alignment/>
      <protection/>
    </xf>
    <xf numFmtId="3" fontId="0" fillId="0" borderId="19" xfId="84" applyNumberFormat="1" applyFont="1" applyFill="1" applyBorder="1">
      <alignment/>
      <protection/>
    </xf>
    <xf numFmtId="3" fontId="0" fillId="0" borderId="0" xfId="84" applyNumberFormat="1" applyFont="1" applyFill="1" applyAlignment="1">
      <alignment/>
      <protection/>
    </xf>
    <xf numFmtId="3" fontId="0" fillId="0" borderId="14" xfId="84" applyNumberFormat="1" applyFont="1" applyFill="1" applyBorder="1" applyAlignment="1">
      <alignment horizontal="right"/>
      <protection/>
    </xf>
    <xf numFmtId="0" fontId="0" fillId="0" borderId="0" xfId="84" applyFont="1" applyFill="1" applyAlignment="1">
      <alignment horizontal="right"/>
      <protection/>
    </xf>
    <xf numFmtId="3" fontId="0" fillId="0" borderId="13" xfId="84" applyNumberFormat="1" applyFont="1" applyFill="1" applyBorder="1" applyAlignment="1">
      <alignment horizontal="right"/>
      <protection/>
    </xf>
    <xf numFmtId="0" fontId="0" fillId="0" borderId="13" xfId="84" applyFont="1" applyFill="1" applyBorder="1" applyAlignment="1">
      <alignment horizontal="right"/>
      <protection/>
    </xf>
    <xf numFmtId="0" fontId="0" fillId="0" borderId="21" xfId="84" applyFont="1" applyFill="1" applyBorder="1" applyAlignment="1">
      <alignment horizontal="right"/>
      <protection/>
    </xf>
    <xf numFmtId="3" fontId="0" fillId="0" borderId="37" xfId="84" applyNumberFormat="1" applyFont="1" applyFill="1" applyBorder="1" applyAlignment="1">
      <alignment horizontal="right"/>
      <protection/>
    </xf>
    <xf numFmtId="3" fontId="0" fillId="0" borderId="38" xfId="84" applyNumberFormat="1" applyFont="1" applyFill="1" applyBorder="1" applyAlignment="1">
      <alignment horizontal="center"/>
      <protection/>
    </xf>
    <xf numFmtId="3" fontId="0" fillId="0" borderId="14" xfId="84" applyNumberFormat="1" applyFont="1" applyFill="1" applyBorder="1" applyAlignment="1">
      <alignment horizontal="center"/>
      <protection/>
    </xf>
    <xf numFmtId="3" fontId="0" fillId="0" borderId="19" xfId="84" applyNumberFormat="1" applyFont="1" applyFill="1" applyBorder="1" applyAlignment="1">
      <alignment horizontal="center"/>
      <protection/>
    </xf>
    <xf numFmtId="3" fontId="0" fillId="0" borderId="18" xfId="84" applyNumberFormat="1" applyFont="1" applyFill="1" applyBorder="1">
      <alignment/>
      <protection/>
    </xf>
    <xf numFmtId="0" fontId="2" fillId="0" borderId="27" xfId="84" applyFont="1" applyBorder="1" applyAlignment="1">
      <alignment horizontal="right"/>
      <protection/>
    </xf>
    <xf numFmtId="0" fontId="2" fillId="0" borderId="28" xfId="84" applyFont="1" applyBorder="1" applyAlignment="1">
      <alignment horizontal="right"/>
      <protection/>
    </xf>
    <xf numFmtId="0" fontId="0" fillId="0" borderId="0" xfId="84" applyFont="1">
      <alignment/>
      <protection/>
    </xf>
    <xf numFmtId="0" fontId="0" fillId="0" borderId="0" xfId="84" applyFont="1" applyBorder="1">
      <alignment/>
      <protection/>
    </xf>
    <xf numFmtId="0" fontId="0" fillId="0" borderId="39" xfId="84" applyFont="1" applyBorder="1" applyAlignment="1">
      <alignment horizontal="center" vertical="center" wrapText="1"/>
      <protection/>
    </xf>
    <xf numFmtId="0" fontId="0" fillId="0" borderId="0" xfId="84" applyFont="1" applyBorder="1" applyAlignment="1">
      <alignment wrapText="1"/>
      <protection/>
    </xf>
    <xf numFmtId="0" fontId="0" fillId="0" borderId="30" xfId="84" applyFont="1" applyBorder="1" applyAlignment="1">
      <alignment horizontal="right"/>
      <protection/>
    </xf>
    <xf numFmtId="0" fontId="0" fillId="0" borderId="31" xfId="84" applyFont="1" applyBorder="1" applyAlignment="1">
      <alignment horizontal="right"/>
      <protection/>
    </xf>
    <xf numFmtId="0" fontId="0" fillId="0" borderId="0" xfId="84" applyFont="1" applyAlignment="1">
      <alignment horizontal="right"/>
      <protection/>
    </xf>
    <xf numFmtId="0" fontId="0" fillId="0" borderId="40" xfId="84" applyFont="1" applyBorder="1">
      <alignment/>
      <protection/>
    </xf>
    <xf numFmtId="176" fontId="0" fillId="0" borderId="29" xfId="84" applyNumberFormat="1" applyFont="1" applyBorder="1">
      <alignment/>
      <protection/>
    </xf>
    <xf numFmtId="176" fontId="0" fillId="0" borderId="0" xfId="84" applyNumberFormat="1" applyFont="1" applyBorder="1">
      <alignment/>
      <protection/>
    </xf>
    <xf numFmtId="176" fontId="0" fillId="0" borderId="0" xfId="84" applyNumberFormat="1" applyFont="1" applyBorder="1" applyAlignment="1">
      <alignment horizontal="right"/>
      <protection/>
    </xf>
    <xf numFmtId="176" fontId="0" fillId="0" borderId="29" xfId="84" applyNumberFormat="1" applyFont="1" applyBorder="1" applyAlignment="1">
      <alignment horizontal="right"/>
      <protection/>
    </xf>
    <xf numFmtId="0" fontId="0" fillId="0" borderId="41" xfId="84" applyFont="1" applyFill="1" applyBorder="1">
      <alignment/>
      <protection/>
    </xf>
    <xf numFmtId="3" fontId="2" fillId="0" borderId="5" xfId="87" applyNumberFormat="1" applyFont="1" applyFill="1" applyBorder="1" applyAlignment="1">
      <alignment horizontal="right"/>
      <protection/>
    </xf>
    <xf numFmtId="177" fontId="2" fillId="0" borderId="5" xfId="63" applyNumberFormat="1" applyFont="1" applyFill="1" applyBorder="1" applyAlignment="1">
      <alignment/>
    </xf>
    <xf numFmtId="177" fontId="2" fillId="0" borderId="20" xfId="63" applyNumberFormat="1" applyFont="1" applyFill="1" applyBorder="1" applyAlignment="1">
      <alignment/>
    </xf>
    <xf numFmtId="177" fontId="2" fillId="0" borderId="42" xfId="63" applyNumberFormat="1" applyFont="1" applyFill="1" applyBorder="1" applyAlignment="1">
      <alignment/>
    </xf>
    <xf numFmtId="0" fontId="0" fillId="0" borderId="17" xfId="0" applyFont="1" applyFill="1" applyBorder="1" applyAlignment="1">
      <alignment horizontal="left" vertical="center"/>
    </xf>
    <xf numFmtId="0" fontId="0" fillId="0" borderId="35" xfId="0" applyBorder="1" applyAlignment="1">
      <alignment horizontal="center"/>
    </xf>
    <xf numFmtId="176" fontId="0" fillId="0" borderId="19" xfId="0" applyNumberFormat="1" applyFont="1" applyFill="1" applyBorder="1" applyAlignment="1">
      <alignment horizontal="right"/>
    </xf>
    <xf numFmtId="176" fontId="0" fillId="0" borderId="29" xfId="84" applyNumberFormat="1" applyFont="1" applyFill="1" applyBorder="1">
      <alignment/>
      <protection/>
    </xf>
    <xf numFmtId="176" fontId="0" fillId="0" borderId="0" xfId="84" applyNumberFormat="1" applyFont="1" applyFill="1" applyBorder="1" applyAlignment="1">
      <alignment horizontal="right"/>
      <protection/>
    </xf>
    <xf numFmtId="0" fontId="79" fillId="36" borderId="0" xfId="0" applyFont="1" applyFill="1" applyBorder="1" applyAlignment="1">
      <alignment horizontal="left" vertical="center" wrapText="1" indent="1"/>
    </xf>
    <xf numFmtId="176" fontId="79" fillId="36" borderId="0" xfId="0" applyNumberFormat="1" applyFont="1" applyFill="1" applyBorder="1" applyAlignment="1">
      <alignment horizontal="center" vertical="center" wrapText="1"/>
    </xf>
    <xf numFmtId="176" fontId="79" fillId="36" borderId="16" xfId="0" applyNumberFormat="1" applyFont="1" applyFill="1" applyBorder="1" applyAlignment="1">
      <alignment horizontal="right" vertical="center" wrapText="1"/>
    </xf>
    <xf numFmtId="176" fontId="79" fillId="36" borderId="5" xfId="0" applyNumberFormat="1" applyFont="1" applyFill="1" applyBorder="1" applyAlignment="1">
      <alignment horizontal="right" vertical="center" wrapText="1"/>
    </xf>
    <xf numFmtId="0" fontId="21" fillId="0" borderId="14" xfId="0" applyFont="1" applyFill="1" applyBorder="1" applyAlignment="1">
      <alignment/>
    </xf>
    <xf numFmtId="0" fontId="21" fillId="0" borderId="19" xfId="0" applyFont="1" applyFill="1" applyBorder="1" applyAlignment="1">
      <alignment horizontal="center"/>
    </xf>
    <xf numFmtId="0" fontId="79" fillId="0" borderId="0" xfId="0" applyFont="1" applyBorder="1" applyAlignment="1">
      <alignment/>
    </xf>
    <xf numFmtId="0" fontId="57" fillId="0" borderId="0" xfId="0" applyFont="1" applyAlignment="1">
      <alignment/>
    </xf>
    <xf numFmtId="0" fontId="29" fillId="0" borderId="0" xfId="0" applyFont="1" applyFill="1" applyBorder="1" applyAlignment="1">
      <alignment/>
    </xf>
    <xf numFmtId="0" fontId="57" fillId="0" borderId="0" xfId="0" applyFont="1" applyFill="1" applyAlignment="1">
      <alignment horizontal="center"/>
    </xf>
    <xf numFmtId="0" fontId="57" fillId="0" borderId="0" xfId="0" applyFont="1" applyFill="1" applyAlignment="1">
      <alignment/>
    </xf>
    <xf numFmtId="0" fontId="57" fillId="0" borderId="0" xfId="0" applyFont="1" applyFill="1" applyBorder="1" applyAlignment="1">
      <alignment/>
    </xf>
    <xf numFmtId="0" fontId="57" fillId="0" borderId="25" xfId="0" applyFont="1" applyFill="1" applyBorder="1" applyAlignment="1">
      <alignment/>
    </xf>
    <xf numFmtId="0" fontId="0" fillId="0" borderId="26" xfId="0" applyFont="1" applyFill="1" applyBorder="1" applyAlignment="1">
      <alignment horizontal="right" wrapText="1"/>
    </xf>
    <xf numFmtId="0" fontId="0" fillId="0" borderId="0" xfId="0" applyFont="1" applyFill="1" applyAlignment="1">
      <alignment/>
    </xf>
    <xf numFmtId="0" fontId="0" fillId="0" borderId="0" xfId="0" applyFont="1" applyFill="1" applyBorder="1" applyAlignment="1">
      <alignment/>
    </xf>
    <xf numFmtId="0" fontId="57" fillId="0" borderId="0" xfId="0" applyFont="1" applyFill="1" applyBorder="1" applyAlignment="1">
      <alignment horizontal="right"/>
    </xf>
    <xf numFmtId="0" fontId="57" fillId="0" borderId="5" xfId="0" applyFont="1" applyFill="1" applyBorder="1" applyAlignment="1">
      <alignment/>
    </xf>
    <xf numFmtId="0" fontId="0" fillId="0" borderId="26" xfId="0" applyFill="1" applyBorder="1" applyAlignment="1">
      <alignment/>
    </xf>
    <xf numFmtId="0" fontId="8" fillId="0" borderId="0" xfId="84" applyFont="1">
      <alignment/>
      <protection/>
    </xf>
    <xf numFmtId="0" fontId="4" fillId="0" borderId="0" xfId="84" applyFont="1" applyFill="1">
      <alignment/>
      <protection/>
    </xf>
    <xf numFmtId="0" fontId="0" fillId="0" borderId="0" xfId="84" applyFill="1" applyAlignment="1">
      <alignment horizontal="right"/>
      <protection/>
    </xf>
    <xf numFmtId="0" fontId="2" fillId="0" borderId="17" xfId="0" applyFont="1" applyFill="1" applyBorder="1" applyAlignment="1">
      <alignment horizontal="right" vertical="center"/>
    </xf>
    <xf numFmtId="0" fontId="79" fillId="36" borderId="17" xfId="0" applyFont="1" applyFill="1" applyBorder="1" applyAlignment="1">
      <alignment horizontal="right" vertical="center" wrapText="1"/>
    </xf>
    <xf numFmtId="176" fontId="0" fillId="0" borderId="19" xfId="0" applyNumberFormat="1" applyFont="1" applyFill="1" applyBorder="1" applyAlignment="1">
      <alignment horizontal="right" vertical="center"/>
    </xf>
    <xf numFmtId="0" fontId="0" fillId="0" borderId="32" xfId="84" applyFill="1" applyBorder="1">
      <alignment/>
      <protection/>
    </xf>
    <xf numFmtId="0" fontId="0" fillId="0" borderId="33" xfId="84" applyFont="1" applyFill="1" applyBorder="1" applyAlignment="1">
      <alignment vertical="center" wrapText="1"/>
      <protection/>
    </xf>
    <xf numFmtId="0" fontId="0" fillId="0" borderId="32" xfId="84" applyFont="1" applyFill="1" applyBorder="1" applyAlignment="1">
      <alignment horizontal="left"/>
      <protection/>
    </xf>
    <xf numFmtId="3" fontId="0" fillId="0" borderId="17" xfId="84" applyNumberFormat="1" applyFont="1" applyFill="1" applyBorder="1">
      <alignment/>
      <protection/>
    </xf>
    <xf numFmtId="0" fontId="0" fillId="0" borderId="0" xfId="84" applyFill="1" applyBorder="1" applyAlignment="1">
      <alignment horizontal="left"/>
      <protection/>
    </xf>
    <xf numFmtId="0" fontId="0" fillId="0" borderId="32" xfId="84" applyFill="1" applyBorder="1" applyAlignment="1">
      <alignment horizontal="left"/>
      <protection/>
    </xf>
    <xf numFmtId="3" fontId="0" fillId="0" borderId="0" xfId="0" applyNumberFormat="1" applyFill="1" applyAlignment="1">
      <alignment/>
    </xf>
    <xf numFmtId="3" fontId="4" fillId="0" borderId="0" xfId="85" applyNumberFormat="1" applyFont="1" applyAlignment="1">
      <alignment horizontal="left"/>
      <protection/>
    </xf>
    <xf numFmtId="0" fontId="0" fillId="0" borderId="0" xfId="0" applyFill="1" applyAlignment="1">
      <alignment horizontal="right"/>
    </xf>
    <xf numFmtId="3" fontId="79" fillId="0" borderId="5" xfId="0" applyNumberFormat="1" applyFont="1" applyFill="1" applyBorder="1" applyAlignment="1">
      <alignment horizontal="right"/>
    </xf>
    <xf numFmtId="3" fontId="79" fillId="0" borderId="20" xfId="0" applyNumberFormat="1" applyFont="1" applyFill="1" applyBorder="1" applyAlignment="1">
      <alignment horizontal="right"/>
    </xf>
    <xf numFmtId="3" fontId="79" fillId="0" borderId="16" xfId="0" applyNumberFormat="1" applyFont="1" applyFill="1" applyBorder="1" applyAlignment="1">
      <alignment horizontal="right"/>
    </xf>
    <xf numFmtId="0" fontId="79" fillId="0" borderId="17" xfId="0" applyFont="1" applyFill="1" applyBorder="1" applyAlignment="1">
      <alignment horizontal="right"/>
    </xf>
    <xf numFmtId="3" fontId="79" fillId="0" borderId="14" xfId="0" applyNumberFormat="1" applyFont="1" applyFill="1" applyBorder="1" applyAlignment="1">
      <alignment horizontal="right"/>
    </xf>
    <xf numFmtId="3" fontId="79" fillId="0" borderId="0" xfId="0" applyNumberFormat="1" applyFont="1" applyFill="1" applyAlignment="1">
      <alignment horizontal="right"/>
    </xf>
    <xf numFmtId="3" fontId="79" fillId="0" borderId="19" xfId="0" applyNumberFormat="1" applyFont="1" applyFill="1" applyBorder="1" applyAlignment="1">
      <alignment horizontal="right"/>
    </xf>
    <xf numFmtId="0" fontId="79" fillId="0" borderId="0" xfId="0" applyFont="1" applyFill="1" applyAlignment="1">
      <alignment horizontal="left"/>
    </xf>
    <xf numFmtId="0" fontId="79" fillId="0" borderId="0" xfId="0" applyFont="1" applyFill="1" applyBorder="1" applyAlignment="1">
      <alignment horizontal="left"/>
    </xf>
    <xf numFmtId="0" fontId="0" fillId="0" borderId="0" xfId="0" applyFill="1" applyAlignment="1">
      <alignment vertical="center"/>
    </xf>
    <xf numFmtId="0" fontId="79" fillId="0" borderId="2" xfId="0" applyFont="1" applyFill="1" applyBorder="1" applyAlignment="1">
      <alignment horizontal="center" vertical="center"/>
    </xf>
    <xf numFmtId="0" fontId="79" fillId="0" borderId="24" xfId="0" applyFont="1" applyFill="1" applyBorder="1" applyAlignment="1">
      <alignment horizontal="center" vertical="center"/>
    </xf>
    <xf numFmtId="0" fontId="79" fillId="0" borderId="24" xfId="0" applyFont="1" applyFill="1" applyBorder="1" applyAlignment="1">
      <alignment vertical="center"/>
    </xf>
    <xf numFmtId="44" fontId="0" fillId="0" borderId="0" xfId="0" applyNumberFormat="1" applyFill="1" applyAlignment="1">
      <alignment horizontal="right"/>
    </xf>
    <xf numFmtId="44" fontId="79" fillId="0" borderId="5" xfId="0" applyNumberFormat="1" applyFont="1" applyFill="1" applyBorder="1" applyAlignment="1">
      <alignment horizontal="right"/>
    </xf>
    <xf numFmtId="44" fontId="79" fillId="0" borderId="20" xfId="0" applyNumberFormat="1" applyFont="1" applyFill="1" applyBorder="1" applyAlignment="1">
      <alignment horizontal="right"/>
    </xf>
    <xf numFmtId="44" fontId="79" fillId="0" borderId="16" xfId="0" applyNumberFormat="1" applyFont="1" applyFill="1" applyBorder="1" applyAlignment="1">
      <alignment horizontal="right"/>
    </xf>
    <xf numFmtId="0" fontId="79" fillId="0" borderId="0" xfId="0" applyFont="1" applyFill="1" applyBorder="1" applyAlignment="1">
      <alignment horizontal="right"/>
    </xf>
    <xf numFmtId="44" fontId="79" fillId="0" borderId="14" xfId="0" applyNumberFormat="1" applyFont="1" applyFill="1" applyBorder="1" applyAlignment="1">
      <alignment horizontal="right"/>
    </xf>
    <xf numFmtId="44" fontId="79" fillId="0" borderId="0" xfId="0" applyNumberFormat="1" applyFont="1" applyFill="1" applyAlignment="1">
      <alignment horizontal="right"/>
    </xf>
    <xf numFmtId="44" fontId="79" fillId="0" borderId="19" xfId="0" applyNumberFormat="1" applyFont="1" applyFill="1" applyBorder="1" applyAlignment="1">
      <alignment horizontal="right"/>
    </xf>
    <xf numFmtId="0" fontId="79" fillId="0" borderId="22" xfId="0" applyFont="1" applyFill="1" applyBorder="1" applyAlignment="1">
      <alignment vertical="center"/>
    </xf>
    <xf numFmtId="3" fontId="79" fillId="0" borderId="0" xfId="0" applyNumberFormat="1" applyFont="1" applyFill="1" applyBorder="1" applyAlignment="1">
      <alignment horizontal="right"/>
    </xf>
    <xf numFmtId="3" fontId="79" fillId="0" borderId="0" xfId="0" applyNumberFormat="1" applyFont="1" applyFill="1" applyAlignment="1">
      <alignment horizontal="left"/>
    </xf>
    <xf numFmtId="3" fontId="79" fillId="0" borderId="24" xfId="0" applyNumberFormat="1" applyFont="1" applyFill="1" applyBorder="1" applyAlignment="1">
      <alignment horizontal="center"/>
    </xf>
    <xf numFmtId="3" fontId="79" fillId="0" borderId="2" xfId="0" applyNumberFormat="1" applyFont="1" applyFill="1" applyBorder="1" applyAlignment="1">
      <alignment horizontal="center"/>
    </xf>
    <xf numFmtId="3" fontId="79" fillId="0" borderId="24" xfId="0" applyNumberFormat="1" applyFont="1" applyFill="1" applyBorder="1" applyAlignment="1">
      <alignment/>
    </xf>
    <xf numFmtId="15" fontId="85" fillId="0" borderId="0" xfId="0" applyNumberFormat="1" applyFont="1" applyFill="1" applyAlignment="1">
      <alignment/>
    </xf>
    <xf numFmtId="0" fontId="86" fillId="0" borderId="0" xfId="0" applyFont="1" applyFill="1" applyAlignment="1">
      <alignment horizontal="center"/>
    </xf>
    <xf numFmtId="0" fontId="24" fillId="0" borderId="43" xfId="91" applyFont="1" applyFill="1" applyBorder="1" applyAlignment="1">
      <alignment horizontal="right" wrapText="1"/>
      <protection/>
    </xf>
    <xf numFmtId="3" fontId="21" fillId="0" borderId="0" xfId="0" applyNumberFormat="1" applyFont="1" applyFill="1" applyAlignment="1">
      <alignment/>
    </xf>
    <xf numFmtId="3" fontId="21" fillId="0" borderId="15" xfId="0" applyNumberFormat="1" applyFont="1" applyFill="1" applyBorder="1" applyAlignment="1">
      <alignment/>
    </xf>
    <xf numFmtId="3" fontId="21" fillId="0" borderId="0" xfId="59" applyNumberFormat="1" applyFont="1" applyFill="1" applyAlignment="1">
      <alignment horizontal="right"/>
    </xf>
    <xf numFmtId="176" fontId="0" fillId="0" borderId="0" xfId="0" applyNumberFormat="1" applyAlignment="1">
      <alignment horizontal="right"/>
    </xf>
    <xf numFmtId="0" fontId="0" fillId="0" borderId="44" xfId="85" applyFont="1" applyBorder="1" applyAlignment="1">
      <alignment horizontal="center"/>
      <protection/>
    </xf>
    <xf numFmtId="0" fontId="0" fillId="0" borderId="12" xfId="85" applyFont="1" applyBorder="1" applyAlignment="1">
      <alignment horizontal="center"/>
      <protection/>
    </xf>
    <xf numFmtId="0" fontId="0" fillId="0" borderId="19" xfId="85" applyFont="1" applyBorder="1" applyAlignment="1">
      <alignment horizontal="center"/>
      <protection/>
    </xf>
    <xf numFmtId="0" fontId="0" fillId="0" borderId="0" xfId="85" applyFont="1" applyBorder="1" applyAlignment="1">
      <alignment horizontal="center"/>
      <protection/>
    </xf>
    <xf numFmtId="0" fontId="0" fillId="0" borderId="37" xfId="85" applyFont="1" applyBorder="1" applyAlignment="1">
      <alignment horizontal="center"/>
      <protection/>
    </xf>
    <xf numFmtId="0" fontId="0" fillId="0" borderId="13" xfId="85" applyFont="1" applyBorder="1" applyAlignment="1">
      <alignment horizontal="center"/>
      <protection/>
    </xf>
    <xf numFmtId="0" fontId="2" fillId="0" borderId="0" xfId="85" applyFont="1" applyBorder="1">
      <alignment/>
      <protection/>
    </xf>
    <xf numFmtId="0" fontId="0" fillId="0" borderId="0" xfId="85" applyFont="1">
      <alignment/>
      <protection/>
    </xf>
    <xf numFmtId="1" fontId="0" fillId="0" borderId="0" xfId="63" applyNumberFormat="1" applyFont="1" applyAlignment="1">
      <alignment/>
    </xf>
    <xf numFmtId="0" fontId="0" fillId="0" borderId="15" xfId="0" applyNumberFormat="1" applyFont="1" applyBorder="1" applyAlignment="1">
      <alignment horizontal="centerContinuous"/>
    </xf>
    <xf numFmtId="0" fontId="0" fillId="0" borderId="12" xfId="0" applyNumberFormat="1" applyFont="1" applyBorder="1" applyAlignment="1">
      <alignment horizontal="centerContinuous"/>
    </xf>
    <xf numFmtId="0" fontId="0" fillId="0" borderId="18" xfId="0" applyNumberFormat="1" applyFont="1" applyBorder="1" applyAlignment="1">
      <alignment horizontal="centerContinuous"/>
    </xf>
    <xf numFmtId="0" fontId="0" fillId="0" borderId="12" xfId="0" applyFont="1" applyBorder="1" applyAlignment="1">
      <alignment horizontal="centerContinuous"/>
    </xf>
    <xf numFmtId="0" fontId="0" fillId="0" borderId="18" xfId="0" applyFont="1" applyBorder="1" applyAlignment="1">
      <alignment horizontal="centerContinuous"/>
    </xf>
    <xf numFmtId="1" fontId="0" fillId="0" borderId="13" xfId="63" applyNumberFormat="1" applyFont="1" applyBorder="1" applyAlignment="1">
      <alignment horizontal="right"/>
    </xf>
    <xf numFmtId="0" fontId="0" fillId="0" borderId="23" xfId="0" applyFont="1" applyBorder="1" applyAlignment="1">
      <alignment horizontal="right"/>
    </xf>
    <xf numFmtId="0" fontId="0" fillId="0" borderId="22" xfId="0" applyFont="1" applyBorder="1" applyAlignment="1">
      <alignment horizontal="right"/>
    </xf>
    <xf numFmtId="0" fontId="0" fillId="0" borderId="24" xfId="0" applyFont="1" applyBorder="1" applyAlignment="1">
      <alignment horizontal="right"/>
    </xf>
    <xf numFmtId="0" fontId="0" fillId="0" borderId="22" xfId="92" applyFont="1" applyBorder="1" applyAlignment="1">
      <alignment horizontal="right"/>
    </xf>
    <xf numFmtId="177" fontId="0" fillId="0" borderId="14" xfId="63" applyNumberFormat="1" applyFont="1" applyFill="1" applyBorder="1" applyAlignment="1">
      <alignment/>
    </xf>
    <xf numFmtId="177" fontId="0" fillId="0" borderId="0" xfId="63" applyNumberFormat="1" applyFont="1" applyFill="1" applyBorder="1" applyAlignment="1">
      <alignment/>
    </xf>
    <xf numFmtId="177" fontId="0" fillId="0" borderId="17" xfId="63" applyNumberFormat="1" applyFont="1" applyFill="1" applyBorder="1" applyAlignment="1">
      <alignment/>
    </xf>
    <xf numFmtId="177" fontId="0" fillId="0" borderId="0" xfId="63" applyNumberFormat="1" applyFont="1" applyFill="1" applyAlignment="1">
      <alignment/>
    </xf>
    <xf numFmtId="1" fontId="0" fillId="0" borderId="0" xfId="63" applyNumberFormat="1" applyFont="1" applyFill="1" applyBorder="1" applyAlignment="1">
      <alignment/>
    </xf>
    <xf numFmtId="1" fontId="0" fillId="0" borderId="0" xfId="63" applyNumberFormat="1" applyFont="1" applyFill="1" applyAlignment="1">
      <alignment/>
    </xf>
    <xf numFmtId="0" fontId="0" fillId="0" borderId="14" xfId="0" applyFont="1" applyFill="1" applyBorder="1" applyAlignment="1">
      <alignment/>
    </xf>
    <xf numFmtId="0" fontId="71" fillId="0" borderId="0" xfId="57" applyFill="1" applyAlignment="1">
      <alignment/>
    </xf>
    <xf numFmtId="176" fontId="0" fillId="0" borderId="21" xfId="0" applyNumberFormat="1" applyFill="1" applyBorder="1" applyAlignment="1">
      <alignment horizontal="right" vertical="center"/>
    </xf>
    <xf numFmtId="0" fontId="0" fillId="0" borderId="0" xfId="86" applyFont="1" applyFill="1">
      <alignment/>
      <protection/>
    </xf>
    <xf numFmtId="0" fontId="87" fillId="0" borderId="0" xfId="0" applyFont="1" applyAlignment="1">
      <alignment/>
    </xf>
    <xf numFmtId="0" fontId="30" fillId="0" borderId="0" xfId="0" applyFont="1" applyFill="1" applyAlignment="1">
      <alignment horizontal="right"/>
    </xf>
    <xf numFmtId="3" fontId="30" fillId="0" borderId="19" xfId="0" applyNumberFormat="1" applyFont="1" applyFill="1" applyBorder="1" applyAlignment="1">
      <alignment horizontal="right"/>
    </xf>
    <xf numFmtId="3" fontId="30" fillId="0" borderId="0" xfId="0" applyNumberFormat="1" applyFont="1" applyFill="1" applyAlignment="1">
      <alignment horizontal="right"/>
    </xf>
    <xf numFmtId="3" fontId="30" fillId="0" borderId="14" xfId="0" applyNumberFormat="1" applyFont="1" applyFill="1" applyBorder="1" applyAlignment="1">
      <alignment horizontal="right"/>
    </xf>
    <xf numFmtId="0" fontId="30" fillId="0" borderId="0" xfId="0" applyFont="1" applyFill="1" applyAlignment="1">
      <alignment/>
    </xf>
    <xf numFmtId="44" fontId="30" fillId="0" borderId="19" xfId="0" applyNumberFormat="1" applyFont="1" applyFill="1" applyBorder="1" applyAlignment="1">
      <alignment horizontal="right"/>
    </xf>
    <xf numFmtId="44" fontId="30" fillId="0" borderId="0" xfId="0" applyNumberFormat="1" applyFont="1" applyFill="1" applyAlignment="1">
      <alignment horizontal="right"/>
    </xf>
    <xf numFmtId="44" fontId="30" fillId="0" borderId="14" xfId="0" applyNumberFormat="1" applyFont="1" applyFill="1" applyBorder="1" applyAlignment="1">
      <alignment horizontal="right"/>
    </xf>
    <xf numFmtId="0" fontId="4" fillId="0" borderId="0" xfId="89" applyFont="1" applyAlignment="1">
      <alignment/>
    </xf>
    <xf numFmtId="0" fontId="31" fillId="0" borderId="0" xfId="89" applyFont="1" applyAlignment="1">
      <alignment/>
    </xf>
    <xf numFmtId="178" fontId="8" fillId="0" borderId="0" xfId="89" applyNumberFormat="1" applyFont="1" applyAlignment="1">
      <alignment/>
    </xf>
    <xf numFmtId="0" fontId="4" fillId="0" borderId="0" xfId="89" applyFont="1" applyAlignment="1">
      <alignment horizontal="fill"/>
    </xf>
    <xf numFmtId="0" fontId="4" fillId="0" borderId="0" xfId="89" applyFont="1" applyAlignment="1">
      <alignment/>
    </xf>
    <xf numFmtId="0" fontId="88" fillId="0" borderId="0" xfId="89" applyFont="1" applyAlignment="1">
      <alignment/>
    </xf>
    <xf numFmtId="0" fontId="32" fillId="0" borderId="0" xfId="89" applyFont="1" applyAlignment="1">
      <alignment/>
    </xf>
    <xf numFmtId="0" fontId="32" fillId="0" borderId="0" xfId="89" applyFont="1" applyBorder="1" applyAlignment="1">
      <alignment horizontal="left"/>
    </xf>
    <xf numFmtId="0" fontId="32" fillId="0" borderId="0" xfId="89" applyFont="1" applyAlignment="1">
      <alignment horizontal="left"/>
    </xf>
    <xf numFmtId="191" fontId="2" fillId="0" borderId="5" xfId="0" applyNumberFormat="1" applyFont="1" applyFill="1" applyBorder="1" applyAlignment="1">
      <alignment/>
    </xf>
    <xf numFmtId="191" fontId="2" fillId="0" borderId="16" xfId="0" applyNumberFormat="1" applyFont="1" applyFill="1" applyBorder="1" applyAlignment="1">
      <alignment/>
    </xf>
    <xf numFmtId="190" fontId="2" fillId="0" borderId="45" xfId="0" applyNumberFormat="1" applyFont="1" applyFill="1" applyBorder="1" applyAlignment="1">
      <alignment horizontal="right"/>
    </xf>
    <xf numFmtId="190" fontId="4" fillId="0" borderId="14" xfId="89" applyNumberFormat="1" applyFont="1" applyFill="1" applyBorder="1" applyAlignment="1">
      <alignment/>
    </xf>
    <xf numFmtId="190" fontId="4" fillId="0" borderId="14" xfId="89" applyNumberFormat="1" applyFont="1" applyBorder="1" applyAlignment="1">
      <alignment/>
    </xf>
    <xf numFmtId="191" fontId="0" fillId="0" borderId="19" xfId="0" applyNumberFormat="1" applyFont="1" applyFill="1" applyBorder="1" applyAlignment="1">
      <alignment/>
    </xf>
    <xf numFmtId="190" fontId="2" fillId="0" borderId="45" xfId="0" applyNumberFormat="1" applyFont="1" applyBorder="1" applyAlignment="1">
      <alignment/>
    </xf>
    <xf numFmtId="0" fontId="4" fillId="0" borderId="0" xfId="89" applyFont="1" applyBorder="1" applyAlignment="1">
      <alignment/>
    </xf>
    <xf numFmtId="191" fontId="21" fillId="0" borderId="19" xfId="0" applyNumberFormat="1" applyFont="1" applyFill="1" applyBorder="1" applyAlignment="1">
      <alignment/>
    </xf>
    <xf numFmtId="191" fontId="0" fillId="0" borderId="19" xfId="0" applyNumberFormat="1" applyFill="1" applyBorder="1" applyAlignment="1">
      <alignment/>
    </xf>
    <xf numFmtId="190" fontId="0" fillId="0" borderId="45" xfId="0" applyNumberFormat="1" applyFont="1" applyBorder="1" applyAlignment="1">
      <alignment wrapText="1"/>
    </xf>
    <xf numFmtId="0" fontId="4" fillId="0" borderId="0" xfId="89" applyFont="1" applyFill="1" applyBorder="1" applyAlignment="1">
      <alignment/>
    </xf>
    <xf numFmtId="190" fontId="0" fillId="0" borderId="45" xfId="0" applyNumberFormat="1" applyFont="1" applyFill="1" applyBorder="1" applyAlignment="1">
      <alignment wrapText="1"/>
    </xf>
    <xf numFmtId="191" fontId="2" fillId="0" borderId="14" xfId="0" applyNumberFormat="1" applyFont="1" applyBorder="1" applyAlignment="1">
      <alignment/>
    </xf>
    <xf numFmtId="191" fontId="2" fillId="0" borderId="19" xfId="0" applyNumberFormat="1" applyFont="1" applyBorder="1" applyAlignment="1">
      <alignment/>
    </xf>
    <xf numFmtId="49" fontId="0" fillId="0" borderId="26" xfId="0" applyNumberFormat="1" applyFont="1" applyBorder="1" applyAlignment="1">
      <alignment horizontal="center" vertical="center"/>
    </xf>
    <xf numFmtId="49" fontId="0" fillId="0" borderId="35" xfId="0" applyNumberFormat="1" applyFont="1" applyBorder="1" applyAlignment="1">
      <alignment horizontal="center" vertical="center"/>
    </xf>
    <xf numFmtId="190" fontId="2" fillId="0" borderId="46" xfId="0" applyNumberFormat="1" applyFont="1" applyBorder="1" applyAlignment="1">
      <alignment horizontal="left" wrapText="1"/>
    </xf>
    <xf numFmtId="0" fontId="2" fillId="0" borderId="0" xfId="90" applyFont="1" applyAlignment="1">
      <alignment horizontal="center"/>
      <protection/>
    </xf>
    <xf numFmtId="0" fontId="0" fillId="0" borderId="0" xfId="90" applyFont="1" applyFill="1">
      <alignment/>
      <protection/>
    </xf>
    <xf numFmtId="0" fontId="0" fillId="0" borderId="0" xfId="90" applyFont="1" applyFill="1" applyBorder="1">
      <alignment/>
      <protection/>
    </xf>
    <xf numFmtId="0" fontId="0" fillId="0" borderId="0" xfId="90" applyFont="1" applyFill="1" applyBorder="1" applyAlignment="1">
      <alignment horizontal="left" vertical="top" wrapText="1"/>
      <protection/>
    </xf>
    <xf numFmtId="4" fontId="0" fillId="0" borderId="0" xfId="90" applyNumberFormat="1" applyFont="1" applyFill="1" applyBorder="1">
      <alignment/>
      <protection/>
    </xf>
    <xf numFmtId="4" fontId="2" fillId="0" borderId="5" xfId="90" applyNumberFormat="1" applyFont="1" applyFill="1" applyBorder="1" applyAlignment="1">
      <alignment vertical="center"/>
      <protection/>
    </xf>
    <xf numFmtId="0" fontId="2" fillId="0" borderId="16" xfId="90" applyFont="1" applyFill="1" applyBorder="1" applyAlignment="1">
      <alignment horizontal="center" vertical="center"/>
      <protection/>
    </xf>
    <xf numFmtId="0" fontId="2" fillId="0" borderId="42" xfId="90" applyFont="1" applyFill="1" applyBorder="1" applyAlignment="1">
      <alignment horizontal="right"/>
      <protection/>
    </xf>
    <xf numFmtId="0" fontId="0" fillId="0" borderId="5" xfId="90" applyFont="1" applyFill="1" applyBorder="1">
      <alignment/>
      <protection/>
    </xf>
    <xf numFmtId="4" fontId="0" fillId="0" borderId="23" xfId="0" applyNumberFormat="1" applyFont="1" applyFill="1" applyBorder="1" applyAlignment="1">
      <alignment vertical="center"/>
    </xf>
    <xf numFmtId="0" fontId="0" fillId="0" borderId="24" xfId="90" applyFont="1" applyFill="1" applyBorder="1" applyAlignment="1">
      <alignment horizontal="left" vertical="center"/>
      <protection/>
    </xf>
    <xf numFmtId="0" fontId="0" fillId="0" borderId="26" xfId="90" applyFont="1" applyFill="1" applyBorder="1" applyAlignment="1">
      <alignment horizontal="center"/>
      <protection/>
    </xf>
    <xf numFmtId="0" fontId="0" fillId="0" borderId="26" xfId="90" applyFont="1" applyFill="1" applyBorder="1" applyAlignment="1">
      <alignment horizontal="center" wrapText="1"/>
      <protection/>
    </xf>
    <xf numFmtId="0" fontId="0" fillId="0" borderId="36" xfId="90" applyFont="1" applyFill="1" applyBorder="1" applyAlignment="1">
      <alignment horizontal="center"/>
      <protection/>
    </xf>
    <xf numFmtId="0" fontId="0" fillId="0" borderId="25" xfId="90" applyFont="1" applyFill="1" applyBorder="1" applyAlignment="1">
      <alignment horizontal="left"/>
      <protection/>
    </xf>
    <xf numFmtId="0" fontId="2" fillId="0" borderId="0" xfId="90" applyFont="1" applyFill="1" applyAlignment="1">
      <alignment horizontal="center"/>
      <protection/>
    </xf>
    <xf numFmtId="174" fontId="2" fillId="0" borderId="0" xfId="90" applyNumberFormat="1" applyFont="1" applyFill="1" applyBorder="1" applyAlignment="1">
      <alignment horizontal="right"/>
      <protection/>
    </xf>
    <xf numFmtId="0" fontId="2" fillId="0" borderId="0" xfId="90" applyFont="1" applyFill="1" applyBorder="1" applyAlignment="1">
      <alignment horizontal="right"/>
      <protection/>
    </xf>
    <xf numFmtId="0" fontId="2" fillId="0" borderId="0" xfId="90" applyFont="1" applyFill="1" applyBorder="1">
      <alignment/>
      <protection/>
    </xf>
    <xf numFmtId="4" fontId="89" fillId="0" borderId="0" xfId="90" applyNumberFormat="1" applyFont="1" applyFill="1" applyBorder="1">
      <alignment/>
      <protection/>
    </xf>
    <xf numFmtId="0" fontId="2" fillId="0" borderId="16" xfId="90" applyFont="1" applyFill="1" applyBorder="1" applyAlignment="1">
      <alignment horizontal="right"/>
      <protection/>
    </xf>
    <xf numFmtId="0" fontId="2" fillId="0" borderId="20" xfId="90" applyFont="1" applyFill="1" applyBorder="1">
      <alignment/>
      <protection/>
    </xf>
    <xf numFmtId="4" fontId="0" fillId="0" borderId="0" xfId="90" applyNumberFormat="1" applyFont="1" applyFill="1">
      <alignment/>
      <protection/>
    </xf>
    <xf numFmtId="0" fontId="0" fillId="0" borderId="21" xfId="90" applyFont="1" applyFill="1" applyBorder="1">
      <alignment/>
      <protection/>
    </xf>
    <xf numFmtId="0" fontId="0" fillId="0" borderId="14" xfId="90" applyFont="1" applyFill="1" applyBorder="1">
      <alignment/>
      <protection/>
    </xf>
    <xf numFmtId="0" fontId="0" fillId="0" borderId="13" xfId="90" applyFont="1" applyFill="1" applyBorder="1">
      <alignment/>
      <protection/>
    </xf>
    <xf numFmtId="0" fontId="0" fillId="0" borderId="0" xfId="0" applyFont="1" applyFill="1" applyAlignment="1">
      <alignment/>
    </xf>
    <xf numFmtId="0" fontId="0" fillId="0" borderId="23" xfId="90" applyFont="1" applyFill="1" applyBorder="1">
      <alignment/>
      <protection/>
    </xf>
    <xf numFmtId="0" fontId="0" fillId="0" borderId="22" xfId="90" applyFont="1" applyFill="1" applyBorder="1">
      <alignment/>
      <protection/>
    </xf>
    <xf numFmtId="0" fontId="0" fillId="0" borderId="15" xfId="90" applyFont="1" applyFill="1" applyBorder="1" applyAlignment="1">
      <alignment horizontal="center"/>
      <protection/>
    </xf>
    <xf numFmtId="0" fontId="0" fillId="0" borderId="12" xfId="90" applyFont="1" applyFill="1" applyBorder="1" applyAlignment="1">
      <alignment horizontal="left"/>
      <protection/>
    </xf>
    <xf numFmtId="0" fontId="4" fillId="0" borderId="0" xfId="89" applyFont="1" applyFill="1" applyBorder="1" applyAlignment="1">
      <alignment horizontal="left"/>
    </xf>
    <xf numFmtId="4" fontId="2" fillId="0" borderId="0" xfId="90" applyNumberFormat="1" applyFont="1" applyFill="1" applyBorder="1">
      <alignment/>
      <protection/>
    </xf>
    <xf numFmtId="0" fontId="0" fillId="0" borderId="19" xfId="90" applyFont="1" applyFill="1" applyBorder="1">
      <alignment/>
      <protection/>
    </xf>
    <xf numFmtId="0" fontId="2" fillId="0" borderId="0" xfId="90" applyFont="1" applyFill="1">
      <alignment/>
      <protection/>
    </xf>
    <xf numFmtId="0" fontId="35" fillId="0" borderId="0" xfId="90" applyFont="1" applyFill="1">
      <alignment/>
      <protection/>
    </xf>
    <xf numFmtId="0" fontId="0" fillId="0" borderId="25" xfId="90" applyFont="1" applyFill="1" applyBorder="1" applyAlignment="1">
      <alignment horizontal="center"/>
      <protection/>
    </xf>
    <xf numFmtId="0" fontId="0" fillId="0" borderId="35" xfId="90" applyFont="1" applyFill="1" applyBorder="1" applyAlignment="1">
      <alignment horizontal="center"/>
      <protection/>
    </xf>
    <xf numFmtId="0" fontId="0" fillId="0" borderId="25" xfId="90" applyFont="1" applyFill="1" applyBorder="1">
      <alignment/>
      <protection/>
    </xf>
    <xf numFmtId="0" fontId="2" fillId="0" borderId="0" xfId="90" applyFont="1" applyFill="1" applyBorder="1" applyAlignment="1">
      <alignment vertical="center"/>
      <protection/>
    </xf>
    <xf numFmtId="0" fontId="0" fillId="0" borderId="0" xfId="90" applyFont="1" applyFill="1" applyBorder="1" applyAlignment="1">
      <alignment horizontal="centerContinuous"/>
      <protection/>
    </xf>
    <xf numFmtId="0" fontId="2" fillId="0" borderId="0" xfId="90" applyFont="1" applyFill="1" applyBorder="1" applyAlignment="1">
      <alignment horizontal="center"/>
      <protection/>
    </xf>
    <xf numFmtId="0" fontId="4" fillId="0" borderId="0" xfId="89" applyFont="1" applyFill="1" applyAlignment="1">
      <alignment/>
    </xf>
    <xf numFmtId="0" fontId="4" fillId="0" borderId="0" xfId="88" applyFont="1" applyFill="1" applyBorder="1">
      <alignment/>
      <protection/>
    </xf>
    <xf numFmtId="4" fontId="4" fillId="0" borderId="0" xfId="89" applyNumberFormat="1" applyFont="1" applyFill="1" applyAlignment="1">
      <alignment/>
    </xf>
    <xf numFmtId="0" fontId="4" fillId="0" borderId="0" xfId="88" applyFont="1" applyFill="1" applyBorder="1" applyAlignment="1">
      <alignment horizontal="center"/>
      <protection/>
    </xf>
    <xf numFmtId="176" fontId="4" fillId="0" borderId="0" xfId="88" applyNumberFormat="1" applyFont="1" applyFill="1" applyBorder="1" applyAlignment="1">
      <alignment horizontal="center"/>
      <protection/>
    </xf>
    <xf numFmtId="0" fontId="33" fillId="0" borderId="0" xfId="0" applyFont="1" applyFill="1" applyAlignment="1">
      <alignment/>
    </xf>
    <xf numFmtId="2" fontId="4" fillId="0" borderId="0" xfId="88" applyNumberFormat="1" applyFont="1" applyFill="1" applyBorder="1" applyAlignment="1">
      <alignment horizontal="center"/>
      <protection/>
    </xf>
    <xf numFmtId="1" fontId="4" fillId="0" borderId="0" xfId="89" applyNumberFormat="1" applyFont="1" applyFill="1" applyAlignment="1">
      <alignment horizontal="left" indent="5"/>
    </xf>
    <xf numFmtId="189" fontId="4" fillId="0" borderId="0" xfId="88" applyNumberFormat="1" applyFont="1" applyFill="1" applyBorder="1" applyAlignment="1">
      <alignment horizontal="center"/>
      <protection/>
    </xf>
    <xf numFmtId="0" fontId="4" fillId="0" borderId="0" xfId="88" applyFont="1" applyFill="1">
      <alignment/>
      <protection/>
    </xf>
    <xf numFmtId="4" fontId="0" fillId="0" borderId="0" xfId="0" applyNumberFormat="1" applyFill="1" applyAlignment="1">
      <alignment/>
    </xf>
    <xf numFmtId="0" fontId="0" fillId="0" borderId="0" xfId="0" applyFont="1" applyFill="1" applyBorder="1" applyAlignment="1">
      <alignment horizontal="left" wrapText="1"/>
    </xf>
    <xf numFmtId="0" fontId="21" fillId="0" borderId="0" xfId="0" applyFont="1" applyFill="1" applyAlignment="1">
      <alignment vertical="center"/>
    </xf>
    <xf numFmtId="0" fontId="90" fillId="0" borderId="0" xfId="0" applyFont="1" applyFill="1" applyBorder="1" applyAlignment="1">
      <alignment vertical="center"/>
    </xf>
    <xf numFmtId="0" fontId="91" fillId="0" borderId="0" xfId="0" applyFont="1" applyFill="1" applyBorder="1" applyAlignment="1">
      <alignment vertical="center"/>
    </xf>
    <xf numFmtId="0" fontId="1" fillId="0" borderId="26" xfId="0" applyFont="1" applyFill="1" applyBorder="1" applyAlignment="1">
      <alignment horizontal="center" vertical="center"/>
    </xf>
    <xf numFmtId="0" fontId="90" fillId="0" borderId="25" xfId="0" applyFont="1" applyFill="1" applyBorder="1" applyAlignment="1">
      <alignment vertical="center"/>
    </xf>
    <xf numFmtId="0" fontId="21" fillId="0" borderId="0" xfId="0" applyFont="1" applyFill="1" applyBorder="1" applyAlignment="1">
      <alignment vertical="center"/>
    </xf>
    <xf numFmtId="0" fontId="0" fillId="0" borderId="0" xfId="0" applyFill="1" applyBorder="1" applyAlignment="1">
      <alignment wrapText="1"/>
    </xf>
    <xf numFmtId="176" fontId="2" fillId="0" borderId="0" xfId="0" applyNumberFormat="1" applyFont="1" applyFill="1" applyBorder="1" applyAlignment="1">
      <alignment/>
    </xf>
    <xf numFmtId="0" fontId="2" fillId="0" borderId="0" xfId="0" applyFont="1" applyFill="1" applyBorder="1" applyAlignment="1">
      <alignment/>
    </xf>
    <xf numFmtId="176" fontId="0" fillId="0" borderId="21" xfId="0" applyNumberFormat="1" applyFill="1" applyBorder="1" applyAlignment="1">
      <alignment/>
    </xf>
    <xf numFmtId="176" fontId="0" fillId="0" borderId="14" xfId="0" applyNumberFormat="1" applyFill="1" applyBorder="1" applyAlignment="1">
      <alignment/>
    </xf>
    <xf numFmtId="0" fontId="0" fillId="0" borderId="0" xfId="0" applyFont="1" applyFill="1" applyBorder="1" applyAlignment="1">
      <alignment/>
    </xf>
    <xf numFmtId="176" fontId="0" fillId="0" borderId="20" xfId="0" applyNumberFormat="1" applyFill="1" applyBorder="1" applyAlignment="1">
      <alignment/>
    </xf>
    <xf numFmtId="0" fontId="0" fillId="0" borderId="20" xfId="0" applyFill="1" applyBorder="1" applyAlignment="1">
      <alignment/>
    </xf>
    <xf numFmtId="0" fontId="0" fillId="0" borderId="25" xfId="0" applyFill="1" applyBorder="1" applyAlignment="1">
      <alignment horizontal="center"/>
    </xf>
    <xf numFmtId="0" fontId="0" fillId="0" borderId="35" xfId="0" applyFill="1" applyBorder="1" applyAlignment="1">
      <alignment horizontal="center"/>
    </xf>
    <xf numFmtId="0" fontId="0" fillId="0" borderId="35" xfId="0" applyFont="1" applyFill="1" applyBorder="1" applyAlignment="1">
      <alignment horizontal="center"/>
    </xf>
    <xf numFmtId="0" fontId="0" fillId="0" borderId="25" xfId="0" applyFill="1" applyBorder="1" applyAlignment="1">
      <alignment/>
    </xf>
    <xf numFmtId="3" fontId="0" fillId="0" borderId="0" xfId="0" applyNumberFormat="1" applyFont="1" applyFill="1" applyBorder="1" applyAlignment="1">
      <alignment vertical="top" wrapText="1"/>
    </xf>
    <xf numFmtId="3" fontId="0" fillId="0" borderId="0" xfId="0" applyNumberFormat="1" applyFont="1" applyFill="1" applyBorder="1" applyAlignment="1">
      <alignment horizontal="right" vertical="top" wrapText="1"/>
    </xf>
    <xf numFmtId="0" fontId="0" fillId="0" borderId="0" xfId="0" applyFill="1" applyBorder="1" applyAlignment="1">
      <alignment horizontal="left"/>
    </xf>
    <xf numFmtId="0" fontId="0" fillId="0" borderId="0" xfId="0" applyFont="1" applyFill="1" applyBorder="1" applyAlignment="1">
      <alignment horizontal="center" vertical="top"/>
    </xf>
    <xf numFmtId="0" fontId="0" fillId="0" borderId="26" xfId="0" applyFont="1" applyFill="1" applyBorder="1" applyAlignment="1">
      <alignment horizontal="center" vertical="top"/>
    </xf>
    <xf numFmtId="0" fontId="0" fillId="0" borderId="35" xfId="0" applyFont="1" applyFill="1" applyBorder="1" applyAlignment="1">
      <alignment horizontal="center" vertical="top"/>
    </xf>
    <xf numFmtId="0" fontId="0" fillId="0" borderId="25" xfId="0" applyFont="1" applyFill="1" applyBorder="1" applyAlignment="1">
      <alignment/>
    </xf>
    <xf numFmtId="0" fontId="2" fillId="0" borderId="0" xfId="0" applyFont="1" applyFill="1" applyAlignment="1">
      <alignment/>
    </xf>
    <xf numFmtId="0" fontId="71" fillId="0" borderId="0" xfId="57" applyFill="1" applyAlignment="1">
      <alignment/>
    </xf>
    <xf numFmtId="0" fontId="34" fillId="0" borderId="0" xfId="0" applyFont="1" applyFill="1" applyAlignment="1">
      <alignment/>
    </xf>
    <xf numFmtId="0" fontId="33" fillId="0" borderId="0" xfId="0" applyFont="1" applyFill="1" applyAlignment="1">
      <alignment/>
    </xf>
    <xf numFmtId="0" fontId="0" fillId="0" borderId="2" xfId="90" applyFont="1" applyFill="1" applyBorder="1" applyAlignment="1">
      <alignment horizontal="center" vertical="center"/>
      <protection/>
    </xf>
    <xf numFmtId="4" fontId="0" fillId="0" borderId="23" xfId="90" applyNumberFormat="1" applyFont="1" applyFill="1" applyBorder="1">
      <alignment/>
      <protection/>
    </xf>
    <xf numFmtId="4" fontId="0" fillId="0" borderId="14" xfId="90" applyNumberFormat="1" applyFont="1" applyFill="1" applyBorder="1">
      <alignment/>
      <protection/>
    </xf>
    <xf numFmtId="4" fontId="0" fillId="0" borderId="14" xfId="0" applyNumberFormat="1" applyFont="1" applyFill="1" applyBorder="1" applyAlignment="1">
      <alignment vertical="center"/>
    </xf>
    <xf numFmtId="4" fontId="0" fillId="0" borderId="5" xfId="0" applyNumberFormat="1" applyFont="1" applyFill="1" applyBorder="1" applyAlignment="1">
      <alignment vertical="center"/>
    </xf>
    <xf numFmtId="4" fontId="0" fillId="0" borderId="21" xfId="0" applyNumberFormat="1" applyFont="1" applyFill="1" applyBorder="1" applyAlignment="1">
      <alignment vertical="center"/>
    </xf>
    <xf numFmtId="4" fontId="2" fillId="0" borderId="19" xfId="90" applyNumberFormat="1" applyFont="1" applyFill="1" applyBorder="1">
      <alignment/>
      <protection/>
    </xf>
    <xf numFmtId="4" fontId="0" fillId="0" borderId="19" xfId="90" applyNumberFormat="1" applyFont="1" applyFill="1" applyBorder="1" applyAlignment="1">
      <alignment horizontal="right"/>
      <protection/>
    </xf>
    <xf numFmtId="0" fontId="0" fillId="0" borderId="19" xfId="90" applyFont="1" applyFill="1" applyBorder="1" applyAlignment="1">
      <alignment horizontal="right"/>
      <protection/>
    </xf>
    <xf numFmtId="0" fontId="0" fillId="0" borderId="17" xfId="90" applyFont="1" applyFill="1" applyBorder="1">
      <alignment/>
      <protection/>
    </xf>
    <xf numFmtId="4" fontId="0" fillId="0" borderId="19" xfId="90" applyNumberFormat="1" applyFont="1" applyFill="1" applyBorder="1">
      <alignment/>
      <protection/>
    </xf>
    <xf numFmtId="4" fontId="2" fillId="0" borderId="16" xfId="90" applyNumberFormat="1" applyFont="1" applyFill="1" applyBorder="1">
      <alignment/>
      <protection/>
    </xf>
    <xf numFmtId="4" fontId="2" fillId="0" borderId="20" xfId="90" applyNumberFormat="1" applyFont="1" applyFill="1" applyBorder="1">
      <alignment/>
      <protection/>
    </xf>
    <xf numFmtId="4" fontId="2" fillId="0" borderId="5" xfId="90" applyNumberFormat="1" applyFont="1" applyFill="1" applyBorder="1">
      <alignment/>
      <protection/>
    </xf>
    <xf numFmtId="4" fontId="2" fillId="0" borderId="0" xfId="90" applyNumberFormat="1" applyFont="1" applyFill="1" applyBorder="1" applyAlignment="1">
      <alignment horizontal="right"/>
      <protection/>
    </xf>
    <xf numFmtId="179" fontId="2" fillId="0" borderId="5" xfId="90" applyNumberFormat="1" applyFont="1" applyFill="1" applyBorder="1" applyAlignment="1">
      <alignment horizontal="right"/>
      <protection/>
    </xf>
    <xf numFmtId="0" fontId="8" fillId="0" borderId="0" xfId="88" applyFont="1" applyFill="1">
      <alignment/>
      <protection/>
    </xf>
    <xf numFmtId="0" fontId="0" fillId="0" borderId="0" xfId="89" applyFont="1" applyFill="1" applyAlignment="1">
      <alignment/>
    </xf>
    <xf numFmtId="0" fontId="4" fillId="0" borderId="12" xfId="88" applyFont="1" applyFill="1" applyBorder="1" applyAlignment="1">
      <alignment horizontal="centerContinuous" vertical="center"/>
      <protection/>
    </xf>
    <xf numFmtId="0" fontId="4" fillId="0" borderId="0" xfId="88" applyFont="1" applyFill="1" applyAlignment="1">
      <alignment vertical="center"/>
      <protection/>
    </xf>
    <xf numFmtId="0" fontId="4" fillId="0" borderId="13" xfId="88" applyFont="1" applyFill="1" applyBorder="1" applyAlignment="1">
      <alignment horizontal="center"/>
      <protection/>
    </xf>
    <xf numFmtId="0" fontId="4" fillId="0" borderId="0" xfId="88" applyFont="1" applyFill="1" applyAlignment="1">
      <alignment horizontal="left" indent="5"/>
      <protection/>
    </xf>
    <xf numFmtId="0" fontId="4" fillId="0" borderId="0" xfId="88" applyFont="1" applyFill="1" applyBorder="1" applyAlignment="1">
      <alignment horizontal="left" indent="5"/>
      <protection/>
    </xf>
    <xf numFmtId="0" fontId="36" fillId="0" borderId="0" xfId="88" applyFont="1" applyFill="1">
      <alignment/>
      <protection/>
    </xf>
    <xf numFmtId="0" fontId="4" fillId="0" borderId="47" xfId="88" applyFont="1" applyFill="1" applyBorder="1">
      <alignment/>
      <protection/>
    </xf>
    <xf numFmtId="0" fontId="4" fillId="0" borderId="0" xfId="89" applyFont="1" applyFill="1" applyAlignment="1">
      <alignment horizontal="left" indent="5"/>
    </xf>
    <xf numFmtId="0" fontId="4" fillId="0" borderId="0" xfId="89" applyFont="1" applyFill="1" applyAlignment="1">
      <alignment horizontal="center"/>
    </xf>
    <xf numFmtId="0" fontId="4" fillId="0" borderId="0" xfId="89" applyFont="1" applyFill="1" applyAlignment="1">
      <alignment horizontal="left"/>
    </xf>
    <xf numFmtId="0" fontId="32" fillId="0" borderId="0" xfId="89" applyFont="1" applyFill="1" applyAlignment="1">
      <alignment/>
    </xf>
    <xf numFmtId="176" fontId="0" fillId="0" borderId="16" xfId="0" applyNumberFormat="1" applyFill="1" applyBorder="1" applyAlignment="1">
      <alignment/>
    </xf>
    <xf numFmtId="176" fontId="0" fillId="0" borderId="19" xfId="0" applyNumberFormat="1" applyFill="1" applyBorder="1" applyAlignment="1">
      <alignment/>
    </xf>
    <xf numFmtId="0" fontId="91" fillId="0" borderId="20" xfId="0" applyFont="1" applyFill="1" applyBorder="1" applyAlignment="1">
      <alignment horizontal="right" vertical="center"/>
    </xf>
    <xf numFmtId="0" fontId="90" fillId="0" borderId="14" xfId="0" applyFont="1" applyFill="1" applyBorder="1" applyAlignment="1">
      <alignment vertical="center"/>
    </xf>
    <xf numFmtId="0" fontId="91" fillId="0" borderId="5" xfId="0" applyFont="1" applyFill="1" applyBorder="1" applyAlignment="1">
      <alignment horizontal="right" vertical="center"/>
    </xf>
    <xf numFmtId="0" fontId="90" fillId="0" borderId="5" xfId="0" applyFont="1" applyFill="1" applyBorder="1" applyAlignment="1">
      <alignment vertical="center"/>
    </xf>
    <xf numFmtId="3" fontId="83" fillId="0" borderId="0" xfId="0" applyNumberFormat="1" applyFont="1" applyFill="1" applyBorder="1" applyAlignment="1">
      <alignment horizontal="right" vertical="top" wrapText="1"/>
    </xf>
    <xf numFmtId="3" fontId="0" fillId="0" borderId="19" xfId="0" applyNumberFormat="1" applyFill="1" applyBorder="1" applyAlignment="1">
      <alignment vertical="center"/>
    </xf>
    <xf numFmtId="3" fontId="0" fillId="0" borderId="19" xfId="0" applyNumberFormat="1" applyFont="1" applyFill="1" applyBorder="1" applyAlignment="1">
      <alignment vertical="center" wrapText="1"/>
    </xf>
    <xf numFmtId="3" fontId="0" fillId="0" borderId="14" xfId="0" applyNumberFormat="1" applyFont="1" applyFill="1" applyBorder="1" applyAlignment="1">
      <alignment vertical="center" wrapText="1"/>
    </xf>
    <xf numFmtId="3" fontId="90" fillId="0" borderId="14" xfId="0" applyNumberFormat="1" applyFont="1" applyFill="1" applyBorder="1" applyAlignment="1">
      <alignment horizontal="right" vertical="center"/>
    </xf>
    <xf numFmtId="3" fontId="91" fillId="0" borderId="5" xfId="0" applyNumberFormat="1" applyFont="1" applyFill="1" applyBorder="1" applyAlignment="1">
      <alignment horizontal="right" vertical="center"/>
    </xf>
    <xf numFmtId="3" fontId="90" fillId="0" borderId="14" xfId="0" applyNumberFormat="1" applyFont="1" applyFill="1" applyBorder="1" applyAlignment="1">
      <alignment vertical="center"/>
    </xf>
    <xf numFmtId="0" fontId="0" fillId="0" borderId="14" xfId="90" applyFont="1" applyFill="1" applyBorder="1" applyAlignment="1">
      <alignment wrapText="1"/>
      <protection/>
    </xf>
    <xf numFmtId="0" fontId="0" fillId="0" borderId="0" xfId="90" applyFont="1" applyFill="1" applyBorder="1" applyAlignment="1">
      <alignment vertical="top"/>
      <protection/>
    </xf>
    <xf numFmtId="0" fontId="79" fillId="0" borderId="36" xfId="0" applyFont="1" applyFill="1" applyBorder="1" applyAlignment="1">
      <alignment horizontal="left" vertical="center" wrapText="1" indent="1"/>
    </xf>
    <xf numFmtId="0" fontId="79" fillId="0" borderId="35" xfId="0" applyFont="1" applyFill="1" applyBorder="1" applyAlignment="1">
      <alignment horizontal="center" vertical="center" wrapText="1"/>
    </xf>
    <xf numFmtId="0" fontId="79" fillId="0" borderId="26" xfId="0" applyFont="1" applyFill="1" applyBorder="1" applyAlignment="1">
      <alignment horizontal="center" vertical="center" wrapText="1"/>
    </xf>
    <xf numFmtId="0" fontId="4" fillId="0" borderId="0" xfId="84" applyFont="1" applyBorder="1" applyAlignment="1">
      <alignment horizontal="left" wrapText="1"/>
      <protection/>
    </xf>
    <xf numFmtId="0" fontId="2" fillId="0" borderId="0" xfId="84" applyFont="1" applyBorder="1" applyAlignment="1">
      <alignment horizontal="center"/>
      <protection/>
    </xf>
    <xf numFmtId="0" fontId="0" fillId="0" borderId="48" xfId="84" applyFill="1" applyBorder="1" applyAlignment="1">
      <alignment horizontal="center"/>
      <protection/>
    </xf>
    <xf numFmtId="0" fontId="0" fillId="0" borderId="33" xfId="84" applyFill="1" applyBorder="1" applyAlignment="1">
      <alignment horizontal="center"/>
      <protection/>
    </xf>
    <xf numFmtId="0" fontId="0" fillId="0" borderId="49" xfId="84" applyFill="1" applyBorder="1" applyAlignment="1">
      <alignment horizontal="center"/>
      <protection/>
    </xf>
    <xf numFmtId="0" fontId="0" fillId="0" borderId="50" xfId="84" applyFill="1" applyBorder="1" applyAlignment="1">
      <alignment horizontal="center"/>
      <protection/>
    </xf>
    <xf numFmtId="0" fontId="0" fillId="0" borderId="34" xfId="84" applyFill="1" applyBorder="1" applyAlignment="1">
      <alignment horizontal="center"/>
      <protection/>
    </xf>
    <xf numFmtId="0" fontId="0" fillId="0" borderId="32" xfId="84" applyFill="1" applyBorder="1" applyAlignment="1">
      <alignment horizontal="center"/>
      <protection/>
    </xf>
    <xf numFmtId="0" fontId="2" fillId="0" borderId="0" xfId="84" applyFont="1" applyFill="1" applyBorder="1" applyAlignment="1">
      <alignment horizontal="center"/>
      <protection/>
    </xf>
    <xf numFmtId="0" fontId="0" fillId="0" borderId="48" xfId="84" applyBorder="1" applyAlignment="1">
      <alignment horizontal="center"/>
      <protection/>
    </xf>
    <xf numFmtId="0" fontId="0" fillId="0" borderId="33" xfId="84" applyBorder="1" applyAlignment="1">
      <alignment horizontal="center"/>
      <protection/>
    </xf>
    <xf numFmtId="0" fontId="0" fillId="0" borderId="49" xfId="84" applyBorder="1" applyAlignment="1">
      <alignment horizontal="center"/>
      <protection/>
    </xf>
    <xf numFmtId="0" fontId="0" fillId="0" borderId="50" xfId="84" applyBorder="1" applyAlignment="1">
      <alignment horizontal="center"/>
      <protection/>
    </xf>
    <xf numFmtId="0" fontId="0" fillId="0" borderId="34" xfId="84" applyBorder="1" applyAlignment="1">
      <alignment horizontal="center"/>
      <protection/>
    </xf>
    <xf numFmtId="0" fontId="0" fillId="0" borderId="32" xfId="84" applyBorder="1" applyAlignment="1">
      <alignment horizontal="center"/>
      <protection/>
    </xf>
    <xf numFmtId="3" fontId="4" fillId="0" borderId="0" xfId="84" applyNumberFormat="1" applyFont="1" applyFill="1" applyBorder="1" applyAlignment="1">
      <alignment horizontal="left" wrapText="1"/>
      <protection/>
    </xf>
    <xf numFmtId="3" fontId="0" fillId="0" borderId="21" xfId="84" applyNumberFormat="1" applyFont="1" applyFill="1" applyBorder="1" applyAlignment="1">
      <alignment horizontal="center"/>
      <protection/>
    </xf>
    <xf numFmtId="3" fontId="0" fillId="0" borderId="13" xfId="84" applyNumberFormat="1" applyFont="1" applyFill="1" applyBorder="1" applyAlignment="1">
      <alignment horizontal="center"/>
      <protection/>
    </xf>
    <xf numFmtId="3" fontId="0" fillId="0" borderId="38" xfId="84" applyNumberFormat="1" applyFont="1" applyFill="1" applyBorder="1" applyAlignment="1">
      <alignment horizontal="center"/>
      <protection/>
    </xf>
    <xf numFmtId="3" fontId="0" fillId="0" borderId="26" xfId="84" applyNumberFormat="1" applyFont="1" applyFill="1" applyBorder="1" applyAlignment="1">
      <alignment horizontal="center"/>
      <protection/>
    </xf>
    <xf numFmtId="3" fontId="0" fillId="0" borderId="25" xfId="84" applyNumberFormat="1" applyFont="1" applyFill="1" applyBorder="1" applyAlignment="1">
      <alignment horizontal="center"/>
      <protection/>
    </xf>
    <xf numFmtId="3" fontId="0" fillId="0" borderId="36" xfId="84" applyNumberFormat="1" applyFont="1" applyFill="1" applyBorder="1" applyAlignment="1">
      <alignment horizontal="center"/>
      <protection/>
    </xf>
    <xf numFmtId="0" fontId="0" fillId="0" borderId="48" xfId="84" applyFont="1" applyBorder="1" applyAlignment="1">
      <alignment horizontal="center" vertical="center" wrapText="1"/>
      <protection/>
    </xf>
    <xf numFmtId="0" fontId="0" fillId="0" borderId="33" xfId="84" applyFont="1" applyBorder="1" applyAlignment="1">
      <alignment horizontal="center" vertical="center" wrapText="1"/>
      <protection/>
    </xf>
    <xf numFmtId="0" fontId="0" fillId="0" borderId="49" xfId="84" applyFont="1" applyBorder="1" applyAlignment="1">
      <alignment horizontal="center" vertical="center" wrapText="1"/>
      <protection/>
    </xf>
    <xf numFmtId="0" fontId="2" fillId="0" borderId="0" xfId="0" applyFont="1" applyAlignment="1">
      <alignment horizontal="center"/>
    </xf>
    <xf numFmtId="1" fontId="2" fillId="0" borderId="0" xfId="63" applyNumberFormat="1" applyFont="1" applyAlignment="1">
      <alignment horizontal="center"/>
    </xf>
    <xf numFmtId="0" fontId="92" fillId="0" borderId="0" xfId="0" applyFont="1" applyFill="1" applyAlignment="1">
      <alignment horizontal="center"/>
    </xf>
    <xf numFmtId="0" fontId="86" fillId="0" borderId="0" xfId="0" applyFont="1" applyFill="1" applyAlignment="1">
      <alignment horizontal="center"/>
    </xf>
    <xf numFmtId="0" fontId="93" fillId="0" borderId="2" xfId="0" applyFont="1" applyFill="1" applyBorder="1" applyAlignment="1">
      <alignment horizontal="left" vertical="top" wrapText="1"/>
    </xf>
    <xf numFmtId="0" fontId="2" fillId="0" borderId="0" xfId="86" applyFont="1" applyFill="1" applyAlignment="1">
      <alignment horizontal="left"/>
      <protection/>
    </xf>
    <xf numFmtId="0" fontId="0" fillId="0" borderId="17" xfId="0" applyFill="1" applyBorder="1" applyAlignment="1">
      <alignment horizontal="left"/>
    </xf>
    <xf numFmtId="0" fontId="0" fillId="0" borderId="0" xfId="86" applyFont="1" applyFill="1" applyAlignment="1">
      <alignment/>
      <protection/>
    </xf>
    <xf numFmtId="0" fontId="0" fillId="0" borderId="17" xfId="86" applyFont="1" applyFill="1" applyBorder="1" applyAlignment="1">
      <alignment/>
      <protection/>
    </xf>
    <xf numFmtId="0" fontId="2" fillId="0" borderId="0" xfId="86" applyFont="1" applyFill="1" applyAlignment="1">
      <alignment/>
      <protection/>
    </xf>
    <xf numFmtId="0" fontId="0" fillId="0" borderId="17" xfId="0" applyFill="1" applyBorder="1" applyAlignment="1">
      <alignment/>
    </xf>
    <xf numFmtId="0" fontId="2" fillId="0" borderId="0" xfId="90" applyFont="1" applyAlignment="1">
      <alignment horizontal="center"/>
      <protection/>
    </xf>
    <xf numFmtId="0" fontId="2" fillId="0" borderId="0" xfId="89" applyFont="1" applyAlignment="1">
      <alignment horizontal="center"/>
    </xf>
    <xf numFmtId="0" fontId="0" fillId="0" borderId="0" xfId="90" applyFont="1" applyFill="1" applyAlignment="1">
      <alignment horizontal="center" wrapText="1"/>
      <protection/>
    </xf>
    <xf numFmtId="0" fontId="0" fillId="0" borderId="0" xfId="90" applyFont="1" applyFill="1" applyBorder="1" applyAlignment="1">
      <alignment horizontal="left" vertical="top" wrapText="1"/>
      <protection/>
    </xf>
    <xf numFmtId="0" fontId="2" fillId="0" borderId="0" xfId="90" applyFont="1" applyFill="1" applyAlignment="1">
      <alignment horizontal="center"/>
      <protection/>
    </xf>
    <xf numFmtId="176" fontId="4" fillId="0" borderId="51" xfId="88" applyNumberFormat="1" applyFont="1" applyFill="1" applyBorder="1" applyAlignment="1">
      <alignment horizontal="center"/>
      <protection/>
    </xf>
    <xf numFmtId="176" fontId="4" fillId="0" borderId="17" xfId="88" applyNumberFormat="1" applyFont="1" applyFill="1" applyBorder="1" applyAlignment="1">
      <alignment horizontal="center"/>
      <protection/>
    </xf>
    <xf numFmtId="2" fontId="4" fillId="0" borderId="14" xfId="88" applyNumberFormat="1" applyFont="1" applyFill="1" applyBorder="1" applyAlignment="1">
      <alignment horizontal="center"/>
      <protection/>
    </xf>
    <xf numFmtId="2" fontId="4" fillId="0" borderId="52" xfId="88" applyNumberFormat="1" applyFont="1" applyFill="1" applyBorder="1" applyAlignment="1">
      <alignment horizontal="center"/>
      <protection/>
    </xf>
    <xf numFmtId="2" fontId="4" fillId="0" borderId="0" xfId="88" applyNumberFormat="1" applyFont="1" applyFill="1" applyBorder="1" applyAlignment="1">
      <alignment horizontal="center"/>
      <protection/>
    </xf>
    <xf numFmtId="0" fontId="4" fillId="0" borderId="14" xfId="88" applyFont="1" applyFill="1" applyBorder="1" applyAlignment="1">
      <alignment horizontal="center"/>
      <protection/>
    </xf>
    <xf numFmtId="0" fontId="4" fillId="0" borderId="0" xfId="88" applyFont="1" applyFill="1" applyBorder="1" applyAlignment="1">
      <alignment horizontal="center"/>
      <protection/>
    </xf>
    <xf numFmtId="189" fontId="4" fillId="0" borderId="14" xfId="88" applyNumberFormat="1" applyFont="1" applyFill="1" applyBorder="1" applyAlignment="1">
      <alignment horizontal="center"/>
      <protection/>
    </xf>
    <xf numFmtId="189" fontId="4" fillId="0" borderId="52" xfId="88" applyNumberFormat="1" applyFont="1" applyFill="1" applyBorder="1" applyAlignment="1">
      <alignment horizontal="center"/>
      <protection/>
    </xf>
    <xf numFmtId="0" fontId="4" fillId="0" borderId="52" xfId="88" applyFont="1" applyFill="1" applyBorder="1" applyAlignment="1">
      <alignment horizontal="center"/>
      <protection/>
    </xf>
    <xf numFmtId="0" fontId="2" fillId="0" borderId="0" xfId="89" applyFont="1" applyFill="1" applyBorder="1" applyAlignment="1">
      <alignment horizontal="center"/>
    </xf>
    <xf numFmtId="0" fontId="2" fillId="0" borderId="0" xfId="89" applyFont="1" applyFill="1" applyAlignment="1">
      <alignment horizontal="center"/>
    </xf>
    <xf numFmtId="0" fontId="4" fillId="0" borderId="53" xfId="88" applyFont="1" applyFill="1" applyBorder="1" applyAlignment="1">
      <alignment horizontal="center" vertical="center"/>
      <protection/>
    </xf>
    <xf numFmtId="0" fontId="4" fillId="0" borderId="44" xfId="88" applyFont="1" applyFill="1" applyBorder="1" applyAlignment="1">
      <alignment horizontal="center" vertical="center"/>
      <protection/>
    </xf>
    <xf numFmtId="0" fontId="4" fillId="0" borderId="54" xfId="88" applyFont="1" applyFill="1" applyBorder="1" applyAlignment="1">
      <alignment horizontal="center" vertical="center"/>
      <protection/>
    </xf>
    <xf numFmtId="0" fontId="4" fillId="0" borderId="15" xfId="88" applyFont="1" applyFill="1" applyBorder="1" applyAlignment="1">
      <alignment horizontal="center" vertical="center"/>
      <protection/>
    </xf>
    <xf numFmtId="176" fontId="4" fillId="0" borderId="55" xfId="88" applyNumberFormat="1" applyFont="1" applyFill="1" applyBorder="1" applyAlignment="1">
      <alignment horizontal="center" vertical="center"/>
      <protection/>
    </xf>
    <xf numFmtId="176" fontId="4" fillId="0" borderId="42" xfId="88" applyNumberFormat="1" applyFont="1" applyFill="1" applyBorder="1" applyAlignment="1">
      <alignment horizontal="center" vertical="center"/>
      <protection/>
    </xf>
    <xf numFmtId="179" fontId="4" fillId="0" borderId="5" xfId="90" applyNumberFormat="1" applyFont="1" applyFill="1" applyBorder="1" applyAlignment="1">
      <alignment horizontal="center" vertical="center"/>
      <protection/>
    </xf>
    <xf numFmtId="179" fontId="4" fillId="0" borderId="56" xfId="90" applyNumberFormat="1" applyFont="1" applyFill="1" applyBorder="1" applyAlignment="1">
      <alignment horizontal="center" vertical="center"/>
      <protection/>
    </xf>
    <xf numFmtId="176" fontId="4" fillId="0" borderId="20" xfId="88" applyNumberFormat="1" applyFont="1" applyFill="1" applyBorder="1" applyAlignment="1">
      <alignment horizontal="center" vertical="center"/>
      <protection/>
    </xf>
    <xf numFmtId="176" fontId="4" fillId="0" borderId="5" xfId="88" applyNumberFormat="1" applyFont="1" applyFill="1" applyBorder="1" applyAlignment="1">
      <alignment horizontal="center" vertical="center"/>
      <protection/>
    </xf>
    <xf numFmtId="176" fontId="4" fillId="0" borderId="51" xfId="88" applyNumberFormat="1" applyFont="1" applyFill="1" applyBorder="1" applyAlignment="1">
      <alignment horizontal="center" vertical="center"/>
      <protection/>
    </xf>
    <xf numFmtId="176" fontId="4" fillId="0" borderId="17" xfId="88" applyNumberFormat="1" applyFont="1" applyFill="1" applyBorder="1" applyAlignment="1">
      <alignment horizontal="center" vertical="center"/>
      <protection/>
    </xf>
    <xf numFmtId="179" fontId="4" fillId="0" borderId="14" xfId="90" applyNumberFormat="1" applyFont="1" applyFill="1" applyBorder="1" applyAlignment="1">
      <alignment horizontal="center" vertical="center"/>
      <protection/>
    </xf>
    <xf numFmtId="179" fontId="4" fillId="0" borderId="52" xfId="90" applyNumberFormat="1" applyFont="1" applyFill="1" applyBorder="1" applyAlignment="1">
      <alignment horizontal="center" vertical="center"/>
      <protection/>
    </xf>
    <xf numFmtId="0" fontId="4" fillId="0" borderId="57" xfId="88" applyFont="1" applyFill="1" applyBorder="1" applyAlignment="1">
      <alignment horizontal="center" vertical="top" wrapText="1"/>
      <protection/>
    </xf>
    <xf numFmtId="0" fontId="4" fillId="0" borderId="24" xfId="88" applyFont="1" applyFill="1" applyBorder="1" applyAlignment="1">
      <alignment horizontal="center" vertical="top" wrapText="1"/>
      <protection/>
    </xf>
    <xf numFmtId="0" fontId="4" fillId="0" borderId="2" xfId="88" applyFont="1" applyFill="1" applyBorder="1" applyAlignment="1">
      <alignment horizontal="center" vertical="top" wrapText="1"/>
      <protection/>
    </xf>
    <xf numFmtId="0" fontId="4" fillId="0" borderId="58" xfId="88" applyFont="1" applyFill="1" applyBorder="1" applyAlignment="1">
      <alignment horizontal="center" vertical="top" wrapText="1"/>
      <protection/>
    </xf>
    <xf numFmtId="0" fontId="4" fillId="0" borderId="23" xfId="88" applyFont="1" applyFill="1" applyBorder="1" applyAlignment="1">
      <alignment horizontal="center" vertical="top" wrapText="1"/>
      <protection/>
    </xf>
    <xf numFmtId="189" fontId="4" fillId="0" borderId="0" xfId="88" applyNumberFormat="1" applyFont="1" applyFill="1" applyBorder="1" applyAlignment="1">
      <alignment horizontal="center"/>
      <protection/>
    </xf>
    <xf numFmtId="176" fontId="4" fillId="0" borderId="14" xfId="88" applyNumberFormat="1" applyFont="1" applyFill="1" applyBorder="1" applyAlignment="1">
      <alignment horizontal="center"/>
      <protection/>
    </xf>
    <xf numFmtId="176" fontId="4" fillId="0" borderId="0" xfId="88" applyNumberFormat="1" applyFont="1" applyFill="1" applyBorder="1" applyAlignment="1">
      <alignment horizontal="center"/>
      <protection/>
    </xf>
    <xf numFmtId="0" fontId="23" fillId="0" borderId="0" xfId="87" applyFont="1" applyFill="1" applyBorder="1" applyAlignment="1">
      <alignment horizontal="center"/>
      <protection/>
    </xf>
    <xf numFmtId="0" fontId="0" fillId="0" borderId="0" xfId="87" applyFont="1" applyFill="1" applyBorder="1" applyAlignment="1">
      <alignment horizontal="left" vertical="top" wrapText="1"/>
      <protection/>
    </xf>
    <xf numFmtId="0" fontId="2" fillId="0" borderId="25" xfId="87" applyFont="1" applyFill="1" applyBorder="1" applyAlignment="1">
      <alignment horizontal="center"/>
      <protection/>
    </xf>
    <xf numFmtId="0" fontId="2" fillId="0" borderId="0" xfId="87" applyFont="1" applyFill="1" applyAlignment="1">
      <alignment horizontal="center"/>
      <protection/>
    </xf>
    <xf numFmtId="0" fontId="0" fillId="0" borderId="36" xfId="87" applyFont="1" applyFill="1" applyBorder="1" applyAlignment="1">
      <alignment horizontal="center"/>
      <protection/>
    </xf>
    <xf numFmtId="0" fontId="0" fillId="0" borderId="35" xfId="87" applyFont="1" applyFill="1" applyBorder="1" applyAlignment="1">
      <alignment horizontal="center"/>
      <protection/>
    </xf>
    <xf numFmtId="0" fontId="0" fillId="0" borderId="26" xfId="87" applyFont="1" applyFill="1" applyBorder="1" applyAlignment="1">
      <alignment horizontal="center"/>
      <protection/>
    </xf>
    <xf numFmtId="0" fontId="0" fillId="0" borderId="0" xfId="87" applyFont="1" applyFill="1" applyBorder="1" applyAlignment="1">
      <alignment horizontal="left" wrapText="1"/>
      <protection/>
    </xf>
    <xf numFmtId="0" fontId="29" fillId="0" borderId="0" xfId="0" applyFont="1" applyFill="1" applyAlignment="1">
      <alignment horizontal="center" vertical="center"/>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2" fillId="0" borderId="0" xfId="0" applyFont="1" applyFill="1" applyAlignment="1">
      <alignment horizontal="center"/>
    </xf>
    <xf numFmtId="0" fontId="2" fillId="0" borderId="0" xfId="0" applyFont="1" applyFill="1" applyBorder="1" applyAlignment="1">
      <alignment horizontal="right"/>
    </xf>
    <xf numFmtId="0" fontId="2" fillId="0" borderId="17" xfId="0" applyFont="1" applyFill="1" applyBorder="1" applyAlignment="1">
      <alignment horizontal="right"/>
    </xf>
    <xf numFmtId="0" fontId="0" fillId="0" borderId="0" xfId="0" applyFont="1" applyFill="1" applyBorder="1" applyAlignment="1">
      <alignment horizontal="left" vertical="center" wrapText="1"/>
    </xf>
    <xf numFmtId="0" fontId="56" fillId="0" borderId="0" xfId="0" applyFont="1" applyBorder="1" applyAlignment="1">
      <alignment horizontal="left" vertical="center" wrapText="1"/>
    </xf>
    <xf numFmtId="0" fontId="79" fillId="0" borderId="0" xfId="0" applyFont="1" applyBorder="1" applyAlignment="1">
      <alignment horizontal="center"/>
    </xf>
    <xf numFmtId="0" fontId="57" fillId="0" borderId="0" xfId="0" applyFont="1" applyAlignment="1">
      <alignment horizontal="center"/>
    </xf>
    <xf numFmtId="0" fontId="79" fillId="0" borderId="0" xfId="0" applyFont="1" applyAlignment="1">
      <alignment horizontal="center"/>
    </xf>
    <xf numFmtId="0" fontId="84" fillId="0" borderId="59" xfId="0" applyFont="1" applyBorder="1" applyAlignment="1">
      <alignment horizontal="left" vertical="top" wrapText="1"/>
    </xf>
    <xf numFmtId="0" fontId="84" fillId="0" borderId="60" xfId="0" applyFont="1" applyBorder="1" applyAlignment="1">
      <alignment horizontal="left" vertical="top" wrapText="1"/>
    </xf>
    <xf numFmtId="0" fontId="84" fillId="0" borderId="61" xfId="0" applyFont="1" applyBorder="1" applyAlignment="1">
      <alignment horizontal="left" vertical="top" wrapText="1"/>
    </xf>
    <xf numFmtId="0" fontId="0" fillId="0" borderId="0" xfId="0" applyAlignment="1">
      <alignment horizontal="left" vertical="top" wrapText="1"/>
    </xf>
    <xf numFmtId="0" fontId="29" fillId="0" borderId="0" xfId="0" applyFont="1" applyFill="1" applyBorder="1" applyAlignment="1">
      <alignment horizontal="center"/>
    </xf>
  </cellXfs>
  <cellStyles count="88">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ell" xfId="43"/>
    <cellStyle name="cell 2" xfId="44"/>
    <cellStyle name="Comma [0]_A_8_FR" xfId="45"/>
    <cellStyle name="Comma_A_8_FR" xfId="46"/>
    <cellStyle name="Controlecel" xfId="47"/>
    <cellStyle name="Currency [0]_A_8_FR" xfId="48"/>
    <cellStyle name="Currency_A_8_FR" xfId="49"/>
    <cellStyle name="decimalen" xfId="50"/>
    <cellStyle name="decimalenpunt2" xfId="51"/>
    <cellStyle name="Followed Hyperlink" xfId="52"/>
    <cellStyle name="Gekoppelde cel" xfId="53"/>
    <cellStyle name="Followed Hyperlink" xfId="54"/>
    <cellStyle name="Goed" xfId="55"/>
    <cellStyle name="Header" xfId="56"/>
    <cellStyle name="Hyperlink" xfId="57"/>
    <cellStyle name="Invoer" xfId="58"/>
    <cellStyle name="Comma" xfId="59"/>
    <cellStyle name="Comma [0]" xfId="60"/>
    <cellStyle name="Komma 2" xfId="61"/>
    <cellStyle name="Komma 2 2" xfId="62"/>
    <cellStyle name="Komma_CLB_0405" xfId="63"/>
    <cellStyle name="komma1nul" xfId="64"/>
    <cellStyle name="komma2nul" xfId="65"/>
    <cellStyle name="Kop 1" xfId="66"/>
    <cellStyle name="Kop 2" xfId="67"/>
    <cellStyle name="Kop 3" xfId="68"/>
    <cellStyle name="Kop 4" xfId="69"/>
    <cellStyle name="Neutraal" xfId="70"/>
    <cellStyle name="nieuw" xfId="71"/>
    <cellStyle name="Normal_A_8_FR" xfId="72"/>
    <cellStyle name="Notitie" xfId="73"/>
    <cellStyle name="Ongeldig" xfId="74"/>
    <cellStyle name="perc1nul" xfId="75"/>
    <cellStyle name="perc2nul" xfId="76"/>
    <cellStyle name="perc3nul" xfId="77"/>
    <cellStyle name="perc4" xfId="78"/>
    <cellStyle name="Percent" xfId="79"/>
    <cellStyle name="Procent 2" xfId="80"/>
    <cellStyle name="row" xfId="81"/>
    <cellStyle name="row 2" xfId="82"/>
    <cellStyle name="Standaard 2" xfId="83"/>
    <cellStyle name="Standaard 3" xfId="84"/>
    <cellStyle name="Standaard_96DIV02A" xfId="85"/>
    <cellStyle name="Standaard_96DIV04" xfId="86"/>
    <cellStyle name="Standaard_96DIV06" xfId="87"/>
    <cellStyle name="Standaard_96DIV08 " xfId="88"/>
    <cellStyle name="Standaard_96div08a" xfId="89"/>
    <cellStyle name="Standaard_96DIV09" xfId="90"/>
    <cellStyle name="Standaard_Blad1" xfId="91"/>
    <cellStyle name="Standaard_Sheet1" xfId="92"/>
    <cellStyle name="SubTotaal" xfId="93"/>
    <cellStyle name="Titel" xfId="94"/>
    <cellStyle name="TopBox" xfId="95"/>
    <cellStyle name="Totaal" xfId="96"/>
    <cellStyle name="Uitvoer" xfId="97"/>
    <cellStyle name="Currency" xfId="98"/>
    <cellStyle name="Currency [0]" xfId="99"/>
    <cellStyle name="Verklarende tekst" xfId="100"/>
    <cellStyle name="Waarschuwingstekst"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11</xdr:col>
      <xdr:colOff>381000</xdr:colOff>
      <xdr:row>56</xdr:row>
      <xdr:rowOff>38100</xdr:rowOff>
    </xdr:to>
    <xdr:sp>
      <xdr:nvSpPr>
        <xdr:cNvPr id="1" name="Tekstvak 1"/>
        <xdr:cNvSpPr txBox="1">
          <a:spLocks noChangeArrowheads="1"/>
        </xdr:cNvSpPr>
      </xdr:nvSpPr>
      <xdr:spPr>
        <a:xfrm>
          <a:off x="19050" y="0"/>
          <a:ext cx="7067550" cy="9105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Toelichting internaten: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onderscheiden drie soorten internaten:
</a:t>
          </a:r>
          <a:r>
            <a:rPr lang="en-US" cap="none" sz="1100" b="0" i="0" u="none" baseline="0">
              <a:solidFill>
                <a:srgbClr val="000000"/>
              </a:solidFill>
              <a:latin typeface="Calibri"/>
              <a:ea typeface="Calibri"/>
              <a:cs typeface="Calibri"/>
            </a:rPr>
            <a:t>a) Internaten voor het gewoon onderwijs
</a:t>
          </a:r>
          <a:r>
            <a:rPr lang="en-US" cap="none" sz="1100" b="0" i="0" u="none" baseline="0">
              <a:solidFill>
                <a:srgbClr val="000000"/>
              </a:solidFill>
              <a:latin typeface="Calibri"/>
              <a:ea typeface="Calibri"/>
              <a:cs typeface="Calibri"/>
            </a:rPr>
            <a:t>b) Tehuizen voor kinderen van ouders zonder vaste verblijfplaats
</a:t>
          </a:r>
          <a:r>
            <a:rPr lang="en-US" cap="none" sz="1100" b="0" i="0" u="none" baseline="0">
              <a:solidFill>
                <a:srgbClr val="000000"/>
              </a:solidFill>
              <a:latin typeface="Calibri"/>
              <a:ea typeface="Calibri"/>
              <a:cs typeface="Calibri"/>
            </a:rPr>
            <a:t>c) internaten  voor het buitengewoon onderwijs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In het statistisch jaarboek wordt enkel over a) en b) gerapporteerd.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a:t>
          </a:r>
          <a:r>
            <a:rPr lang="en-US" cap="none" sz="1100" b="1" i="0" u="sng" baseline="0">
              <a:solidFill>
                <a:srgbClr val="000000"/>
              </a:solidFill>
              <a:latin typeface="Calibri"/>
              <a:ea typeface="Calibri"/>
              <a:cs typeface="Calibri"/>
            </a:rPr>
            <a:t> Internaten voor het gewoon onderwijs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Leerlingen uit het kleuter-, lager en secundair onderwijs (en in mindere mate ook het hoger onderwijs) kunnen terecht in een internaat. Je betaalt er kostgeld voor het verblijf van je kind. Ook leerlingen met een beperking, al dan niet van een school voor buitengewoon onderwijs, kunnen in een internaat gewoon onderwijs terecht.
</a:t>
          </a:r>
          <a:r>
            <a:rPr lang="en-US" cap="none" sz="1100" b="0" i="0" u="none" baseline="0">
              <a:solidFill>
                <a:srgbClr val="000000"/>
              </a:solidFill>
              <a:latin typeface="Calibri"/>
              <a:ea typeface="Calibri"/>
              <a:cs typeface="Calibri"/>
            </a:rPr>
            <a:t>Een internaat kan afzonderlijk bestaan, of aan een school verbonden zijn. In beide gevallen kan het leerlingen van meerdere scholen opvangen.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a:t>
          </a:r>
          <a:r>
            <a:rPr lang="en-US" cap="none" sz="1100" b="1" i="0" u="sng" baseline="0">
              <a:solidFill>
                <a:srgbClr val="000000"/>
              </a:solidFill>
              <a:latin typeface="Calibri"/>
              <a:ea typeface="Calibri"/>
              <a:cs typeface="Calibri"/>
            </a:rPr>
            <a:t> Tehuizen voor kinderen van ouders zonder vaste verblijfplaats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Binnenschippers, woonwagenbewoners, kermis- en circusuitbaters en -artiesten  kiezen vaak voor een specifiek soort internaten: tehuizen voor kinderen van ouders zonder vaste verblijfplaats.
</a:t>
          </a:r>
          <a:r>
            <a:rPr lang="en-US" cap="none" sz="1100" b="0" i="0" u="none" baseline="0">
              <a:solidFill>
                <a:srgbClr val="000000"/>
              </a:solidFill>
              <a:latin typeface="Calibri"/>
              <a:ea typeface="Calibri"/>
              <a:cs typeface="Calibri"/>
            </a:rPr>
            <a:t>De kinderen kunnen er het hele schooljaar lang naar dezelfde school .
</a:t>
          </a:r>
          <a:r>
            <a:rPr lang="en-US" cap="none" sz="1100" b="0" i="0" u="none" baseline="0">
              <a:solidFill>
                <a:srgbClr val="000000"/>
              </a:solidFill>
              <a:latin typeface="Calibri"/>
              <a:ea typeface="Calibri"/>
              <a:cs typeface="Calibri"/>
            </a:rPr>
            <a:t>Ouders zonder vaste verblijfplaats kunnen van de overheid een tegemoetkoming voor het kostgeld krijgen.
</a:t>
          </a:r>
          <a:r>
            <a:rPr lang="en-US" cap="none" sz="1100" b="0" i="0" u="none" baseline="0">
              <a:solidFill>
                <a:srgbClr val="000000"/>
              </a:solidFill>
              <a:latin typeface="Calibri"/>
              <a:ea typeface="Calibri"/>
              <a:cs typeface="Calibri"/>
            </a:rPr>
            <a:t>De meeste tehuizen staan ook open voor andere kinderen. Ze kunnen zowel kinderen uit het gewoon als uit het buitengewoon onderwijs opvangen.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a:t>
          </a:r>
          <a:r>
            <a:rPr lang="en-US" cap="none" sz="1100" b="1" i="0" u="sng" baseline="0">
              <a:solidFill>
                <a:srgbClr val="000000"/>
              </a:solidFill>
              <a:latin typeface="Calibri"/>
              <a:ea typeface="Calibri"/>
              <a:cs typeface="Calibri"/>
            </a:rPr>
            <a:t> Internaten voor het buitengewoon onderwijs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het vrij, provinciaal of gemeentelijk buitengewoon onderwijs zijn er geen door het ministerie van Onderwijs gesubsidieerde internaten verbonden aan scholen voor buitengewoon onderwijs. Deze scholen kunnen wel samenwerken met de Multifunctionele centra (MFC's) gesubsidieerd door het VAPH.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het GO! vind je voor leerlingen uit het buitengewoon onderwijs wel een specifiek aanbod:
</a:t>
          </a:r>
          <a:r>
            <a:rPr lang="en-US" cap="none" sz="1100" b="1" i="0" u="none" baseline="0">
              <a:solidFill>
                <a:srgbClr val="000000"/>
              </a:solidFill>
              <a:latin typeface="Calibri"/>
              <a:ea typeface="Calibri"/>
              <a:cs typeface="Calibri"/>
            </a:rPr>
            <a:t>•   Internaten: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Internaten voor kinderen in het buitengewoon onderwijs staan open voor kinderen en jongeren in het kleuter-, lager en secundair onderwijs.
</a:t>
          </a:r>
          <a:r>
            <a:rPr lang="en-US" cap="none" sz="1100" b="0" i="0" u="none" baseline="0">
              <a:solidFill>
                <a:srgbClr val="000000"/>
              </a:solidFill>
              <a:latin typeface="Calibri"/>
              <a:ea typeface="Calibri"/>
              <a:cs typeface="Calibri"/>
            </a:rPr>
            <a:t>Je kind kan er van maandag tot vrijdag terecht. Naast de gewone internaatsopvang is er oog voor therapie en begeleiding.
</a:t>
          </a:r>
          <a:r>
            <a:rPr lang="en-US" cap="none" sz="1100" b="0" i="0" u="none" baseline="0">
              <a:solidFill>
                <a:srgbClr val="000000"/>
              </a:solidFill>
              <a:latin typeface="Calibri"/>
              <a:ea typeface="Calibri"/>
              <a:cs typeface="Calibri"/>
            </a:rPr>
            <a:t>Een internaat kan afzonderlijk bestaan, of aan een school verbonden zijn.  In beide gevallen kan het leerlingen van meerdere scholen opvangen.     
</a:t>
          </a:r>
          <a:r>
            <a:rPr lang="en-US" cap="none" sz="1100" b="1" i="0" u="none" baseline="0">
              <a:solidFill>
                <a:srgbClr val="000000"/>
              </a:solidFill>
              <a:latin typeface="Calibri"/>
              <a:ea typeface="Calibri"/>
              <a:cs typeface="Calibri"/>
            </a:rPr>
            <a:t> •   Semi-internaten: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afdelingen van buitengewone basisscholen. Kinderen uit die school kunnen er meestal van 8 tot 18 uur terecht :
</a:t>
          </a:r>
          <a:r>
            <a:rPr lang="en-US" cap="none" sz="1100" b="0" i="0" u="none" baseline="0">
              <a:solidFill>
                <a:srgbClr val="000000"/>
              </a:solidFill>
              <a:latin typeface="Calibri"/>
              <a:ea typeface="Calibri"/>
              <a:cs typeface="Calibri"/>
            </a:rPr>
            <a:t>- Buiten de lesuren in voor- en naschoolse opvang tijdens het schooljaar
</a:t>
          </a:r>
          <a:r>
            <a:rPr lang="en-US" cap="none" sz="1100" b="0" i="0" u="none" baseline="0">
              <a:solidFill>
                <a:srgbClr val="000000"/>
              </a:solidFill>
              <a:latin typeface="Calibri"/>
              <a:ea typeface="Calibri"/>
              <a:cs typeface="Calibri"/>
            </a:rPr>
            <a:t>- In dagopvang tijdens de schoolvakanties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Internaten met permanente openstelling (IPO):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internaten van het Gemeenschapsonderwijs organiseren, naast de opvang op schooldagen, ook verblijf en begeleiding voor hun interne leerlingen tijdens de schoolvrije dagen.
</a:t>
          </a:r>
          <a:r>
            <a:rPr lang="en-US" cap="none" sz="1100" b="0" i="0" u="none" baseline="0">
              <a:solidFill>
                <a:srgbClr val="000000"/>
              </a:solidFill>
              <a:latin typeface="Calibri"/>
              <a:ea typeface="Calibri"/>
              <a:cs typeface="Calibri"/>
            </a:rPr>
            <a:t>In een IPO kan je, voor het verblijf op schoolvrije dagen, niet zomaar inschrijven, het behoort tot de niet-rechtstreeks-toegankelijke jeugdhulp. Je kan er alleen terecht via de intersectorale toegangspoort. Die komt tussen in een aantal vormen van jeugdhulp die heel ingrijpend en gespecialiseerd zijn.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Agentschap Jongerenwelzijn – Jeugdhulplandschap 
</a:t>
          </a:r>
          <a:r>
            <a:rPr lang="en-US" cap="none" sz="1100" b="0" i="0" u="sng" baseline="0">
              <a:solidFill>
                <a:srgbClr val="000000"/>
              </a:solidFill>
              <a:latin typeface="Calibri"/>
              <a:ea typeface="Calibri"/>
              <a:cs typeface="Calibri"/>
            </a:rPr>
            <a:t>https://jongerenwelzijn.be/jeugdhulp/publieke-jeugdinstellingen/onderwijs/
</a:t>
          </a:r>
          <a:r>
            <a:rPr lang="en-US" cap="none" sz="1100" b="0" i="0" u="none" baseline="0">
              <a:solidFill>
                <a:srgbClr val="000000"/>
              </a:solidFill>
              <a:latin typeface="Calibri"/>
              <a:ea typeface="Calibri"/>
              <a:cs typeface="Calibri"/>
            </a:rPr>
            <a:t>• Lijst van internaten met permanente openstelling
</a:t>
          </a:r>
          <a:r>
            <a:rPr lang="en-US" cap="none" sz="1100" b="0" i="0" u="sng" baseline="0">
              <a:solidFill>
                <a:srgbClr val="000000"/>
              </a:solidFill>
              <a:latin typeface="Calibri"/>
              <a:ea typeface="Calibri"/>
              <a:cs typeface="Calibri"/>
            </a:rPr>
            <a:t>https://data-onderwijs.vlaanderen.be/onderwijsaanbod/lijst.aspx?hs=intP</a:t>
          </a:r>
          <a:r>
            <a:rPr lang="en-US" cap="none" sz="1100" b="0" i="0" u="sng"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38100</xdr:rowOff>
    </xdr:from>
    <xdr:to>
      <xdr:col>10</xdr:col>
      <xdr:colOff>628650</xdr:colOff>
      <xdr:row>33</xdr:row>
      <xdr:rowOff>104775</xdr:rowOff>
    </xdr:to>
    <xdr:sp>
      <xdr:nvSpPr>
        <xdr:cNvPr id="1" name="Text Box 2"/>
        <xdr:cNvSpPr txBox="1">
          <a:spLocks noChangeArrowheads="1"/>
        </xdr:cNvSpPr>
      </xdr:nvSpPr>
      <xdr:spPr>
        <a:xfrm>
          <a:off x="0" y="4210050"/>
          <a:ext cx="8410575" cy="12858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Met ingang van 1 september 1996 werd een drieledig systeem van nascholing geïntroduceerd:  
</a:t>
          </a:r>
          <a:r>
            <a:rPr lang="en-US" cap="none" sz="1000" b="0" i="0" u="none" baseline="0">
              <a:solidFill>
                <a:srgbClr val="000000"/>
              </a:solidFill>
              <a:latin typeface="Arial"/>
              <a:ea typeface="Arial"/>
              <a:cs typeface="Arial"/>
            </a:rPr>
            <a:t>1.  Nascholing op initiatief van de scholen: de scholen krijgen financiële middelen toegewezen om aan nascholingsbehoeften  te voldoen.
</a:t>
          </a:r>
          <a:r>
            <a:rPr lang="en-US" cap="none" sz="1000" b="0" i="0" u="none" baseline="0">
              <a:solidFill>
                <a:srgbClr val="000000"/>
              </a:solidFill>
              <a:latin typeface="Arial"/>
              <a:ea typeface="Arial"/>
              <a:cs typeface="Arial"/>
            </a:rPr>
            <a:t>2.  Nascholing op initiatief van de koepels: het Gemeenschapsonderwijs en de representatieve verenigingen van inrichtende machten krijgen middelen om nascholingsinitiatieven op te zetten voor de personeelsleden van de centra voor leerlingenbegeleiding, de pedagogische begeleidingsdiensten en de internaten. Ook initiatieven die kaderen in het eigen pedagogische project kunnen hiermee gefinancierd worden. 
</a:t>
          </a:r>
          <a:r>
            <a:rPr lang="en-US" cap="none" sz="1000" b="0" i="0" u="none" baseline="0">
              <a:solidFill>
                <a:srgbClr val="000000"/>
              </a:solidFill>
              <a:latin typeface="Arial"/>
              <a:ea typeface="Arial"/>
              <a:cs typeface="Arial"/>
            </a:rPr>
            <a:t>3.  Nascholing op initiatief van de Vlaamse regering: de Vlaamse regering organiseert met de haar toegewezen middelen nascholingsactiviteiten om aan beleidsprioriteiten tegemoet te komen.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vermeuge\AppData\Local\Microsoft\Windows\INetCache\IE\EYSY5TQT\Nascholing2018_sov20181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7_nivover_0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115" zoomScaleNormal="115" zoomScalePageLayoutView="0" workbookViewId="0" topLeftCell="A1">
      <selection activeCell="A24" sqref="A24"/>
    </sheetView>
  </sheetViews>
  <sheetFormatPr defaultColWidth="9.140625" defaultRowHeight="12.75"/>
  <cols>
    <col min="1" max="1" width="20.00390625" style="18" customWidth="1"/>
    <col min="2" max="2" width="47.00390625" style="0" customWidth="1"/>
    <col min="8" max="8" width="8.8515625" style="35" customWidth="1"/>
  </cols>
  <sheetData>
    <row r="1" ht="15.75">
      <c r="A1" s="105" t="s">
        <v>260</v>
      </c>
    </row>
    <row r="3" spans="1:2" ht="12.75">
      <c r="A3" s="313" t="s">
        <v>225</v>
      </c>
      <c r="B3" t="s">
        <v>226</v>
      </c>
    </row>
    <row r="4" spans="1:2" ht="18" customHeight="1">
      <c r="A4" s="313" t="s">
        <v>237</v>
      </c>
      <c r="B4" t="s">
        <v>131</v>
      </c>
    </row>
    <row r="5" spans="1:2" ht="12.75">
      <c r="A5" s="313" t="s">
        <v>238</v>
      </c>
      <c r="B5" t="s">
        <v>132</v>
      </c>
    </row>
    <row r="6" spans="1:2" ht="12.75">
      <c r="A6" s="313" t="s">
        <v>239</v>
      </c>
      <c r="B6" t="s">
        <v>133</v>
      </c>
    </row>
    <row r="7" spans="1:2" ht="12.75">
      <c r="A7" s="313" t="s">
        <v>240</v>
      </c>
      <c r="B7" t="s">
        <v>134</v>
      </c>
    </row>
    <row r="8" spans="1:2" ht="12.75">
      <c r="A8" s="313" t="s">
        <v>241</v>
      </c>
      <c r="B8" t="s">
        <v>135</v>
      </c>
    </row>
    <row r="9" spans="1:2" ht="12.75">
      <c r="A9" s="313" t="s">
        <v>242</v>
      </c>
      <c r="B9" t="s">
        <v>224</v>
      </c>
    </row>
    <row r="10" spans="1:2" ht="12.75">
      <c r="A10" s="313" t="s">
        <v>243</v>
      </c>
      <c r="B10" t="s">
        <v>136</v>
      </c>
    </row>
    <row r="11" spans="1:2" ht="12.75">
      <c r="A11" s="432" t="s">
        <v>262</v>
      </c>
      <c r="B11" s="18" t="s">
        <v>263</v>
      </c>
    </row>
    <row r="12" spans="1:2" ht="12.75">
      <c r="A12" s="432" t="s">
        <v>264</v>
      </c>
      <c r="B12" s="18" t="s">
        <v>265</v>
      </c>
    </row>
    <row r="13" spans="1:2" ht="12.75">
      <c r="A13" s="432" t="s">
        <v>266</v>
      </c>
      <c r="B13" s="18" t="s">
        <v>267</v>
      </c>
    </row>
    <row r="14" spans="1:2" ht="12.75">
      <c r="A14" s="313" t="s">
        <v>244</v>
      </c>
      <c r="B14" s="34" t="s">
        <v>365</v>
      </c>
    </row>
    <row r="15" spans="1:2" ht="12.75">
      <c r="A15" s="432" t="s">
        <v>352</v>
      </c>
      <c r="B15" s="378" t="s">
        <v>362</v>
      </c>
    </row>
    <row r="16" spans="1:2" ht="12.75">
      <c r="A16" s="313" t="s">
        <v>245</v>
      </c>
      <c r="B16" s="34" t="s">
        <v>227</v>
      </c>
    </row>
  </sheetData>
  <sheetProtection/>
  <hyperlinks>
    <hyperlink ref="A4" location="'18_nivover_01'!A1" display="18_nivover_01"/>
    <hyperlink ref="A3" location="toelichting_internaten!A1" display="toelichting_internaten"/>
    <hyperlink ref="A5" location="'18_nivover_02'!A1" display="18_nivover_02"/>
    <hyperlink ref="A6" location="'18_nivover_03'!A1" display="18_nivover_03"/>
    <hyperlink ref="A7" location="'18_nivover_04'!A1" display="18_nivover_04"/>
    <hyperlink ref="A8" location="'18_nivover_05'!A1" display="18_nivover_05"/>
    <hyperlink ref="A9" location="'18_nivover_06'!A1" display="18_nivover_06"/>
    <hyperlink ref="A10" location="'18_nivover_07'!A1" display="18_nivover_07"/>
    <hyperlink ref="A14" location="'18_nivover_11'!A1" display="18_nivover_11"/>
    <hyperlink ref="A16" location="'18_nivover_13'!A1" display="18_nivover_13"/>
    <hyperlink ref="A11" location="'18_nivover_08'!A1" display="17_nivover_08"/>
    <hyperlink ref="A12" location="'18_nivover_09'!A1" display="17_nivover_09"/>
    <hyperlink ref="A13" location="'18_nivover_10'!A1" display="17_nivover_10"/>
    <hyperlink ref="A15" location="'18_nivover_12'!A1" display="18_nivover_12"/>
  </hyperlink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K37"/>
  <sheetViews>
    <sheetView zoomScale="115" zoomScaleNormal="115" zoomScalePageLayoutView="0" workbookViewId="0" topLeftCell="A1">
      <selection activeCell="A58" sqref="A58"/>
    </sheetView>
  </sheetViews>
  <sheetFormatPr defaultColWidth="9.421875" defaultRowHeight="12.75"/>
  <cols>
    <col min="1" max="1" width="39.140625" style="325" customWidth="1"/>
    <col min="2" max="8" width="8.421875" style="325" customWidth="1"/>
    <col min="9" max="10" width="9.28125" style="325" customWidth="1"/>
    <col min="11" max="16384" width="9.421875" style="325" customWidth="1"/>
  </cols>
  <sheetData>
    <row r="1" ht="12" customHeight="1">
      <c r="A1" s="112" t="s">
        <v>228</v>
      </c>
    </row>
    <row r="2" ht="12" customHeight="1">
      <c r="A2" s="112"/>
    </row>
    <row r="3" spans="1:10" ht="12" customHeight="1">
      <c r="A3" s="518" t="s">
        <v>293</v>
      </c>
      <c r="B3" s="518"/>
      <c r="C3" s="518"/>
      <c r="D3" s="518"/>
      <c r="E3" s="518"/>
      <c r="F3" s="518"/>
      <c r="G3" s="518"/>
      <c r="H3" s="518"/>
      <c r="I3" s="518"/>
      <c r="J3" s="518"/>
    </row>
    <row r="4" spans="1:6" ht="12" customHeight="1">
      <c r="A4" s="352"/>
      <c r="B4" s="352"/>
      <c r="C4" s="352"/>
      <c r="D4" s="352"/>
      <c r="E4" s="352"/>
      <c r="F4" s="352"/>
    </row>
    <row r="5" spans="1:11" ht="12" customHeight="1">
      <c r="A5" s="519" t="s">
        <v>292</v>
      </c>
      <c r="B5" s="519"/>
      <c r="C5" s="519"/>
      <c r="D5" s="519"/>
      <c r="E5" s="519"/>
      <c r="F5" s="519"/>
      <c r="G5" s="519"/>
      <c r="H5" s="519"/>
      <c r="I5" s="519"/>
      <c r="J5" s="519"/>
      <c r="K5" s="519"/>
    </row>
    <row r="6" spans="1:6" ht="12" customHeight="1" thickBot="1">
      <c r="A6" s="352"/>
      <c r="B6" s="352"/>
      <c r="C6" s="352"/>
      <c r="D6" s="352"/>
      <c r="E6" s="352"/>
      <c r="F6" s="352"/>
    </row>
    <row r="7" spans="1:11" ht="12.75">
      <c r="A7" s="351" t="s">
        <v>291</v>
      </c>
      <c r="B7" s="350" t="s">
        <v>290</v>
      </c>
      <c r="C7" s="350" t="s">
        <v>289</v>
      </c>
      <c r="D7" s="350" t="s">
        <v>288</v>
      </c>
      <c r="E7" s="349" t="s">
        <v>287</v>
      </c>
      <c r="F7" s="349" t="s">
        <v>286</v>
      </c>
      <c r="G7" s="349" t="s">
        <v>285</v>
      </c>
      <c r="H7" s="349" t="s">
        <v>284</v>
      </c>
      <c r="I7" s="349" t="s">
        <v>283</v>
      </c>
      <c r="J7" s="349" t="s">
        <v>337</v>
      </c>
      <c r="K7" s="349" t="s">
        <v>336</v>
      </c>
    </row>
    <row r="8" spans="1:11" ht="12.75">
      <c r="A8" s="340" t="s">
        <v>282</v>
      </c>
      <c r="B8" s="348"/>
      <c r="C8" s="348"/>
      <c r="D8" s="348"/>
      <c r="E8" s="347"/>
      <c r="F8" s="347"/>
      <c r="G8" s="347"/>
      <c r="H8" s="347"/>
      <c r="I8" s="347"/>
      <c r="J8" s="347"/>
      <c r="K8" s="347"/>
    </row>
    <row r="9" spans="1:11" s="341" customFormat="1" ht="15">
      <c r="A9" s="344" t="s">
        <v>281</v>
      </c>
      <c r="B9" s="343">
        <v>3930</v>
      </c>
      <c r="C9" s="343">
        <v>4017</v>
      </c>
      <c r="D9" s="342">
        <v>4017</v>
      </c>
      <c r="E9" s="338">
        <v>4017</v>
      </c>
      <c r="F9" s="338">
        <v>4044</v>
      </c>
      <c r="G9" s="337">
        <v>4007</v>
      </c>
      <c r="H9" s="337">
        <v>4007</v>
      </c>
      <c r="I9" s="337">
        <v>4007</v>
      </c>
      <c r="J9" s="337">
        <v>4007</v>
      </c>
      <c r="K9" s="337">
        <v>4007</v>
      </c>
    </row>
    <row r="10" spans="1:11" s="341" customFormat="1" ht="15">
      <c r="A10" s="344" t="s">
        <v>280</v>
      </c>
      <c r="B10" s="343">
        <v>5394</v>
      </c>
      <c r="C10" s="343">
        <v>5513</v>
      </c>
      <c r="D10" s="342">
        <v>5513</v>
      </c>
      <c r="E10" s="338">
        <v>6358</v>
      </c>
      <c r="F10" s="338">
        <v>6401</v>
      </c>
      <c r="G10" s="337">
        <v>6335</v>
      </c>
      <c r="H10" s="337">
        <v>6335</v>
      </c>
      <c r="I10" s="337">
        <v>6335</v>
      </c>
      <c r="J10" s="337">
        <v>6335</v>
      </c>
      <c r="K10" s="337">
        <v>6335</v>
      </c>
    </row>
    <row r="11" spans="1:11" s="341" customFormat="1" ht="15">
      <c r="A11" s="344" t="s">
        <v>279</v>
      </c>
      <c r="B11" s="343">
        <v>252</v>
      </c>
      <c r="C11" s="343">
        <v>258</v>
      </c>
      <c r="D11" s="342">
        <v>258</v>
      </c>
      <c r="E11" s="338">
        <v>258</v>
      </c>
      <c r="F11" s="338">
        <v>260</v>
      </c>
      <c r="G11" s="337">
        <v>255</v>
      </c>
      <c r="H11" s="337">
        <v>255</v>
      </c>
      <c r="I11" s="337">
        <v>255</v>
      </c>
      <c r="J11" s="337">
        <v>255</v>
      </c>
      <c r="K11" s="337">
        <v>255</v>
      </c>
    </row>
    <row r="12" spans="1:11" s="341" customFormat="1" ht="15">
      <c r="A12" s="344" t="s">
        <v>278</v>
      </c>
      <c r="B12" s="343">
        <v>412</v>
      </c>
      <c r="C12" s="343">
        <v>420</v>
      </c>
      <c r="D12" s="342">
        <v>420</v>
      </c>
      <c r="E12" s="338">
        <v>420</v>
      </c>
      <c r="F12" s="338">
        <v>424</v>
      </c>
      <c r="G12" s="337">
        <v>422</v>
      </c>
      <c r="H12" s="337">
        <v>418</v>
      </c>
      <c r="I12" s="337">
        <v>418</v>
      </c>
      <c r="J12" s="337">
        <v>418</v>
      </c>
      <c r="K12" s="337">
        <v>418</v>
      </c>
    </row>
    <row r="13" spans="1:11" s="345" customFormat="1" ht="15">
      <c r="A13" s="346" t="s">
        <v>277</v>
      </c>
      <c r="B13" s="343">
        <v>26</v>
      </c>
      <c r="C13" s="343">
        <v>27</v>
      </c>
      <c r="D13" s="342">
        <v>27</v>
      </c>
      <c r="E13" s="337">
        <v>27</v>
      </c>
      <c r="F13" s="337">
        <v>27</v>
      </c>
      <c r="G13" s="337">
        <v>25</v>
      </c>
      <c r="H13" s="337">
        <v>28</v>
      </c>
      <c r="I13" s="337">
        <v>28</v>
      </c>
      <c r="J13" s="337">
        <v>28</v>
      </c>
      <c r="K13" s="337">
        <v>28</v>
      </c>
    </row>
    <row r="14" spans="1:11" s="341" customFormat="1" ht="15">
      <c r="A14" s="344" t="s">
        <v>276</v>
      </c>
      <c r="B14" s="343">
        <v>178</v>
      </c>
      <c r="C14" s="343">
        <v>182</v>
      </c>
      <c r="D14" s="342">
        <v>182</v>
      </c>
      <c r="E14" s="338">
        <v>182</v>
      </c>
      <c r="F14" s="338">
        <v>183</v>
      </c>
      <c r="G14" s="337">
        <v>178</v>
      </c>
      <c r="H14" s="337">
        <v>178</v>
      </c>
      <c r="I14" s="337">
        <v>178</v>
      </c>
      <c r="J14" s="337">
        <v>178</v>
      </c>
      <c r="K14" s="337">
        <v>178</v>
      </c>
    </row>
    <row r="15" spans="1:11" s="341" customFormat="1" ht="13.5" customHeight="1">
      <c r="A15" s="340" t="s">
        <v>275</v>
      </c>
      <c r="B15" s="339">
        <v>2164</v>
      </c>
      <c r="C15" s="339">
        <v>1795</v>
      </c>
      <c r="D15" s="339">
        <v>2200</v>
      </c>
      <c r="E15" s="338">
        <v>2200</v>
      </c>
      <c r="F15" s="338">
        <v>2215</v>
      </c>
      <c r="G15" s="337">
        <v>1221</v>
      </c>
      <c r="H15" s="337">
        <v>1221</v>
      </c>
      <c r="I15" s="337">
        <v>1221</v>
      </c>
      <c r="J15" s="337">
        <v>1221</v>
      </c>
      <c r="K15" s="337">
        <v>1221</v>
      </c>
    </row>
    <row r="16" spans="1:11" ht="12.75">
      <c r="A16" s="340" t="s">
        <v>274</v>
      </c>
      <c r="B16" s="339">
        <v>1266</v>
      </c>
      <c r="C16" s="339">
        <v>1131</v>
      </c>
      <c r="D16" s="339">
        <v>846</v>
      </c>
      <c r="E16" s="338">
        <v>661</v>
      </c>
      <c r="F16" s="338">
        <v>680</v>
      </c>
      <c r="G16" s="337">
        <v>577</v>
      </c>
      <c r="H16" s="337">
        <v>546</v>
      </c>
      <c r="I16" s="337">
        <v>546</v>
      </c>
      <c r="J16" s="337">
        <v>577</v>
      </c>
      <c r="K16" s="337">
        <v>577</v>
      </c>
    </row>
    <row r="17" spans="1:11" ht="15.75" customHeight="1">
      <c r="A17" s="336" t="s">
        <v>11</v>
      </c>
      <c r="B17" s="335">
        <f aca="true" t="shared" si="0" ref="B17:K17">SUM(B9:B16)</f>
        <v>13622</v>
      </c>
      <c r="C17" s="335">
        <f t="shared" si="0"/>
        <v>13343</v>
      </c>
      <c r="D17" s="335">
        <f t="shared" si="0"/>
        <v>13463</v>
      </c>
      <c r="E17" s="334">
        <f t="shared" si="0"/>
        <v>14123</v>
      </c>
      <c r="F17" s="334">
        <f t="shared" si="0"/>
        <v>14234</v>
      </c>
      <c r="G17" s="334">
        <f t="shared" si="0"/>
        <v>13020</v>
      </c>
      <c r="H17" s="334">
        <f t="shared" si="0"/>
        <v>12988</v>
      </c>
      <c r="I17" s="334">
        <f t="shared" si="0"/>
        <v>12988</v>
      </c>
      <c r="J17" s="334">
        <f t="shared" si="0"/>
        <v>13019</v>
      </c>
      <c r="K17" s="334">
        <f t="shared" si="0"/>
        <v>13019</v>
      </c>
    </row>
    <row r="19" ht="12.75">
      <c r="A19" s="332" t="s">
        <v>273</v>
      </c>
    </row>
    <row r="20" ht="12.75">
      <c r="A20" s="333" t="s">
        <v>272</v>
      </c>
    </row>
    <row r="21" ht="12" customHeight="1">
      <c r="A21" s="332" t="s">
        <v>271</v>
      </c>
    </row>
    <row r="22" ht="12.75">
      <c r="A22" s="331" t="s">
        <v>270</v>
      </c>
    </row>
    <row r="23" ht="12" customHeight="1">
      <c r="A23" s="331" t="s">
        <v>269</v>
      </c>
    </row>
    <row r="24" spans="1:7" ht="12" customHeight="1">
      <c r="A24" s="463" t="s">
        <v>268</v>
      </c>
      <c r="B24" s="394"/>
      <c r="C24" s="394"/>
      <c r="D24" s="394"/>
      <c r="E24" s="394"/>
      <c r="F24" s="394"/>
      <c r="G24" s="394"/>
    </row>
    <row r="25" ht="12" customHeight="1">
      <c r="A25" s="330"/>
    </row>
    <row r="26" ht="12" customHeight="1"/>
    <row r="27" ht="12" customHeight="1"/>
    <row r="28" spans="1:6" ht="12">
      <c r="A28" s="326"/>
      <c r="B28" s="329"/>
      <c r="C28" s="329"/>
      <c r="D28" s="329"/>
      <c r="E28" s="329"/>
      <c r="F28" s="329"/>
    </row>
    <row r="29" spans="1:3" ht="12">
      <c r="A29" s="326"/>
      <c r="B29" s="328"/>
      <c r="C29" s="328"/>
    </row>
    <row r="30" ht="12">
      <c r="A30" s="326"/>
    </row>
    <row r="31" ht="12" customHeight="1"/>
    <row r="32" ht="12" customHeight="1"/>
    <row r="33" ht="12" customHeight="1"/>
    <row r="34" spans="5:6" ht="12" customHeight="1">
      <c r="E34" s="327"/>
      <c r="F34" s="327"/>
    </row>
    <row r="35" spans="1:6" s="327" customFormat="1" ht="12" customHeight="1">
      <c r="A35" s="325"/>
      <c r="E35" s="325"/>
      <c r="F35" s="325"/>
    </row>
    <row r="36" ht="12">
      <c r="A36" s="326"/>
    </row>
    <row r="37" ht="12">
      <c r="A37" s="326"/>
    </row>
    <row r="38" ht="12" customHeight="1"/>
    <row r="39" ht="12" customHeight="1"/>
    <row r="40" ht="12" customHeight="1"/>
    <row r="41" ht="12" customHeight="1"/>
  </sheetData>
  <sheetProtection/>
  <mergeCells count="2">
    <mergeCell ref="A3:J3"/>
    <mergeCell ref="A5:K5"/>
  </mergeCells>
  <printOptions horizontalCentered="1"/>
  <pageMargins left="0.3937007874015748" right="0.3937007874015748" top="0.3937007874015748" bottom="0.3937007874015748" header="0.5118110236220472" footer="0.5118110236220472"/>
  <pageSetup fitToHeight="1" fitToWidth="1" horizontalDpi="600" verticalDpi="600" orientation="landscape" paperSize="9" r:id="rId2"/>
  <headerFooter alignWithMargins="0">
    <oddFooter>&amp;R&amp;A</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I54"/>
  <sheetViews>
    <sheetView zoomScale="115" zoomScaleNormal="115" zoomScalePageLayoutView="0" workbookViewId="0" topLeftCell="A1">
      <selection activeCell="A64" sqref="A64"/>
    </sheetView>
  </sheetViews>
  <sheetFormatPr defaultColWidth="9.140625" defaultRowHeight="12.75"/>
  <cols>
    <col min="1" max="1" width="39.421875" style="354" customWidth="1"/>
    <col min="2" max="2" width="21.421875" style="353" customWidth="1"/>
    <col min="3" max="3" width="21.28125" style="353" customWidth="1"/>
    <col min="4" max="4" width="18.7109375" style="353" customWidth="1"/>
    <col min="5" max="5" width="16.8515625" style="353" customWidth="1"/>
    <col min="6" max="6" width="16.8515625" style="354" customWidth="1"/>
    <col min="7" max="8" width="9.8515625" style="353" customWidth="1"/>
    <col min="9" max="9" width="9.8515625" style="354" customWidth="1"/>
    <col min="10" max="20" width="9.8515625" style="353" customWidth="1"/>
    <col min="21" max="16384" width="9.140625" style="353" customWidth="1"/>
  </cols>
  <sheetData>
    <row r="1" spans="1:5" ht="12.75">
      <c r="A1" s="112" t="s">
        <v>228</v>
      </c>
      <c r="D1" s="354"/>
      <c r="E1" s="354"/>
    </row>
    <row r="2" spans="1:5" ht="12.75">
      <c r="A2" s="112"/>
      <c r="D2" s="354"/>
      <c r="E2" s="354"/>
    </row>
    <row r="3" spans="1:6" ht="12.75">
      <c r="A3" s="522" t="s">
        <v>293</v>
      </c>
      <c r="B3" s="522"/>
      <c r="C3" s="522"/>
      <c r="D3" s="522"/>
      <c r="E3" s="522"/>
      <c r="F3" s="392"/>
    </row>
    <row r="4" spans="1:6" ht="12.75">
      <c r="A4" s="393"/>
      <c r="B4" s="367"/>
      <c r="C4" s="367"/>
      <c r="D4" s="367"/>
      <c r="E4" s="367"/>
      <c r="F4" s="392"/>
    </row>
    <row r="5" spans="1:5" s="391" customFormat="1" ht="12.75">
      <c r="A5" s="522" t="s">
        <v>319</v>
      </c>
      <c r="B5" s="522"/>
      <c r="C5" s="522"/>
      <c r="D5" s="522"/>
      <c r="E5" s="522"/>
    </row>
    <row r="6" spans="1:5" s="391" customFormat="1" ht="12.75">
      <c r="A6" s="522" t="s">
        <v>338</v>
      </c>
      <c r="B6" s="522"/>
      <c r="C6" s="522"/>
      <c r="D6" s="522"/>
      <c r="E6" s="522"/>
    </row>
    <row r="7" spans="1:5" s="386" customFormat="1" ht="7.5" customHeight="1" thickBot="1">
      <c r="A7" s="370"/>
      <c r="E7" s="370"/>
    </row>
    <row r="8" spans="1:5" s="354" customFormat="1" ht="14.25" customHeight="1">
      <c r="A8" s="390"/>
      <c r="B8" s="389" t="s">
        <v>48</v>
      </c>
      <c r="C8" s="389" t="s">
        <v>49</v>
      </c>
      <c r="D8" s="389" t="s">
        <v>50</v>
      </c>
      <c r="E8" s="388" t="s">
        <v>11</v>
      </c>
    </row>
    <row r="9" spans="1:4" s="354" customFormat="1" ht="14.25" customHeight="1">
      <c r="A9" s="370" t="s">
        <v>46</v>
      </c>
      <c r="B9" s="385"/>
      <c r="C9" s="385"/>
      <c r="D9" s="385"/>
    </row>
    <row r="10" spans="1:9" ht="12.75">
      <c r="A10" s="354" t="s">
        <v>318</v>
      </c>
      <c r="B10" s="437">
        <v>574494.8999999993</v>
      </c>
      <c r="C10" s="445">
        <v>2082881.7699999972</v>
      </c>
      <c r="D10" s="445">
        <v>824241.9699999999</v>
      </c>
      <c r="E10" s="356">
        <f>SUM(B10:D10)</f>
        <v>3481618.6399999964</v>
      </c>
      <c r="F10" s="353"/>
      <c r="I10" s="353"/>
    </row>
    <row r="11" spans="1:9" ht="12.75">
      <c r="A11" s="354" t="s">
        <v>317</v>
      </c>
      <c r="B11" s="437">
        <v>131074.59999999998</v>
      </c>
      <c r="C11" s="445">
        <v>315990.53</v>
      </c>
      <c r="D11" s="445">
        <v>78315.83</v>
      </c>
      <c r="E11" s="356">
        <f>SUM(B11:D11)</f>
        <v>525380.96</v>
      </c>
      <c r="F11" s="353"/>
      <c r="I11" s="353"/>
    </row>
    <row r="12" spans="1:5" s="354" customFormat="1" ht="12.75">
      <c r="A12" s="369" t="s">
        <v>11</v>
      </c>
      <c r="B12" s="446">
        <f>SUM(B10:B11)</f>
        <v>705569.4999999993</v>
      </c>
      <c r="C12" s="446">
        <f>SUM(C10:C11)</f>
        <v>2398872.299999997</v>
      </c>
      <c r="D12" s="446">
        <f>SUM(D10:D11)</f>
        <v>902557.7999999998</v>
      </c>
      <c r="E12" s="447">
        <f>SUM(E10:E11)</f>
        <v>4006999.5999999964</v>
      </c>
    </row>
    <row r="13" spans="1:5" s="370" customFormat="1" ht="12.75">
      <c r="A13" s="354"/>
      <c r="B13" s="441"/>
      <c r="C13" s="441"/>
      <c r="D13" s="441"/>
      <c r="E13" s="384"/>
    </row>
    <row r="14" spans="1:6" s="386" customFormat="1" ht="15.75">
      <c r="A14" s="370" t="s">
        <v>47</v>
      </c>
      <c r="B14" s="441"/>
      <c r="C14" s="441"/>
      <c r="D14" s="441"/>
      <c r="E14" s="384"/>
      <c r="F14" s="387"/>
    </row>
    <row r="15" spans="1:9" ht="11.25" customHeight="1">
      <c r="A15" s="354" t="s">
        <v>316</v>
      </c>
      <c r="B15" s="437">
        <v>198250.18</v>
      </c>
      <c r="C15" s="445">
        <v>474194.28</v>
      </c>
      <c r="D15" s="445">
        <f>18974.42+61920.92+12180.28</f>
        <v>93075.62</v>
      </c>
      <c r="E15" s="356">
        <f>SUM(B15:D15)</f>
        <v>765520.08</v>
      </c>
      <c r="F15" s="353"/>
      <c r="I15" s="353"/>
    </row>
    <row r="16" spans="1:9" ht="12.75">
      <c r="A16" s="354" t="s">
        <v>315</v>
      </c>
      <c r="B16" s="437">
        <v>1190429.55</v>
      </c>
      <c r="C16" s="445">
        <v>3870251.77</v>
      </c>
      <c r="D16" s="445">
        <f>221704.47+287093.69</f>
        <v>508798.16000000003</v>
      </c>
      <c r="E16" s="356">
        <f>SUM(B16:D16)</f>
        <v>5569479.48</v>
      </c>
      <c r="F16" s="353"/>
      <c r="I16" s="353"/>
    </row>
    <row r="17" spans="1:5" s="354" customFormat="1" ht="12.75" customHeight="1">
      <c r="A17" s="369" t="s">
        <v>11</v>
      </c>
      <c r="B17" s="446">
        <f>SUM(B15:B16)</f>
        <v>1388679.73</v>
      </c>
      <c r="C17" s="446">
        <f>SUM(C15:C16)</f>
        <v>4344446.05</v>
      </c>
      <c r="D17" s="446">
        <f>SUM(D15:D16)</f>
        <v>601873.78</v>
      </c>
      <c r="E17" s="448">
        <f>SUM(E15:E16)</f>
        <v>6334999.5600000005</v>
      </c>
    </row>
    <row r="18" spans="2:5" s="354" customFormat="1" ht="12.75">
      <c r="B18" s="445"/>
      <c r="C18" s="445"/>
      <c r="D18" s="445"/>
      <c r="E18" s="356"/>
    </row>
    <row r="19" spans="1:9" ht="12.75">
      <c r="A19" s="370" t="s">
        <v>314</v>
      </c>
      <c r="B19" s="445">
        <v>22001.55</v>
      </c>
      <c r="C19" s="445">
        <v>1964.16</v>
      </c>
      <c r="D19" s="445">
        <v>231033.55</v>
      </c>
      <c r="E19" s="384">
        <f>SUM(B19:D19)</f>
        <v>254999.25999999998</v>
      </c>
      <c r="F19" s="374"/>
      <c r="I19" s="353"/>
    </row>
    <row r="20" spans="1:9" ht="13.5" customHeight="1">
      <c r="A20" s="370"/>
      <c r="B20" s="441"/>
      <c r="C20" s="441"/>
      <c r="D20" s="441"/>
      <c r="E20" s="384"/>
      <c r="F20" s="374"/>
      <c r="I20" s="353"/>
    </row>
    <row r="21" spans="1:9" ht="12.75">
      <c r="A21" s="370" t="s">
        <v>313</v>
      </c>
      <c r="B21" s="442">
        <v>142580.99</v>
      </c>
      <c r="C21" s="442">
        <v>169595.38</v>
      </c>
      <c r="D21" s="442">
        <v>105823.63</v>
      </c>
      <c r="E21" s="449">
        <v>418000</v>
      </c>
      <c r="F21" s="374"/>
      <c r="G21" s="433"/>
      <c r="I21" s="353"/>
    </row>
    <row r="22" spans="2:9" ht="13.5" customHeight="1">
      <c r="B22" s="443"/>
      <c r="C22" s="443"/>
      <c r="D22" s="443"/>
      <c r="E22" s="449"/>
      <c r="F22" s="374"/>
      <c r="G22" s="434"/>
      <c r="I22" s="353"/>
    </row>
    <row r="23" spans="1:9" ht="13.5" customHeight="1">
      <c r="A23" s="370" t="s">
        <v>312</v>
      </c>
      <c r="B23" s="443"/>
      <c r="C23" s="442"/>
      <c r="D23" s="443"/>
      <c r="E23" s="449">
        <v>28000</v>
      </c>
      <c r="F23" s="374"/>
      <c r="G23" s="434"/>
      <c r="I23" s="353"/>
    </row>
    <row r="24" spans="2:9" ht="13.5" customHeight="1">
      <c r="B24" s="376"/>
      <c r="C24" s="385"/>
      <c r="D24" s="444"/>
      <c r="E24" s="354"/>
      <c r="F24" s="353"/>
      <c r="I24" s="353"/>
    </row>
    <row r="25" spans="1:9" ht="13.5" customHeight="1">
      <c r="A25" s="370" t="s">
        <v>311</v>
      </c>
      <c r="B25" s="445">
        <v>42097</v>
      </c>
      <c r="C25" s="445">
        <v>120701.79999999999</v>
      </c>
      <c r="D25" s="445">
        <v>15183.4</v>
      </c>
      <c r="E25" s="384">
        <f>SUM(B25:D25)</f>
        <v>177982.19999999998</v>
      </c>
      <c r="F25" s="353"/>
      <c r="I25" s="353"/>
    </row>
    <row r="26" spans="1:9" ht="13.5" customHeight="1">
      <c r="A26" s="370"/>
      <c r="B26" s="384"/>
      <c r="C26" s="384"/>
      <c r="D26" s="384"/>
      <c r="E26" s="384"/>
      <c r="F26" s="353"/>
      <c r="I26" s="353"/>
    </row>
    <row r="27" spans="1:7" ht="13.5" customHeight="1">
      <c r="A27" s="354" t="s">
        <v>310</v>
      </c>
      <c r="F27" s="353"/>
      <c r="G27" s="354"/>
    </row>
    <row r="28" spans="1:7" ht="12.75">
      <c r="A28" s="354" t="s">
        <v>309</v>
      </c>
      <c r="F28" s="353"/>
      <c r="G28" s="354"/>
    </row>
    <row r="29" spans="1:7" ht="12.75">
      <c r="A29" s="383"/>
      <c r="F29" s="353"/>
      <c r="G29" s="354"/>
    </row>
    <row r="30" spans="6:7" ht="12.75">
      <c r="F30" s="353"/>
      <c r="G30" s="354"/>
    </row>
    <row r="31" spans="1:7" ht="12.75">
      <c r="A31" s="522" t="s">
        <v>308</v>
      </c>
      <c r="B31" s="522"/>
      <c r="C31" s="522"/>
      <c r="D31" s="522"/>
      <c r="E31" s="522"/>
      <c r="F31" s="353"/>
      <c r="G31" s="354"/>
    </row>
    <row r="32" spans="1:7" ht="12.75">
      <c r="A32" s="522" t="s">
        <v>338</v>
      </c>
      <c r="B32" s="522"/>
      <c r="C32" s="522"/>
      <c r="D32" s="522"/>
      <c r="E32" s="522"/>
      <c r="F32" s="353"/>
      <c r="G32" s="354"/>
    </row>
    <row r="33" ht="7.5" customHeight="1" thickBot="1">
      <c r="F33" s="353"/>
    </row>
    <row r="34" spans="1:6" ht="12.75" customHeight="1">
      <c r="A34" s="382" t="s">
        <v>307</v>
      </c>
      <c r="B34" s="381" t="s">
        <v>306</v>
      </c>
      <c r="C34" s="363" t="s">
        <v>296</v>
      </c>
      <c r="E34" s="378"/>
      <c r="F34" s="353"/>
    </row>
    <row r="35" spans="1:6" ht="12.75">
      <c r="A35" s="380" t="s">
        <v>48</v>
      </c>
      <c r="B35" s="379" t="s">
        <v>13</v>
      </c>
      <c r="C35" s="436">
        <v>246997.7861079909</v>
      </c>
      <c r="D35" s="374"/>
      <c r="E35" s="378"/>
      <c r="F35" s="353"/>
    </row>
    <row r="36" spans="1:6" ht="25.5">
      <c r="A36" s="478" t="s">
        <v>49</v>
      </c>
      <c r="B36" s="477" t="s">
        <v>361</v>
      </c>
      <c r="C36" s="437">
        <v>733534.1901552554</v>
      </c>
      <c r="D36" s="374"/>
      <c r="E36" s="378"/>
      <c r="F36" s="353"/>
    </row>
    <row r="37" spans="2:6" ht="12.75">
      <c r="B37" s="376" t="s">
        <v>305</v>
      </c>
      <c r="C37" s="437">
        <v>5491.379535539823</v>
      </c>
      <c r="D37" s="374"/>
      <c r="F37" s="353"/>
    </row>
    <row r="38" spans="2:6" ht="12.75">
      <c r="B38" s="376" t="s">
        <v>304</v>
      </c>
      <c r="C38" s="438">
        <v>4032.1504140435204</v>
      </c>
      <c r="D38" s="374"/>
      <c r="F38" s="353"/>
    </row>
    <row r="39" spans="2:6" ht="12.75">
      <c r="B39" s="376" t="s">
        <v>303</v>
      </c>
      <c r="C39" s="438">
        <v>893.0801180742404</v>
      </c>
      <c r="D39" s="374"/>
      <c r="F39" s="353"/>
    </row>
    <row r="40" spans="1:6" ht="12.75">
      <c r="A40" s="377"/>
      <c r="B40" s="375" t="s">
        <v>302</v>
      </c>
      <c r="C40" s="437">
        <v>2194.602631418545</v>
      </c>
      <c r="D40" s="374"/>
      <c r="F40" s="353"/>
    </row>
    <row r="41" spans="1:6" ht="12.75">
      <c r="A41" s="354" t="s">
        <v>50</v>
      </c>
      <c r="B41" s="376" t="s">
        <v>301</v>
      </c>
      <c r="C41" s="439">
        <v>198713.87024024103</v>
      </c>
      <c r="D41" s="374"/>
      <c r="E41" s="354"/>
      <c r="F41" s="353"/>
    </row>
    <row r="42" spans="2:6" ht="12.75">
      <c r="B42" s="375" t="s">
        <v>300</v>
      </c>
      <c r="C42" s="440">
        <v>29142.940797436502</v>
      </c>
      <c r="D42" s="374"/>
      <c r="E42" s="354"/>
      <c r="F42" s="353"/>
    </row>
    <row r="43" spans="1:4" s="354" customFormat="1" ht="15.75">
      <c r="A43" s="373"/>
      <c r="B43" s="372" t="s">
        <v>11</v>
      </c>
      <c r="C43" s="450">
        <f>SUM(C35:C42)</f>
        <v>1220999.9999999998</v>
      </c>
      <c r="D43" s="371"/>
    </row>
    <row r="44" spans="1:5" s="354" customFormat="1" ht="7.5" customHeight="1">
      <c r="A44" s="370"/>
      <c r="B44" s="369"/>
      <c r="C44" s="368"/>
      <c r="D44" s="368"/>
      <c r="E44" s="368"/>
    </row>
    <row r="45" spans="1:5" s="354" customFormat="1" ht="12.75">
      <c r="A45" s="355"/>
      <c r="B45" s="355"/>
      <c r="C45" s="355"/>
      <c r="D45" s="355"/>
      <c r="E45" s="355"/>
    </row>
    <row r="46" ht="13.5" customHeight="1">
      <c r="F46" s="353"/>
    </row>
    <row r="47" spans="1:6" ht="12.75">
      <c r="A47" s="522" t="s">
        <v>299</v>
      </c>
      <c r="B47" s="522"/>
      <c r="C47" s="522"/>
      <c r="D47" s="522"/>
      <c r="E47" s="522"/>
      <c r="F47" s="353"/>
    </row>
    <row r="48" spans="1:6" ht="12.75">
      <c r="A48" s="522" t="s">
        <v>339</v>
      </c>
      <c r="B48" s="522"/>
      <c r="C48" s="522"/>
      <c r="D48" s="522"/>
      <c r="E48" s="522"/>
      <c r="F48" s="353"/>
    </row>
    <row r="49" ht="6" customHeight="1" thickBot="1"/>
    <row r="50" spans="1:5" ht="12.75">
      <c r="A50" s="366" t="s">
        <v>298</v>
      </c>
      <c r="B50" s="363"/>
      <c r="C50" s="365"/>
      <c r="D50" s="364" t="s">
        <v>297</v>
      </c>
      <c r="E50" s="363" t="s">
        <v>296</v>
      </c>
    </row>
    <row r="51" spans="1:8" ht="54.75" customHeight="1">
      <c r="A51" s="362" t="s">
        <v>295</v>
      </c>
      <c r="B51" s="520" t="s">
        <v>353</v>
      </c>
      <c r="C51" s="520"/>
      <c r="D51" s="435">
        <v>5</v>
      </c>
      <c r="E51" s="361">
        <v>576978</v>
      </c>
      <c r="F51" s="353"/>
      <c r="H51" s="354"/>
    </row>
    <row r="52" spans="2:6" ht="12.75">
      <c r="B52" s="360"/>
      <c r="C52" s="359" t="s">
        <v>11</v>
      </c>
      <c r="D52" s="358">
        <f>SUM(D51:D51)</f>
        <v>5</v>
      </c>
      <c r="E52" s="357">
        <f>SUM(E51:E51)</f>
        <v>576978</v>
      </c>
      <c r="F52" s="356"/>
    </row>
    <row r="54" spans="1:5" ht="30" customHeight="1">
      <c r="A54" s="521" t="s">
        <v>294</v>
      </c>
      <c r="B54" s="521"/>
      <c r="C54" s="521"/>
      <c r="D54" s="521"/>
      <c r="E54" s="521"/>
    </row>
  </sheetData>
  <sheetProtection/>
  <mergeCells count="9">
    <mergeCell ref="B51:C51"/>
    <mergeCell ref="A54:E54"/>
    <mergeCell ref="A47:E47"/>
    <mergeCell ref="A3:E3"/>
    <mergeCell ref="A5:E5"/>
    <mergeCell ref="A31:E31"/>
    <mergeCell ref="A6:E6"/>
    <mergeCell ref="A32:E32"/>
    <mergeCell ref="A48:E48"/>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88"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72"/>
  <sheetViews>
    <sheetView zoomScale="130" zoomScaleNormal="130" zoomScalePageLayoutView="0" workbookViewId="0" topLeftCell="A1">
      <selection activeCell="A77" sqref="A77"/>
    </sheetView>
  </sheetViews>
  <sheetFormatPr defaultColWidth="9.57421875" defaultRowHeight="12.75"/>
  <cols>
    <col min="1" max="1" width="23.8515625" style="394" customWidth="1"/>
    <col min="2" max="14" width="9.28125" style="394" customWidth="1"/>
    <col min="15" max="16384" width="9.57421875" style="394" customWidth="1"/>
  </cols>
  <sheetData>
    <row r="1" spans="1:11" ht="12" customHeight="1">
      <c r="A1" s="451" t="s">
        <v>228</v>
      </c>
      <c r="B1" s="367"/>
      <c r="C1" s="367"/>
      <c r="D1" s="367"/>
      <c r="E1" s="367"/>
      <c r="F1" s="367"/>
      <c r="G1" s="367"/>
      <c r="H1" s="367"/>
      <c r="I1" s="367"/>
      <c r="J1" s="367"/>
      <c r="K1" s="367"/>
    </row>
    <row r="2" spans="1:11" ht="12" customHeight="1">
      <c r="A2" s="367"/>
      <c r="B2" s="367"/>
      <c r="C2" s="367"/>
      <c r="D2" s="367"/>
      <c r="E2" s="367"/>
      <c r="F2" s="367"/>
      <c r="G2" s="367"/>
      <c r="H2" s="367"/>
      <c r="I2" s="367"/>
      <c r="J2" s="367"/>
      <c r="K2" s="367"/>
    </row>
    <row r="3" spans="1:9" s="452" customFormat="1" ht="12.75">
      <c r="A3" s="533" t="s">
        <v>335</v>
      </c>
      <c r="B3" s="533"/>
      <c r="C3" s="533"/>
      <c r="D3" s="533"/>
      <c r="E3" s="533"/>
      <c r="F3" s="533"/>
      <c r="G3" s="533"/>
      <c r="H3" s="533"/>
      <c r="I3" s="533"/>
    </row>
    <row r="4" spans="1:9" s="452" customFormat="1" ht="12.75">
      <c r="A4" s="534" t="s">
        <v>334</v>
      </c>
      <c r="B4" s="534"/>
      <c r="C4" s="534"/>
      <c r="D4" s="534"/>
      <c r="E4" s="534"/>
      <c r="F4" s="534"/>
      <c r="G4" s="534"/>
      <c r="H4" s="534"/>
      <c r="I4" s="534"/>
    </row>
    <row r="5" spans="1:8" s="403" customFormat="1" ht="5.25" customHeight="1" thickBot="1">
      <c r="A5" s="395"/>
      <c r="F5" s="395"/>
      <c r="G5" s="395"/>
      <c r="H5" s="395"/>
    </row>
    <row r="6" spans="1:9" s="454" customFormat="1" ht="15" customHeight="1">
      <c r="A6" s="453"/>
      <c r="B6" s="535" t="s">
        <v>333</v>
      </c>
      <c r="C6" s="536"/>
      <c r="D6" s="536"/>
      <c r="E6" s="537"/>
      <c r="F6" s="535" t="s">
        <v>332</v>
      </c>
      <c r="G6" s="536"/>
      <c r="H6" s="536"/>
      <c r="I6" s="538"/>
    </row>
    <row r="7" spans="1:9" s="403" customFormat="1" ht="38.25" customHeight="1">
      <c r="A7" s="455" t="s">
        <v>330</v>
      </c>
      <c r="B7" s="549" t="s">
        <v>329</v>
      </c>
      <c r="C7" s="550"/>
      <c r="D7" s="551" t="s">
        <v>328</v>
      </c>
      <c r="E7" s="552"/>
      <c r="F7" s="549" t="s">
        <v>329</v>
      </c>
      <c r="G7" s="550"/>
      <c r="H7" s="551" t="s">
        <v>328</v>
      </c>
      <c r="I7" s="553"/>
    </row>
    <row r="8" spans="1:9" s="403" customFormat="1" ht="12" customHeight="1">
      <c r="A8" s="456">
        <v>1996</v>
      </c>
      <c r="B8" s="539">
        <v>44704</v>
      </c>
      <c r="C8" s="540"/>
      <c r="D8" s="541">
        <v>24.26877607530014</v>
      </c>
      <c r="E8" s="542"/>
      <c r="F8" s="539">
        <v>0</v>
      </c>
      <c r="G8" s="543"/>
      <c r="H8" s="544">
        <v>0</v>
      </c>
      <c r="I8" s="543"/>
    </row>
    <row r="9" spans="1:9" s="403" customFormat="1" ht="12" customHeight="1">
      <c r="A9" s="457">
        <v>1997</v>
      </c>
      <c r="B9" s="545">
        <v>43903</v>
      </c>
      <c r="C9" s="546"/>
      <c r="D9" s="547">
        <v>64.37</v>
      </c>
      <c r="E9" s="548"/>
      <c r="F9" s="545">
        <v>58079</v>
      </c>
      <c r="G9" s="546"/>
      <c r="H9" s="525">
        <v>6.866650636218731</v>
      </c>
      <c r="I9" s="527"/>
    </row>
    <row r="10" spans="1:9" s="403" customFormat="1" ht="12" customHeight="1">
      <c r="A10" s="457">
        <v>1998</v>
      </c>
      <c r="B10" s="545">
        <v>43392</v>
      </c>
      <c r="C10" s="546"/>
      <c r="D10" s="547">
        <v>71.244599019829</v>
      </c>
      <c r="E10" s="548"/>
      <c r="F10" s="545">
        <v>58002</v>
      </c>
      <c r="G10" s="546"/>
      <c r="H10" s="525">
        <v>24.19</v>
      </c>
      <c r="I10" s="527"/>
    </row>
    <row r="11" spans="1:9" s="403" customFormat="1" ht="12" customHeight="1">
      <c r="A11" s="457">
        <v>1999</v>
      </c>
      <c r="B11" s="545">
        <v>43187</v>
      </c>
      <c r="C11" s="546"/>
      <c r="D11" s="547">
        <v>77.71</v>
      </c>
      <c r="E11" s="548"/>
      <c r="F11" s="545">
        <v>57623</v>
      </c>
      <c r="G11" s="546"/>
      <c r="H11" s="525">
        <v>41.7204802193362</v>
      </c>
      <c r="I11" s="527"/>
    </row>
    <row r="12" spans="1:9" s="403" customFormat="1" ht="12" customHeight="1">
      <c r="A12" s="457">
        <v>2000</v>
      </c>
      <c r="B12" s="545">
        <v>44164</v>
      </c>
      <c r="C12" s="546"/>
      <c r="D12" s="547">
        <v>81.39</v>
      </c>
      <c r="E12" s="548"/>
      <c r="F12" s="545">
        <v>56518</v>
      </c>
      <c r="G12" s="546"/>
      <c r="H12" s="528">
        <v>60.09</v>
      </c>
      <c r="I12" s="529"/>
    </row>
    <row r="13" spans="1:9" s="403" customFormat="1" ht="12" customHeight="1">
      <c r="A13" s="457">
        <v>2001</v>
      </c>
      <c r="B13" s="545">
        <v>44572</v>
      </c>
      <c r="C13" s="546"/>
      <c r="D13" s="547">
        <v>86.6</v>
      </c>
      <c r="E13" s="548"/>
      <c r="F13" s="545">
        <v>56477</v>
      </c>
      <c r="G13" s="546"/>
      <c r="H13" s="528">
        <v>78.08</v>
      </c>
      <c r="I13" s="529"/>
    </row>
    <row r="14" spans="1:9" s="403" customFormat="1" ht="12" customHeight="1">
      <c r="A14" s="457">
        <v>2002</v>
      </c>
      <c r="B14" s="545">
        <v>45348</v>
      </c>
      <c r="C14" s="546"/>
      <c r="D14" s="547">
        <v>90.65</v>
      </c>
      <c r="E14" s="548"/>
      <c r="F14" s="545">
        <v>57158</v>
      </c>
      <c r="G14" s="546"/>
      <c r="H14" s="528">
        <v>94.74</v>
      </c>
      <c r="I14" s="529"/>
    </row>
    <row r="15" spans="1:12" s="403" customFormat="1" ht="12" customHeight="1">
      <c r="A15" s="457">
        <v>2003</v>
      </c>
      <c r="B15" s="523">
        <v>46072</v>
      </c>
      <c r="C15" s="524"/>
      <c r="D15" s="528">
        <v>92.36</v>
      </c>
      <c r="E15" s="532"/>
      <c r="F15" s="523">
        <v>56483</v>
      </c>
      <c r="G15" s="524"/>
      <c r="H15" s="528">
        <v>106.35</v>
      </c>
      <c r="I15" s="529"/>
      <c r="L15" s="451"/>
    </row>
    <row r="16" spans="1:9" s="403" customFormat="1" ht="12" customHeight="1">
      <c r="A16" s="457">
        <v>2004</v>
      </c>
      <c r="B16" s="523">
        <v>46973</v>
      </c>
      <c r="C16" s="524"/>
      <c r="D16" s="528">
        <v>91.05</v>
      </c>
      <c r="E16" s="532"/>
      <c r="F16" s="523">
        <v>57695</v>
      </c>
      <c r="G16" s="524"/>
      <c r="H16" s="528">
        <v>104.65</v>
      </c>
      <c r="I16" s="529"/>
    </row>
    <row r="17" spans="1:9" s="403" customFormat="1" ht="12" customHeight="1">
      <c r="A17" s="457">
        <v>2005</v>
      </c>
      <c r="B17" s="523">
        <v>49609</v>
      </c>
      <c r="C17" s="524"/>
      <c r="D17" s="528">
        <v>86.96</v>
      </c>
      <c r="E17" s="532"/>
      <c r="F17" s="523">
        <v>58911</v>
      </c>
      <c r="G17" s="524"/>
      <c r="H17" s="528">
        <v>103.39</v>
      </c>
      <c r="I17" s="529"/>
    </row>
    <row r="18" spans="1:9" s="403" customFormat="1" ht="12" customHeight="1">
      <c r="A18" s="457">
        <v>2006</v>
      </c>
      <c r="B18" s="523">
        <v>49426</v>
      </c>
      <c r="C18" s="524"/>
      <c r="D18" s="528">
        <v>88.71</v>
      </c>
      <c r="E18" s="532"/>
      <c r="F18" s="523">
        <v>61325</v>
      </c>
      <c r="G18" s="524"/>
      <c r="H18" s="528">
        <v>100.96</v>
      </c>
      <c r="I18" s="529"/>
    </row>
    <row r="19" spans="1:9" s="403" customFormat="1" ht="12" customHeight="1">
      <c r="A19" s="457">
        <v>2007</v>
      </c>
      <c r="B19" s="523">
        <v>49688</v>
      </c>
      <c r="C19" s="524"/>
      <c r="D19" s="528">
        <v>89.28</v>
      </c>
      <c r="E19" s="532"/>
      <c r="F19" s="523">
        <v>62632</v>
      </c>
      <c r="G19" s="524"/>
      <c r="H19" s="528">
        <v>100.84</v>
      </c>
      <c r="I19" s="529"/>
    </row>
    <row r="20" spans="1:9" s="403" customFormat="1" ht="12" customHeight="1">
      <c r="A20" s="457">
        <v>2008</v>
      </c>
      <c r="B20" s="523">
        <v>49629</v>
      </c>
      <c r="C20" s="524"/>
      <c r="D20" s="528">
        <v>95.57</v>
      </c>
      <c r="E20" s="532"/>
      <c r="F20" s="523">
        <v>64493</v>
      </c>
      <c r="G20" s="524"/>
      <c r="H20" s="528">
        <v>100.91</v>
      </c>
      <c r="I20" s="529"/>
    </row>
    <row r="21" spans="1:9" s="403" customFormat="1" ht="12" customHeight="1">
      <c r="A21" s="457">
        <v>2009</v>
      </c>
      <c r="B21" s="523">
        <v>50249.9305</v>
      </c>
      <c r="C21" s="524"/>
      <c r="D21" s="528">
        <v>97.75</v>
      </c>
      <c r="E21" s="532"/>
      <c r="F21" s="523">
        <v>66130</v>
      </c>
      <c r="G21" s="524"/>
      <c r="H21" s="528">
        <v>101.95</v>
      </c>
      <c r="I21" s="529"/>
    </row>
    <row r="22" spans="1:9" s="403" customFormat="1" ht="12" customHeight="1">
      <c r="A22" s="457" t="s">
        <v>327</v>
      </c>
      <c r="B22" s="523">
        <v>51679.5258</v>
      </c>
      <c r="C22" s="524"/>
      <c r="D22" s="528">
        <v>76.05</v>
      </c>
      <c r="E22" s="532"/>
      <c r="F22" s="523">
        <v>67320</v>
      </c>
      <c r="G22" s="524"/>
      <c r="H22" s="528">
        <v>80.12</v>
      </c>
      <c r="I22" s="529"/>
    </row>
    <row r="23" spans="1:11" s="403" customFormat="1" ht="12" customHeight="1">
      <c r="A23" s="457">
        <v>2011</v>
      </c>
      <c r="B23" s="523">
        <v>52051.6782</v>
      </c>
      <c r="C23" s="524"/>
      <c r="D23" s="528">
        <v>77.17</v>
      </c>
      <c r="E23" s="532"/>
      <c r="F23" s="523">
        <v>67789</v>
      </c>
      <c r="G23" s="524"/>
      <c r="H23" s="528">
        <v>81.33</v>
      </c>
      <c r="I23" s="529"/>
      <c r="K23" s="458"/>
    </row>
    <row r="24" spans="1:11" s="403" customFormat="1" ht="12" customHeight="1">
      <c r="A24" s="457">
        <v>2012</v>
      </c>
      <c r="B24" s="523">
        <v>52527</v>
      </c>
      <c r="C24" s="524"/>
      <c r="D24" s="528">
        <v>76.48</v>
      </c>
      <c r="E24" s="532"/>
      <c r="F24" s="523">
        <v>65756</v>
      </c>
      <c r="G24" s="524"/>
      <c r="H24" s="528">
        <v>83.84</v>
      </c>
      <c r="I24" s="529"/>
      <c r="K24" s="458"/>
    </row>
    <row r="25" spans="1:11" s="403" customFormat="1" ht="12" customHeight="1">
      <c r="A25" s="457" t="s">
        <v>331</v>
      </c>
      <c r="B25" s="523">
        <v>53150</v>
      </c>
      <c r="C25" s="524"/>
      <c r="D25" s="528">
        <v>75.58</v>
      </c>
      <c r="E25" s="532"/>
      <c r="F25" s="523">
        <v>65096</v>
      </c>
      <c r="G25" s="524"/>
      <c r="H25" s="528">
        <v>97.67</v>
      </c>
      <c r="I25" s="529"/>
      <c r="K25" s="458"/>
    </row>
    <row r="26" spans="1:11" s="403" customFormat="1" ht="12" customHeight="1">
      <c r="A26" s="457">
        <v>2014</v>
      </c>
      <c r="B26" s="523">
        <v>57126.4605</v>
      </c>
      <c r="C26" s="524"/>
      <c r="D26" s="528">
        <v>70.79</v>
      </c>
      <c r="E26" s="532"/>
      <c r="F26" s="523">
        <v>63079.75</v>
      </c>
      <c r="G26" s="524"/>
      <c r="H26" s="528">
        <v>101.47</v>
      </c>
      <c r="I26" s="529"/>
      <c r="K26" s="458"/>
    </row>
    <row r="27" spans="1:9" s="403" customFormat="1" ht="12" customHeight="1">
      <c r="A27" s="457">
        <v>2015</v>
      </c>
      <c r="B27" s="523">
        <v>57754.6493</v>
      </c>
      <c r="C27" s="524"/>
      <c r="D27" s="528">
        <v>69.37</v>
      </c>
      <c r="E27" s="532"/>
      <c r="F27" s="523">
        <v>63103.2625</v>
      </c>
      <c r="G27" s="524"/>
      <c r="H27" s="528">
        <v>100.39</v>
      </c>
      <c r="I27" s="529"/>
    </row>
    <row r="28" spans="1:11" s="403" customFormat="1" ht="12" customHeight="1">
      <c r="A28" s="457">
        <v>2016</v>
      </c>
      <c r="B28" s="523">
        <v>58666.8052</v>
      </c>
      <c r="C28" s="524"/>
      <c r="D28" s="525">
        <v>68.3</v>
      </c>
      <c r="E28" s="526"/>
      <c r="F28" s="523">
        <v>63246.7642</v>
      </c>
      <c r="G28" s="524"/>
      <c r="H28" s="528">
        <v>100.16</v>
      </c>
      <c r="I28" s="529"/>
      <c r="K28" s="458"/>
    </row>
    <row r="29" spans="1:11" s="403" customFormat="1" ht="12" customHeight="1">
      <c r="A29" s="457">
        <v>2017</v>
      </c>
      <c r="B29" s="523">
        <v>59590.1324</v>
      </c>
      <c r="C29" s="524"/>
      <c r="D29" s="525">
        <v>67.242675</v>
      </c>
      <c r="E29" s="526"/>
      <c r="F29" s="523">
        <v>64653.9848</v>
      </c>
      <c r="G29" s="524"/>
      <c r="H29" s="528">
        <v>97.98</v>
      </c>
      <c r="I29" s="529"/>
      <c r="K29" s="458"/>
    </row>
    <row r="30" spans="1:11" s="403" customFormat="1" ht="12" customHeight="1">
      <c r="A30" s="457">
        <v>2017</v>
      </c>
      <c r="B30" s="523">
        <v>59590.1324</v>
      </c>
      <c r="C30" s="524"/>
      <c r="D30" s="525">
        <v>67.242675</v>
      </c>
      <c r="E30" s="526"/>
      <c r="F30" s="523">
        <v>64653.9848</v>
      </c>
      <c r="G30" s="524"/>
      <c r="H30" s="528">
        <v>97.98</v>
      </c>
      <c r="I30" s="529"/>
      <c r="K30" s="458"/>
    </row>
    <row r="31" spans="1:11" s="403" customFormat="1" ht="12">
      <c r="A31" s="457">
        <v>2018</v>
      </c>
      <c r="B31" s="523">
        <v>60538</v>
      </c>
      <c r="C31" s="524"/>
      <c r="D31" s="525">
        <v>66.19</v>
      </c>
      <c r="E31" s="526"/>
      <c r="F31" s="523">
        <v>64918</v>
      </c>
      <c r="G31" s="524"/>
      <c r="H31" s="528">
        <v>97.58</v>
      </c>
      <c r="I31" s="529"/>
      <c r="K31" s="458"/>
    </row>
    <row r="32" spans="1:11" s="403" customFormat="1" ht="13.5" customHeight="1">
      <c r="A32" s="457">
        <v>2019</v>
      </c>
      <c r="B32" s="523">
        <v>60759</v>
      </c>
      <c r="C32" s="524"/>
      <c r="D32" s="525">
        <v>65.95</v>
      </c>
      <c r="E32" s="526"/>
      <c r="F32" s="523">
        <v>65083</v>
      </c>
      <c r="G32" s="524"/>
      <c r="H32" s="528">
        <v>97.34</v>
      </c>
      <c r="I32" s="529"/>
      <c r="K32" s="458"/>
    </row>
    <row r="33" spans="1:11" s="403" customFormat="1" ht="12">
      <c r="A33" s="457"/>
      <c r="B33" s="398"/>
      <c r="C33" s="398"/>
      <c r="D33" s="400"/>
      <c r="E33" s="400"/>
      <c r="F33" s="398"/>
      <c r="G33" s="398"/>
      <c r="H33" s="397"/>
      <c r="I33" s="397"/>
      <c r="K33" s="458"/>
    </row>
    <row r="34" spans="5:12" s="403" customFormat="1" ht="12.75" thickBot="1">
      <c r="E34" s="395"/>
      <c r="J34" s="395"/>
      <c r="K34" s="395"/>
      <c r="L34" s="395"/>
    </row>
    <row r="35" spans="1:9" s="403" customFormat="1" ht="13.5" customHeight="1">
      <c r="A35" s="459"/>
      <c r="B35" s="535" t="s">
        <v>314</v>
      </c>
      <c r="C35" s="536"/>
      <c r="D35" s="536"/>
      <c r="E35" s="538"/>
      <c r="F35" s="535" t="s">
        <v>38</v>
      </c>
      <c r="G35" s="536"/>
      <c r="H35" s="536"/>
      <c r="I35" s="538"/>
    </row>
    <row r="36" spans="1:9" s="403" customFormat="1" ht="38.25" customHeight="1">
      <c r="A36" s="455" t="s">
        <v>330</v>
      </c>
      <c r="B36" s="549" t="s">
        <v>329</v>
      </c>
      <c r="C36" s="550"/>
      <c r="D36" s="551" t="s">
        <v>328</v>
      </c>
      <c r="E36" s="552"/>
      <c r="F36" s="549" t="s">
        <v>329</v>
      </c>
      <c r="G36" s="550"/>
      <c r="H36" s="551" t="s">
        <v>328</v>
      </c>
      <c r="I36" s="553"/>
    </row>
    <row r="37" spans="1:9" ht="12" customHeight="1">
      <c r="A37" s="460">
        <v>2008</v>
      </c>
      <c r="B37" s="523">
        <v>3681</v>
      </c>
      <c r="C37" s="524"/>
      <c r="D37" s="530">
        <v>83.4</v>
      </c>
      <c r="E37" s="554"/>
      <c r="F37" s="523">
        <v>2557.95</v>
      </c>
      <c r="G37" s="524">
        <v>2557.95</v>
      </c>
      <c r="H37" s="528">
        <v>84.83</v>
      </c>
      <c r="I37" s="529"/>
    </row>
    <row r="38" spans="1:9" ht="12" customHeight="1">
      <c r="A38" s="460">
        <v>2009</v>
      </c>
      <c r="B38" s="523">
        <v>3803.1</v>
      </c>
      <c r="C38" s="524"/>
      <c r="D38" s="530">
        <v>82.8272</v>
      </c>
      <c r="E38" s="531"/>
      <c r="F38" s="523">
        <v>2557.55</v>
      </c>
      <c r="G38" s="524"/>
      <c r="H38" s="525">
        <v>86.8</v>
      </c>
      <c r="I38" s="527"/>
    </row>
    <row r="39" spans="1:9" ht="12" customHeight="1">
      <c r="A39" s="460" t="s">
        <v>327</v>
      </c>
      <c r="B39" s="523">
        <v>3880</v>
      </c>
      <c r="C39" s="524"/>
      <c r="D39" s="530">
        <v>64.95</v>
      </c>
      <c r="E39" s="531"/>
      <c r="F39" s="523">
        <v>2549.8</v>
      </c>
      <c r="G39" s="524"/>
      <c r="H39" s="525">
        <v>69.81</v>
      </c>
      <c r="I39" s="527"/>
    </row>
    <row r="40" spans="1:13" ht="12" customHeight="1">
      <c r="A40" s="460">
        <v>2011</v>
      </c>
      <c r="B40" s="523">
        <v>3935.9236546736643</v>
      </c>
      <c r="C40" s="524"/>
      <c r="D40" s="530">
        <v>65.55</v>
      </c>
      <c r="E40" s="531"/>
      <c r="F40" s="523">
        <v>2551.4</v>
      </c>
      <c r="G40" s="524"/>
      <c r="H40" s="525">
        <v>70.88</v>
      </c>
      <c r="I40" s="527"/>
      <c r="J40" s="398"/>
      <c r="K40" s="398"/>
      <c r="L40" s="397"/>
      <c r="M40" s="397"/>
    </row>
    <row r="41" spans="1:13" ht="12" customHeight="1">
      <c r="A41" s="460">
        <v>2012</v>
      </c>
      <c r="B41" s="523">
        <v>3967</v>
      </c>
      <c r="C41" s="524"/>
      <c r="D41" s="530">
        <v>65.03</v>
      </c>
      <c r="E41" s="531"/>
      <c r="F41" s="523">
        <v>2550</v>
      </c>
      <c r="G41" s="524"/>
      <c r="H41" s="525">
        <v>71.37</v>
      </c>
      <c r="I41" s="527"/>
      <c r="J41" s="398"/>
      <c r="K41" s="398"/>
      <c r="L41" s="397"/>
      <c r="M41" s="397"/>
    </row>
    <row r="42" spans="1:13" ht="12" customHeight="1">
      <c r="A42" s="460">
        <v>2013</v>
      </c>
      <c r="B42" s="523">
        <v>3982.06969198565</v>
      </c>
      <c r="C42" s="524"/>
      <c r="D42" s="530">
        <v>64.7904280829774</v>
      </c>
      <c r="E42" s="531"/>
      <c r="F42" s="523">
        <v>2548.95</v>
      </c>
      <c r="G42" s="524"/>
      <c r="H42" s="525">
        <v>71.4</v>
      </c>
      <c r="I42" s="527"/>
      <c r="J42" s="398"/>
      <c r="K42" s="398"/>
      <c r="L42" s="397"/>
      <c r="M42" s="397"/>
    </row>
    <row r="43" spans="1:13" ht="12" customHeight="1">
      <c r="A43" s="460">
        <v>2014</v>
      </c>
      <c r="B43" s="523">
        <v>4038</v>
      </c>
      <c r="C43" s="524"/>
      <c r="D43" s="530">
        <v>64.38</v>
      </c>
      <c r="E43" s="531"/>
      <c r="F43" s="523">
        <v>2559.6</v>
      </c>
      <c r="G43" s="524"/>
      <c r="H43" s="525">
        <v>71.89</v>
      </c>
      <c r="I43" s="527"/>
      <c r="J43" s="398"/>
      <c r="K43" s="398"/>
      <c r="L43" s="397"/>
      <c r="M43" s="397"/>
    </row>
    <row r="44" spans="1:13" ht="12" customHeight="1">
      <c r="A44" s="460">
        <v>2015</v>
      </c>
      <c r="B44" s="523">
        <v>4035.3386513157902</v>
      </c>
      <c r="C44" s="524"/>
      <c r="D44" s="530">
        <v>63.191701318847976</v>
      </c>
      <c r="E44" s="531"/>
      <c r="F44" s="523">
        <v>2546</v>
      </c>
      <c r="G44" s="524"/>
      <c r="H44" s="525">
        <v>69.91</v>
      </c>
      <c r="I44" s="527"/>
      <c r="J44" s="398"/>
      <c r="K44" s="398"/>
      <c r="L44" s="397"/>
      <c r="M44" s="397"/>
    </row>
    <row r="45" spans="1:13" ht="12" customHeight="1">
      <c r="A45" s="460">
        <v>2016</v>
      </c>
      <c r="B45" s="523">
        <v>4048</v>
      </c>
      <c r="C45" s="524"/>
      <c r="D45" s="530">
        <v>62.99</v>
      </c>
      <c r="E45" s="531"/>
      <c r="F45" s="523">
        <v>2560.45</v>
      </c>
      <c r="G45" s="524"/>
      <c r="H45" s="525">
        <v>69.51</v>
      </c>
      <c r="I45" s="527"/>
      <c r="J45" s="398"/>
      <c r="K45" s="398"/>
      <c r="L45" s="397"/>
      <c r="M45" s="397"/>
    </row>
    <row r="46" spans="1:13" ht="12" customHeight="1">
      <c r="A46" s="460">
        <v>2017</v>
      </c>
      <c r="B46" s="523">
        <v>4071.0853020334953</v>
      </c>
      <c r="C46" s="524"/>
      <c r="D46" s="530">
        <v>62.63685997260442</v>
      </c>
      <c r="E46" s="531"/>
      <c r="F46" s="523">
        <v>2567</v>
      </c>
      <c r="G46" s="524"/>
      <c r="H46" s="525">
        <v>69.34164394234514</v>
      </c>
      <c r="I46" s="527"/>
      <c r="J46" s="398"/>
      <c r="K46" s="398"/>
      <c r="L46" s="397"/>
      <c r="M46" s="397"/>
    </row>
    <row r="47" spans="1:13" ht="12" customHeight="1">
      <c r="A47" s="460">
        <v>2018</v>
      </c>
      <c r="B47" s="523">
        <v>4077</v>
      </c>
      <c r="C47" s="524"/>
      <c r="D47" s="530">
        <v>62.55</v>
      </c>
      <c r="E47" s="531"/>
      <c r="F47" s="523">
        <v>2546</v>
      </c>
      <c r="G47" s="524"/>
      <c r="H47" s="525">
        <v>69.91</v>
      </c>
      <c r="I47" s="527"/>
      <c r="J47" s="398"/>
      <c r="K47" s="398"/>
      <c r="L47" s="397"/>
      <c r="M47" s="397"/>
    </row>
    <row r="48" spans="1:13" ht="12" customHeight="1">
      <c r="A48" s="460">
        <v>2019</v>
      </c>
      <c r="B48" s="523">
        <v>4050</v>
      </c>
      <c r="C48" s="524"/>
      <c r="D48" s="530">
        <v>62.96</v>
      </c>
      <c r="E48" s="531"/>
      <c r="F48" s="523">
        <v>2538</v>
      </c>
      <c r="G48" s="524"/>
      <c r="H48" s="525">
        <v>70.13</v>
      </c>
      <c r="I48" s="527"/>
      <c r="J48" s="398"/>
      <c r="K48" s="398"/>
      <c r="L48" s="397"/>
      <c r="M48" s="397"/>
    </row>
    <row r="49" spans="1:13" ht="12">
      <c r="A49" s="460"/>
      <c r="B49" s="398"/>
      <c r="C49" s="398"/>
      <c r="D49" s="402"/>
      <c r="E49" s="402"/>
      <c r="F49" s="398"/>
      <c r="G49" s="398"/>
      <c r="H49" s="400"/>
      <c r="I49" s="400"/>
      <c r="J49" s="398"/>
      <c r="K49" s="398"/>
      <c r="L49" s="397"/>
      <c r="M49" s="397"/>
    </row>
    <row r="50" spans="1:13" ht="12.75" thickBot="1">
      <c r="A50" s="461"/>
      <c r="B50" s="398"/>
      <c r="C50" s="398"/>
      <c r="D50" s="397"/>
      <c r="E50" s="397"/>
      <c r="F50" s="398"/>
      <c r="G50" s="398"/>
      <c r="H50" s="397"/>
      <c r="I50" s="397"/>
      <c r="J50" s="398"/>
      <c r="K50" s="398"/>
      <c r="L50" s="397"/>
      <c r="M50" s="397"/>
    </row>
    <row r="51" spans="1:13" ht="12">
      <c r="A51" s="459"/>
      <c r="B51" s="535" t="s">
        <v>313</v>
      </c>
      <c r="C51" s="536"/>
      <c r="D51" s="536"/>
      <c r="E51" s="538"/>
      <c r="F51" s="535" t="s">
        <v>312</v>
      </c>
      <c r="G51" s="536"/>
      <c r="H51" s="536"/>
      <c r="I51" s="538"/>
      <c r="J51" s="398"/>
      <c r="K51" s="402"/>
      <c r="L51" s="397"/>
      <c r="M51" s="397"/>
    </row>
    <row r="52" spans="1:13" ht="39" customHeight="1">
      <c r="A52" s="455" t="s">
        <v>330</v>
      </c>
      <c r="B52" s="549" t="s">
        <v>329</v>
      </c>
      <c r="C52" s="550"/>
      <c r="D52" s="551" t="s">
        <v>328</v>
      </c>
      <c r="E52" s="553"/>
      <c r="F52" s="549" t="s">
        <v>329</v>
      </c>
      <c r="G52" s="550"/>
      <c r="H52" s="551" t="s">
        <v>328</v>
      </c>
      <c r="I52" s="553"/>
      <c r="J52" s="398"/>
      <c r="K52" s="398"/>
      <c r="L52" s="397"/>
      <c r="M52" s="397"/>
    </row>
    <row r="53" spans="1:12" ht="12">
      <c r="A53" s="401">
        <v>2008</v>
      </c>
      <c r="B53" s="523">
        <v>4627</v>
      </c>
      <c r="C53" s="524"/>
      <c r="D53" s="528">
        <v>108.49</v>
      </c>
      <c r="E53" s="529">
        <v>97.66</v>
      </c>
      <c r="F53" s="523">
        <v>0</v>
      </c>
      <c r="G53" s="524"/>
      <c r="H53" s="555">
        <v>0</v>
      </c>
      <c r="I53" s="556">
        <v>97.66</v>
      </c>
      <c r="J53" s="398"/>
      <c r="K53" s="397"/>
      <c r="L53" s="397"/>
    </row>
    <row r="54" spans="1:12" ht="12">
      <c r="A54" s="401">
        <v>2009</v>
      </c>
      <c r="B54" s="523">
        <v>4631</v>
      </c>
      <c r="C54" s="524"/>
      <c r="D54" s="528">
        <v>111.21</v>
      </c>
      <c r="E54" s="529"/>
      <c r="F54" s="523">
        <v>520</v>
      </c>
      <c r="G54" s="524"/>
      <c r="H54" s="528">
        <v>63.46</v>
      </c>
      <c r="I54" s="529"/>
      <c r="J54" s="398"/>
      <c r="K54" s="397"/>
      <c r="L54" s="397"/>
    </row>
    <row r="55" spans="1:13" ht="12.75">
      <c r="A55" s="401" t="s">
        <v>327</v>
      </c>
      <c r="B55" s="523">
        <v>5367.31</v>
      </c>
      <c r="C55" s="524"/>
      <c r="D55" s="528">
        <v>76.76</v>
      </c>
      <c r="E55" s="529"/>
      <c r="F55" s="523">
        <v>533.58</v>
      </c>
      <c r="G55" s="524"/>
      <c r="H55" s="528">
        <v>48.72</v>
      </c>
      <c r="I55" s="529"/>
      <c r="J55" s="398"/>
      <c r="K55" s="399"/>
      <c r="L55" s="397"/>
      <c r="M55" s="397"/>
    </row>
    <row r="56" spans="1:13" ht="12.75">
      <c r="A56" s="401">
        <v>2011</v>
      </c>
      <c r="B56" s="523">
        <v>5395</v>
      </c>
      <c r="C56" s="524"/>
      <c r="D56" s="528">
        <v>77.85</v>
      </c>
      <c r="E56" s="529"/>
      <c r="F56" s="523">
        <v>547</v>
      </c>
      <c r="G56" s="524"/>
      <c r="H56" s="528">
        <v>49.36</v>
      </c>
      <c r="I56" s="529"/>
      <c r="J56" s="398"/>
      <c r="K56" s="399"/>
      <c r="L56" s="397"/>
      <c r="M56" s="397"/>
    </row>
    <row r="57" spans="1:13" ht="12.75">
      <c r="A57" s="401">
        <v>2012</v>
      </c>
      <c r="B57" s="523">
        <v>5394.52</v>
      </c>
      <c r="C57" s="524"/>
      <c r="D57" s="528">
        <v>77.86</v>
      </c>
      <c r="E57" s="529"/>
      <c r="F57" s="523">
        <v>561.59</v>
      </c>
      <c r="G57" s="524"/>
      <c r="H57" s="528">
        <v>48.08</v>
      </c>
      <c r="I57" s="529"/>
      <c r="J57" s="398"/>
      <c r="K57" s="399"/>
      <c r="L57" s="397"/>
      <c r="M57" s="397"/>
    </row>
    <row r="58" spans="1:13" ht="12.75">
      <c r="A58" s="401">
        <v>2013</v>
      </c>
      <c r="B58" s="523">
        <v>5410</v>
      </c>
      <c r="C58" s="524"/>
      <c r="D58" s="528">
        <v>77.63</v>
      </c>
      <c r="E58" s="532"/>
      <c r="F58" s="523">
        <v>576</v>
      </c>
      <c r="G58" s="524"/>
      <c r="H58" s="528">
        <v>46.86</v>
      </c>
      <c r="I58" s="529"/>
      <c r="J58" s="398"/>
      <c r="K58" s="399"/>
      <c r="L58" s="397"/>
      <c r="M58" s="397"/>
    </row>
    <row r="59" spans="1:13" ht="12.75">
      <c r="A59" s="401">
        <v>2014</v>
      </c>
      <c r="B59" s="523">
        <v>5471</v>
      </c>
      <c r="C59" s="524"/>
      <c r="D59" s="528">
        <v>77.49</v>
      </c>
      <c r="E59" s="532"/>
      <c r="F59" s="523">
        <v>591.06</v>
      </c>
      <c r="G59" s="524"/>
      <c r="H59" s="528">
        <v>45.68</v>
      </c>
      <c r="I59" s="529"/>
      <c r="J59" s="398"/>
      <c r="K59" s="399"/>
      <c r="L59" s="397"/>
      <c r="M59" s="397"/>
    </row>
    <row r="60" spans="1:13" ht="12.75">
      <c r="A60" s="401">
        <v>2015</v>
      </c>
      <c r="B60" s="523">
        <v>5473</v>
      </c>
      <c r="C60" s="524"/>
      <c r="D60" s="528">
        <v>77.11</v>
      </c>
      <c r="E60" s="532"/>
      <c r="F60" s="523">
        <v>606</v>
      </c>
      <c r="G60" s="524"/>
      <c r="H60" s="528">
        <v>41.25</v>
      </c>
      <c r="I60" s="529"/>
      <c r="J60" s="398"/>
      <c r="K60" s="399"/>
      <c r="L60" s="397"/>
      <c r="M60" s="397"/>
    </row>
    <row r="61" spans="1:13" ht="12.75">
      <c r="A61" s="401">
        <v>2016</v>
      </c>
      <c r="B61" s="523">
        <v>5543.94</v>
      </c>
      <c r="C61" s="524"/>
      <c r="D61" s="528">
        <v>75.58</v>
      </c>
      <c r="E61" s="532"/>
      <c r="F61" s="523">
        <v>622</v>
      </c>
      <c r="G61" s="524"/>
      <c r="H61" s="528">
        <v>45.01</v>
      </c>
      <c r="I61" s="529"/>
      <c r="J61" s="398"/>
      <c r="K61" s="399"/>
      <c r="L61" s="397"/>
      <c r="M61" s="397"/>
    </row>
    <row r="62" spans="1:13" ht="12.75">
      <c r="A62" s="401">
        <v>2017</v>
      </c>
      <c r="B62" s="523">
        <v>5659.95</v>
      </c>
      <c r="C62" s="524"/>
      <c r="D62" s="528">
        <v>73.85</v>
      </c>
      <c r="E62" s="532"/>
      <c r="F62" s="523">
        <v>638.16</v>
      </c>
      <c r="G62" s="524"/>
      <c r="H62" s="528">
        <v>43.89</v>
      </c>
      <c r="I62" s="529"/>
      <c r="J62" s="398"/>
      <c r="K62" s="399"/>
      <c r="L62" s="397"/>
      <c r="M62" s="397"/>
    </row>
    <row r="63" spans="1:13" ht="12.75">
      <c r="A63" s="401">
        <v>2018</v>
      </c>
      <c r="B63" s="523">
        <v>5701</v>
      </c>
      <c r="C63" s="524"/>
      <c r="D63" s="525">
        <f>418000/B63</f>
        <v>73.32047009296615</v>
      </c>
      <c r="E63" s="526"/>
      <c r="F63" s="523">
        <v>655</v>
      </c>
      <c r="G63" s="524"/>
      <c r="H63" s="525">
        <f>28000/F63</f>
        <v>42.74809160305343</v>
      </c>
      <c r="I63" s="527"/>
      <c r="J63" s="398"/>
      <c r="K63" s="399"/>
      <c r="L63" s="397"/>
      <c r="M63" s="397"/>
    </row>
    <row r="64" spans="1:13" ht="15.75" customHeight="1">
      <c r="A64" s="401">
        <v>2019</v>
      </c>
      <c r="B64" s="523">
        <v>5718.15</v>
      </c>
      <c r="C64" s="524"/>
      <c r="D64" s="525">
        <v>73.10056574241669</v>
      </c>
      <c r="E64" s="526"/>
      <c r="F64" s="523">
        <v>777.67</v>
      </c>
      <c r="G64" s="524"/>
      <c r="H64" s="525">
        <v>36.00498926279785</v>
      </c>
      <c r="I64" s="527"/>
      <c r="J64" s="398"/>
      <c r="K64" s="399"/>
      <c r="L64" s="397"/>
      <c r="M64" s="397"/>
    </row>
    <row r="65" spans="1:13" ht="10.5" customHeight="1">
      <c r="A65" s="461"/>
      <c r="B65" s="398"/>
      <c r="C65" s="398"/>
      <c r="D65" s="397"/>
      <c r="E65" s="397"/>
      <c r="F65" s="398"/>
      <c r="G65" s="398"/>
      <c r="H65" s="397"/>
      <c r="I65" s="397"/>
      <c r="J65" s="398"/>
      <c r="K65" s="398"/>
      <c r="L65" s="397"/>
      <c r="M65" s="397"/>
    </row>
    <row r="66" ht="12">
      <c r="A66" s="395" t="s">
        <v>326</v>
      </c>
    </row>
    <row r="67" spans="1:10" ht="12">
      <c r="A67" s="395" t="s">
        <v>325</v>
      </c>
      <c r="J67" s="396"/>
    </row>
    <row r="68" ht="12">
      <c r="A68" s="395" t="s">
        <v>324</v>
      </c>
    </row>
    <row r="69" ht="12">
      <c r="A69" s="394" t="s">
        <v>323</v>
      </c>
    </row>
    <row r="70" ht="12">
      <c r="A70" s="462" t="s">
        <v>322</v>
      </c>
    </row>
    <row r="71" ht="12">
      <c r="A71" s="394" t="s">
        <v>321</v>
      </c>
    </row>
    <row r="72" ht="12">
      <c r="A72" s="462" t="s">
        <v>320</v>
      </c>
    </row>
  </sheetData>
  <sheetProtection/>
  <mergeCells count="216">
    <mergeCell ref="F52:G52"/>
    <mergeCell ref="D52:E52"/>
    <mergeCell ref="D27:E27"/>
    <mergeCell ref="F27:G27"/>
    <mergeCell ref="H27:I27"/>
    <mergeCell ref="B44:C44"/>
    <mergeCell ref="D44:E44"/>
    <mergeCell ref="F44:G44"/>
    <mergeCell ref="B47:C47"/>
    <mergeCell ref="B45:C45"/>
    <mergeCell ref="B60:C60"/>
    <mergeCell ref="D60:E60"/>
    <mergeCell ref="F60:G60"/>
    <mergeCell ref="F26:G26"/>
    <mergeCell ref="H26:I26"/>
    <mergeCell ref="B27:C27"/>
    <mergeCell ref="H39:I39"/>
    <mergeCell ref="H58:I58"/>
    <mergeCell ref="B57:C57"/>
    <mergeCell ref="H60:I60"/>
    <mergeCell ref="D57:E57"/>
    <mergeCell ref="F57:G57"/>
    <mergeCell ref="H57:I57"/>
    <mergeCell ref="H52:I52"/>
    <mergeCell ref="B58:C58"/>
    <mergeCell ref="B53:C53"/>
    <mergeCell ref="D53:E53"/>
    <mergeCell ref="B52:C52"/>
    <mergeCell ref="F53:G53"/>
    <mergeCell ref="B54:C54"/>
    <mergeCell ref="B42:C42"/>
    <mergeCell ref="D42:E42"/>
    <mergeCell ref="F42:G42"/>
    <mergeCell ref="H42:I42"/>
    <mergeCell ref="B40:C40"/>
    <mergeCell ref="D26:E26"/>
    <mergeCell ref="H28:I28"/>
    <mergeCell ref="B29:C29"/>
    <mergeCell ref="D29:E29"/>
    <mergeCell ref="H29:I29"/>
    <mergeCell ref="H24:I24"/>
    <mergeCell ref="F25:G25"/>
    <mergeCell ref="D28:E28"/>
    <mergeCell ref="B26:C26"/>
    <mergeCell ref="B59:C59"/>
    <mergeCell ref="D59:E59"/>
    <mergeCell ref="F59:G59"/>
    <mergeCell ref="H59:I59"/>
    <mergeCell ref="B43:C43"/>
    <mergeCell ref="H25:I25"/>
    <mergeCell ref="H22:I22"/>
    <mergeCell ref="F38:G38"/>
    <mergeCell ref="H38:I38"/>
    <mergeCell ref="F37:G37"/>
    <mergeCell ref="H37:I37"/>
    <mergeCell ref="B55:C55"/>
    <mergeCell ref="D55:E55"/>
    <mergeCell ref="F55:G55"/>
    <mergeCell ref="H55:I55"/>
    <mergeCell ref="B39:C39"/>
    <mergeCell ref="H21:I21"/>
    <mergeCell ref="F35:I35"/>
    <mergeCell ref="H36:I36"/>
    <mergeCell ref="B22:C22"/>
    <mergeCell ref="D22:E22"/>
    <mergeCell ref="D54:E54"/>
    <mergeCell ref="H53:I53"/>
    <mergeCell ref="F51:I51"/>
    <mergeCell ref="F54:G54"/>
    <mergeCell ref="H54:I54"/>
    <mergeCell ref="F22:G22"/>
    <mergeCell ref="B35:E35"/>
    <mergeCell ref="D31:E31"/>
    <mergeCell ref="F31:G31"/>
    <mergeCell ref="F36:G36"/>
    <mergeCell ref="D38:E38"/>
    <mergeCell ref="B28:C28"/>
    <mergeCell ref="D24:E24"/>
    <mergeCell ref="F23:G23"/>
    <mergeCell ref="F24:G24"/>
    <mergeCell ref="B21:C21"/>
    <mergeCell ref="D21:E21"/>
    <mergeCell ref="F21:G21"/>
    <mergeCell ref="F40:G40"/>
    <mergeCell ref="D23:E23"/>
    <mergeCell ref="B25:C25"/>
    <mergeCell ref="D25:E25"/>
    <mergeCell ref="F28:G28"/>
    <mergeCell ref="B24:C24"/>
    <mergeCell ref="F29:G29"/>
    <mergeCell ref="B51:E51"/>
    <mergeCell ref="B36:C36"/>
    <mergeCell ref="D36:E36"/>
    <mergeCell ref="B37:C37"/>
    <mergeCell ref="D37:E37"/>
    <mergeCell ref="B38:C38"/>
    <mergeCell ref="D41:E41"/>
    <mergeCell ref="D40:E40"/>
    <mergeCell ref="D39:E39"/>
    <mergeCell ref="D43:E43"/>
    <mergeCell ref="F20:G20"/>
    <mergeCell ref="H20:I20"/>
    <mergeCell ref="B19:C19"/>
    <mergeCell ref="D19:E19"/>
    <mergeCell ref="F19:G19"/>
    <mergeCell ref="H19:I19"/>
    <mergeCell ref="B20:C20"/>
    <mergeCell ref="D20:E20"/>
    <mergeCell ref="B18:C18"/>
    <mergeCell ref="D18:E18"/>
    <mergeCell ref="F18:G18"/>
    <mergeCell ref="H18:I18"/>
    <mergeCell ref="B17:C17"/>
    <mergeCell ref="D17:E17"/>
    <mergeCell ref="F17:G17"/>
    <mergeCell ref="H17:I17"/>
    <mergeCell ref="B16:C16"/>
    <mergeCell ref="D16:E16"/>
    <mergeCell ref="F16:G16"/>
    <mergeCell ref="H16:I16"/>
    <mergeCell ref="B15:C15"/>
    <mergeCell ref="D15:E15"/>
    <mergeCell ref="F15:G15"/>
    <mergeCell ref="H15:I15"/>
    <mergeCell ref="D12:E12"/>
    <mergeCell ref="B14:C14"/>
    <mergeCell ref="D14:E14"/>
    <mergeCell ref="F14:G14"/>
    <mergeCell ref="H14:I14"/>
    <mergeCell ref="B13:C13"/>
    <mergeCell ref="D13:E13"/>
    <mergeCell ref="F13:G13"/>
    <mergeCell ref="H13:I13"/>
    <mergeCell ref="B7:C7"/>
    <mergeCell ref="D7:E7"/>
    <mergeCell ref="F7:G7"/>
    <mergeCell ref="H7:I7"/>
    <mergeCell ref="B10:C10"/>
    <mergeCell ref="D10:E10"/>
    <mergeCell ref="F10:G10"/>
    <mergeCell ref="H10:I10"/>
    <mergeCell ref="B9:C9"/>
    <mergeCell ref="D9:E9"/>
    <mergeCell ref="H8:I8"/>
    <mergeCell ref="F9:G9"/>
    <mergeCell ref="H9:I9"/>
    <mergeCell ref="B12:C12"/>
    <mergeCell ref="F12:G12"/>
    <mergeCell ref="H12:I12"/>
    <mergeCell ref="B11:C11"/>
    <mergeCell ref="D11:E11"/>
    <mergeCell ref="F11:G11"/>
    <mergeCell ref="H11:I11"/>
    <mergeCell ref="H44:I44"/>
    <mergeCell ref="A3:I3"/>
    <mergeCell ref="A4:I4"/>
    <mergeCell ref="B6:E6"/>
    <mergeCell ref="F6:I6"/>
    <mergeCell ref="B23:C23"/>
    <mergeCell ref="H23:I23"/>
    <mergeCell ref="B8:C8"/>
    <mergeCell ref="D8:E8"/>
    <mergeCell ref="F8:G8"/>
    <mergeCell ref="B61:C61"/>
    <mergeCell ref="D61:E61"/>
    <mergeCell ref="F61:G61"/>
    <mergeCell ref="H61:I61"/>
    <mergeCell ref="B56:C56"/>
    <mergeCell ref="D56:E56"/>
    <mergeCell ref="F56:G56"/>
    <mergeCell ref="H56:I56"/>
    <mergeCell ref="D58:E58"/>
    <mergeCell ref="F58:G58"/>
    <mergeCell ref="B30:C30"/>
    <mergeCell ref="D30:E30"/>
    <mergeCell ref="F30:G30"/>
    <mergeCell ref="H30:I30"/>
    <mergeCell ref="B31:C31"/>
    <mergeCell ref="H31:I31"/>
    <mergeCell ref="B41:C41"/>
    <mergeCell ref="F41:G41"/>
    <mergeCell ref="H41:I41"/>
    <mergeCell ref="D47:E47"/>
    <mergeCell ref="B46:C46"/>
    <mergeCell ref="D46:E46"/>
    <mergeCell ref="F46:G46"/>
    <mergeCell ref="H46:I46"/>
    <mergeCell ref="F45:G45"/>
    <mergeCell ref="H45:I45"/>
    <mergeCell ref="B63:C63"/>
    <mergeCell ref="D63:E63"/>
    <mergeCell ref="F63:G63"/>
    <mergeCell ref="H63:I63"/>
    <mergeCell ref="B62:C62"/>
    <mergeCell ref="D62:E62"/>
    <mergeCell ref="F62:G62"/>
    <mergeCell ref="F48:G48"/>
    <mergeCell ref="H48:I48"/>
    <mergeCell ref="H62:I62"/>
    <mergeCell ref="F39:G39"/>
    <mergeCell ref="H40:I40"/>
    <mergeCell ref="D45:E45"/>
    <mergeCell ref="F47:G47"/>
    <mergeCell ref="H47:I47"/>
    <mergeCell ref="F43:G43"/>
    <mergeCell ref="H43:I43"/>
    <mergeCell ref="B64:C64"/>
    <mergeCell ref="D64:E64"/>
    <mergeCell ref="F64:G64"/>
    <mergeCell ref="H64:I64"/>
    <mergeCell ref="B32:C32"/>
    <mergeCell ref="D32:E32"/>
    <mergeCell ref="F32:G32"/>
    <mergeCell ref="H32:I32"/>
    <mergeCell ref="B48:C48"/>
    <mergeCell ref="D48:E48"/>
  </mergeCells>
  <printOptions horizontalCentered="1"/>
  <pageMargins left="0.3937007874015748" right="0.3937007874015748" top="0.5905511811023623" bottom="0.5905511811023623" header="0.5118110236220472" footer="0.5118110236220472"/>
  <pageSetup fitToHeight="1" fitToWidth="1" horizontalDpi="600" verticalDpi="600" orientation="portrait" paperSize="9" scale="88"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P65"/>
  <sheetViews>
    <sheetView zoomScale="130" zoomScaleNormal="130" zoomScalePageLayoutView="0" workbookViewId="0" topLeftCell="A1">
      <selection activeCell="A75" sqref="A75"/>
    </sheetView>
  </sheetViews>
  <sheetFormatPr defaultColWidth="9.140625" defaultRowHeight="12.75"/>
  <cols>
    <col min="1" max="1" width="25.28125" style="73" customWidth="1"/>
    <col min="2" max="2" width="14.7109375" style="74" customWidth="1"/>
    <col min="3" max="3" width="12.00390625" style="73" customWidth="1"/>
    <col min="4" max="4" width="11.7109375" style="74" customWidth="1"/>
    <col min="5" max="6" width="11.7109375" style="73" customWidth="1"/>
    <col min="7" max="8" width="11.7109375" style="74" customWidth="1"/>
    <col min="9" max="9" width="11.7109375" style="73" customWidth="1"/>
    <col min="10" max="11" width="11.7109375" style="74" customWidth="1"/>
    <col min="12" max="12" width="11.7109375" style="73" customWidth="1"/>
    <col min="13" max="14" width="11.7109375" style="74" customWidth="1"/>
    <col min="15" max="15" width="7.421875" style="73" customWidth="1"/>
    <col min="16" max="16" width="8.8515625" style="73" customWidth="1"/>
    <col min="17" max="16384" width="9.140625" style="74" customWidth="1"/>
  </cols>
  <sheetData>
    <row r="1" spans="1:2" ht="12.75">
      <c r="A1" s="112" t="s">
        <v>228</v>
      </c>
      <c r="B1" s="72"/>
    </row>
    <row r="2" spans="1:2" ht="12.75">
      <c r="A2" s="112"/>
      <c r="B2" s="72"/>
    </row>
    <row r="3" spans="1:16" ht="12.75">
      <c r="A3" s="560" t="s">
        <v>143</v>
      </c>
      <c r="B3" s="560"/>
      <c r="C3" s="560"/>
      <c r="D3" s="560"/>
      <c r="E3" s="560"/>
      <c r="F3" s="560"/>
      <c r="G3" s="560"/>
      <c r="H3" s="77"/>
      <c r="I3" s="76"/>
      <c r="J3" s="75"/>
      <c r="K3" s="75"/>
      <c r="L3" s="76"/>
      <c r="M3" s="75"/>
      <c r="N3" s="75"/>
      <c r="O3" s="76"/>
      <c r="P3" s="76"/>
    </row>
    <row r="4" spans="1:8" s="229" customFormat="1" ht="15.75">
      <c r="A4" s="227" t="s">
        <v>363</v>
      </c>
      <c r="B4" s="79"/>
      <c r="C4" s="79"/>
      <c r="D4" s="79"/>
      <c r="E4" s="78"/>
      <c r="F4" s="79"/>
      <c r="G4" s="79"/>
      <c r="H4" s="228"/>
    </row>
    <row r="5" spans="1:8" s="229" customFormat="1" ht="15.75">
      <c r="A5" s="580" t="s">
        <v>364</v>
      </c>
      <c r="B5" s="580"/>
      <c r="C5" s="580"/>
      <c r="D5" s="580"/>
      <c r="E5" s="580"/>
      <c r="F5" s="580"/>
      <c r="G5" s="580"/>
      <c r="H5" s="228"/>
    </row>
    <row r="6" spans="1:5" s="229" customFormat="1" ht="14.25" customHeight="1" thickBot="1">
      <c r="A6" s="230"/>
      <c r="E6" s="230"/>
    </row>
    <row r="7" spans="1:5" s="233" customFormat="1" ht="27.75" customHeight="1">
      <c r="A7" s="231"/>
      <c r="B7" s="232" t="s">
        <v>154</v>
      </c>
      <c r="C7" s="232" t="s">
        <v>156</v>
      </c>
      <c r="E7" s="234"/>
    </row>
    <row r="8" spans="1:5" s="233" customFormat="1" ht="12.75">
      <c r="A8" s="234" t="s">
        <v>5</v>
      </c>
      <c r="B8" s="312">
        <v>109</v>
      </c>
      <c r="C8" s="312">
        <v>99</v>
      </c>
      <c r="E8" s="234"/>
    </row>
    <row r="9" spans="1:5" s="233" customFormat="1" ht="12.75">
      <c r="A9" s="234" t="s">
        <v>6</v>
      </c>
      <c r="B9" s="312">
        <v>25</v>
      </c>
      <c r="C9" s="312">
        <v>20</v>
      </c>
      <c r="E9" s="234"/>
    </row>
    <row r="10" spans="1:5" s="233" customFormat="1" ht="12.75">
      <c r="A10" s="234" t="s">
        <v>8</v>
      </c>
      <c r="B10" s="312">
        <v>6</v>
      </c>
      <c r="C10" s="312">
        <v>5</v>
      </c>
      <c r="E10" s="234"/>
    </row>
    <row r="11" spans="1:5" s="233" customFormat="1" ht="12.75">
      <c r="A11" s="234" t="s">
        <v>9</v>
      </c>
      <c r="B11" s="312">
        <v>7</v>
      </c>
      <c r="C11" s="312">
        <v>5</v>
      </c>
      <c r="E11" s="234"/>
    </row>
    <row r="12" spans="1:5" s="233" customFormat="1" ht="12.75">
      <c r="A12" s="234" t="s">
        <v>10</v>
      </c>
      <c r="B12" s="312">
        <v>24</v>
      </c>
      <c r="C12" s="312">
        <v>17</v>
      </c>
      <c r="E12" s="234"/>
    </row>
    <row r="13" spans="1:5" s="233" customFormat="1" ht="15">
      <c r="A13" s="235" t="s">
        <v>11</v>
      </c>
      <c r="B13" s="236">
        <f>SUM(B8:B12)</f>
        <v>171</v>
      </c>
      <c r="C13" s="236">
        <f>SUM(C8:C12)</f>
        <v>146</v>
      </c>
      <c r="E13" s="234"/>
    </row>
    <row r="14" spans="1:5" s="233" customFormat="1" ht="6" customHeight="1">
      <c r="A14" s="234"/>
      <c r="E14" s="234"/>
    </row>
    <row r="15" spans="1:5" s="233" customFormat="1" ht="12.75">
      <c r="A15" s="17" t="s">
        <v>141</v>
      </c>
      <c r="E15" s="234"/>
    </row>
    <row r="16" spans="1:5" s="233" customFormat="1" ht="12.75">
      <c r="A16" s="80" t="s">
        <v>155</v>
      </c>
      <c r="E16" s="234"/>
    </row>
    <row r="17" spans="1:5" s="233" customFormat="1" ht="12.75">
      <c r="A17" s="17"/>
      <c r="E17" s="234"/>
    </row>
    <row r="19" spans="1:9" ht="12.75">
      <c r="A19" s="560" t="s">
        <v>142</v>
      </c>
      <c r="B19" s="560"/>
      <c r="C19" s="560"/>
      <c r="D19" s="560"/>
      <c r="E19" s="560"/>
      <c r="F19" s="560"/>
      <c r="G19" s="560"/>
      <c r="H19" s="560"/>
      <c r="I19" s="560"/>
    </row>
    <row r="21" spans="1:9" ht="15">
      <c r="A21" s="557" t="s">
        <v>231</v>
      </c>
      <c r="B21" s="557"/>
      <c r="C21" s="557"/>
      <c r="D21" s="557"/>
      <c r="E21" s="557"/>
      <c r="F21" s="557"/>
      <c r="G21" s="557"/>
      <c r="H21" s="557"/>
      <c r="I21" s="557"/>
    </row>
    <row r="22" ht="5.25" customHeight="1" thickBot="1"/>
    <row r="23" spans="1:16" s="82" customFormat="1" ht="12.75">
      <c r="A23" s="561" t="s">
        <v>178</v>
      </c>
      <c r="B23" s="562"/>
      <c r="C23" s="562"/>
      <c r="D23" s="562" t="s">
        <v>179</v>
      </c>
      <c r="E23" s="562"/>
      <c r="F23" s="562"/>
      <c r="G23" s="562" t="s">
        <v>180</v>
      </c>
      <c r="H23" s="562"/>
      <c r="I23" s="563"/>
      <c r="L23" s="83"/>
      <c r="O23" s="83"/>
      <c r="P23" s="83"/>
    </row>
    <row r="24" spans="1:16" s="82" customFormat="1" ht="12.75">
      <c r="A24" s="84" t="s">
        <v>181</v>
      </c>
      <c r="B24" s="84" t="s">
        <v>182</v>
      </c>
      <c r="C24" s="84" t="s">
        <v>11</v>
      </c>
      <c r="D24" s="85" t="s">
        <v>181</v>
      </c>
      <c r="E24" s="84" t="s">
        <v>182</v>
      </c>
      <c r="F24" s="86" t="s">
        <v>11</v>
      </c>
      <c r="G24" s="84" t="s">
        <v>181</v>
      </c>
      <c r="H24" s="84" t="s">
        <v>182</v>
      </c>
      <c r="I24" s="84" t="s">
        <v>11</v>
      </c>
      <c r="L24" s="83"/>
      <c r="O24" s="83"/>
      <c r="P24" s="83"/>
    </row>
    <row r="25" spans="1:9" ht="12.75">
      <c r="A25" s="87">
        <v>2271</v>
      </c>
      <c r="B25" s="88">
        <v>1995</v>
      </c>
      <c r="C25" s="87">
        <f>SUM(A25:B25)</f>
        <v>4266</v>
      </c>
      <c r="D25" s="89">
        <v>2267</v>
      </c>
      <c r="E25" s="87">
        <v>2104</v>
      </c>
      <c r="F25" s="90">
        <f>SUM(D25:E25)</f>
        <v>4371</v>
      </c>
      <c r="G25" s="88">
        <v>3004</v>
      </c>
      <c r="H25" s="88">
        <v>2734</v>
      </c>
      <c r="I25" s="87">
        <f>SUM(G25:H25)</f>
        <v>5738</v>
      </c>
    </row>
    <row r="27" spans="1:9" ht="26.25" customHeight="1">
      <c r="A27" s="558" t="s">
        <v>232</v>
      </c>
      <c r="B27" s="558"/>
      <c r="C27" s="558"/>
      <c r="D27" s="558"/>
      <c r="E27" s="558"/>
      <c r="F27" s="558"/>
      <c r="G27" s="558"/>
      <c r="H27" s="558"/>
      <c r="I27" s="558"/>
    </row>
    <row r="28" spans="1:9" ht="26.25" customHeight="1">
      <c r="A28" s="558" t="s">
        <v>248</v>
      </c>
      <c r="B28" s="558"/>
      <c r="C28" s="558"/>
      <c r="D28" s="558"/>
      <c r="E28" s="558"/>
      <c r="F28" s="558"/>
      <c r="G28" s="558"/>
      <c r="H28" s="558"/>
      <c r="I28" s="558"/>
    </row>
    <row r="31" spans="1:9" ht="15">
      <c r="A31" s="557" t="s">
        <v>233</v>
      </c>
      <c r="B31" s="557"/>
      <c r="C31" s="557"/>
      <c r="D31" s="557"/>
      <c r="E31" s="557"/>
      <c r="F31" s="557"/>
      <c r="G31" s="557"/>
      <c r="H31" s="557"/>
      <c r="I31" s="557"/>
    </row>
    <row r="32" ht="4.5" customHeight="1"/>
    <row r="33" spans="1:9" ht="26.25" customHeight="1">
      <c r="A33" s="558" t="s">
        <v>249</v>
      </c>
      <c r="B33" s="558"/>
      <c r="C33" s="558"/>
      <c r="D33" s="558"/>
      <c r="E33" s="558"/>
      <c r="F33" s="558"/>
      <c r="G33" s="558"/>
      <c r="H33" s="558"/>
      <c r="I33" s="558"/>
    </row>
    <row r="34" spans="1:9" ht="27" customHeight="1">
      <c r="A34" s="558" t="s">
        <v>250</v>
      </c>
      <c r="B34" s="558"/>
      <c r="C34" s="558"/>
      <c r="D34" s="558"/>
      <c r="E34" s="558"/>
      <c r="F34" s="558"/>
      <c r="G34" s="558"/>
      <c r="H34" s="558"/>
      <c r="I34" s="558"/>
    </row>
    <row r="35" spans="1:9" ht="27" customHeight="1">
      <c r="A35" s="564" t="s">
        <v>251</v>
      </c>
      <c r="B35" s="564"/>
      <c r="C35" s="564"/>
      <c r="D35" s="564"/>
      <c r="E35" s="564"/>
      <c r="F35" s="564"/>
      <c r="G35" s="564"/>
      <c r="H35" s="564"/>
      <c r="I35" s="564"/>
    </row>
    <row r="36" ht="13.5" thickBot="1"/>
    <row r="37" spans="1:4" ht="12.75">
      <c r="A37" s="559" t="s">
        <v>183</v>
      </c>
      <c r="B37" s="559"/>
      <c r="C37" s="559"/>
      <c r="D37" s="559"/>
    </row>
    <row r="38" spans="1:4" ht="12.75">
      <c r="A38" s="84" t="s">
        <v>184</v>
      </c>
      <c r="B38" s="91" t="s">
        <v>171</v>
      </c>
      <c r="C38" s="91" t="s">
        <v>172</v>
      </c>
      <c r="D38" s="84" t="s">
        <v>173</v>
      </c>
    </row>
    <row r="39" spans="1:16" s="72" customFormat="1" ht="12.75">
      <c r="A39" s="98">
        <v>35609</v>
      </c>
      <c r="B39" s="99">
        <v>20415</v>
      </c>
      <c r="C39" s="99">
        <v>15194</v>
      </c>
      <c r="D39" s="100">
        <f>B39/A39</f>
        <v>0.5733101182285377</v>
      </c>
      <c r="E39" s="81"/>
      <c r="F39" s="81"/>
      <c r="I39" s="81"/>
      <c r="L39" s="81"/>
      <c r="O39" s="81"/>
      <c r="P39" s="81"/>
    </row>
    <row r="40" ht="13.5" thickBot="1"/>
    <row r="41" spans="1:4" ht="12.75">
      <c r="A41" s="559" t="s">
        <v>170</v>
      </c>
      <c r="B41" s="559"/>
      <c r="C41" s="559"/>
      <c r="D41" s="559"/>
    </row>
    <row r="42" spans="1:4" ht="12.75">
      <c r="A42" s="93" t="s">
        <v>185</v>
      </c>
      <c r="B42" s="91" t="s">
        <v>171</v>
      </c>
      <c r="C42" s="91" t="s">
        <v>172</v>
      </c>
      <c r="D42" s="84" t="s">
        <v>173</v>
      </c>
    </row>
    <row r="43" spans="1:4" ht="12.75">
      <c r="A43" s="73" t="s">
        <v>174</v>
      </c>
      <c r="B43" s="92">
        <v>477</v>
      </c>
      <c r="C43" s="92">
        <v>155</v>
      </c>
      <c r="D43" s="101">
        <f>B43/(B43+C43)</f>
        <v>0.754746835443038</v>
      </c>
    </row>
    <row r="44" spans="1:4" ht="12.75">
      <c r="A44" s="73" t="s">
        <v>175</v>
      </c>
      <c r="B44" s="92">
        <v>1049</v>
      </c>
      <c r="C44" s="92">
        <v>585</v>
      </c>
      <c r="D44" s="101">
        <f>B44/(B44+C44)</f>
        <v>0.6419828641370869</v>
      </c>
    </row>
    <row r="45" spans="1:4" ht="12.75">
      <c r="A45" s="73" t="s">
        <v>147</v>
      </c>
      <c r="B45" s="92">
        <v>18889</v>
      </c>
      <c r="C45" s="92">
        <v>14454</v>
      </c>
      <c r="D45" s="101">
        <f>B45/(B45+C45)</f>
        <v>0.5665057133431305</v>
      </c>
    </row>
    <row r="46" spans="1:16" s="103" customFormat="1" ht="12.75">
      <c r="A46" s="96" t="s">
        <v>11</v>
      </c>
      <c r="B46" s="102">
        <f>SUM(B43:B45)</f>
        <v>20415</v>
      </c>
      <c r="C46" s="102">
        <f>SUM(C43:C45)</f>
        <v>15194</v>
      </c>
      <c r="D46" s="97"/>
      <c r="E46" s="96"/>
      <c r="F46" s="96"/>
      <c r="I46" s="96"/>
      <c r="L46" s="96"/>
      <c r="O46" s="96"/>
      <c r="P46" s="96"/>
    </row>
    <row r="47" ht="13.5" thickBot="1"/>
    <row r="48" spans="1:4" ht="12.75">
      <c r="A48" s="559" t="s">
        <v>176</v>
      </c>
      <c r="B48" s="559"/>
      <c r="C48" s="559"/>
      <c r="D48" s="559"/>
    </row>
    <row r="49" spans="1:4" ht="12.75">
      <c r="A49" s="93" t="s">
        <v>186</v>
      </c>
      <c r="B49" s="91" t="s">
        <v>171</v>
      </c>
      <c r="C49" s="91" t="s">
        <v>172</v>
      </c>
      <c r="D49" s="84" t="s">
        <v>173</v>
      </c>
    </row>
    <row r="50" spans="1:4" ht="12.75">
      <c r="A50" s="73" t="s">
        <v>174</v>
      </c>
      <c r="B50" s="92">
        <v>477</v>
      </c>
      <c r="C50" s="92">
        <v>155</v>
      </c>
      <c r="D50" s="101">
        <f>B50/(B50+C50)</f>
        <v>0.754746835443038</v>
      </c>
    </row>
    <row r="51" spans="1:4" ht="12.75">
      <c r="A51" s="73" t="s">
        <v>14</v>
      </c>
      <c r="B51" s="92">
        <v>5899</v>
      </c>
      <c r="C51" s="92">
        <v>6056</v>
      </c>
      <c r="D51" s="101">
        <f>B51/(B51+C51)</f>
        <v>0.4934337097448766</v>
      </c>
    </row>
    <row r="52" spans="1:4" ht="12.75">
      <c r="A52" s="73" t="s">
        <v>16</v>
      </c>
      <c r="B52" s="92">
        <v>8364</v>
      </c>
      <c r="C52" s="92">
        <v>3846</v>
      </c>
      <c r="D52" s="101">
        <f>B52/(B52+C52)</f>
        <v>0.6850122850122851</v>
      </c>
    </row>
    <row r="53" spans="1:4" ht="12.75">
      <c r="A53" s="73" t="s">
        <v>17</v>
      </c>
      <c r="B53" s="92">
        <v>412</v>
      </c>
      <c r="C53" s="92">
        <v>162</v>
      </c>
      <c r="D53" s="101">
        <f>B53/(B53+C53)</f>
        <v>0.7177700348432056</v>
      </c>
    </row>
    <row r="54" spans="1:4" ht="12.75">
      <c r="A54" s="73" t="s">
        <v>15</v>
      </c>
      <c r="B54" s="92">
        <v>5263</v>
      </c>
      <c r="C54" s="92">
        <v>4975</v>
      </c>
      <c r="D54" s="101">
        <f>B54/(B54+C54)</f>
        <v>0.5140652471185778</v>
      </c>
    </row>
    <row r="55" spans="1:16" s="103" customFormat="1" ht="12.75">
      <c r="A55" s="96" t="s">
        <v>11</v>
      </c>
      <c r="B55" s="102">
        <f>SUM(B50:B54)</f>
        <v>20415</v>
      </c>
      <c r="C55" s="102">
        <f>SUM(C50:C54)</f>
        <v>15194</v>
      </c>
      <c r="D55" s="97"/>
      <c r="E55" s="96"/>
      <c r="F55" s="96"/>
      <c r="I55" s="96"/>
      <c r="L55" s="96"/>
      <c r="O55" s="96"/>
      <c r="P55" s="96"/>
    </row>
    <row r="56" spans="1:16" s="103" customFormat="1" ht="12.75">
      <c r="A56" s="96"/>
      <c r="B56" s="104"/>
      <c r="C56" s="104"/>
      <c r="D56" s="96"/>
      <c r="E56" s="96"/>
      <c r="F56" s="96"/>
      <c r="I56" s="96"/>
      <c r="L56" s="96"/>
      <c r="O56" s="96"/>
      <c r="P56" s="96"/>
    </row>
    <row r="57" spans="1:16" s="103" customFormat="1" ht="12.75">
      <c r="A57" s="96"/>
      <c r="B57" s="104"/>
      <c r="C57" s="104"/>
      <c r="D57" s="96"/>
      <c r="E57" s="96"/>
      <c r="F57" s="96"/>
      <c r="I57" s="96"/>
      <c r="L57" s="96"/>
      <c r="O57" s="96"/>
      <c r="P57" s="96"/>
    </row>
    <row r="58" ht="12" customHeight="1"/>
    <row r="59" spans="1:2" ht="15">
      <c r="A59" s="557" t="s">
        <v>234</v>
      </c>
      <c r="B59" s="557"/>
    </row>
    <row r="60" ht="4.5" customHeight="1" thickBot="1">
      <c r="A60" s="81"/>
    </row>
    <row r="61" spans="1:16" ht="12.75">
      <c r="A61" s="94" t="s">
        <v>191</v>
      </c>
      <c r="B61" s="95" t="s">
        <v>190</v>
      </c>
      <c r="C61" s="74"/>
      <c r="D61" s="73"/>
      <c r="F61" s="74"/>
      <c r="H61" s="73"/>
      <c r="I61" s="74"/>
      <c r="K61" s="73"/>
      <c r="L61" s="74"/>
      <c r="N61" s="73"/>
      <c r="P61" s="74"/>
    </row>
    <row r="62" spans="1:16" ht="12.75">
      <c r="A62" s="73" t="s">
        <v>187</v>
      </c>
      <c r="B62" s="89">
        <v>26</v>
      </c>
      <c r="C62" s="74"/>
      <c r="D62" s="73"/>
      <c r="F62" s="74"/>
      <c r="H62" s="73"/>
      <c r="I62" s="74"/>
      <c r="K62" s="73"/>
      <c r="L62" s="74"/>
      <c r="N62" s="73"/>
      <c r="P62" s="74"/>
    </row>
    <row r="63" spans="1:16" ht="12.75">
      <c r="A63" s="73" t="s">
        <v>188</v>
      </c>
      <c r="B63" s="89">
        <v>49</v>
      </c>
      <c r="C63" s="74"/>
      <c r="D63" s="73"/>
      <c r="F63" s="74"/>
      <c r="H63" s="73"/>
      <c r="I63" s="74"/>
      <c r="K63" s="73"/>
      <c r="L63" s="74"/>
      <c r="N63" s="73"/>
      <c r="P63" s="74"/>
    </row>
    <row r="64" spans="1:16" ht="12.75">
      <c r="A64" s="73" t="s">
        <v>189</v>
      </c>
      <c r="B64" s="89">
        <v>1246</v>
      </c>
      <c r="C64" s="74"/>
      <c r="D64" s="73"/>
      <c r="F64" s="74"/>
      <c r="H64" s="73"/>
      <c r="I64" s="74"/>
      <c r="K64" s="73"/>
      <c r="L64" s="74"/>
      <c r="N64" s="73"/>
      <c r="P64" s="74"/>
    </row>
    <row r="65" spans="1:16" ht="12.75">
      <c r="A65" s="96" t="s">
        <v>11</v>
      </c>
      <c r="B65" s="210">
        <f>SUM(B62:B64)</f>
        <v>1321</v>
      </c>
      <c r="C65" s="74"/>
      <c r="D65" s="73"/>
      <c r="F65" s="74"/>
      <c r="H65" s="73"/>
      <c r="I65" s="74"/>
      <c r="K65" s="73"/>
      <c r="L65" s="74"/>
      <c r="N65" s="73"/>
      <c r="P65" s="74"/>
    </row>
  </sheetData>
  <sheetProtection/>
  <mergeCells count="17">
    <mergeCell ref="A3:G3"/>
    <mergeCell ref="A23:C23"/>
    <mergeCell ref="D23:F23"/>
    <mergeCell ref="G23:I23"/>
    <mergeCell ref="A37:D37"/>
    <mergeCell ref="A33:I33"/>
    <mergeCell ref="A35:I35"/>
    <mergeCell ref="A28:I28"/>
    <mergeCell ref="A19:I19"/>
    <mergeCell ref="A5:G5"/>
    <mergeCell ref="A59:B59"/>
    <mergeCell ref="A21:I21"/>
    <mergeCell ref="A31:I31"/>
    <mergeCell ref="A27:I27"/>
    <mergeCell ref="A34:I34"/>
    <mergeCell ref="A41:D41"/>
    <mergeCell ref="A48:D48"/>
  </mergeCells>
  <printOptions horizontalCentered="1"/>
  <pageMargins left="0.1968503937007874" right="0.1968503937007874" top="0.1968503937007874" bottom="0.1968503937007874" header="0.5118110236220472" footer="0.5118110236220472"/>
  <pageSetup fitToHeight="2" fitToWidth="1" horizontalDpi="600" verticalDpi="600" orientation="portrait" paperSize="9" scale="83"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X50"/>
  <sheetViews>
    <sheetView zoomScale="115" zoomScaleNormal="115" zoomScalePageLayoutView="0" workbookViewId="0" topLeftCell="A1">
      <selection activeCell="A62" sqref="A62"/>
    </sheetView>
  </sheetViews>
  <sheetFormatPr defaultColWidth="8.8515625" defaultRowHeight="12.75"/>
  <cols>
    <col min="1" max="1" width="15.7109375" style="16" customWidth="1"/>
    <col min="2" max="2" width="31.421875" style="404" customWidth="1"/>
    <col min="3" max="3" width="16.57421875" style="404" customWidth="1"/>
    <col min="4" max="4" width="14.421875" style="404" customWidth="1"/>
    <col min="5" max="5" width="14.421875" style="18" customWidth="1"/>
    <col min="6" max="6" width="14.28125" style="18" customWidth="1"/>
    <col min="7" max="7" width="33.00390625" style="18" customWidth="1"/>
    <col min="8" max="8" width="12.28125" style="18" customWidth="1"/>
    <col min="9" max="9" width="12.57421875" style="18" customWidth="1"/>
    <col min="10" max="10" width="11.00390625" style="18" customWidth="1"/>
    <col min="11" max="11" width="10.57421875" style="18" customWidth="1"/>
    <col min="12" max="12" width="13.421875" style="18" customWidth="1"/>
    <col min="13" max="14" width="8.8515625" style="18" customWidth="1"/>
    <col min="15" max="15" width="10.00390625" style="18" bestFit="1" customWidth="1"/>
    <col min="16" max="16384" width="8.8515625" style="18" customWidth="1"/>
  </cols>
  <sheetData>
    <row r="1" ht="12.75">
      <c r="A1" s="112" t="s">
        <v>228</v>
      </c>
    </row>
    <row r="2" ht="12.75">
      <c r="A2" s="112"/>
    </row>
    <row r="3" spans="1:9" ht="12.75">
      <c r="A3" s="568" t="s">
        <v>350</v>
      </c>
      <c r="B3" s="568"/>
      <c r="C3" s="568"/>
      <c r="D3" s="568"/>
      <c r="E3" s="568"/>
      <c r="F3" s="568"/>
      <c r="G3" s="431"/>
      <c r="H3" s="431"/>
      <c r="I3" s="431"/>
    </row>
    <row r="5" spans="1:6" ht="12.75">
      <c r="A5" s="568" t="s">
        <v>357</v>
      </c>
      <c r="B5" s="568"/>
      <c r="C5" s="568"/>
      <c r="D5" s="568"/>
      <c r="E5" s="568"/>
      <c r="F5" s="568"/>
    </row>
    <row r="6" ht="10.5" customHeight="1" thickBot="1"/>
    <row r="7" spans="1:9" ht="12.75">
      <c r="A7" s="430" t="s">
        <v>349</v>
      </c>
      <c r="B7" s="430"/>
      <c r="C7" s="429" t="s">
        <v>48</v>
      </c>
      <c r="D7" s="429" t="s">
        <v>49</v>
      </c>
      <c r="E7" s="428" t="s">
        <v>50</v>
      </c>
      <c r="F7" s="428" t="s">
        <v>11</v>
      </c>
      <c r="G7" s="427"/>
      <c r="H7" s="427"/>
      <c r="I7" s="427"/>
    </row>
    <row r="8" spans="1:24" ht="12.75">
      <c r="A8" s="426">
        <v>2010</v>
      </c>
      <c r="B8" s="426"/>
      <c r="C8" s="471">
        <v>56120000</v>
      </c>
      <c r="D8" s="472">
        <v>142755000</v>
      </c>
      <c r="E8" s="473">
        <v>36282000</v>
      </c>
      <c r="F8" s="473">
        <v>235157000</v>
      </c>
      <c r="G8" s="425"/>
      <c r="S8" s="250"/>
      <c r="T8" s="250"/>
      <c r="U8" s="250"/>
      <c r="V8" s="250"/>
      <c r="W8" s="250"/>
      <c r="X8" s="250"/>
    </row>
    <row r="9" spans="1:24" ht="12.75">
      <c r="A9" s="426">
        <v>2011</v>
      </c>
      <c r="B9" s="426"/>
      <c r="C9" s="471">
        <v>57639000</v>
      </c>
      <c r="D9" s="472">
        <v>149880000</v>
      </c>
      <c r="E9" s="473">
        <v>35157000</v>
      </c>
      <c r="F9" s="473">
        <v>242676000</v>
      </c>
      <c r="G9" s="425"/>
      <c r="S9" s="250"/>
      <c r="T9" s="250"/>
      <c r="U9" s="250"/>
      <c r="V9" s="250"/>
      <c r="W9" s="250"/>
      <c r="X9" s="250"/>
    </row>
    <row r="10" spans="1:24" ht="12.75">
      <c r="A10" s="426">
        <v>2012</v>
      </c>
      <c r="B10" s="426"/>
      <c r="C10" s="471">
        <v>55143000</v>
      </c>
      <c r="D10" s="472">
        <v>146802000</v>
      </c>
      <c r="E10" s="473">
        <v>43675000</v>
      </c>
      <c r="F10" s="473">
        <v>245620000</v>
      </c>
      <c r="G10" s="425"/>
      <c r="H10" s="424"/>
      <c r="I10" s="424"/>
      <c r="J10" s="250"/>
      <c r="L10" s="250"/>
      <c r="S10" s="250"/>
      <c r="T10" s="250"/>
      <c r="U10" s="250"/>
      <c r="V10" s="250"/>
      <c r="W10" s="250"/>
      <c r="X10" s="250"/>
    </row>
    <row r="11" spans="1:24" ht="12.75">
      <c r="A11" s="426">
        <v>2013</v>
      </c>
      <c r="B11" s="426"/>
      <c r="C11" s="471">
        <v>62351000</v>
      </c>
      <c r="D11" s="472">
        <v>165451000</v>
      </c>
      <c r="E11" s="473">
        <v>52311000</v>
      </c>
      <c r="F11" s="473">
        <v>280113000</v>
      </c>
      <c r="G11" s="425"/>
      <c r="H11" s="424"/>
      <c r="I11" s="424"/>
      <c r="J11" s="250"/>
      <c r="L11" s="250"/>
      <c r="S11" s="250"/>
      <c r="T11" s="250"/>
      <c r="U11" s="250"/>
      <c r="V11" s="250"/>
      <c r="W11" s="250"/>
      <c r="X11" s="250"/>
    </row>
    <row r="12" spans="1:24" ht="12.75">
      <c r="A12" s="426">
        <v>2014</v>
      </c>
      <c r="B12" s="426"/>
      <c r="C12" s="471">
        <v>79350000</v>
      </c>
      <c r="D12" s="472">
        <v>164886000</v>
      </c>
      <c r="E12" s="473">
        <v>68103000</v>
      </c>
      <c r="F12" s="473">
        <v>312339000</v>
      </c>
      <c r="G12" s="425"/>
      <c r="H12" s="424"/>
      <c r="I12" s="424"/>
      <c r="J12" s="250"/>
      <c r="L12" s="250"/>
      <c r="M12" s="250"/>
      <c r="S12" s="250"/>
      <c r="T12" s="250"/>
      <c r="U12" s="250"/>
      <c r="V12" s="250"/>
      <c r="W12" s="250"/>
      <c r="X12" s="250"/>
    </row>
    <row r="13" spans="1:24" ht="12.75">
      <c r="A13" s="426">
        <v>2015</v>
      </c>
      <c r="B13" s="426"/>
      <c r="C13" s="471">
        <v>70332000</v>
      </c>
      <c r="D13" s="472">
        <v>167255000</v>
      </c>
      <c r="E13" s="473">
        <v>39587000</v>
      </c>
      <c r="F13" s="473">
        <v>277174000</v>
      </c>
      <c r="G13" s="425"/>
      <c r="H13" s="424"/>
      <c r="I13" s="424"/>
      <c r="J13" s="250"/>
      <c r="L13" s="250"/>
      <c r="S13" s="250"/>
      <c r="T13" s="250"/>
      <c r="U13" s="250"/>
      <c r="V13" s="250"/>
      <c r="W13" s="250"/>
      <c r="X13" s="250"/>
    </row>
    <row r="14" spans="1:24" ht="12.75">
      <c r="A14" s="426">
        <v>2016</v>
      </c>
      <c r="B14" s="426"/>
      <c r="C14" s="471">
        <v>69260000</v>
      </c>
      <c r="D14" s="472">
        <v>184580000</v>
      </c>
      <c r="E14" s="473">
        <v>49917000</v>
      </c>
      <c r="F14" s="473">
        <f>SUM(C14:E14)</f>
        <v>303757000</v>
      </c>
      <c r="G14" s="425"/>
      <c r="H14" s="424"/>
      <c r="I14" s="424"/>
      <c r="J14" s="250"/>
      <c r="L14" s="250"/>
      <c r="S14" s="250"/>
      <c r="T14" s="250"/>
      <c r="U14" s="250"/>
      <c r="V14" s="250"/>
      <c r="W14" s="250"/>
      <c r="X14" s="250"/>
    </row>
    <row r="15" spans="1:24" ht="12.75">
      <c r="A15" s="426">
        <v>2017</v>
      </c>
      <c r="B15" s="426"/>
      <c r="C15" s="471">
        <v>52215000</v>
      </c>
      <c r="D15" s="472">
        <v>175725000</v>
      </c>
      <c r="E15" s="473">
        <v>50473000</v>
      </c>
      <c r="F15" s="473">
        <f>SUM(C15:E15)</f>
        <v>278413000</v>
      </c>
      <c r="G15" s="425"/>
      <c r="H15" s="424"/>
      <c r="I15" s="424"/>
      <c r="J15" s="250"/>
      <c r="L15" s="250"/>
      <c r="S15" s="250"/>
      <c r="T15" s="250"/>
      <c r="U15" s="250"/>
      <c r="V15" s="250"/>
      <c r="W15" s="250"/>
      <c r="X15" s="250"/>
    </row>
    <row r="16" spans="1:24" ht="12.75">
      <c r="A16" s="426">
        <v>2018</v>
      </c>
      <c r="B16" s="426"/>
      <c r="C16" s="471">
        <v>83920000</v>
      </c>
      <c r="D16" s="472">
        <v>154819000</v>
      </c>
      <c r="E16" s="473">
        <v>47203000</v>
      </c>
      <c r="F16" s="473">
        <f>SUM(C16:E16)</f>
        <v>285942000</v>
      </c>
      <c r="G16" s="470"/>
      <c r="H16" s="424"/>
      <c r="I16" s="424"/>
      <c r="J16" s="250"/>
      <c r="L16" s="250"/>
      <c r="S16" s="250"/>
      <c r="T16" s="250"/>
      <c r="U16" s="250"/>
      <c r="V16" s="250"/>
      <c r="W16" s="250"/>
      <c r="X16" s="250"/>
    </row>
    <row r="17" spans="2:6" ht="12.75">
      <c r="B17" s="250"/>
      <c r="C17" s="250"/>
      <c r="D17" s="250"/>
      <c r="E17" s="250"/>
      <c r="F17" s="250"/>
    </row>
    <row r="18" spans="1:6" ht="12.75">
      <c r="A18" s="568" t="s">
        <v>358</v>
      </c>
      <c r="B18" s="568"/>
      <c r="C18" s="568"/>
      <c r="D18" s="568"/>
      <c r="E18" s="568"/>
      <c r="F18" s="568"/>
    </row>
    <row r="19" ht="13.5" thickBot="1"/>
    <row r="20" spans="1:6" ht="12.75">
      <c r="A20" s="423" t="s">
        <v>348</v>
      </c>
      <c r="B20" s="423"/>
      <c r="C20" s="422" t="s">
        <v>48</v>
      </c>
      <c r="D20" s="421" t="s">
        <v>49</v>
      </c>
      <c r="E20" s="421" t="s">
        <v>50</v>
      </c>
      <c r="F20" s="420" t="s">
        <v>11</v>
      </c>
    </row>
    <row r="21" spans="1:6" ht="12.75">
      <c r="A21" s="419" t="s">
        <v>347</v>
      </c>
      <c r="B21" s="419"/>
      <c r="C21" s="464">
        <v>49331610.88786686</v>
      </c>
      <c r="D21" s="464">
        <v>94471847.0600001</v>
      </c>
      <c r="E21" s="464">
        <v>39066332.42</v>
      </c>
      <c r="F21" s="418">
        <f aca="true" t="shared" si="0" ref="F21:F28">SUM(C21:E21)</f>
        <v>182869790.367867</v>
      </c>
    </row>
    <row r="22" spans="1:6" ht="12.75">
      <c r="A22" s="16" t="s">
        <v>346</v>
      </c>
      <c r="B22" s="16"/>
      <c r="C22" s="465">
        <v>32601194.75984677</v>
      </c>
      <c r="D22" s="465">
        <v>61056987.76</v>
      </c>
      <c r="E22" s="465">
        <v>7325200.7700000005</v>
      </c>
      <c r="F22" s="416">
        <f t="shared" si="0"/>
        <v>100983383.28984676</v>
      </c>
    </row>
    <row r="23" spans="1:6" ht="12.75">
      <c r="A23" s="16" t="s">
        <v>345</v>
      </c>
      <c r="B23" s="16"/>
      <c r="C23" s="465">
        <v>367289.17727528705</v>
      </c>
      <c r="D23" s="465">
        <v>5878551.27</v>
      </c>
      <c r="E23" s="465">
        <v>448520.10000000003</v>
      </c>
      <c r="F23" s="416">
        <f t="shared" si="0"/>
        <v>6694360.547275286</v>
      </c>
    </row>
    <row r="24" spans="1:6" ht="12.75">
      <c r="A24" s="16" t="s">
        <v>25</v>
      </c>
      <c r="B24" s="16"/>
      <c r="C24" s="465">
        <v>494905.1750110811</v>
      </c>
      <c r="D24" s="465">
        <v>942799.49</v>
      </c>
      <c r="E24" s="465">
        <v>107599.95999999999</v>
      </c>
      <c r="F24" s="416">
        <f t="shared" si="0"/>
        <v>1545304.625011081</v>
      </c>
    </row>
    <row r="25" spans="1:6" ht="12.75">
      <c r="A25" s="417" t="s">
        <v>38</v>
      </c>
      <c r="B25" s="417"/>
      <c r="C25" s="465"/>
      <c r="D25" s="465">
        <v>984734.4299999999</v>
      </c>
      <c r="E25" s="465">
        <v>0</v>
      </c>
      <c r="F25" s="416">
        <f t="shared" si="0"/>
        <v>984734.4299999999</v>
      </c>
    </row>
    <row r="26" spans="1:7" ht="12.75">
      <c r="A26" s="16" t="s">
        <v>344</v>
      </c>
      <c r="B26" s="16"/>
      <c r="C26" s="465"/>
      <c r="D26" s="465">
        <v>4981095.33</v>
      </c>
      <c r="E26" s="465">
        <v>0</v>
      </c>
      <c r="F26" s="416">
        <f t="shared" si="0"/>
        <v>4981095.33</v>
      </c>
      <c r="G26" s="15"/>
    </row>
    <row r="27" spans="1:6" ht="12.75">
      <c r="A27" s="16" t="s">
        <v>313</v>
      </c>
      <c r="B27" s="16"/>
      <c r="C27" s="465"/>
      <c r="D27" s="465">
        <v>2730493.96</v>
      </c>
      <c r="E27" s="465">
        <v>2766911.83</v>
      </c>
      <c r="F27" s="416">
        <f t="shared" si="0"/>
        <v>5497405.79</v>
      </c>
    </row>
    <row r="28" spans="1:6" ht="12.75">
      <c r="A28" s="16" t="s">
        <v>314</v>
      </c>
      <c r="B28" s="16"/>
      <c r="C28" s="465"/>
      <c r="D28" s="465">
        <v>378.05</v>
      </c>
      <c r="E28" s="465">
        <v>927926.8400000001</v>
      </c>
      <c r="F28" s="415">
        <f t="shared" si="0"/>
        <v>928304.8900000001</v>
      </c>
    </row>
    <row r="29" spans="1:6" ht="12.75">
      <c r="A29" s="569" t="s">
        <v>11</v>
      </c>
      <c r="B29" s="570"/>
      <c r="C29" s="58">
        <f>SUM(C21:C28)</f>
        <v>82795000</v>
      </c>
      <c r="D29" s="58">
        <f>SUM(D21:D28)</f>
        <v>171046887.35000017</v>
      </c>
      <c r="E29" s="58">
        <f>SUM(E21:E28)</f>
        <v>50642491.92000001</v>
      </c>
      <c r="F29" s="59">
        <f>SUM(F21:F28)</f>
        <v>304484379.27000016</v>
      </c>
    </row>
    <row r="30" spans="1:5" ht="12.75">
      <c r="A30" s="414"/>
      <c r="B30" s="414"/>
      <c r="C30" s="413"/>
      <c r="D30" s="413"/>
      <c r="E30" s="413"/>
    </row>
    <row r="31" spans="1:9" s="16" customFormat="1" ht="30" customHeight="1">
      <c r="A31" s="571" t="s">
        <v>359</v>
      </c>
      <c r="B31" s="571"/>
      <c r="C31" s="571"/>
      <c r="D31" s="571"/>
      <c r="E31" s="571"/>
      <c r="F31" s="571"/>
      <c r="G31" s="412"/>
      <c r="H31" s="412"/>
      <c r="I31" s="412"/>
    </row>
    <row r="32" spans="1:9" s="16" customFormat="1" ht="12.75">
      <c r="A32" s="405"/>
      <c r="B32" s="405"/>
      <c r="C32" s="405"/>
      <c r="D32" s="405"/>
      <c r="E32" s="405"/>
      <c r="F32" s="412"/>
      <c r="G32" s="412"/>
      <c r="H32" s="412"/>
      <c r="I32" s="412"/>
    </row>
    <row r="33" spans="1:9" s="16" customFormat="1" ht="12.75">
      <c r="A33" s="405"/>
      <c r="B33" s="405"/>
      <c r="C33" s="405"/>
      <c r="D33" s="405"/>
      <c r="E33" s="405"/>
      <c r="F33" s="412"/>
      <c r="G33" s="412"/>
      <c r="H33" s="412"/>
      <c r="I33" s="412"/>
    </row>
    <row r="34" spans="1:4" ht="15.75">
      <c r="A34" s="565" t="s">
        <v>351</v>
      </c>
      <c r="B34" s="565"/>
      <c r="C34" s="565"/>
      <c r="D34" s="18"/>
    </row>
    <row r="35" spans="1:4" ht="8.25" customHeight="1" thickBot="1">
      <c r="A35" s="411"/>
      <c r="B35" s="18"/>
      <c r="C35" s="18"/>
      <c r="D35" s="18"/>
    </row>
    <row r="36" spans="1:4" ht="15">
      <c r="A36" s="410"/>
      <c r="B36" s="410"/>
      <c r="C36" s="410"/>
      <c r="D36" s="409">
        <v>2018</v>
      </c>
    </row>
    <row r="37" spans="1:4" ht="15">
      <c r="A37" s="408" t="s">
        <v>213</v>
      </c>
      <c r="B37" s="469"/>
      <c r="C37" s="407"/>
      <c r="D37" s="467"/>
    </row>
    <row r="38" spans="2:4" ht="15">
      <c r="B38" s="467" t="s">
        <v>354</v>
      </c>
      <c r="C38" s="407"/>
      <c r="D38" s="474">
        <f>30262000+2417433</f>
        <v>32679433</v>
      </c>
    </row>
    <row r="39" spans="2:5" ht="15">
      <c r="B39" s="468"/>
      <c r="C39" s="466" t="s">
        <v>343</v>
      </c>
      <c r="D39" s="475">
        <f>SUM(D38)</f>
        <v>32679433</v>
      </c>
      <c r="E39" s="404"/>
    </row>
    <row r="40" spans="2:4" ht="15">
      <c r="B40" s="467"/>
      <c r="C40" s="407"/>
      <c r="D40" s="476"/>
    </row>
    <row r="41" spans="1:5" ht="15">
      <c r="A41" s="408" t="s">
        <v>212</v>
      </c>
      <c r="B41" s="467"/>
      <c r="C41" s="407"/>
      <c r="D41" s="476"/>
      <c r="E41" s="404"/>
    </row>
    <row r="42" spans="1:5" ht="15">
      <c r="A42" s="407"/>
      <c r="B42" s="467" t="s">
        <v>342</v>
      </c>
      <c r="C42" s="407"/>
      <c r="D42" s="474">
        <v>13645589</v>
      </c>
      <c r="E42" s="404"/>
    </row>
    <row r="43" spans="1:5" ht="15">
      <c r="A43" s="407"/>
      <c r="B43" s="467" t="s">
        <v>341</v>
      </c>
      <c r="C43" s="407"/>
      <c r="D43" s="474">
        <v>9616846</v>
      </c>
      <c r="E43" s="404"/>
    </row>
    <row r="44" spans="1:4" ht="15">
      <c r="A44" s="407"/>
      <c r="B44" s="467" t="s">
        <v>356</v>
      </c>
      <c r="C44" s="407"/>
      <c r="D44" s="474">
        <v>10000000</v>
      </c>
    </row>
    <row r="45" spans="2:4" ht="15">
      <c r="B45" s="468"/>
      <c r="C45" s="466" t="s">
        <v>340</v>
      </c>
      <c r="D45" s="475">
        <f>SUM(D42:D44)</f>
        <v>33262435</v>
      </c>
    </row>
    <row r="46" spans="1:4" ht="8.25" customHeight="1">
      <c r="A46" s="407"/>
      <c r="B46" s="467"/>
      <c r="C46" s="407"/>
      <c r="D46" s="476"/>
    </row>
    <row r="47" spans="2:4" ht="15">
      <c r="B47" s="468"/>
      <c r="C47" s="466" t="s">
        <v>40</v>
      </c>
      <c r="D47" s="475">
        <f>SUM(D45,D39)</f>
        <v>65941868</v>
      </c>
    </row>
    <row r="48" spans="4:6" ht="11.25" customHeight="1">
      <c r="D48" s="18"/>
      <c r="F48" s="406"/>
    </row>
    <row r="49" spans="1:6" ht="39.75" customHeight="1">
      <c r="A49" s="566" t="s">
        <v>355</v>
      </c>
      <c r="B49" s="566"/>
      <c r="C49" s="566"/>
      <c r="D49" s="566"/>
      <c r="E49" s="566"/>
      <c r="F49" s="566"/>
    </row>
    <row r="50" spans="1:6" ht="12.75">
      <c r="A50" s="567" t="s">
        <v>360</v>
      </c>
      <c r="B50" s="567"/>
      <c r="C50" s="567"/>
      <c r="D50" s="567"/>
      <c r="E50" s="567"/>
      <c r="F50" s="567"/>
    </row>
  </sheetData>
  <sheetProtection/>
  <mergeCells count="8">
    <mergeCell ref="A34:C34"/>
    <mergeCell ref="A49:F49"/>
    <mergeCell ref="A50:F50"/>
    <mergeCell ref="A3:F3"/>
    <mergeCell ref="A5:F5"/>
    <mergeCell ref="A18:F18"/>
    <mergeCell ref="A29:B29"/>
    <mergeCell ref="A31:F31"/>
  </mergeCells>
  <printOptions/>
  <pageMargins left="0.11811023622047245" right="0.11811023622047245" top="0.15748031496062992" bottom="0.15748031496062992" header="0.31496062992125984" footer="0.31496062992125984"/>
  <pageSetup fitToHeight="1" fitToWidth="1" horizontalDpi="600" verticalDpi="600" orientation="portrait" paperSize="9" scale="96" r:id="rId1"/>
</worksheet>
</file>

<file path=xl/worksheets/sheet15.xml><?xml version="1.0" encoding="utf-8"?>
<worksheet xmlns="http://schemas.openxmlformats.org/spreadsheetml/2006/main" xmlns:r="http://schemas.openxmlformats.org/officeDocument/2006/relationships">
  <dimension ref="A1:W50"/>
  <sheetViews>
    <sheetView zoomScale="115" zoomScaleNormal="115" zoomScalePageLayoutView="0" workbookViewId="0" topLeftCell="A1">
      <selection activeCell="A58" sqref="A58"/>
    </sheetView>
  </sheetViews>
  <sheetFormatPr defaultColWidth="9.140625" defaultRowHeight="12.75"/>
  <cols>
    <col min="1" max="1" width="45.7109375" style="2" customWidth="1"/>
    <col min="2" max="2" width="15.7109375" style="0" customWidth="1"/>
    <col min="3" max="3" width="15.8515625" style="0" customWidth="1"/>
    <col min="4" max="4" width="15.7109375" style="0" customWidth="1"/>
    <col min="5" max="5" width="45.421875" style="0" bestFit="1" customWidth="1"/>
    <col min="6" max="6" width="13.7109375" style="0" customWidth="1"/>
  </cols>
  <sheetData>
    <row r="1" ht="12.75">
      <c r="A1" s="112" t="s">
        <v>228</v>
      </c>
    </row>
    <row r="2" ht="10.5" customHeight="1">
      <c r="A2" s="112"/>
    </row>
    <row r="3" spans="1:4" ht="15">
      <c r="A3" s="575" t="s">
        <v>145</v>
      </c>
      <c r="B3" s="575"/>
      <c r="C3" s="575"/>
      <c r="D3" s="575"/>
    </row>
    <row r="4" spans="1:4" ht="6.75" customHeight="1" thickBot="1">
      <c r="A4" s="36"/>
      <c r="B4" s="33"/>
      <c r="C4" s="33"/>
      <c r="D4" s="33"/>
    </row>
    <row r="5" spans="1:4" ht="41.25" customHeight="1" thickBot="1">
      <c r="A5" s="576" t="s">
        <v>146</v>
      </c>
      <c r="B5" s="577"/>
      <c r="C5" s="577"/>
      <c r="D5" s="578"/>
    </row>
    <row r="6" spans="1:4" ht="6" customHeight="1">
      <c r="A6" s="36"/>
      <c r="B6" s="33"/>
      <c r="C6" s="33"/>
      <c r="D6" s="33"/>
    </row>
    <row r="7" spans="1:3" ht="15">
      <c r="A7" s="574" t="s">
        <v>235</v>
      </c>
      <c r="B7" s="574"/>
      <c r="C7" s="226"/>
    </row>
    <row r="8" spans="1:2" ht="4.5" customHeight="1" thickBot="1">
      <c r="A8" s="16"/>
      <c r="B8" s="37"/>
    </row>
    <row r="9" spans="1:2" ht="15">
      <c r="A9" s="47" t="s">
        <v>195</v>
      </c>
      <c r="B9" s="284">
        <v>42</v>
      </c>
    </row>
    <row r="10" spans="1:2" ht="15">
      <c r="A10" s="214" t="s">
        <v>207</v>
      </c>
      <c r="B10" s="285">
        <v>1599</v>
      </c>
    </row>
    <row r="11" spans="1:2" ht="15">
      <c r="A11" s="214" t="s">
        <v>208</v>
      </c>
      <c r="B11" s="283">
        <v>1302</v>
      </c>
    </row>
    <row r="12" spans="1:2" ht="15">
      <c r="A12" s="43" t="s">
        <v>158</v>
      </c>
      <c r="B12" s="283">
        <v>1297</v>
      </c>
    </row>
    <row r="13" spans="1:2" ht="15">
      <c r="A13" s="43" t="s">
        <v>159</v>
      </c>
      <c r="B13" s="283">
        <v>193</v>
      </c>
    </row>
    <row r="14" spans="1:2" ht="15">
      <c r="A14" s="43" t="s">
        <v>160</v>
      </c>
      <c r="B14" s="283">
        <v>178</v>
      </c>
    </row>
    <row r="15" spans="1:2" ht="15">
      <c r="A15" s="44" t="s">
        <v>161</v>
      </c>
      <c r="B15" s="283">
        <v>176</v>
      </c>
    </row>
    <row r="16" spans="1:2" ht="12.75">
      <c r="A16" s="44" t="s">
        <v>162</v>
      </c>
      <c r="B16" s="314">
        <v>0</v>
      </c>
    </row>
    <row r="17" spans="1:2" ht="12.75">
      <c r="A17" s="241" t="s">
        <v>11</v>
      </c>
      <c r="B17" s="46">
        <f>SUM(B9:B16)</f>
        <v>4787</v>
      </c>
    </row>
    <row r="18" spans="1:4" ht="15">
      <c r="A18" s="52"/>
      <c r="B18" s="53"/>
      <c r="C18" s="2"/>
      <c r="D18" s="38"/>
    </row>
    <row r="19" spans="1:3" ht="12.75">
      <c r="A19" s="579"/>
      <c r="B19" s="579"/>
      <c r="C19" s="579"/>
    </row>
    <row r="20" spans="1:3" ht="18.75">
      <c r="A20" s="574" t="s">
        <v>236</v>
      </c>
      <c r="B20" s="574"/>
      <c r="C20" s="574"/>
    </row>
    <row r="21" spans="1:3" ht="5.25" customHeight="1" thickBot="1">
      <c r="A21" s="48"/>
      <c r="B21" s="32"/>
      <c r="C21" s="32"/>
    </row>
    <row r="22" spans="1:4" ht="30">
      <c r="A22" s="479" t="s">
        <v>163</v>
      </c>
      <c r="B22" s="480" t="s">
        <v>164</v>
      </c>
      <c r="C22" s="480" t="s">
        <v>165</v>
      </c>
      <c r="D22" s="481" t="s">
        <v>206</v>
      </c>
    </row>
    <row r="23" spans="1:4" ht="12.75">
      <c r="A23" s="2" t="s">
        <v>195</v>
      </c>
      <c r="B23" s="51" t="s">
        <v>209</v>
      </c>
      <c r="C23" s="286" t="s">
        <v>209</v>
      </c>
      <c r="D23" s="45" t="s">
        <v>209</v>
      </c>
    </row>
    <row r="24" spans="1:9" ht="12.75">
      <c r="A24" s="43" t="s">
        <v>207</v>
      </c>
      <c r="B24" s="51">
        <v>1673</v>
      </c>
      <c r="C24" s="51">
        <v>12</v>
      </c>
      <c r="D24" s="45" t="s">
        <v>209</v>
      </c>
      <c r="I24" s="39"/>
    </row>
    <row r="25" spans="1:4" ht="12.75">
      <c r="A25" s="43" t="s">
        <v>208</v>
      </c>
      <c r="B25" s="51">
        <v>930</v>
      </c>
      <c r="C25" s="51">
        <v>98</v>
      </c>
      <c r="D25" s="45" t="s">
        <v>209</v>
      </c>
    </row>
    <row r="26" spans="1:4" ht="12.75">
      <c r="A26" s="214" t="s">
        <v>158</v>
      </c>
      <c r="B26" s="51">
        <v>1236</v>
      </c>
      <c r="C26" s="51">
        <v>0</v>
      </c>
      <c r="D26" s="45" t="s">
        <v>209</v>
      </c>
    </row>
    <row r="27" spans="1:4" ht="12.75">
      <c r="A27" s="214" t="s">
        <v>159</v>
      </c>
      <c r="B27" s="51">
        <v>130</v>
      </c>
      <c r="C27" s="51">
        <v>8</v>
      </c>
      <c r="D27" s="45" t="s">
        <v>209</v>
      </c>
    </row>
    <row r="28" spans="1:4" ht="12.75">
      <c r="A28" s="214" t="s">
        <v>160</v>
      </c>
      <c r="B28" s="243" t="s">
        <v>209</v>
      </c>
      <c r="C28" s="243" t="s">
        <v>209</v>
      </c>
      <c r="D28" s="45">
        <v>177</v>
      </c>
    </row>
    <row r="29" spans="1:4" ht="15">
      <c r="A29" s="242" t="s">
        <v>11</v>
      </c>
      <c r="B29" s="221">
        <v>3969</v>
      </c>
      <c r="C29" s="221">
        <v>118</v>
      </c>
      <c r="D29" s="222" t="s">
        <v>209</v>
      </c>
    </row>
    <row r="30" spans="1:3" ht="11.25" customHeight="1">
      <c r="A30" s="219"/>
      <c r="B30" s="220"/>
      <c r="C30" s="220"/>
    </row>
    <row r="31" spans="1:23" ht="15">
      <c r="A31" s="572" t="s">
        <v>210</v>
      </c>
      <c r="B31" s="572"/>
      <c r="C31" s="572"/>
      <c r="D31" s="41"/>
      <c r="E31" s="41"/>
      <c r="F31" s="41"/>
      <c r="G31" s="41"/>
      <c r="H31" s="41"/>
      <c r="I31" s="41"/>
      <c r="J31" s="41"/>
      <c r="K31" s="41"/>
      <c r="L31" s="41"/>
      <c r="M31" s="41"/>
      <c r="N31" s="41"/>
      <c r="O31" s="41"/>
      <c r="P31" s="41"/>
      <c r="Q31" s="41"/>
      <c r="R31" s="41"/>
      <c r="S31" s="41"/>
      <c r="T31" s="41"/>
      <c r="U31" s="41"/>
      <c r="V31" s="41"/>
      <c r="W31" s="41"/>
    </row>
    <row r="32" spans="1:23" ht="15">
      <c r="A32" s="49" t="s">
        <v>166</v>
      </c>
      <c r="B32" s="40"/>
      <c r="C32" s="40"/>
      <c r="D32" s="41"/>
      <c r="E32" s="41"/>
      <c r="F32" s="41"/>
      <c r="G32" s="41"/>
      <c r="H32" s="41"/>
      <c r="I32" s="41"/>
      <c r="J32" s="41"/>
      <c r="K32" s="41"/>
      <c r="L32" s="41"/>
      <c r="M32" s="41"/>
      <c r="N32" s="41"/>
      <c r="O32" s="41"/>
      <c r="P32" s="41"/>
      <c r="Q32" s="41"/>
      <c r="R32" s="41"/>
      <c r="S32" s="41"/>
      <c r="T32" s="41"/>
      <c r="U32" s="41"/>
      <c r="V32" s="41"/>
      <c r="W32" s="41"/>
    </row>
    <row r="33" spans="1:23" ht="15">
      <c r="A33" s="49" t="s">
        <v>167</v>
      </c>
      <c r="B33" s="40"/>
      <c r="C33" s="40"/>
      <c r="D33" s="41"/>
      <c r="E33" s="41"/>
      <c r="F33" s="41"/>
      <c r="G33" s="41"/>
      <c r="H33" s="41"/>
      <c r="I33" s="41"/>
      <c r="J33" s="41"/>
      <c r="K33" s="41"/>
      <c r="L33" s="41"/>
      <c r="M33" s="41"/>
      <c r="N33" s="41"/>
      <c r="O33" s="41"/>
      <c r="P33" s="41"/>
      <c r="Q33" s="41"/>
      <c r="R33" s="41"/>
      <c r="S33" s="41"/>
      <c r="T33" s="41"/>
      <c r="U33" s="41"/>
      <c r="V33" s="41"/>
      <c r="W33" s="41"/>
    </row>
    <row r="34" spans="1:23" ht="15">
      <c r="A34" s="54"/>
      <c r="B34" s="54"/>
      <c r="C34" s="54"/>
      <c r="D34" s="41"/>
      <c r="E34" s="41"/>
      <c r="F34" s="41"/>
      <c r="G34" s="41"/>
      <c r="H34" s="41"/>
      <c r="I34" s="41"/>
      <c r="J34" s="41"/>
      <c r="K34" s="41"/>
      <c r="L34" s="41"/>
      <c r="M34" s="41"/>
      <c r="N34" s="41"/>
      <c r="O34" s="41"/>
      <c r="P34" s="41"/>
      <c r="Q34" s="41"/>
      <c r="R34" s="41"/>
      <c r="S34" s="41"/>
      <c r="T34" s="41"/>
      <c r="U34" s="41"/>
      <c r="V34" s="41"/>
      <c r="W34" s="41"/>
    </row>
    <row r="35" spans="1:23" ht="15">
      <c r="A35" s="49"/>
      <c r="B35" s="40"/>
      <c r="C35" s="40"/>
      <c r="D35" s="41"/>
      <c r="E35" s="41"/>
      <c r="F35" s="41"/>
      <c r="G35" s="41"/>
      <c r="H35" s="41"/>
      <c r="I35" s="41"/>
      <c r="J35" s="41"/>
      <c r="K35" s="41"/>
      <c r="L35" s="41"/>
      <c r="M35" s="41"/>
      <c r="N35" s="41"/>
      <c r="O35" s="41"/>
      <c r="P35" s="41"/>
      <c r="Q35" s="41"/>
      <c r="R35" s="41"/>
      <c r="S35" s="41"/>
      <c r="T35" s="41"/>
      <c r="U35" s="41"/>
      <c r="V35" s="41"/>
      <c r="W35" s="41"/>
    </row>
    <row r="36" spans="1:3" ht="15">
      <c r="A36" s="573" t="s">
        <v>261</v>
      </c>
      <c r="B36" s="573"/>
      <c r="C36" s="225"/>
    </row>
    <row r="37" spans="1:3" ht="6" customHeight="1" thickBot="1">
      <c r="A37" s="50"/>
      <c r="B37" s="42"/>
      <c r="C37" s="42"/>
    </row>
    <row r="38" spans="1:2" ht="12.75">
      <c r="A38" s="237" t="s">
        <v>144</v>
      </c>
      <c r="B38" s="215" t="s">
        <v>122</v>
      </c>
    </row>
    <row r="39" spans="1:2" ht="15">
      <c r="A39" s="223" t="s">
        <v>169</v>
      </c>
      <c r="B39" s="224">
        <v>430</v>
      </c>
    </row>
    <row r="40" spans="1:2" ht="15">
      <c r="A40" s="223" t="s">
        <v>149</v>
      </c>
      <c r="B40" s="224">
        <v>307</v>
      </c>
    </row>
    <row r="41" spans="1:2" ht="15">
      <c r="A41" s="223" t="s">
        <v>150</v>
      </c>
      <c r="B41" s="224">
        <v>293</v>
      </c>
    </row>
    <row r="42" spans="1:2" ht="15">
      <c r="A42" s="223" t="s">
        <v>168</v>
      </c>
      <c r="B42" s="224">
        <v>247</v>
      </c>
    </row>
    <row r="43" spans="1:2" ht="15">
      <c r="A43" s="223" t="s">
        <v>204</v>
      </c>
      <c r="B43" s="224">
        <v>203</v>
      </c>
    </row>
    <row r="44" spans="1:2" ht="15">
      <c r="A44" s="223" t="s">
        <v>205</v>
      </c>
      <c r="B44" s="224">
        <v>146</v>
      </c>
    </row>
    <row r="45" spans="1:2" ht="15">
      <c r="A45" s="223" t="s">
        <v>152</v>
      </c>
      <c r="B45" s="224">
        <v>134</v>
      </c>
    </row>
    <row r="46" spans="1:2" ht="15">
      <c r="A46" s="223" t="s">
        <v>151</v>
      </c>
      <c r="B46" s="224">
        <v>131</v>
      </c>
    </row>
    <row r="47" spans="1:2" ht="15">
      <c r="A47" s="223" t="s">
        <v>153</v>
      </c>
      <c r="B47" s="224">
        <v>114</v>
      </c>
    </row>
    <row r="48" spans="1:2" ht="15">
      <c r="A48" s="223" t="s">
        <v>247</v>
      </c>
      <c r="B48" s="224">
        <v>104</v>
      </c>
    </row>
    <row r="50" ht="15">
      <c r="A50" s="223"/>
    </row>
  </sheetData>
  <sheetProtection/>
  <mergeCells count="7">
    <mergeCell ref="A31:C31"/>
    <mergeCell ref="A36:B36"/>
    <mergeCell ref="A7:B7"/>
    <mergeCell ref="A3:D3"/>
    <mergeCell ref="A20:C20"/>
    <mergeCell ref="A5:D5"/>
    <mergeCell ref="A19:C19"/>
  </mergeCells>
  <printOptions horizontalCentered="1"/>
  <pageMargins left="0.11811023622047245" right="0.11811023622047245" top="0.5511811023622047" bottom="0.35433070866141736" header="0.31496062992125984" footer="0.31496062992125984"/>
  <pageSetup horizontalDpi="600" verticalDpi="600" orientation="landscape" paperSize="9" r:id="rId1"/>
  <headerFooter>
    <oddFooter>&amp;R&amp;A</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61" sqref="A61"/>
    </sheetView>
  </sheetViews>
  <sheetFormatPr defaultColWidth="9.140625" defaultRowHeight="12.7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AF57"/>
  <sheetViews>
    <sheetView zoomScalePageLayoutView="0" workbookViewId="0" topLeftCell="A1">
      <selection activeCell="A63" sqref="A63"/>
    </sheetView>
  </sheetViews>
  <sheetFormatPr defaultColWidth="8.8515625" defaultRowHeight="12.75"/>
  <cols>
    <col min="1" max="1" width="35.57421875" style="107" customWidth="1"/>
    <col min="2" max="3" width="7.57421875" style="106" customWidth="1"/>
    <col min="4" max="4" width="7.57421875" style="107" customWidth="1"/>
    <col min="5" max="6" width="7.57421875" style="106" customWidth="1"/>
    <col min="7" max="7" width="7.57421875" style="107" customWidth="1"/>
    <col min="8" max="9" width="7.57421875" style="106" customWidth="1"/>
    <col min="10" max="10" width="7.57421875" style="107" customWidth="1"/>
    <col min="11" max="12" width="7.57421875" style="106" customWidth="1"/>
    <col min="13" max="16" width="7.57421875" style="107" customWidth="1"/>
    <col min="17" max="18" width="7.57421875" style="106" customWidth="1"/>
    <col min="19" max="19" width="7.57421875" style="107" customWidth="1"/>
    <col min="20" max="16384" width="8.8515625" style="106" customWidth="1"/>
  </cols>
  <sheetData>
    <row r="1" spans="1:18" ht="12.75">
      <c r="A1" s="112" t="s">
        <v>228</v>
      </c>
      <c r="B1" s="107"/>
      <c r="C1" s="107"/>
      <c r="D1" s="31"/>
      <c r="E1" s="31"/>
      <c r="F1" s="31"/>
      <c r="G1" s="31"/>
      <c r="H1" s="31"/>
      <c r="I1" s="107"/>
      <c r="K1" s="107"/>
      <c r="L1" s="107"/>
      <c r="Q1" s="107"/>
      <c r="R1" s="107"/>
    </row>
    <row r="2" spans="1:18" ht="10.5" customHeight="1">
      <c r="A2" s="112"/>
      <c r="B2" s="107"/>
      <c r="C2" s="107"/>
      <c r="D2" s="31"/>
      <c r="E2" s="31"/>
      <c r="F2" s="31"/>
      <c r="G2" s="31"/>
      <c r="H2" s="31"/>
      <c r="I2" s="107"/>
      <c r="K2" s="107"/>
      <c r="L2" s="107"/>
      <c r="Q2" s="107"/>
      <c r="R2" s="107"/>
    </row>
    <row r="3" spans="1:19" ht="12.75">
      <c r="A3" s="483" t="s">
        <v>101</v>
      </c>
      <c r="B3" s="483"/>
      <c r="C3" s="483"/>
      <c r="D3" s="483"/>
      <c r="E3" s="483"/>
      <c r="F3" s="483"/>
      <c r="G3" s="483"/>
      <c r="H3" s="483"/>
      <c r="I3" s="483"/>
      <c r="J3" s="483"/>
      <c r="K3" s="483"/>
      <c r="L3" s="483"/>
      <c r="M3" s="483"/>
      <c r="N3" s="483"/>
      <c r="O3" s="483"/>
      <c r="P3" s="483"/>
      <c r="Q3" s="483"/>
      <c r="R3" s="483"/>
      <c r="S3" s="483"/>
    </row>
    <row r="4" spans="1:15" ht="6.75" customHeight="1">
      <c r="A4" s="112"/>
      <c r="N4" s="106"/>
      <c r="O4" s="106"/>
    </row>
    <row r="5" spans="1:19" ht="12.75">
      <c r="A5" s="483" t="s">
        <v>197</v>
      </c>
      <c r="B5" s="483"/>
      <c r="C5" s="483"/>
      <c r="D5" s="483"/>
      <c r="E5" s="483"/>
      <c r="F5" s="483"/>
      <c r="G5" s="483"/>
      <c r="H5" s="483"/>
      <c r="I5" s="483"/>
      <c r="J5" s="483"/>
      <c r="K5" s="483"/>
      <c r="L5" s="483"/>
      <c r="M5" s="483"/>
      <c r="N5" s="483"/>
      <c r="O5" s="483"/>
      <c r="P5" s="483"/>
      <c r="Q5" s="483"/>
      <c r="R5" s="483"/>
      <c r="S5" s="483"/>
    </row>
    <row r="6" ht="3.75" customHeight="1" thickBot="1">
      <c r="A6" s="112"/>
    </row>
    <row r="7" spans="1:19" ht="12.75">
      <c r="A7" s="146"/>
      <c r="B7" s="491" t="s">
        <v>13</v>
      </c>
      <c r="C7" s="492"/>
      <c r="D7" s="493"/>
      <c r="E7" s="491" t="s">
        <v>0</v>
      </c>
      <c r="F7" s="492"/>
      <c r="G7" s="493"/>
      <c r="H7" s="491" t="s">
        <v>1</v>
      </c>
      <c r="I7" s="492"/>
      <c r="J7" s="493"/>
      <c r="K7" s="491" t="s">
        <v>2</v>
      </c>
      <c r="L7" s="492"/>
      <c r="M7" s="493"/>
      <c r="N7" s="491" t="s">
        <v>26</v>
      </c>
      <c r="O7" s="492"/>
      <c r="P7" s="493"/>
      <c r="Q7" s="491" t="s">
        <v>11</v>
      </c>
      <c r="R7" s="492"/>
      <c r="S7" s="492"/>
    </row>
    <row r="8" spans="1:19" ht="12.75">
      <c r="A8" s="244"/>
      <c r="B8" s="130"/>
      <c r="C8" s="129"/>
      <c r="D8" s="129"/>
      <c r="E8" s="130"/>
      <c r="F8" s="129"/>
      <c r="G8" s="129"/>
      <c r="H8" s="130"/>
      <c r="I8" s="129"/>
      <c r="J8" s="129"/>
      <c r="K8" s="130"/>
      <c r="L8" s="129"/>
      <c r="M8" s="129"/>
      <c r="N8" s="494" t="s">
        <v>27</v>
      </c>
      <c r="O8" s="495"/>
      <c r="P8" s="496"/>
      <c r="Q8" s="130"/>
      <c r="R8" s="129"/>
      <c r="S8" s="129"/>
    </row>
    <row r="9" spans="1:19" ht="12.75">
      <c r="A9" s="107" t="s">
        <v>20</v>
      </c>
      <c r="B9" s="158"/>
      <c r="C9" s="156">
        <v>30</v>
      </c>
      <c r="D9" s="156"/>
      <c r="E9" s="157"/>
      <c r="F9" s="156">
        <v>106</v>
      </c>
      <c r="G9" s="156"/>
      <c r="H9" s="157"/>
      <c r="I9" s="156">
        <v>2</v>
      </c>
      <c r="J9" s="156"/>
      <c r="K9" s="157"/>
      <c r="L9" s="156">
        <v>3</v>
      </c>
      <c r="M9" s="156"/>
      <c r="N9" s="157"/>
      <c r="O9" s="156">
        <v>1</v>
      </c>
      <c r="P9" s="154"/>
      <c r="Q9" s="155"/>
      <c r="R9" s="154">
        <f>SUM(B9:Q9)</f>
        <v>142</v>
      </c>
      <c r="S9" s="154"/>
    </row>
    <row r="10" spans="2:19" ht="12.75">
      <c r="B10" s="19"/>
      <c r="C10" s="19"/>
      <c r="D10" s="19"/>
      <c r="E10" s="19"/>
      <c r="F10" s="19"/>
      <c r="G10" s="118"/>
      <c r="H10" s="153"/>
      <c r="I10" s="153"/>
      <c r="J10" s="118"/>
      <c r="K10" s="153"/>
      <c r="L10" s="153"/>
      <c r="M10" s="118"/>
      <c r="N10" s="153"/>
      <c r="O10" s="153"/>
      <c r="P10" s="118"/>
      <c r="Q10" s="118"/>
      <c r="R10" s="118"/>
      <c r="S10" s="118"/>
    </row>
    <row r="11" spans="1:19" ht="12.75">
      <c r="A11" s="490" t="s">
        <v>28</v>
      </c>
      <c r="B11" s="490"/>
      <c r="C11" s="490"/>
      <c r="D11" s="490"/>
      <c r="E11" s="490"/>
      <c r="F11" s="490"/>
      <c r="G11" s="490"/>
      <c r="H11" s="490"/>
      <c r="I11" s="490"/>
      <c r="J11" s="490"/>
      <c r="K11" s="490"/>
      <c r="L11" s="490"/>
      <c r="M11" s="490"/>
      <c r="N11" s="490"/>
      <c r="O11" s="490"/>
      <c r="P11" s="490"/>
      <c r="Q11" s="490"/>
      <c r="R11" s="490"/>
      <c r="S11" s="490"/>
    </row>
    <row r="12" spans="1:19" ht="3.75" customHeight="1" thickBot="1">
      <c r="A12" s="148"/>
      <c r="B12" s="147"/>
      <c r="C12" s="147"/>
      <c r="D12" s="140"/>
      <c r="E12" s="147"/>
      <c r="F12" s="147"/>
      <c r="G12" s="140"/>
      <c r="H12" s="147"/>
      <c r="I12" s="147"/>
      <c r="J12" s="140"/>
      <c r="K12" s="147"/>
      <c r="L12" s="147"/>
      <c r="M12" s="140"/>
      <c r="N12" s="140"/>
      <c r="O12" s="140"/>
      <c r="P12" s="140"/>
      <c r="Q12" s="147"/>
      <c r="R12" s="147"/>
      <c r="S12" s="140"/>
    </row>
    <row r="13" spans="1:19" s="107" customFormat="1" ht="12.75">
      <c r="A13" s="146"/>
      <c r="B13" s="484" t="s">
        <v>13</v>
      </c>
      <c r="C13" s="485"/>
      <c r="D13" s="486"/>
      <c r="E13" s="484" t="s">
        <v>0</v>
      </c>
      <c r="F13" s="485"/>
      <c r="G13" s="486"/>
      <c r="H13" s="484" t="s">
        <v>1</v>
      </c>
      <c r="I13" s="485"/>
      <c r="J13" s="486"/>
      <c r="K13" s="484" t="s">
        <v>2</v>
      </c>
      <c r="L13" s="485"/>
      <c r="M13" s="486"/>
      <c r="N13" s="484" t="s">
        <v>26</v>
      </c>
      <c r="O13" s="485"/>
      <c r="P13" s="486"/>
      <c r="Q13" s="484" t="s">
        <v>11</v>
      </c>
      <c r="R13" s="485"/>
      <c r="S13" s="485"/>
    </row>
    <row r="14" spans="1:19" s="107" customFormat="1" ht="12.75">
      <c r="A14" s="140"/>
      <c r="B14" s="145"/>
      <c r="C14" s="144"/>
      <c r="D14" s="144"/>
      <c r="E14" s="145"/>
      <c r="F14" s="144"/>
      <c r="G14" s="144"/>
      <c r="H14" s="145"/>
      <c r="I14" s="144"/>
      <c r="J14" s="144"/>
      <c r="K14" s="145"/>
      <c r="L14" s="144"/>
      <c r="M14" s="144"/>
      <c r="N14" s="487" t="s">
        <v>27</v>
      </c>
      <c r="O14" s="488"/>
      <c r="P14" s="489"/>
      <c r="Q14" s="145"/>
      <c r="R14" s="144"/>
      <c r="S14" s="144"/>
    </row>
    <row r="15" spans="1:32" s="125" customFormat="1" ht="12.75">
      <c r="A15" s="143"/>
      <c r="B15" s="142" t="s">
        <v>3</v>
      </c>
      <c r="C15" s="141" t="s">
        <v>4</v>
      </c>
      <c r="D15" s="141" t="s">
        <v>12</v>
      </c>
      <c r="E15" s="142" t="s">
        <v>3</v>
      </c>
      <c r="F15" s="141" t="s">
        <v>4</v>
      </c>
      <c r="G15" s="141" t="s">
        <v>12</v>
      </c>
      <c r="H15" s="142" t="s">
        <v>3</v>
      </c>
      <c r="I15" s="141" t="s">
        <v>4</v>
      </c>
      <c r="J15" s="141" t="s">
        <v>12</v>
      </c>
      <c r="K15" s="142" t="s">
        <v>3</v>
      </c>
      <c r="L15" s="141" t="s">
        <v>4</v>
      </c>
      <c r="M15" s="141" t="s">
        <v>12</v>
      </c>
      <c r="N15" s="142" t="s">
        <v>3</v>
      </c>
      <c r="O15" s="141" t="s">
        <v>4</v>
      </c>
      <c r="P15" s="141" t="s">
        <v>12</v>
      </c>
      <c r="Q15" s="142" t="s">
        <v>3</v>
      </c>
      <c r="R15" s="141" t="s">
        <v>4</v>
      </c>
      <c r="S15" s="141" t="s">
        <v>12</v>
      </c>
      <c r="U15" s="107"/>
      <c r="V15" s="107"/>
      <c r="W15" s="107"/>
      <c r="X15" s="107"/>
      <c r="Y15" s="107"/>
      <c r="Z15" s="107"/>
      <c r="AA15" s="107"/>
      <c r="AB15" s="107"/>
      <c r="AC15" s="107"/>
      <c r="AD15" s="107"/>
      <c r="AE15" s="107"/>
      <c r="AF15" s="107"/>
    </row>
    <row r="16" spans="1:32" ht="12.75">
      <c r="A16" s="140" t="s">
        <v>21</v>
      </c>
      <c r="B16" s="123">
        <v>20</v>
      </c>
      <c r="C16" s="124">
        <v>21</v>
      </c>
      <c r="D16" s="121">
        <f aca="true" t="shared" si="0" ref="D16:D23">SUM(B16:C16)</f>
        <v>41</v>
      </c>
      <c r="E16" s="123">
        <v>22</v>
      </c>
      <c r="F16" s="124">
        <v>28</v>
      </c>
      <c r="G16" s="121">
        <f aca="true" t="shared" si="1" ref="G16:G23">SUM(E16:F16)</f>
        <v>50</v>
      </c>
      <c r="H16" s="123">
        <v>0</v>
      </c>
      <c r="I16" s="124">
        <v>0</v>
      </c>
      <c r="J16" s="121">
        <f aca="true" t="shared" si="2" ref="J16:J23">SUM(H16:I16)</f>
        <v>0</v>
      </c>
      <c r="K16" s="123">
        <v>2</v>
      </c>
      <c r="L16" s="124">
        <v>2</v>
      </c>
      <c r="M16" s="121">
        <f aca="true" t="shared" si="3" ref="M16:M23">SUM(K16:L16)</f>
        <v>4</v>
      </c>
      <c r="N16" s="123">
        <v>0</v>
      </c>
      <c r="O16" s="124">
        <v>0</v>
      </c>
      <c r="P16" s="121">
        <f aca="true" t="shared" si="4" ref="P16:P23">SUM(N16:O16)</f>
        <v>0</v>
      </c>
      <c r="Q16" s="139">
        <f aca="true" t="shared" si="5" ref="Q16:S23">SUM(N16,K16,H16,E16,B16)</f>
        <v>44</v>
      </c>
      <c r="R16" s="121">
        <f t="shared" si="5"/>
        <v>51</v>
      </c>
      <c r="S16" s="121">
        <f t="shared" si="5"/>
        <v>95</v>
      </c>
      <c r="U16" s="125"/>
      <c r="V16" s="125"/>
      <c r="W16" s="125"/>
      <c r="X16" s="125"/>
      <c r="Y16" s="125"/>
      <c r="Z16" s="125"/>
      <c r="AA16" s="125"/>
      <c r="AB16" s="125"/>
      <c r="AC16" s="125"/>
      <c r="AD16" s="125"/>
      <c r="AE16" s="125"/>
      <c r="AF16" s="125"/>
    </row>
    <row r="17" spans="1:30" ht="12.75">
      <c r="A17" s="140" t="s">
        <v>22</v>
      </c>
      <c r="B17" s="123">
        <v>0</v>
      </c>
      <c r="C17" s="124">
        <v>0</v>
      </c>
      <c r="D17" s="121">
        <f t="shared" si="0"/>
        <v>0</v>
      </c>
      <c r="E17" s="123">
        <v>0</v>
      </c>
      <c r="F17" s="124">
        <v>0</v>
      </c>
      <c r="G17" s="121">
        <f t="shared" si="1"/>
        <v>0</v>
      </c>
      <c r="H17" s="123">
        <v>0</v>
      </c>
      <c r="I17" s="124">
        <v>0</v>
      </c>
      <c r="J17" s="121">
        <f t="shared" si="2"/>
        <v>0</v>
      </c>
      <c r="K17" s="123">
        <v>4</v>
      </c>
      <c r="L17" s="124">
        <v>1</v>
      </c>
      <c r="M17" s="121">
        <f t="shared" si="3"/>
        <v>5</v>
      </c>
      <c r="N17" s="123">
        <v>0</v>
      </c>
      <c r="O17" s="124">
        <v>1</v>
      </c>
      <c r="P17" s="121">
        <f t="shared" si="4"/>
        <v>1</v>
      </c>
      <c r="Q17" s="139">
        <f t="shared" si="5"/>
        <v>4</v>
      </c>
      <c r="R17" s="121">
        <f t="shared" si="5"/>
        <v>2</v>
      </c>
      <c r="S17" s="121">
        <f t="shared" si="5"/>
        <v>6</v>
      </c>
      <c r="U17" s="125"/>
      <c r="V17" s="125"/>
      <c r="W17" s="125"/>
      <c r="X17" s="125"/>
      <c r="Y17" s="125"/>
      <c r="Z17" s="125"/>
      <c r="AA17" s="125"/>
      <c r="AB17" s="125"/>
      <c r="AC17" s="125"/>
      <c r="AD17" s="125"/>
    </row>
    <row r="18" spans="1:30" ht="12.75">
      <c r="A18" s="140" t="s">
        <v>73</v>
      </c>
      <c r="B18" s="123">
        <v>124</v>
      </c>
      <c r="C18" s="122">
        <v>136</v>
      </c>
      <c r="D18" s="121">
        <f t="shared" si="0"/>
        <v>260</v>
      </c>
      <c r="E18" s="123">
        <v>432</v>
      </c>
      <c r="F18" s="122">
        <v>299</v>
      </c>
      <c r="G18" s="121">
        <f t="shared" si="1"/>
        <v>731</v>
      </c>
      <c r="H18" s="123">
        <v>0</v>
      </c>
      <c r="I18" s="122">
        <v>0</v>
      </c>
      <c r="J18" s="121">
        <f t="shared" si="2"/>
        <v>0</v>
      </c>
      <c r="K18" s="123">
        <v>9</v>
      </c>
      <c r="L18" s="122">
        <v>24</v>
      </c>
      <c r="M18" s="121">
        <f t="shared" si="3"/>
        <v>33</v>
      </c>
      <c r="N18" s="123">
        <v>0</v>
      </c>
      <c r="O18" s="122">
        <v>0</v>
      </c>
      <c r="P18" s="121">
        <f t="shared" si="4"/>
        <v>0</v>
      </c>
      <c r="Q18" s="139">
        <f t="shared" si="5"/>
        <v>565</v>
      </c>
      <c r="R18" s="138">
        <f t="shared" si="5"/>
        <v>459</v>
      </c>
      <c r="S18" s="121">
        <f t="shared" si="5"/>
        <v>1024</v>
      </c>
      <c r="U18" s="125"/>
      <c r="V18" s="125"/>
      <c r="W18" s="125"/>
      <c r="X18" s="125"/>
      <c r="Y18" s="125"/>
      <c r="Z18" s="125"/>
      <c r="AA18" s="125"/>
      <c r="AB18" s="125"/>
      <c r="AC18" s="125"/>
      <c r="AD18" s="125"/>
    </row>
    <row r="19" spans="1:30" ht="12.75">
      <c r="A19" s="140" t="s">
        <v>23</v>
      </c>
      <c r="B19" s="123">
        <v>38</v>
      </c>
      <c r="C19" s="122">
        <v>18</v>
      </c>
      <c r="D19" s="121">
        <f t="shared" si="0"/>
        <v>56</v>
      </c>
      <c r="E19" s="123">
        <v>41</v>
      </c>
      <c r="F19" s="122">
        <v>23</v>
      </c>
      <c r="G19" s="121">
        <f t="shared" si="1"/>
        <v>64</v>
      </c>
      <c r="H19" s="123">
        <v>0</v>
      </c>
      <c r="I19" s="122">
        <v>0</v>
      </c>
      <c r="J19" s="121">
        <f t="shared" si="2"/>
        <v>0</v>
      </c>
      <c r="K19" s="123">
        <v>18</v>
      </c>
      <c r="L19" s="122">
        <v>1</v>
      </c>
      <c r="M19" s="121">
        <f t="shared" si="3"/>
        <v>19</v>
      </c>
      <c r="N19" s="123">
        <v>9</v>
      </c>
      <c r="O19" s="122">
        <v>3</v>
      </c>
      <c r="P19" s="121">
        <f t="shared" si="4"/>
        <v>12</v>
      </c>
      <c r="Q19" s="139">
        <f t="shared" si="5"/>
        <v>106</v>
      </c>
      <c r="R19" s="138">
        <f t="shared" si="5"/>
        <v>45</v>
      </c>
      <c r="S19" s="121">
        <f t="shared" si="5"/>
        <v>151</v>
      </c>
      <c r="U19" s="125"/>
      <c r="V19" s="125"/>
      <c r="W19" s="125"/>
      <c r="X19" s="125"/>
      <c r="Y19" s="125"/>
      <c r="Z19" s="125"/>
      <c r="AA19" s="125"/>
      <c r="AB19" s="125"/>
      <c r="AC19" s="125"/>
      <c r="AD19" s="125"/>
    </row>
    <row r="20" spans="1:32" s="147" customFormat="1" ht="12.75">
      <c r="A20" s="152" t="s">
        <v>139</v>
      </c>
      <c r="B20" s="123">
        <v>866</v>
      </c>
      <c r="C20" s="151">
        <v>752</v>
      </c>
      <c r="D20" s="121">
        <f t="shared" si="0"/>
        <v>1618</v>
      </c>
      <c r="E20" s="123">
        <v>3290</v>
      </c>
      <c r="F20" s="124">
        <v>2981</v>
      </c>
      <c r="G20" s="121">
        <f t="shared" si="1"/>
        <v>6271</v>
      </c>
      <c r="H20" s="123">
        <v>40</v>
      </c>
      <c r="I20" s="124">
        <v>5</v>
      </c>
      <c r="J20" s="121">
        <f t="shared" si="2"/>
        <v>45</v>
      </c>
      <c r="K20" s="123">
        <v>19</v>
      </c>
      <c r="L20" s="124">
        <v>24</v>
      </c>
      <c r="M20" s="121">
        <f t="shared" si="3"/>
        <v>43</v>
      </c>
      <c r="N20" s="123">
        <v>0</v>
      </c>
      <c r="O20" s="124">
        <v>0</v>
      </c>
      <c r="P20" s="121">
        <f t="shared" si="4"/>
        <v>0</v>
      </c>
      <c r="Q20" s="139">
        <f t="shared" si="5"/>
        <v>4215</v>
      </c>
      <c r="R20" s="121">
        <f t="shared" si="5"/>
        <v>3762</v>
      </c>
      <c r="S20" s="121">
        <f t="shared" si="5"/>
        <v>7977</v>
      </c>
      <c r="U20" s="125"/>
      <c r="V20" s="125"/>
      <c r="W20" s="125"/>
      <c r="X20" s="125"/>
      <c r="Y20" s="125"/>
      <c r="Z20" s="125"/>
      <c r="AA20" s="125"/>
      <c r="AB20" s="125"/>
      <c r="AC20" s="125"/>
      <c r="AD20" s="125"/>
      <c r="AE20" s="106"/>
      <c r="AF20" s="106"/>
    </row>
    <row r="21" spans="1:32" ht="12.75">
      <c r="A21" s="140" t="s">
        <v>24</v>
      </c>
      <c r="B21" s="123">
        <v>22</v>
      </c>
      <c r="C21" s="122">
        <v>2</v>
      </c>
      <c r="D21" s="121">
        <f t="shared" si="0"/>
        <v>24</v>
      </c>
      <c r="E21" s="123">
        <v>14</v>
      </c>
      <c r="F21" s="122">
        <v>4</v>
      </c>
      <c r="G21" s="121">
        <f t="shared" si="1"/>
        <v>18</v>
      </c>
      <c r="H21" s="123">
        <v>0</v>
      </c>
      <c r="I21" s="122">
        <v>0</v>
      </c>
      <c r="J21" s="121">
        <f t="shared" si="2"/>
        <v>0</v>
      </c>
      <c r="K21" s="123">
        <v>2</v>
      </c>
      <c r="L21" s="122">
        <v>0</v>
      </c>
      <c r="M21" s="121">
        <f t="shared" si="3"/>
        <v>2</v>
      </c>
      <c r="N21" s="123">
        <v>0</v>
      </c>
      <c r="O21" s="122">
        <v>0</v>
      </c>
      <c r="P21" s="121">
        <f t="shared" si="4"/>
        <v>0</v>
      </c>
      <c r="Q21" s="139">
        <f t="shared" si="5"/>
        <v>38</v>
      </c>
      <c r="R21" s="138">
        <f t="shared" si="5"/>
        <v>6</v>
      </c>
      <c r="S21" s="121">
        <f t="shared" si="5"/>
        <v>44</v>
      </c>
      <c r="U21" s="240"/>
      <c r="V21" s="240"/>
      <c r="W21" s="240"/>
      <c r="X21" s="240"/>
      <c r="Y21" s="240"/>
      <c r="Z21" s="240"/>
      <c r="AA21" s="240"/>
      <c r="AB21" s="240"/>
      <c r="AC21" s="240"/>
      <c r="AD21" s="240"/>
      <c r="AE21" s="147"/>
      <c r="AF21" s="147"/>
    </row>
    <row r="22" spans="1:30" ht="12.75">
      <c r="A22" s="140" t="s">
        <v>25</v>
      </c>
      <c r="B22" s="123">
        <v>72</v>
      </c>
      <c r="C22" s="122">
        <v>23</v>
      </c>
      <c r="D22" s="121">
        <f t="shared" si="0"/>
        <v>95</v>
      </c>
      <c r="E22" s="123">
        <v>92</v>
      </c>
      <c r="F22" s="122">
        <v>31</v>
      </c>
      <c r="G22" s="121">
        <f t="shared" si="1"/>
        <v>123</v>
      </c>
      <c r="H22" s="123">
        <v>0</v>
      </c>
      <c r="I22" s="122">
        <v>0</v>
      </c>
      <c r="J22" s="121">
        <f t="shared" si="2"/>
        <v>0</v>
      </c>
      <c r="K22" s="123">
        <v>11</v>
      </c>
      <c r="L22" s="122">
        <v>3</v>
      </c>
      <c r="M22" s="121">
        <f t="shared" si="3"/>
        <v>14</v>
      </c>
      <c r="N22" s="123">
        <v>18</v>
      </c>
      <c r="O22" s="122">
        <v>8</v>
      </c>
      <c r="P22" s="121">
        <f t="shared" si="4"/>
        <v>26</v>
      </c>
      <c r="Q22" s="139">
        <f t="shared" si="5"/>
        <v>193</v>
      </c>
      <c r="R22" s="138">
        <f t="shared" si="5"/>
        <v>65</v>
      </c>
      <c r="S22" s="121">
        <f t="shared" si="5"/>
        <v>258</v>
      </c>
      <c r="U22" s="125"/>
      <c r="V22" s="125"/>
      <c r="W22" s="125"/>
      <c r="X22" s="125"/>
      <c r="Y22" s="125"/>
      <c r="Z22" s="125"/>
      <c r="AA22" s="125"/>
      <c r="AB22" s="125"/>
      <c r="AC22" s="125"/>
      <c r="AD22" s="125"/>
    </row>
    <row r="23" spans="1:21" ht="12.75">
      <c r="A23" s="140" t="s">
        <v>126</v>
      </c>
      <c r="B23" s="123">
        <v>0</v>
      </c>
      <c r="C23" s="122">
        <v>0</v>
      </c>
      <c r="D23" s="121">
        <f t="shared" si="0"/>
        <v>0</v>
      </c>
      <c r="E23" s="123">
        <v>11</v>
      </c>
      <c r="F23" s="122">
        <v>81</v>
      </c>
      <c r="G23" s="121">
        <f t="shared" si="1"/>
        <v>92</v>
      </c>
      <c r="H23" s="123">
        <v>5</v>
      </c>
      <c r="I23" s="122">
        <v>29</v>
      </c>
      <c r="J23" s="121">
        <f t="shared" si="2"/>
        <v>34</v>
      </c>
      <c r="K23" s="123">
        <v>0</v>
      </c>
      <c r="L23" s="122">
        <v>0</v>
      </c>
      <c r="M23" s="121">
        <f t="shared" si="3"/>
        <v>0</v>
      </c>
      <c r="N23" s="123">
        <v>0</v>
      </c>
      <c r="O23" s="122">
        <v>0</v>
      </c>
      <c r="P23" s="121">
        <f t="shared" si="4"/>
        <v>0</v>
      </c>
      <c r="Q23" s="139">
        <f t="shared" si="5"/>
        <v>16</v>
      </c>
      <c r="R23" s="150">
        <f t="shared" si="5"/>
        <v>110</v>
      </c>
      <c r="S23" s="150">
        <f t="shared" si="5"/>
        <v>126</v>
      </c>
      <c r="T23" s="111"/>
      <c r="U23" s="125"/>
    </row>
    <row r="24" spans="1:30" s="112" customFormat="1" ht="12.75">
      <c r="A24" s="137" t="s">
        <v>11</v>
      </c>
      <c r="B24" s="136">
        <f aca="true" t="shared" si="6" ref="B24:S24">SUM(B16:B23)</f>
        <v>1142</v>
      </c>
      <c r="C24" s="133">
        <f t="shared" si="6"/>
        <v>952</v>
      </c>
      <c r="D24" s="134">
        <f t="shared" si="6"/>
        <v>2094</v>
      </c>
      <c r="E24" s="136">
        <f t="shared" si="6"/>
        <v>3902</v>
      </c>
      <c r="F24" s="133">
        <f t="shared" si="6"/>
        <v>3447</v>
      </c>
      <c r="G24" s="134">
        <f t="shared" si="6"/>
        <v>7349</v>
      </c>
      <c r="H24" s="136">
        <f t="shared" si="6"/>
        <v>45</v>
      </c>
      <c r="I24" s="133">
        <f t="shared" si="6"/>
        <v>34</v>
      </c>
      <c r="J24" s="134">
        <f t="shared" si="6"/>
        <v>79</v>
      </c>
      <c r="K24" s="136">
        <f t="shared" si="6"/>
        <v>65</v>
      </c>
      <c r="L24" s="133">
        <f t="shared" si="6"/>
        <v>55</v>
      </c>
      <c r="M24" s="134">
        <f t="shared" si="6"/>
        <v>120</v>
      </c>
      <c r="N24" s="136">
        <f t="shared" si="6"/>
        <v>27</v>
      </c>
      <c r="O24" s="133">
        <f t="shared" si="6"/>
        <v>12</v>
      </c>
      <c r="P24" s="134">
        <f t="shared" si="6"/>
        <v>39</v>
      </c>
      <c r="Q24" s="135">
        <f t="shared" si="6"/>
        <v>5181</v>
      </c>
      <c r="R24" s="134">
        <f t="shared" si="6"/>
        <v>4500</v>
      </c>
      <c r="S24" s="133">
        <f t="shared" si="6"/>
        <v>9681</v>
      </c>
      <c r="U24" s="125"/>
      <c r="V24" s="125"/>
      <c r="W24" s="125"/>
      <c r="X24" s="125"/>
      <c r="Y24" s="125"/>
      <c r="Z24" s="125"/>
      <c r="AA24" s="125"/>
      <c r="AB24" s="125"/>
      <c r="AC24" s="125"/>
      <c r="AD24" s="125"/>
    </row>
    <row r="25" spans="1:19" ht="12.75">
      <c r="A25" s="148"/>
      <c r="B25" s="122"/>
      <c r="C25" s="122"/>
      <c r="D25" s="122"/>
      <c r="E25" s="122"/>
      <c r="F25" s="122"/>
      <c r="G25" s="122"/>
      <c r="H25" s="122"/>
      <c r="I25" s="122"/>
      <c r="J25" s="122"/>
      <c r="K25" s="122"/>
      <c r="L25" s="122"/>
      <c r="M25" s="122"/>
      <c r="N25" s="122"/>
      <c r="O25" s="122"/>
      <c r="P25" s="122"/>
      <c r="Q25" s="147"/>
      <c r="R25" s="147"/>
      <c r="S25" s="140"/>
    </row>
    <row r="26" spans="1:19" ht="12.75">
      <c r="A26" s="148"/>
      <c r="B26" s="122"/>
      <c r="C26" s="122"/>
      <c r="D26" s="122"/>
      <c r="E26" s="122"/>
      <c r="F26" s="122"/>
      <c r="G26" s="122"/>
      <c r="H26" s="122"/>
      <c r="I26" s="122"/>
      <c r="J26" s="122"/>
      <c r="K26" s="122"/>
      <c r="L26" s="122"/>
      <c r="M26" s="122"/>
      <c r="N26" s="122"/>
      <c r="O26" s="122"/>
      <c r="P26" s="122"/>
      <c r="Q26" s="147"/>
      <c r="R26" s="147"/>
      <c r="S26" s="140"/>
    </row>
    <row r="27" spans="1:19" ht="12.75">
      <c r="A27" s="490" t="s">
        <v>29</v>
      </c>
      <c r="B27" s="490"/>
      <c r="C27" s="490"/>
      <c r="D27" s="490"/>
      <c r="E27" s="490"/>
      <c r="F27" s="490"/>
      <c r="G27" s="490"/>
      <c r="H27" s="490"/>
      <c r="I27" s="490"/>
      <c r="J27" s="490"/>
      <c r="K27" s="490"/>
      <c r="L27" s="490"/>
      <c r="M27" s="490"/>
      <c r="N27" s="490"/>
      <c r="O27" s="490"/>
      <c r="P27" s="490"/>
      <c r="Q27" s="490"/>
      <c r="R27" s="490"/>
      <c r="S27" s="490"/>
    </row>
    <row r="28" spans="1:19" ht="5.25" customHeight="1" thickBot="1">
      <c r="A28" s="148"/>
      <c r="B28" s="147"/>
      <c r="C28" s="147"/>
      <c r="D28" s="140"/>
      <c r="E28" s="147"/>
      <c r="F28" s="147"/>
      <c r="G28" s="140"/>
      <c r="H28" s="147"/>
      <c r="I28" s="147"/>
      <c r="J28" s="140"/>
      <c r="K28" s="147"/>
      <c r="L28" s="147"/>
      <c r="M28" s="140"/>
      <c r="N28" s="140"/>
      <c r="O28" s="140"/>
      <c r="P28" s="140"/>
      <c r="Q28" s="147"/>
      <c r="R28" s="147"/>
      <c r="S28" s="140"/>
    </row>
    <row r="29" spans="1:19" s="107" customFormat="1" ht="12.75">
      <c r="A29" s="146"/>
      <c r="B29" s="484" t="s">
        <v>13</v>
      </c>
      <c r="C29" s="485"/>
      <c r="D29" s="486"/>
      <c r="E29" s="484" t="s">
        <v>0</v>
      </c>
      <c r="F29" s="485"/>
      <c r="G29" s="486"/>
      <c r="H29" s="484" t="s">
        <v>1</v>
      </c>
      <c r="I29" s="485"/>
      <c r="J29" s="486"/>
      <c r="K29" s="484" t="s">
        <v>2</v>
      </c>
      <c r="L29" s="485"/>
      <c r="M29" s="486"/>
      <c r="N29" s="484" t="s">
        <v>26</v>
      </c>
      <c r="O29" s="485"/>
      <c r="P29" s="486"/>
      <c r="Q29" s="484" t="s">
        <v>11</v>
      </c>
      <c r="R29" s="485"/>
      <c r="S29" s="485"/>
    </row>
    <row r="30" spans="1:19" s="107" customFormat="1" ht="12.75">
      <c r="A30" s="140"/>
      <c r="B30" s="145"/>
      <c r="C30" s="144"/>
      <c r="D30" s="144"/>
      <c r="E30" s="145"/>
      <c r="F30" s="144"/>
      <c r="G30" s="144"/>
      <c r="H30" s="145"/>
      <c r="I30" s="144"/>
      <c r="J30" s="144"/>
      <c r="K30" s="145"/>
      <c r="L30" s="144"/>
      <c r="M30" s="144"/>
      <c r="N30" s="487" t="s">
        <v>27</v>
      </c>
      <c r="O30" s="488"/>
      <c r="P30" s="489"/>
      <c r="Q30" s="145"/>
      <c r="R30" s="144"/>
      <c r="S30" s="144"/>
    </row>
    <row r="31" spans="1:20" s="125" customFormat="1" ht="12.75">
      <c r="A31" s="143"/>
      <c r="B31" s="142" t="s">
        <v>3</v>
      </c>
      <c r="C31" s="141" t="s">
        <v>4</v>
      </c>
      <c r="D31" s="141" t="s">
        <v>12</v>
      </c>
      <c r="E31" s="142" t="s">
        <v>3</v>
      </c>
      <c r="F31" s="141" t="s">
        <v>4</v>
      </c>
      <c r="G31" s="141" t="s">
        <v>12</v>
      </c>
      <c r="H31" s="142" t="s">
        <v>3</v>
      </c>
      <c r="I31" s="141" t="s">
        <v>4</v>
      </c>
      <c r="J31" s="141" t="s">
        <v>12</v>
      </c>
      <c r="K31" s="142" t="s">
        <v>3</v>
      </c>
      <c r="L31" s="141" t="s">
        <v>4</v>
      </c>
      <c r="M31" s="141" t="s">
        <v>12</v>
      </c>
      <c r="N31" s="142" t="s">
        <v>3</v>
      </c>
      <c r="O31" s="141" t="s">
        <v>4</v>
      </c>
      <c r="P31" s="141" t="s">
        <v>12</v>
      </c>
      <c r="Q31" s="142" t="s">
        <v>3</v>
      </c>
      <c r="R31" s="141" t="s">
        <v>4</v>
      </c>
      <c r="S31" s="141" t="s">
        <v>12</v>
      </c>
      <c r="T31" s="107"/>
    </row>
    <row r="32" spans="1:20" ht="12.75">
      <c r="A32" s="140" t="s">
        <v>5</v>
      </c>
      <c r="B32" s="123">
        <v>128</v>
      </c>
      <c r="C32" s="124">
        <v>106</v>
      </c>
      <c r="D32" s="121">
        <f aca="true" t="shared" si="7" ref="D32:D38">SUM(B32:C32)</f>
        <v>234</v>
      </c>
      <c r="E32" s="123">
        <v>550</v>
      </c>
      <c r="F32" s="124">
        <v>543</v>
      </c>
      <c r="G32" s="121">
        <f aca="true" t="shared" si="8" ref="G32:G38">SUM(E32:F32)</f>
        <v>1093</v>
      </c>
      <c r="H32" s="123">
        <v>0</v>
      </c>
      <c r="I32" s="124">
        <v>0</v>
      </c>
      <c r="J32" s="121">
        <f aca="true" t="shared" si="9" ref="J32:J38">SUM(H32:I32)</f>
        <v>0</v>
      </c>
      <c r="K32" s="123">
        <v>9</v>
      </c>
      <c r="L32" s="124">
        <v>25</v>
      </c>
      <c r="M32" s="121">
        <f aca="true" t="shared" si="10" ref="M32:M38">SUM(K32:L32)</f>
        <v>34</v>
      </c>
      <c r="N32" s="123">
        <v>0</v>
      </c>
      <c r="O32" s="124">
        <v>0</v>
      </c>
      <c r="P32" s="121">
        <f aca="true" t="shared" si="11" ref="P32:P38">SUM(N32:O32)</f>
        <v>0</v>
      </c>
      <c r="Q32" s="139">
        <f aca="true" t="shared" si="12" ref="Q32:S37">SUM(N32,K32,H32,E32,B32)</f>
        <v>687</v>
      </c>
      <c r="R32" s="121">
        <f t="shared" si="12"/>
        <v>674</v>
      </c>
      <c r="S32" s="121">
        <f t="shared" si="12"/>
        <v>1361</v>
      </c>
      <c r="T32" s="107"/>
    </row>
    <row r="33" spans="1:20" ht="12.75">
      <c r="A33" s="140" t="s">
        <v>6</v>
      </c>
      <c r="B33" s="123">
        <v>199</v>
      </c>
      <c r="C33" s="124">
        <v>247</v>
      </c>
      <c r="D33" s="121">
        <f t="shared" si="7"/>
        <v>446</v>
      </c>
      <c r="E33" s="123">
        <v>165</v>
      </c>
      <c r="F33" s="124">
        <v>197</v>
      </c>
      <c r="G33" s="121">
        <f t="shared" si="8"/>
        <v>362</v>
      </c>
      <c r="H33" s="123">
        <v>0</v>
      </c>
      <c r="I33" s="124">
        <v>0</v>
      </c>
      <c r="J33" s="121">
        <f t="shared" si="9"/>
        <v>0</v>
      </c>
      <c r="K33" s="123">
        <v>0</v>
      </c>
      <c r="L33" s="124">
        <v>0</v>
      </c>
      <c r="M33" s="121">
        <f t="shared" si="10"/>
        <v>0</v>
      </c>
      <c r="N33" s="123">
        <v>0</v>
      </c>
      <c r="O33" s="124">
        <v>0</v>
      </c>
      <c r="P33" s="121">
        <f t="shared" si="11"/>
        <v>0</v>
      </c>
      <c r="Q33" s="139">
        <f t="shared" si="12"/>
        <v>364</v>
      </c>
      <c r="R33" s="138">
        <f t="shared" si="12"/>
        <v>444</v>
      </c>
      <c r="S33" s="121">
        <f t="shared" si="12"/>
        <v>808</v>
      </c>
      <c r="T33" s="107"/>
    </row>
    <row r="34" spans="1:20" ht="12.75">
      <c r="A34" s="140" t="s">
        <v>7</v>
      </c>
      <c r="B34" s="123">
        <v>69</v>
      </c>
      <c r="C34" s="122">
        <v>67</v>
      </c>
      <c r="D34" s="121">
        <f t="shared" si="7"/>
        <v>136</v>
      </c>
      <c r="E34" s="123">
        <v>65</v>
      </c>
      <c r="F34" s="122">
        <v>27</v>
      </c>
      <c r="G34" s="121">
        <f t="shared" si="8"/>
        <v>92</v>
      </c>
      <c r="H34" s="123">
        <v>0</v>
      </c>
      <c r="I34" s="122">
        <v>0</v>
      </c>
      <c r="J34" s="121">
        <f t="shared" si="9"/>
        <v>0</v>
      </c>
      <c r="K34" s="123">
        <v>0</v>
      </c>
      <c r="L34" s="122">
        <v>0</v>
      </c>
      <c r="M34" s="121">
        <f t="shared" si="10"/>
        <v>0</v>
      </c>
      <c r="N34" s="123">
        <v>27</v>
      </c>
      <c r="O34" s="122">
        <v>12</v>
      </c>
      <c r="P34" s="121">
        <f t="shared" si="11"/>
        <v>39</v>
      </c>
      <c r="Q34" s="139">
        <f t="shared" si="12"/>
        <v>161</v>
      </c>
      <c r="R34" s="138">
        <f t="shared" si="12"/>
        <v>106</v>
      </c>
      <c r="S34" s="121">
        <f t="shared" si="12"/>
        <v>267</v>
      </c>
      <c r="T34" s="107"/>
    </row>
    <row r="35" spans="1:20" ht="12.75">
      <c r="A35" s="140" t="s">
        <v>8</v>
      </c>
      <c r="B35" s="123">
        <v>282</v>
      </c>
      <c r="C35" s="122">
        <v>181</v>
      </c>
      <c r="D35" s="121">
        <f t="shared" si="7"/>
        <v>463</v>
      </c>
      <c r="E35" s="123">
        <v>1734</v>
      </c>
      <c r="F35" s="122">
        <v>1392</v>
      </c>
      <c r="G35" s="121">
        <f t="shared" si="8"/>
        <v>3126</v>
      </c>
      <c r="H35" s="123">
        <v>0</v>
      </c>
      <c r="I35" s="122">
        <v>0</v>
      </c>
      <c r="J35" s="121">
        <f t="shared" si="9"/>
        <v>0</v>
      </c>
      <c r="K35" s="123">
        <v>0</v>
      </c>
      <c r="L35" s="122">
        <v>0</v>
      </c>
      <c r="M35" s="121">
        <f t="shared" si="10"/>
        <v>0</v>
      </c>
      <c r="N35" s="123">
        <v>0</v>
      </c>
      <c r="O35" s="122">
        <v>0</v>
      </c>
      <c r="P35" s="121">
        <f t="shared" si="11"/>
        <v>0</v>
      </c>
      <c r="Q35" s="139">
        <f t="shared" si="12"/>
        <v>2016</v>
      </c>
      <c r="R35" s="138">
        <f t="shared" si="12"/>
        <v>1573</v>
      </c>
      <c r="S35" s="121">
        <f t="shared" si="12"/>
        <v>3589</v>
      </c>
      <c r="T35" s="107"/>
    </row>
    <row r="36" spans="1:20" ht="12.75">
      <c r="A36" s="140" t="s">
        <v>9</v>
      </c>
      <c r="B36" s="123">
        <v>194</v>
      </c>
      <c r="C36" s="124">
        <v>147</v>
      </c>
      <c r="D36" s="121">
        <f t="shared" si="7"/>
        <v>341</v>
      </c>
      <c r="E36" s="123">
        <v>873</v>
      </c>
      <c r="F36" s="124">
        <v>873</v>
      </c>
      <c r="G36" s="121">
        <f t="shared" si="8"/>
        <v>1746</v>
      </c>
      <c r="H36" s="123">
        <v>0</v>
      </c>
      <c r="I36" s="124">
        <v>0</v>
      </c>
      <c r="J36" s="121">
        <f t="shared" si="9"/>
        <v>0</v>
      </c>
      <c r="K36" s="123">
        <v>56</v>
      </c>
      <c r="L36" s="124">
        <v>30</v>
      </c>
      <c r="M36" s="121">
        <f t="shared" si="10"/>
        <v>86</v>
      </c>
      <c r="N36" s="123">
        <v>0</v>
      </c>
      <c r="O36" s="124">
        <v>0</v>
      </c>
      <c r="P36" s="121">
        <f t="shared" si="11"/>
        <v>0</v>
      </c>
      <c r="Q36" s="139">
        <f t="shared" si="12"/>
        <v>1123</v>
      </c>
      <c r="R36" s="121">
        <f t="shared" si="12"/>
        <v>1050</v>
      </c>
      <c r="S36" s="121">
        <f t="shared" si="12"/>
        <v>2173</v>
      </c>
      <c r="T36" s="107"/>
    </row>
    <row r="37" spans="1:20" ht="12.75">
      <c r="A37" s="140" t="s">
        <v>10</v>
      </c>
      <c r="B37" s="123">
        <v>270</v>
      </c>
      <c r="C37" s="122">
        <v>204</v>
      </c>
      <c r="D37" s="121">
        <f t="shared" si="7"/>
        <v>474</v>
      </c>
      <c r="E37" s="123">
        <v>515</v>
      </c>
      <c r="F37" s="122">
        <v>415</v>
      </c>
      <c r="G37" s="121">
        <f t="shared" si="8"/>
        <v>930</v>
      </c>
      <c r="H37" s="123">
        <v>45</v>
      </c>
      <c r="I37" s="122">
        <v>34</v>
      </c>
      <c r="J37" s="121">
        <f t="shared" si="9"/>
        <v>79</v>
      </c>
      <c r="K37" s="123">
        <v>0</v>
      </c>
      <c r="L37" s="122">
        <v>0</v>
      </c>
      <c r="M37" s="121">
        <f t="shared" si="10"/>
        <v>0</v>
      </c>
      <c r="N37" s="123">
        <v>0</v>
      </c>
      <c r="O37" s="122">
        <v>0</v>
      </c>
      <c r="P37" s="121">
        <f t="shared" si="11"/>
        <v>0</v>
      </c>
      <c r="Q37" s="139">
        <f t="shared" si="12"/>
        <v>830</v>
      </c>
      <c r="R37" s="138">
        <f t="shared" si="12"/>
        <v>653</v>
      </c>
      <c r="S37" s="121">
        <f t="shared" si="12"/>
        <v>1483</v>
      </c>
      <c r="T37" s="107"/>
    </row>
    <row r="38" spans="1:19" s="112" customFormat="1" ht="12.75">
      <c r="A38" s="137" t="s">
        <v>11</v>
      </c>
      <c r="B38" s="136">
        <f>SUM(B32:B37)</f>
        <v>1142</v>
      </c>
      <c r="C38" s="133">
        <f>SUM(C32:C37)</f>
        <v>952</v>
      </c>
      <c r="D38" s="134">
        <f t="shared" si="7"/>
        <v>2094</v>
      </c>
      <c r="E38" s="136">
        <f>SUM(E32:E37)</f>
        <v>3902</v>
      </c>
      <c r="F38" s="133">
        <f>SUM(F32:F37)</f>
        <v>3447</v>
      </c>
      <c r="G38" s="134">
        <f t="shared" si="8"/>
        <v>7349</v>
      </c>
      <c r="H38" s="136">
        <f>SUM(H32:H37)</f>
        <v>45</v>
      </c>
      <c r="I38" s="133">
        <f>SUM(I32:I37)</f>
        <v>34</v>
      </c>
      <c r="J38" s="134">
        <f t="shared" si="9"/>
        <v>79</v>
      </c>
      <c r="K38" s="136">
        <f>SUM(K32:K37)</f>
        <v>65</v>
      </c>
      <c r="L38" s="133">
        <f>SUM(L32:L37)</f>
        <v>55</v>
      </c>
      <c r="M38" s="134">
        <f t="shared" si="10"/>
        <v>120</v>
      </c>
      <c r="N38" s="136">
        <f>SUM(N32:N37)</f>
        <v>27</v>
      </c>
      <c r="O38" s="133">
        <f>SUM(O32:O37)</f>
        <v>12</v>
      </c>
      <c r="P38" s="134">
        <f t="shared" si="11"/>
        <v>39</v>
      </c>
      <c r="Q38" s="135">
        <f>SUM(Q32:Q37)</f>
        <v>5181</v>
      </c>
      <c r="R38" s="134">
        <f>SUM(R32:R37)</f>
        <v>4500</v>
      </c>
      <c r="S38" s="133">
        <f>SUM(S32:S37)</f>
        <v>9681</v>
      </c>
    </row>
    <row r="39" ht="12.75">
      <c r="A39" s="112"/>
    </row>
    <row r="40" ht="12.75">
      <c r="A40" s="112"/>
    </row>
    <row r="41" spans="1:19" ht="12.75">
      <c r="A41" s="483" t="s">
        <v>203</v>
      </c>
      <c r="B41" s="483"/>
      <c r="C41" s="483"/>
      <c r="D41" s="483"/>
      <c r="E41" s="483"/>
      <c r="F41" s="483"/>
      <c r="G41" s="483"/>
      <c r="H41" s="483"/>
      <c r="I41" s="483"/>
      <c r="J41" s="483"/>
      <c r="K41" s="483"/>
      <c r="L41" s="483"/>
      <c r="M41" s="483"/>
      <c r="N41" s="483"/>
      <c r="O41" s="483"/>
      <c r="P41" s="483"/>
      <c r="Q41" s="483"/>
      <c r="R41" s="483"/>
      <c r="S41" s="483"/>
    </row>
    <row r="42" ht="5.25" customHeight="1" thickBot="1"/>
    <row r="43" spans="1:19" s="107" customFormat="1" ht="12.75">
      <c r="A43" s="131"/>
      <c r="B43" s="491" t="s">
        <v>13</v>
      </c>
      <c r="C43" s="492"/>
      <c r="D43" s="493"/>
      <c r="E43" s="491" t="s">
        <v>0</v>
      </c>
      <c r="F43" s="492"/>
      <c r="G43" s="493"/>
      <c r="H43" s="491" t="s">
        <v>1</v>
      </c>
      <c r="I43" s="492"/>
      <c r="J43" s="493"/>
      <c r="K43" s="491" t="s">
        <v>2</v>
      </c>
      <c r="L43" s="492"/>
      <c r="M43" s="493"/>
      <c r="N43" s="491" t="s">
        <v>26</v>
      </c>
      <c r="O43" s="492"/>
      <c r="P43" s="493"/>
      <c r="Q43" s="491" t="s">
        <v>11</v>
      </c>
      <c r="R43" s="492"/>
      <c r="S43" s="492"/>
    </row>
    <row r="44" spans="2:19" s="107" customFormat="1" ht="12.75">
      <c r="B44" s="130"/>
      <c r="C44" s="129"/>
      <c r="D44" s="129"/>
      <c r="E44" s="130"/>
      <c r="F44" s="129"/>
      <c r="G44" s="129"/>
      <c r="H44" s="130"/>
      <c r="I44" s="129"/>
      <c r="J44" s="129"/>
      <c r="K44" s="130"/>
      <c r="L44" s="129"/>
      <c r="M44" s="129"/>
      <c r="N44" s="494" t="s">
        <v>27</v>
      </c>
      <c r="O44" s="495"/>
      <c r="P44" s="496"/>
      <c r="Q44" s="130"/>
      <c r="R44" s="129"/>
      <c r="S44" s="129"/>
    </row>
    <row r="45" spans="1:29" s="125" customFormat="1" ht="12.75">
      <c r="A45" s="128"/>
      <c r="B45" s="127" t="s">
        <v>3</v>
      </c>
      <c r="C45" s="126" t="s">
        <v>4</v>
      </c>
      <c r="D45" s="126" t="s">
        <v>12</v>
      </c>
      <c r="E45" s="127" t="s">
        <v>3</v>
      </c>
      <c r="F45" s="126" t="s">
        <v>4</v>
      </c>
      <c r="G45" s="126" t="s">
        <v>12</v>
      </c>
      <c r="H45" s="127" t="s">
        <v>3</v>
      </c>
      <c r="I45" s="126" t="s">
        <v>4</v>
      </c>
      <c r="J45" s="126" t="s">
        <v>12</v>
      </c>
      <c r="K45" s="127" t="s">
        <v>3</v>
      </c>
      <c r="L45" s="126" t="s">
        <v>4</v>
      </c>
      <c r="M45" s="126" t="s">
        <v>12</v>
      </c>
      <c r="N45" s="127" t="s">
        <v>3</v>
      </c>
      <c r="O45" s="126" t="s">
        <v>4</v>
      </c>
      <c r="P45" s="126" t="s">
        <v>12</v>
      </c>
      <c r="Q45" s="127" t="s">
        <v>3</v>
      </c>
      <c r="R45" s="126" t="s">
        <v>4</v>
      </c>
      <c r="S45" s="126" t="s">
        <v>12</v>
      </c>
      <c r="T45" s="107"/>
      <c r="U45" s="107"/>
      <c r="V45" s="107"/>
      <c r="W45" s="107"/>
      <c r="X45" s="107"/>
      <c r="Y45" s="107"/>
      <c r="Z45" s="107"/>
      <c r="AA45" s="107"/>
      <c r="AB45" s="107"/>
      <c r="AC45" s="107"/>
    </row>
    <row r="46" spans="1:29" ht="12.75">
      <c r="A46" s="107" t="s">
        <v>18</v>
      </c>
      <c r="B46" s="123">
        <v>2</v>
      </c>
      <c r="C46" s="124">
        <v>1</v>
      </c>
      <c r="D46" s="121">
        <f aca="true" t="shared" si="13" ref="D46:D52">SUM(B46:C46)</f>
        <v>3</v>
      </c>
      <c r="E46" s="123">
        <v>17</v>
      </c>
      <c r="F46" s="124">
        <v>9</v>
      </c>
      <c r="G46" s="121">
        <f aca="true" t="shared" si="14" ref="G46:G52">SUM(E46:F46)</f>
        <v>26</v>
      </c>
      <c r="H46" s="123">
        <v>0</v>
      </c>
      <c r="I46" s="124">
        <v>0</v>
      </c>
      <c r="J46" s="121">
        <f aca="true" t="shared" si="15" ref="J46:J52">SUM(H46:I46)</f>
        <v>0</v>
      </c>
      <c r="K46" s="123">
        <v>0</v>
      </c>
      <c r="L46" s="124">
        <v>0</v>
      </c>
      <c r="M46" s="121">
        <f aca="true" t="shared" si="16" ref="M46:M52">SUM(K46:L46)</f>
        <v>0</v>
      </c>
      <c r="N46" s="123">
        <v>0</v>
      </c>
      <c r="O46" s="124">
        <v>0</v>
      </c>
      <c r="P46" s="121">
        <f aca="true" t="shared" si="17" ref="P46:P52">SUM(N46:O46)</f>
        <v>0</v>
      </c>
      <c r="Q46" s="120">
        <f aca="true" t="shared" si="18" ref="Q46:S51">SUM(N46,K46,H46,E46,B46)</f>
        <v>19</v>
      </c>
      <c r="R46" s="118">
        <f t="shared" si="18"/>
        <v>10</v>
      </c>
      <c r="S46" s="118">
        <f t="shared" si="18"/>
        <v>29</v>
      </c>
      <c r="T46" s="107"/>
      <c r="U46" s="107"/>
      <c r="V46" s="107"/>
      <c r="W46" s="107"/>
      <c r="X46" s="107"/>
      <c r="Y46" s="107"/>
      <c r="Z46" s="107"/>
      <c r="AA46" s="107"/>
      <c r="AB46" s="107"/>
      <c r="AC46" s="107"/>
    </row>
    <row r="47" spans="1:29" ht="12.75">
      <c r="A47" s="107" t="s">
        <v>19</v>
      </c>
      <c r="B47" s="123">
        <v>267</v>
      </c>
      <c r="C47" s="124">
        <v>198</v>
      </c>
      <c r="D47" s="121">
        <f t="shared" si="13"/>
        <v>465</v>
      </c>
      <c r="E47" s="123">
        <v>968</v>
      </c>
      <c r="F47" s="124">
        <v>812</v>
      </c>
      <c r="G47" s="121">
        <f t="shared" si="14"/>
        <v>1780</v>
      </c>
      <c r="H47" s="123">
        <v>17</v>
      </c>
      <c r="I47" s="124">
        <v>1</v>
      </c>
      <c r="J47" s="121">
        <f t="shared" si="15"/>
        <v>18</v>
      </c>
      <c r="K47" s="123">
        <v>8</v>
      </c>
      <c r="L47" s="124">
        <v>17</v>
      </c>
      <c r="M47" s="121">
        <f t="shared" si="16"/>
        <v>25</v>
      </c>
      <c r="N47" s="123">
        <v>0</v>
      </c>
      <c r="O47" s="124">
        <v>0</v>
      </c>
      <c r="P47" s="121">
        <f t="shared" si="17"/>
        <v>0</v>
      </c>
      <c r="Q47" s="120">
        <f t="shared" si="18"/>
        <v>1260</v>
      </c>
      <c r="R47" s="119">
        <f t="shared" si="18"/>
        <v>1028</v>
      </c>
      <c r="S47" s="118">
        <f t="shared" si="18"/>
        <v>2288</v>
      </c>
      <c r="T47" s="107"/>
      <c r="U47" s="107"/>
      <c r="V47" s="107"/>
      <c r="W47" s="107"/>
      <c r="X47" s="107"/>
      <c r="Y47" s="107"/>
      <c r="Z47" s="107"/>
      <c r="AA47" s="107"/>
      <c r="AB47" s="107"/>
      <c r="AC47" s="107"/>
    </row>
    <row r="48" spans="1:29" ht="12.75">
      <c r="A48" s="107" t="s">
        <v>14</v>
      </c>
      <c r="B48" s="123">
        <v>150</v>
      </c>
      <c r="C48" s="122">
        <v>153</v>
      </c>
      <c r="D48" s="121">
        <f t="shared" si="13"/>
        <v>303</v>
      </c>
      <c r="E48" s="123">
        <v>778</v>
      </c>
      <c r="F48" s="122">
        <v>793</v>
      </c>
      <c r="G48" s="121">
        <f t="shared" si="14"/>
        <v>1571</v>
      </c>
      <c r="H48" s="123">
        <v>0</v>
      </c>
      <c r="I48" s="122">
        <v>0</v>
      </c>
      <c r="J48" s="121">
        <f t="shared" si="15"/>
        <v>0</v>
      </c>
      <c r="K48" s="123">
        <v>1</v>
      </c>
      <c r="L48" s="122">
        <v>0</v>
      </c>
      <c r="M48" s="121">
        <f t="shared" si="16"/>
        <v>1</v>
      </c>
      <c r="N48" s="123">
        <v>0</v>
      </c>
      <c r="O48" s="122">
        <v>0</v>
      </c>
      <c r="P48" s="121">
        <f t="shared" si="17"/>
        <v>0</v>
      </c>
      <c r="Q48" s="120">
        <f t="shared" si="18"/>
        <v>929</v>
      </c>
      <c r="R48" s="119">
        <f t="shared" si="18"/>
        <v>946</v>
      </c>
      <c r="S48" s="118">
        <f t="shared" si="18"/>
        <v>1875</v>
      </c>
      <c r="T48" s="107"/>
      <c r="U48" s="107"/>
      <c r="V48" s="107"/>
      <c r="W48" s="107"/>
      <c r="X48" s="107"/>
      <c r="Y48" s="107"/>
      <c r="Z48" s="107"/>
      <c r="AA48" s="107"/>
      <c r="AB48" s="107"/>
      <c r="AC48" s="107"/>
    </row>
    <row r="49" spans="1:29" ht="12.75">
      <c r="A49" s="107" t="s">
        <v>17</v>
      </c>
      <c r="B49" s="123">
        <v>44</v>
      </c>
      <c r="C49" s="122">
        <v>81</v>
      </c>
      <c r="D49" s="121">
        <f t="shared" si="13"/>
        <v>125</v>
      </c>
      <c r="E49" s="123">
        <v>79</v>
      </c>
      <c r="F49" s="122">
        <v>199</v>
      </c>
      <c r="G49" s="121">
        <f t="shared" si="14"/>
        <v>278</v>
      </c>
      <c r="H49" s="123">
        <v>0</v>
      </c>
      <c r="I49" s="122">
        <v>0</v>
      </c>
      <c r="J49" s="121">
        <f t="shared" si="15"/>
        <v>0</v>
      </c>
      <c r="K49" s="123">
        <v>2</v>
      </c>
      <c r="L49" s="122">
        <v>1</v>
      </c>
      <c r="M49" s="121">
        <f t="shared" si="16"/>
        <v>3</v>
      </c>
      <c r="N49" s="123">
        <v>0</v>
      </c>
      <c r="O49" s="122">
        <v>0</v>
      </c>
      <c r="P49" s="121">
        <f t="shared" si="17"/>
        <v>0</v>
      </c>
      <c r="Q49" s="120">
        <f t="shared" si="18"/>
        <v>125</v>
      </c>
      <c r="R49" s="118">
        <f t="shared" si="18"/>
        <v>281</v>
      </c>
      <c r="S49" s="118">
        <f t="shared" si="18"/>
        <v>406</v>
      </c>
      <c r="T49" s="107"/>
      <c r="U49" s="107"/>
      <c r="V49" s="107"/>
      <c r="W49" s="107"/>
      <c r="X49" s="107"/>
      <c r="Y49" s="107"/>
      <c r="Z49" s="107"/>
      <c r="AA49" s="107"/>
      <c r="AB49" s="107"/>
      <c r="AC49" s="107"/>
    </row>
    <row r="50" spans="1:29" ht="12.75">
      <c r="A50" s="107" t="s">
        <v>15</v>
      </c>
      <c r="B50" s="123">
        <v>256</v>
      </c>
      <c r="C50" s="124">
        <v>146</v>
      </c>
      <c r="D50" s="121">
        <f t="shared" si="13"/>
        <v>402</v>
      </c>
      <c r="E50" s="123">
        <v>919</v>
      </c>
      <c r="F50" s="124">
        <v>724</v>
      </c>
      <c r="G50" s="121">
        <f t="shared" si="14"/>
        <v>1643</v>
      </c>
      <c r="H50" s="123">
        <v>9</v>
      </c>
      <c r="I50" s="124">
        <v>2</v>
      </c>
      <c r="J50" s="121">
        <f t="shared" si="15"/>
        <v>11</v>
      </c>
      <c r="K50" s="123">
        <v>3</v>
      </c>
      <c r="L50" s="124">
        <v>1</v>
      </c>
      <c r="M50" s="121">
        <f t="shared" si="16"/>
        <v>4</v>
      </c>
      <c r="N50" s="123">
        <v>0</v>
      </c>
      <c r="O50" s="124">
        <v>0</v>
      </c>
      <c r="P50" s="121">
        <f t="shared" si="17"/>
        <v>0</v>
      </c>
      <c r="Q50" s="120">
        <f t="shared" si="18"/>
        <v>1187</v>
      </c>
      <c r="R50" s="119">
        <f t="shared" si="18"/>
        <v>873</v>
      </c>
      <c r="S50" s="118">
        <f t="shared" si="18"/>
        <v>2060</v>
      </c>
      <c r="T50" s="107"/>
      <c r="U50" s="107"/>
      <c r="V50" s="107"/>
      <c r="W50" s="107"/>
      <c r="X50" s="107"/>
      <c r="Y50" s="107"/>
      <c r="Z50" s="107"/>
      <c r="AA50" s="107"/>
      <c r="AB50" s="107"/>
      <c r="AC50" s="107"/>
    </row>
    <row r="51" spans="1:29" ht="12.75">
      <c r="A51" s="107" t="s">
        <v>16</v>
      </c>
      <c r="B51" s="123">
        <v>147</v>
      </c>
      <c r="C51" s="122">
        <v>173</v>
      </c>
      <c r="D51" s="121">
        <f t="shared" si="13"/>
        <v>320</v>
      </c>
      <c r="E51" s="123">
        <v>528</v>
      </c>
      <c r="F51" s="122">
        <v>445</v>
      </c>
      <c r="G51" s="121">
        <f t="shared" si="14"/>
        <v>973</v>
      </c>
      <c r="H51" s="123">
        <v>14</v>
      </c>
      <c r="I51" s="122">
        <v>2</v>
      </c>
      <c r="J51" s="121">
        <f t="shared" si="15"/>
        <v>16</v>
      </c>
      <c r="K51" s="123">
        <v>5</v>
      </c>
      <c r="L51" s="122">
        <v>5</v>
      </c>
      <c r="M51" s="121">
        <f t="shared" si="16"/>
        <v>10</v>
      </c>
      <c r="N51" s="123">
        <v>0</v>
      </c>
      <c r="O51" s="122">
        <v>0</v>
      </c>
      <c r="P51" s="121">
        <f t="shared" si="17"/>
        <v>0</v>
      </c>
      <c r="Q51" s="120">
        <f t="shared" si="18"/>
        <v>694</v>
      </c>
      <c r="R51" s="119">
        <f t="shared" si="18"/>
        <v>625</v>
      </c>
      <c r="S51" s="118">
        <f t="shared" si="18"/>
        <v>1319</v>
      </c>
      <c r="T51" s="107"/>
      <c r="U51" s="107"/>
      <c r="V51" s="107"/>
      <c r="W51" s="107"/>
      <c r="X51" s="107"/>
      <c r="Y51" s="107"/>
      <c r="Z51" s="107"/>
      <c r="AA51" s="107"/>
      <c r="AB51" s="107"/>
      <c r="AC51" s="107"/>
    </row>
    <row r="52" spans="1:29" s="112" customFormat="1" ht="12.75">
      <c r="A52" s="117" t="s">
        <v>11</v>
      </c>
      <c r="B52" s="116">
        <f>SUM(B46:B51)</f>
        <v>866</v>
      </c>
      <c r="C52" s="113">
        <f>SUM(C46:C51)</f>
        <v>752</v>
      </c>
      <c r="D52" s="114">
        <f t="shared" si="13"/>
        <v>1618</v>
      </c>
      <c r="E52" s="116">
        <f>SUM(E46:E51)</f>
        <v>3289</v>
      </c>
      <c r="F52" s="113">
        <f>SUM(F46:F51)</f>
        <v>2982</v>
      </c>
      <c r="G52" s="114">
        <f t="shared" si="14"/>
        <v>6271</v>
      </c>
      <c r="H52" s="116">
        <f>SUM(H46:H51)</f>
        <v>40</v>
      </c>
      <c r="I52" s="113">
        <f>SUM(I46:I51)</f>
        <v>5</v>
      </c>
      <c r="J52" s="114">
        <f t="shared" si="15"/>
        <v>45</v>
      </c>
      <c r="K52" s="116">
        <f>SUM(K46:K51)</f>
        <v>19</v>
      </c>
      <c r="L52" s="113">
        <f>SUM(L46:L51)</f>
        <v>24</v>
      </c>
      <c r="M52" s="114">
        <f t="shared" si="16"/>
        <v>43</v>
      </c>
      <c r="N52" s="136">
        <f>SUM(N46:N51)</f>
        <v>0</v>
      </c>
      <c r="O52" s="133">
        <f>SUM(O46:O51)</f>
        <v>0</v>
      </c>
      <c r="P52" s="134">
        <f t="shared" si="17"/>
        <v>0</v>
      </c>
      <c r="Q52" s="115">
        <f>SUM(Q46:Q51)</f>
        <v>4214</v>
      </c>
      <c r="R52" s="114">
        <f>SUM(R46:R51)</f>
        <v>3763</v>
      </c>
      <c r="S52" s="113">
        <f>SUM(S46:S51)</f>
        <v>7977</v>
      </c>
      <c r="T52" s="107"/>
      <c r="U52" s="107"/>
      <c r="V52" s="107"/>
      <c r="W52" s="107"/>
      <c r="X52" s="107"/>
      <c r="Y52" s="107"/>
      <c r="Z52" s="107"/>
      <c r="AA52" s="107"/>
      <c r="AB52" s="107"/>
      <c r="AC52" s="107"/>
    </row>
    <row r="53" spans="2:29" ht="12.75">
      <c r="B53" s="111"/>
      <c r="C53" s="111"/>
      <c r="D53" s="111"/>
      <c r="E53" s="111"/>
      <c r="F53" s="111"/>
      <c r="G53" s="111"/>
      <c r="H53" s="111"/>
      <c r="I53" s="111"/>
      <c r="J53" s="111"/>
      <c r="K53" s="111"/>
      <c r="L53" s="111"/>
      <c r="M53" s="111"/>
      <c r="N53" s="111"/>
      <c r="O53" s="111"/>
      <c r="P53" s="111"/>
      <c r="U53" s="110"/>
      <c r="V53" s="110"/>
      <c r="W53" s="110"/>
      <c r="X53" s="110"/>
      <c r="Y53" s="110"/>
      <c r="Z53" s="110"/>
      <c r="AA53" s="110"/>
      <c r="AB53" s="110"/>
      <c r="AC53" s="110"/>
    </row>
    <row r="54" spans="1:29" s="110" customFormat="1" ht="24" customHeight="1">
      <c r="A54" s="482" t="s">
        <v>196</v>
      </c>
      <c r="B54" s="482"/>
      <c r="C54" s="482"/>
      <c r="D54" s="482"/>
      <c r="E54" s="482"/>
      <c r="F54" s="482"/>
      <c r="G54" s="482"/>
      <c r="H54" s="482"/>
      <c r="I54" s="482"/>
      <c r="J54" s="482"/>
      <c r="K54" s="482"/>
      <c r="L54" s="482"/>
      <c r="M54" s="482"/>
      <c r="N54" s="482"/>
      <c r="O54" s="482"/>
      <c r="P54" s="482"/>
      <c r="Q54" s="482"/>
      <c r="R54" s="482"/>
      <c r="S54" s="482"/>
      <c r="U54" s="106"/>
      <c r="V54" s="106"/>
      <c r="W54" s="106"/>
      <c r="X54" s="106"/>
      <c r="Y54" s="106"/>
      <c r="Z54" s="106"/>
      <c r="AA54" s="106"/>
      <c r="AB54" s="106"/>
      <c r="AC54" s="106"/>
    </row>
    <row r="55" spans="1:29" s="110" customFormat="1" ht="12.75">
      <c r="A55" s="109" t="s">
        <v>246</v>
      </c>
      <c r="D55" s="109"/>
      <c r="E55" s="282"/>
      <c r="G55" s="109"/>
      <c r="J55" s="109"/>
      <c r="L55" s="238"/>
      <c r="M55" s="109"/>
      <c r="N55" s="109"/>
      <c r="O55" s="109"/>
      <c r="P55" s="109"/>
      <c r="S55" s="109"/>
      <c r="U55" s="106"/>
      <c r="V55" s="106"/>
      <c r="W55" s="106"/>
      <c r="X55" s="106"/>
      <c r="Y55" s="106"/>
      <c r="Z55" s="106"/>
      <c r="AA55" s="106"/>
      <c r="AB55" s="106"/>
      <c r="AC55" s="106"/>
    </row>
    <row r="56" spans="1:19" ht="12.75">
      <c r="A56" s="109" t="s">
        <v>138</v>
      </c>
      <c r="B56" s="110"/>
      <c r="C56" s="110"/>
      <c r="D56" s="109"/>
      <c r="E56" s="110"/>
      <c r="F56" s="110"/>
      <c r="G56" s="109"/>
      <c r="H56" s="110"/>
      <c r="I56" s="110"/>
      <c r="J56" s="109"/>
      <c r="K56" s="110"/>
      <c r="L56" s="110"/>
      <c r="M56" s="109"/>
      <c r="N56" s="109"/>
      <c r="O56" s="109"/>
      <c r="P56" s="109"/>
      <c r="Q56" s="110"/>
      <c r="R56" s="110"/>
      <c r="S56" s="109"/>
    </row>
    <row r="57" spans="1:19" ht="12.75">
      <c r="A57" s="108"/>
      <c r="B57" s="110"/>
      <c r="C57" s="110"/>
      <c r="D57" s="109"/>
      <c r="E57" s="110"/>
      <c r="F57" s="110"/>
      <c r="G57" s="109"/>
      <c r="H57" s="110"/>
      <c r="I57" s="110"/>
      <c r="J57" s="109"/>
      <c r="K57" s="110"/>
      <c r="L57" s="110"/>
      <c r="M57" s="109"/>
      <c r="N57" s="109"/>
      <c r="O57" s="109"/>
      <c r="P57" s="109"/>
      <c r="Q57" s="110"/>
      <c r="R57" s="110"/>
      <c r="S57" s="109"/>
    </row>
  </sheetData>
  <sheetProtection/>
  <mergeCells count="34">
    <mergeCell ref="N44:P44"/>
    <mergeCell ref="Q29:S29"/>
    <mergeCell ref="N30:P30"/>
    <mergeCell ref="A41:S41"/>
    <mergeCell ref="B43:D43"/>
    <mergeCell ref="E43:G43"/>
    <mergeCell ref="H43:J43"/>
    <mergeCell ref="K43:M43"/>
    <mergeCell ref="Q43:S43"/>
    <mergeCell ref="B29:D29"/>
    <mergeCell ref="N43:P43"/>
    <mergeCell ref="Q13:S13"/>
    <mergeCell ref="N29:P29"/>
    <mergeCell ref="E29:G29"/>
    <mergeCell ref="K29:M29"/>
    <mergeCell ref="H29:J29"/>
    <mergeCell ref="B13:D13"/>
    <mergeCell ref="A5:S5"/>
    <mergeCell ref="N8:P8"/>
    <mergeCell ref="B7:D7"/>
    <mergeCell ref="E7:G7"/>
    <mergeCell ref="H7:J7"/>
    <mergeCell ref="K7:M7"/>
    <mergeCell ref="Q7:S7"/>
    <mergeCell ref="A54:S54"/>
    <mergeCell ref="A3:S3"/>
    <mergeCell ref="H13:J13"/>
    <mergeCell ref="N14:P14"/>
    <mergeCell ref="A27:S27"/>
    <mergeCell ref="N13:P13"/>
    <mergeCell ref="A11:S11"/>
    <mergeCell ref="N7:P7"/>
    <mergeCell ref="E13:G13"/>
    <mergeCell ref="K13:M13"/>
  </mergeCells>
  <printOptions horizontalCentered="1"/>
  <pageMargins left="0.1968503937007874" right="0.1968503937007874" top="0.5905511811023623" bottom="0.5905511811023623" header="0.5118110236220472" footer="0.5118110236220472"/>
  <pageSetup fitToHeight="1" fitToWidth="1" horizontalDpi="600" verticalDpi="600" orientation="landscape" paperSize="9" scale="76"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T45"/>
  <sheetViews>
    <sheetView zoomScalePageLayoutView="0" workbookViewId="0" topLeftCell="A1">
      <selection activeCell="A52" sqref="A52"/>
    </sheetView>
  </sheetViews>
  <sheetFormatPr defaultColWidth="8.8515625" defaultRowHeight="12.75"/>
  <cols>
    <col min="1" max="1" width="14.421875" style="159" customWidth="1"/>
    <col min="2" max="3" width="8.57421875" style="106" customWidth="1"/>
    <col min="4" max="4" width="8.57421875" style="107" customWidth="1"/>
    <col min="5" max="6" width="8.57421875" style="106" customWidth="1"/>
    <col min="7" max="7" width="8.57421875" style="107" customWidth="1"/>
    <col min="8" max="9" width="8.57421875" style="106" customWidth="1"/>
    <col min="10" max="10" width="8.57421875" style="107" customWidth="1"/>
    <col min="11" max="12" width="8.57421875" style="106" customWidth="1"/>
    <col min="13" max="16" width="8.57421875" style="107" customWidth="1"/>
    <col min="17" max="18" width="8.57421875" style="106" customWidth="1"/>
    <col min="19" max="19" width="8.57421875" style="107" customWidth="1"/>
    <col min="20" max="20" width="8.140625" style="106" customWidth="1"/>
    <col min="21" max="16384" width="8.8515625" style="106" customWidth="1"/>
  </cols>
  <sheetData>
    <row r="1" spans="1:5" ht="12.75">
      <c r="A1" s="112" t="str">
        <f>'18_nivover_01'!A1</f>
        <v>Schooljaar 2018-2019</v>
      </c>
      <c r="E1" s="166" t="s">
        <v>125</v>
      </c>
    </row>
    <row r="2" spans="1:5" ht="12.75">
      <c r="A2" s="112"/>
      <c r="E2" s="166"/>
    </row>
    <row r="3" spans="1:19" ht="12.75">
      <c r="A3" s="483" t="s">
        <v>101</v>
      </c>
      <c r="B3" s="483"/>
      <c r="C3" s="483"/>
      <c r="D3" s="483"/>
      <c r="E3" s="483"/>
      <c r="F3" s="483"/>
      <c r="G3" s="483"/>
      <c r="H3" s="483"/>
      <c r="I3" s="483"/>
      <c r="J3" s="483"/>
      <c r="K3" s="483"/>
      <c r="L3" s="483"/>
      <c r="M3" s="483"/>
      <c r="N3" s="483"/>
      <c r="O3" s="483"/>
      <c r="P3" s="483"/>
      <c r="Q3" s="483"/>
      <c r="R3" s="483"/>
      <c r="S3" s="483"/>
    </row>
    <row r="4" ht="12.75">
      <c r="A4" s="165"/>
    </row>
    <row r="5" spans="1:19" ht="12.75">
      <c r="A5" s="483" t="s">
        <v>31</v>
      </c>
      <c r="B5" s="483"/>
      <c r="C5" s="483"/>
      <c r="D5" s="483"/>
      <c r="E5" s="483"/>
      <c r="F5" s="483"/>
      <c r="G5" s="483"/>
      <c r="H5" s="483"/>
      <c r="I5" s="483"/>
      <c r="J5" s="483"/>
      <c r="K5" s="483"/>
      <c r="L5" s="483"/>
      <c r="M5" s="483"/>
      <c r="N5" s="483"/>
      <c r="O5" s="483"/>
      <c r="P5" s="483"/>
      <c r="Q5" s="483"/>
      <c r="R5" s="483"/>
      <c r="S5" s="483"/>
    </row>
    <row r="6" ht="3.75" customHeight="1" thickBot="1"/>
    <row r="7" spans="1:19" s="107" customFormat="1" ht="12.75">
      <c r="A7" s="164"/>
      <c r="B7" s="491" t="s">
        <v>13</v>
      </c>
      <c r="C7" s="492"/>
      <c r="D7" s="493"/>
      <c r="E7" s="491" t="s">
        <v>0</v>
      </c>
      <c r="F7" s="492"/>
      <c r="G7" s="493"/>
      <c r="H7" s="491" t="s">
        <v>1</v>
      </c>
      <c r="I7" s="492"/>
      <c r="J7" s="493"/>
      <c r="K7" s="491" t="s">
        <v>2</v>
      </c>
      <c r="L7" s="492"/>
      <c r="M7" s="493"/>
      <c r="N7" s="491" t="s">
        <v>26</v>
      </c>
      <c r="O7" s="492"/>
      <c r="P7" s="493"/>
      <c r="Q7" s="491" t="s">
        <v>11</v>
      </c>
      <c r="R7" s="492"/>
      <c r="S7" s="492"/>
    </row>
    <row r="8" spans="1:19" s="107" customFormat="1" ht="12.75">
      <c r="A8" s="248"/>
      <c r="B8" s="130"/>
      <c r="C8" s="129"/>
      <c r="D8" s="129"/>
      <c r="E8" s="130"/>
      <c r="F8" s="129"/>
      <c r="G8" s="129"/>
      <c r="H8" s="130"/>
      <c r="I8" s="129"/>
      <c r="J8" s="129"/>
      <c r="K8" s="130"/>
      <c r="L8" s="129"/>
      <c r="M8" s="129"/>
      <c r="N8" s="494" t="s">
        <v>27</v>
      </c>
      <c r="O8" s="495"/>
      <c r="P8" s="496"/>
      <c r="Q8" s="130"/>
      <c r="R8" s="129"/>
      <c r="S8" s="129"/>
    </row>
    <row r="9" spans="1:19" s="125" customFormat="1" ht="12.75">
      <c r="A9" s="249" t="s">
        <v>30</v>
      </c>
      <c r="B9" s="127" t="s">
        <v>3</v>
      </c>
      <c r="C9" s="126" t="s">
        <v>4</v>
      </c>
      <c r="D9" s="126" t="s">
        <v>12</v>
      </c>
      <c r="E9" s="127" t="s">
        <v>3</v>
      </c>
      <c r="F9" s="126" t="s">
        <v>4</v>
      </c>
      <c r="G9" s="126" t="s">
        <v>12</v>
      </c>
      <c r="H9" s="127" t="s">
        <v>3</v>
      </c>
      <c r="I9" s="126" t="s">
        <v>4</v>
      </c>
      <c r="J9" s="126" t="s">
        <v>12</v>
      </c>
      <c r="K9" s="127" t="s">
        <v>3</v>
      </c>
      <c r="L9" s="126" t="s">
        <v>4</v>
      </c>
      <c r="M9" s="126" t="s">
        <v>12</v>
      </c>
      <c r="N9" s="127" t="s">
        <v>3</v>
      </c>
      <c r="O9" s="126" t="s">
        <v>4</v>
      </c>
      <c r="P9" s="126" t="s">
        <v>12</v>
      </c>
      <c r="Q9" s="127" t="s">
        <v>3</v>
      </c>
      <c r="R9" s="126" t="s">
        <v>4</v>
      </c>
      <c r="S9" s="126" t="s">
        <v>12</v>
      </c>
    </row>
    <row r="10" spans="1:19" ht="12.75">
      <c r="A10" s="248">
        <v>2015</v>
      </c>
      <c r="B10" s="162">
        <v>1</v>
      </c>
      <c r="C10" s="153">
        <v>0</v>
      </c>
      <c r="D10" s="118">
        <f aca="true" t="shared" si="0" ref="D10:D42">SUM(B10:C10)</f>
        <v>1</v>
      </c>
      <c r="E10" s="123">
        <v>1</v>
      </c>
      <c r="F10" s="153">
        <v>0</v>
      </c>
      <c r="G10" s="118">
        <f aca="true" t="shared" si="1" ref="G10:G42">SUM(E10:F10)</f>
        <v>1</v>
      </c>
      <c r="H10" s="162">
        <v>0</v>
      </c>
      <c r="I10" s="153">
        <v>0</v>
      </c>
      <c r="J10" s="118">
        <f aca="true" t="shared" si="2" ref="J10:J42">SUM(H10:I10)</f>
        <v>0</v>
      </c>
      <c r="K10" s="162">
        <v>0</v>
      </c>
      <c r="L10" s="153">
        <v>0</v>
      </c>
      <c r="M10" s="118">
        <f aca="true" t="shared" si="3" ref="M10:M42">SUM(K10:L10)</f>
        <v>0</v>
      </c>
      <c r="N10" s="162">
        <v>0</v>
      </c>
      <c r="O10" s="153">
        <v>0</v>
      </c>
      <c r="P10" s="118">
        <f aca="true" t="shared" si="4" ref="P10:P42">SUM(N10:O10)</f>
        <v>0</v>
      </c>
      <c r="Q10" s="120">
        <f aca="true" t="shared" si="5" ref="Q10:Q42">SUM(N10,K10,H10,E10,B10)</f>
        <v>2</v>
      </c>
      <c r="R10" s="163">
        <f aca="true" t="shared" si="6" ref="R10:R42">SUM(O10,L10,I10,F10,C10)</f>
        <v>0</v>
      </c>
      <c r="S10" s="163">
        <f aca="true" t="shared" si="7" ref="S10:S42">SUM(P10,M10,J10,G10,D10)</f>
        <v>2</v>
      </c>
    </row>
    <row r="11" spans="1:19" ht="12.75">
      <c r="A11" s="248">
        <v>2014</v>
      </c>
      <c r="B11" s="123">
        <v>1</v>
      </c>
      <c r="C11" s="124">
        <v>4</v>
      </c>
      <c r="D11" s="121">
        <f t="shared" si="0"/>
        <v>5</v>
      </c>
      <c r="E11" s="123">
        <v>5</v>
      </c>
      <c r="F11" s="124">
        <v>1</v>
      </c>
      <c r="G11" s="121">
        <f t="shared" si="1"/>
        <v>6</v>
      </c>
      <c r="H11" s="162">
        <v>0</v>
      </c>
      <c r="I11" s="153">
        <v>0</v>
      </c>
      <c r="J11" s="121">
        <f t="shared" si="2"/>
        <v>0</v>
      </c>
      <c r="K11" s="162">
        <v>2</v>
      </c>
      <c r="L11" s="153">
        <v>0</v>
      </c>
      <c r="M11" s="121">
        <f t="shared" si="3"/>
        <v>2</v>
      </c>
      <c r="N11" s="162">
        <v>0</v>
      </c>
      <c r="O11" s="153">
        <v>0</v>
      </c>
      <c r="P11" s="121">
        <f t="shared" si="4"/>
        <v>0</v>
      </c>
      <c r="Q11" s="120">
        <f t="shared" si="5"/>
        <v>8</v>
      </c>
      <c r="R11" s="118">
        <f t="shared" si="6"/>
        <v>5</v>
      </c>
      <c r="S11" s="118">
        <f t="shared" si="7"/>
        <v>13</v>
      </c>
    </row>
    <row r="12" spans="1:19" ht="12.75">
      <c r="A12" s="248">
        <v>2013</v>
      </c>
      <c r="B12" s="123">
        <v>4</v>
      </c>
      <c r="C12" s="124">
        <v>8</v>
      </c>
      <c r="D12" s="121">
        <f t="shared" si="0"/>
        <v>12</v>
      </c>
      <c r="E12" s="123">
        <v>3</v>
      </c>
      <c r="F12" s="124">
        <v>12</v>
      </c>
      <c r="G12" s="121">
        <f t="shared" si="1"/>
        <v>15</v>
      </c>
      <c r="H12" s="162">
        <v>0</v>
      </c>
      <c r="I12" s="153">
        <v>0</v>
      </c>
      <c r="J12" s="121">
        <f t="shared" si="2"/>
        <v>0</v>
      </c>
      <c r="K12" s="162">
        <v>0</v>
      </c>
      <c r="L12" s="153">
        <v>1</v>
      </c>
      <c r="M12" s="121">
        <f t="shared" si="3"/>
        <v>1</v>
      </c>
      <c r="N12" s="162">
        <v>0</v>
      </c>
      <c r="O12" s="153">
        <v>0</v>
      </c>
      <c r="P12" s="121">
        <f t="shared" si="4"/>
        <v>0</v>
      </c>
      <c r="Q12" s="120">
        <f t="shared" si="5"/>
        <v>7</v>
      </c>
      <c r="R12" s="118">
        <f t="shared" si="6"/>
        <v>21</v>
      </c>
      <c r="S12" s="118">
        <f t="shared" si="7"/>
        <v>28</v>
      </c>
    </row>
    <row r="13" spans="1:19" ht="12.75">
      <c r="A13" s="248">
        <v>2012</v>
      </c>
      <c r="B13" s="123">
        <v>10</v>
      </c>
      <c r="C13" s="124">
        <v>8</v>
      </c>
      <c r="D13" s="121">
        <f t="shared" si="0"/>
        <v>18</v>
      </c>
      <c r="E13" s="123">
        <v>11</v>
      </c>
      <c r="F13" s="124">
        <v>11</v>
      </c>
      <c r="G13" s="121">
        <f t="shared" si="1"/>
        <v>22</v>
      </c>
      <c r="H13" s="162">
        <v>0</v>
      </c>
      <c r="I13" s="153">
        <v>0</v>
      </c>
      <c r="J13" s="121">
        <f t="shared" si="2"/>
        <v>0</v>
      </c>
      <c r="K13" s="162">
        <v>2</v>
      </c>
      <c r="L13" s="153">
        <v>1</v>
      </c>
      <c r="M13" s="121">
        <f t="shared" si="3"/>
        <v>3</v>
      </c>
      <c r="N13" s="162">
        <v>0</v>
      </c>
      <c r="O13" s="153">
        <v>0</v>
      </c>
      <c r="P13" s="121">
        <f t="shared" si="4"/>
        <v>0</v>
      </c>
      <c r="Q13" s="120">
        <f t="shared" si="5"/>
        <v>23</v>
      </c>
      <c r="R13" s="118">
        <f t="shared" si="6"/>
        <v>20</v>
      </c>
      <c r="S13" s="118">
        <f t="shared" si="7"/>
        <v>43</v>
      </c>
    </row>
    <row r="14" spans="1:19" ht="12.75">
      <c r="A14" s="248">
        <v>2011</v>
      </c>
      <c r="B14" s="123">
        <v>17</v>
      </c>
      <c r="C14" s="124">
        <v>8</v>
      </c>
      <c r="D14" s="121">
        <f t="shared" si="0"/>
        <v>25</v>
      </c>
      <c r="E14" s="123">
        <v>33</v>
      </c>
      <c r="F14" s="124">
        <v>26</v>
      </c>
      <c r="G14" s="121">
        <f t="shared" si="1"/>
        <v>59</v>
      </c>
      <c r="H14" s="162">
        <v>0</v>
      </c>
      <c r="I14" s="153">
        <v>0</v>
      </c>
      <c r="J14" s="121">
        <f t="shared" si="2"/>
        <v>0</v>
      </c>
      <c r="K14" s="162">
        <v>3</v>
      </c>
      <c r="L14" s="153">
        <v>4</v>
      </c>
      <c r="M14" s="121">
        <f t="shared" si="3"/>
        <v>7</v>
      </c>
      <c r="N14" s="162">
        <v>0</v>
      </c>
      <c r="O14" s="153">
        <v>1</v>
      </c>
      <c r="P14" s="121">
        <f t="shared" si="4"/>
        <v>1</v>
      </c>
      <c r="Q14" s="120">
        <f t="shared" si="5"/>
        <v>53</v>
      </c>
      <c r="R14" s="118">
        <f t="shared" si="6"/>
        <v>39</v>
      </c>
      <c r="S14" s="118">
        <f t="shared" si="7"/>
        <v>92</v>
      </c>
    </row>
    <row r="15" spans="1:19" ht="12.75">
      <c r="A15" s="248">
        <v>2010</v>
      </c>
      <c r="B15" s="123">
        <v>11</v>
      </c>
      <c r="C15" s="124">
        <v>18</v>
      </c>
      <c r="D15" s="121">
        <f t="shared" si="0"/>
        <v>29</v>
      </c>
      <c r="E15" s="123">
        <v>61</v>
      </c>
      <c r="F15" s="124">
        <v>31</v>
      </c>
      <c r="G15" s="121">
        <f t="shared" si="1"/>
        <v>92</v>
      </c>
      <c r="H15" s="162">
        <v>0</v>
      </c>
      <c r="I15" s="153">
        <v>0</v>
      </c>
      <c r="J15" s="121">
        <f t="shared" si="2"/>
        <v>0</v>
      </c>
      <c r="K15" s="162">
        <v>0</v>
      </c>
      <c r="L15" s="153">
        <v>4</v>
      </c>
      <c r="M15" s="121">
        <f t="shared" si="3"/>
        <v>4</v>
      </c>
      <c r="N15" s="162">
        <v>0</v>
      </c>
      <c r="O15" s="153">
        <v>0</v>
      </c>
      <c r="P15" s="121">
        <f t="shared" si="4"/>
        <v>0</v>
      </c>
      <c r="Q15" s="120">
        <f t="shared" si="5"/>
        <v>72</v>
      </c>
      <c r="R15" s="118">
        <f t="shared" si="6"/>
        <v>53</v>
      </c>
      <c r="S15" s="118">
        <f t="shared" si="7"/>
        <v>125</v>
      </c>
    </row>
    <row r="16" spans="1:19" ht="12.75">
      <c r="A16" s="248">
        <v>2009</v>
      </c>
      <c r="B16" s="123">
        <v>21</v>
      </c>
      <c r="C16" s="124">
        <v>31</v>
      </c>
      <c r="D16" s="121">
        <f t="shared" si="0"/>
        <v>52</v>
      </c>
      <c r="E16" s="123">
        <v>47</v>
      </c>
      <c r="F16" s="124">
        <v>40</v>
      </c>
      <c r="G16" s="121">
        <f t="shared" si="1"/>
        <v>87</v>
      </c>
      <c r="H16" s="162">
        <v>0</v>
      </c>
      <c r="I16" s="153">
        <v>0</v>
      </c>
      <c r="J16" s="121">
        <f t="shared" si="2"/>
        <v>0</v>
      </c>
      <c r="K16" s="162">
        <v>7</v>
      </c>
      <c r="L16" s="153">
        <v>1</v>
      </c>
      <c r="M16" s="121">
        <f t="shared" si="3"/>
        <v>8</v>
      </c>
      <c r="N16" s="162">
        <v>2</v>
      </c>
      <c r="O16" s="153">
        <v>0</v>
      </c>
      <c r="P16" s="121">
        <f t="shared" si="4"/>
        <v>2</v>
      </c>
      <c r="Q16" s="120">
        <f t="shared" si="5"/>
        <v>77</v>
      </c>
      <c r="R16" s="118">
        <f t="shared" si="6"/>
        <v>72</v>
      </c>
      <c r="S16" s="118">
        <f t="shared" si="7"/>
        <v>149</v>
      </c>
    </row>
    <row r="17" spans="1:19" ht="12.75">
      <c r="A17" s="159">
        <v>2008</v>
      </c>
      <c r="B17" s="123">
        <v>23</v>
      </c>
      <c r="C17" s="124">
        <v>24</v>
      </c>
      <c r="D17" s="121">
        <f t="shared" si="0"/>
        <v>47</v>
      </c>
      <c r="E17" s="123">
        <v>62</v>
      </c>
      <c r="F17" s="124">
        <v>43</v>
      </c>
      <c r="G17" s="121">
        <f t="shared" si="1"/>
        <v>105</v>
      </c>
      <c r="H17" s="162">
        <v>0</v>
      </c>
      <c r="I17" s="153">
        <v>0</v>
      </c>
      <c r="J17" s="121">
        <f t="shared" si="2"/>
        <v>0</v>
      </c>
      <c r="K17" s="162">
        <v>6</v>
      </c>
      <c r="L17" s="153">
        <v>3</v>
      </c>
      <c r="M17" s="121">
        <f t="shared" si="3"/>
        <v>9</v>
      </c>
      <c r="N17" s="162">
        <v>1</v>
      </c>
      <c r="O17" s="153">
        <v>1</v>
      </c>
      <c r="P17" s="121">
        <f t="shared" si="4"/>
        <v>2</v>
      </c>
      <c r="Q17" s="120">
        <f t="shared" si="5"/>
        <v>92</v>
      </c>
      <c r="R17" s="118">
        <f t="shared" si="6"/>
        <v>71</v>
      </c>
      <c r="S17" s="118">
        <f t="shared" si="7"/>
        <v>163</v>
      </c>
    </row>
    <row r="18" spans="1:19" ht="12.75">
      <c r="A18" s="159">
        <v>2007</v>
      </c>
      <c r="B18" s="123">
        <v>29</v>
      </c>
      <c r="C18" s="124">
        <v>27</v>
      </c>
      <c r="D18" s="121">
        <f t="shared" si="0"/>
        <v>56</v>
      </c>
      <c r="E18" s="123">
        <v>95</v>
      </c>
      <c r="F18" s="124">
        <v>67</v>
      </c>
      <c r="G18" s="121">
        <f t="shared" si="1"/>
        <v>162</v>
      </c>
      <c r="H18" s="162">
        <v>0</v>
      </c>
      <c r="I18" s="153">
        <v>0</v>
      </c>
      <c r="J18" s="121">
        <f t="shared" si="2"/>
        <v>0</v>
      </c>
      <c r="K18" s="162">
        <v>5</v>
      </c>
      <c r="L18" s="153">
        <v>9</v>
      </c>
      <c r="M18" s="121">
        <f t="shared" si="3"/>
        <v>14</v>
      </c>
      <c r="N18" s="162">
        <v>2</v>
      </c>
      <c r="O18" s="153">
        <v>1</v>
      </c>
      <c r="P18" s="121">
        <f t="shared" si="4"/>
        <v>3</v>
      </c>
      <c r="Q18" s="120">
        <f t="shared" si="5"/>
        <v>131</v>
      </c>
      <c r="R18" s="118">
        <f t="shared" si="6"/>
        <v>104</v>
      </c>
      <c r="S18" s="118">
        <f t="shared" si="7"/>
        <v>235</v>
      </c>
    </row>
    <row r="19" spans="1:19" ht="12.75">
      <c r="A19" s="159">
        <v>2006</v>
      </c>
      <c r="B19" s="123">
        <v>44</v>
      </c>
      <c r="C19" s="124">
        <v>34</v>
      </c>
      <c r="D19" s="121">
        <f t="shared" si="0"/>
        <v>78</v>
      </c>
      <c r="E19" s="123">
        <v>141</v>
      </c>
      <c r="F19" s="124">
        <v>106</v>
      </c>
      <c r="G19" s="121">
        <f t="shared" si="1"/>
        <v>247</v>
      </c>
      <c r="H19" s="162">
        <v>0</v>
      </c>
      <c r="I19" s="153">
        <v>0</v>
      </c>
      <c r="J19" s="121">
        <f t="shared" si="2"/>
        <v>0</v>
      </c>
      <c r="K19" s="162">
        <v>4</v>
      </c>
      <c r="L19" s="153">
        <v>4</v>
      </c>
      <c r="M19" s="121">
        <f t="shared" si="3"/>
        <v>8</v>
      </c>
      <c r="N19" s="162">
        <v>2</v>
      </c>
      <c r="O19" s="153">
        <v>0</v>
      </c>
      <c r="P19" s="121">
        <f t="shared" si="4"/>
        <v>2</v>
      </c>
      <c r="Q19" s="120">
        <f t="shared" si="5"/>
        <v>191</v>
      </c>
      <c r="R19" s="118">
        <f t="shared" si="6"/>
        <v>144</v>
      </c>
      <c r="S19" s="118">
        <f t="shared" si="7"/>
        <v>335</v>
      </c>
    </row>
    <row r="20" spans="1:19" ht="12.75">
      <c r="A20" s="159">
        <v>2005</v>
      </c>
      <c r="B20" s="123">
        <v>111</v>
      </c>
      <c r="C20" s="124">
        <v>72</v>
      </c>
      <c r="D20" s="121">
        <f t="shared" si="0"/>
        <v>183</v>
      </c>
      <c r="E20" s="123">
        <v>446</v>
      </c>
      <c r="F20" s="124">
        <v>322</v>
      </c>
      <c r="G20" s="121">
        <f t="shared" si="1"/>
        <v>768</v>
      </c>
      <c r="H20" s="162">
        <v>9</v>
      </c>
      <c r="I20" s="153">
        <v>1</v>
      </c>
      <c r="J20" s="121">
        <f t="shared" si="2"/>
        <v>10</v>
      </c>
      <c r="K20" s="162">
        <v>9</v>
      </c>
      <c r="L20" s="153">
        <v>9</v>
      </c>
      <c r="M20" s="121">
        <f t="shared" si="3"/>
        <v>18</v>
      </c>
      <c r="N20" s="162">
        <v>3</v>
      </c>
      <c r="O20" s="153">
        <v>1</v>
      </c>
      <c r="P20" s="121">
        <f t="shared" si="4"/>
        <v>4</v>
      </c>
      <c r="Q20" s="120">
        <f t="shared" si="5"/>
        <v>578</v>
      </c>
      <c r="R20" s="118">
        <f t="shared" si="6"/>
        <v>405</v>
      </c>
      <c r="S20" s="118">
        <f t="shared" si="7"/>
        <v>983</v>
      </c>
    </row>
    <row r="21" spans="1:19" ht="12.75">
      <c r="A21" s="159">
        <v>2004</v>
      </c>
      <c r="B21" s="162">
        <v>135</v>
      </c>
      <c r="C21" s="153">
        <v>112</v>
      </c>
      <c r="D21" s="118">
        <f t="shared" si="0"/>
        <v>247</v>
      </c>
      <c r="E21" s="123">
        <v>455</v>
      </c>
      <c r="F21" s="153">
        <v>424</v>
      </c>
      <c r="G21" s="118">
        <f t="shared" si="1"/>
        <v>879</v>
      </c>
      <c r="H21" s="162">
        <v>5</v>
      </c>
      <c r="I21" s="153">
        <v>0</v>
      </c>
      <c r="J21" s="118">
        <f t="shared" si="2"/>
        <v>5</v>
      </c>
      <c r="K21" s="162">
        <v>6</v>
      </c>
      <c r="L21" s="153">
        <v>9</v>
      </c>
      <c r="M21" s="118">
        <f t="shared" si="3"/>
        <v>15</v>
      </c>
      <c r="N21" s="162">
        <v>1</v>
      </c>
      <c r="O21" s="153">
        <v>1</v>
      </c>
      <c r="P21" s="118">
        <f t="shared" si="4"/>
        <v>2</v>
      </c>
      <c r="Q21" s="120">
        <f t="shared" si="5"/>
        <v>602</v>
      </c>
      <c r="R21" s="118">
        <f t="shared" si="6"/>
        <v>546</v>
      </c>
      <c r="S21" s="118">
        <f t="shared" si="7"/>
        <v>1148</v>
      </c>
    </row>
    <row r="22" spans="1:19" ht="12.75">
      <c r="A22" s="159">
        <v>2003</v>
      </c>
      <c r="B22" s="162">
        <v>162</v>
      </c>
      <c r="C22" s="153">
        <v>142</v>
      </c>
      <c r="D22" s="118">
        <f t="shared" si="0"/>
        <v>304</v>
      </c>
      <c r="E22" s="123">
        <v>554</v>
      </c>
      <c r="F22" s="153">
        <v>501</v>
      </c>
      <c r="G22" s="118">
        <f t="shared" si="1"/>
        <v>1055</v>
      </c>
      <c r="H22" s="162">
        <v>7</v>
      </c>
      <c r="I22" s="153">
        <v>0</v>
      </c>
      <c r="J22" s="118">
        <f t="shared" si="2"/>
        <v>7</v>
      </c>
      <c r="K22" s="162">
        <v>5</v>
      </c>
      <c r="L22" s="153">
        <v>3</v>
      </c>
      <c r="M22" s="118">
        <f t="shared" si="3"/>
        <v>8</v>
      </c>
      <c r="N22" s="162">
        <v>2</v>
      </c>
      <c r="O22" s="153">
        <v>1</v>
      </c>
      <c r="P22" s="118">
        <f t="shared" si="4"/>
        <v>3</v>
      </c>
      <c r="Q22" s="120">
        <f t="shared" si="5"/>
        <v>730</v>
      </c>
      <c r="R22" s="118">
        <f t="shared" si="6"/>
        <v>647</v>
      </c>
      <c r="S22" s="118">
        <f t="shared" si="7"/>
        <v>1377</v>
      </c>
    </row>
    <row r="23" spans="1:19" ht="12.75">
      <c r="A23" s="159">
        <v>2002</v>
      </c>
      <c r="B23" s="162">
        <v>154</v>
      </c>
      <c r="C23" s="153">
        <v>153</v>
      </c>
      <c r="D23" s="118">
        <f t="shared" si="0"/>
        <v>307</v>
      </c>
      <c r="E23" s="123">
        <v>539</v>
      </c>
      <c r="F23" s="153">
        <v>502</v>
      </c>
      <c r="G23" s="118">
        <f t="shared" si="1"/>
        <v>1041</v>
      </c>
      <c r="H23" s="162">
        <v>3</v>
      </c>
      <c r="I23" s="153">
        <v>0</v>
      </c>
      <c r="J23" s="118">
        <f t="shared" si="2"/>
        <v>3</v>
      </c>
      <c r="K23" s="162">
        <v>10</v>
      </c>
      <c r="L23" s="153">
        <v>3</v>
      </c>
      <c r="M23" s="118">
        <f t="shared" si="3"/>
        <v>13</v>
      </c>
      <c r="N23" s="162">
        <v>2</v>
      </c>
      <c r="O23" s="153">
        <v>1</v>
      </c>
      <c r="P23" s="118">
        <f t="shared" si="4"/>
        <v>3</v>
      </c>
      <c r="Q23" s="120">
        <f t="shared" si="5"/>
        <v>708</v>
      </c>
      <c r="R23" s="118">
        <f t="shared" si="6"/>
        <v>659</v>
      </c>
      <c r="S23" s="118">
        <f t="shared" si="7"/>
        <v>1367</v>
      </c>
    </row>
    <row r="24" spans="1:19" ht="12.75">
      <c r="A24" s="159">
        <v>2001</v>
      </c>
      <c r="B24" s="162">
        <v>154</v>
      </c>
      <c r="C24" s="153">
        <v>116</v>
      </c>
      <c r="D24" s="118">
        <f t="shared" si="0"/>
        <v>270</v>
      </c>
      <c r="E24" s="123">
        <v>562</v>
      </c>
      <c r="F24" s="153">
        <v>507</v>
      </c>
      <c r="G24" s="118">
        <f t="shared" si="1"/>
        <v>1069</v>
      </c>
      <c r="H24" s="162">
        <v>6</v>
      </c>
      <c r="I24" s="153">
        <v>0</v>
      </c>
      <c r="J24" s="118">
        <f t="shared" si="2"/>
        <v>6</v>
      </c>
      <c r="K24" s="162">
        <v>2</v>
      </c>
      <c r="L24" s="153">
        <v>1</v>
      </c>
      <c r="M24" s="118">
        <f t="shared" si="3"/>
        <v>3</v>
      </c>
      <c r="N24" s="162">
        <v>0</v>
      </c>
      <c r="O24" s="153">
        <v>0</v>
      </c>
      <c r="P24" s="118">
        <f t="shared" si="4"/>
        <v>0</v>
      </c>
      <c r="Q24" s="120">
        <f t="shared" si="5"/>
        <v>724</v>
      </c>
      <c r="R24" s="118">
        <f t="shared" si="6"/>
        <v>624</v>
      </c>
      <c r="S24" s="118">
        <f t="shared" si="7"/>
        <v>1348</v>
      </c>
    </row>
    <row r="25" spans="1:19" ht="12.75">
      <c r="A25" s="159">
        <v>2000</v>
      </c>
      <c r="B25" s="162">
        <v>163</v>
      </c>
      <c r="C25" s="153">
        <v>110</v>
      </c>
      <c r="D25" s="118">
        <f t="shared" si="0"/>
        <v>273</v>
      </c>
      <c r="E25" s="123">
        <v>538</v>
      </c>
      <c r="F25" s="153">
        <v>511</v>
      </c>
      <c r="G25" s="118">
        <f t="shared" si="1"/>
        <v>1049</v>
      </c>
      <c r="H25" s="162">
        <v>4</v>
      </c>
      <c r="I25" s="153">
        <v>4</v>
      </c>
      <c r="J25" s="118">
        <f t="shared" si="2"/>
        <v>8</v>
      </c>
      <c r="K25" s="162">
        <v>3</v>
      </c>
      <c r="L25" s="153">
        <v>3</v>
      </c>
      <c r="M25" s="118">
        <f t="shared" si="3"/>
        <v>6</v>
      </c>
      <c r="N25" s="162">
        <v>3</v>
      </c>
      <c r="O25" s="153">
        <v>3</v>
      </c>
      <c r="P25" s="118">
        <f t="shared" si="4"/>
        <v>6</v>
      </c>
      <c r="Q25" s="120">
        <f t="shared" si="5"/>
        <v>711</v>
      </c>
      <c r="R25" s="118">
        <f t="shared" si="6"/>
        <v>631</v>
      </c>
      <c r="S25" s="118">
        <f t="shared" si="7"/>
        <v>1342</v>
      </c>
    </row>
    <row r="26" spans="1:19" ht="12.75">
      <c r="A26" s="159">
        <v>1999</v>
      </c>
      <c r="B26" s="162">
        <v>70</v>
      </c>
      <c r="C26" s="153">
        <v>50</v>
      </c>
      <c r="D26" s="118">
        <f t="shared" si="0"/>
        <v>120</v>
      </c>
      <c r="E26" s="123">
        <v>243</v>
      </c>
      <c r="F26" s="153">
        <v>199</v>
      </c>
      <c r="G26" s="118">
        <f t="shared" si="1"/>
        <v>442</v>
      </c>
      <c r="H26" s="162">
        <v>5</v>
      </c>
      <c r="I26" s="153">
        <v>2</v>
      </c>
      <c r="J26" s="118">
        <f t="shared" si="2"/>
        <v>7</v>
      </c>
      <c r="K26" s="162">
        <v>1</v>
      </c>
      <c r="L26" s="153">
        <v>0</v>
      </c>
      <c r="M26" s="118">
        <f t="shared" si="3"/>
        <v>1</v>
      </c>
      <c r="N26" s="162">
        <v>5</v>
      </c>
      <c r="O26" s="153">
        <v>0</v>
      </c>
      <c r="P26" s="118">
        <f t="shared" si="4"/>
        <v>5</v>
      </c>
      <c r="Q26" s="120">
        <f t="shared" si="5"/>
        <v>324</v>
      </c>
      <c r="R26" s="118">
        <f t="shared" si="6"/>
        <v>251</v>
      </c>
      <c r="S26" s="118">
        <f t="shared" si="7"/>
        <v>575</v>
      </c>
    </row>
    <row r="27" spans="1:19" ht="12.75">
      <c r="A27" s="159">
        <v>1998</v>
      </c>
      <c r="B27" s="162">
        <v>23</v>
      </c>
      <c r="C27" s="153">
        <v>19</v>
      </c>
      <c r="D27" s="118">
        <f t="shared" si="0"/>
        <v>42</v>
      </c>
      <c r="E27" s="123">
        <v>74</v>
      </c>
      <c r="F27" s="153">
        <v>62</v>
      </c>
      <c r="G27" s="118">
        <f t="shared" si="1"/>
        <v>136</v>
      </c>
      <c r="H27" s="162">
        <v>1</v>
      </c>
      <c r="I27" s="153">
        <v>7</v>
      </c>
      <c r="J27" s="118">
        <f t="shared" si="2"/>
        <v>8</v>
      </c>
      <c r="K27" s="162">
        <v>0</v>
      </c>
      <c r="L27" s="153">
        <v>0</v>
      </c>
      <c r="M27" s="118">
        <f t="shared" si="3"/>
        <v>0</v>
      </c>
      <c r="N27" s="162">
        <v>1</v>
      </c>
      <c r="O27" s="153">
        <v>2</v>
      </c>
      <c r="P27" s="118">
        <f t="shared" si="4"/>
        <v>3</v>
      </c>
      <c r="Q27" s="120">
        <f t="shared" si="5"/>
        <v>99</v>
      </c>
      <c r="R27" s="118">
        <f t="shared" si="6"/>
        <v>90</v>
      </c>
      <c r="S27" s="118">
        <f t="shared" si="7"/>
        <v>189</v>
      </c>
    </row>
    <row r="28" spans="1:19" ht="12.75">
      <c r="A28" s="159">
        <v>1997</v>
      </c>
      <c r="B28" s="162">
        <v>4</v>
      </c>
      <c r="C28" s="153">
        <v>5</v>
      </c>
      <c r="D28" s="118">
        <f t="shared" si="0"/>
        <v>9</v>
      </c>
      <c r="E28" s="123">
        <v>18</v>
      </c>
      <c r="F28" s="153">
        <v>41</v>
      </c>
      <c r="G28" s="118">
        <f t="shared" si="1"/>
        <v>59</v>
      </c>
      <c r="H28" s="162">
        <v>1</v>
      </c>
      <c r="I28" s="153">
        <v>7</v>
      </c>
      <c r="J28" s="118">
        <f t="shared" si="2"/>
        <v>8</v>
      </c>
      <c r="K28" s="162">
        <v>0</v>
      </c>
      <c r="L28" s="153">
        <v>0</v>
      </c>
      <c r="M28" s="118">
        <f t="shared" si="3"/>
        <v>0</v>
      </c>
      <c r="N28" s="162">
        <v>2</v>
      </c>
      <c r="O28" s="153">
        <v>0</v>
      </c>
      <c r="P28" s="118">
        <f t="shared" si="4"/>
        <v>2</v>
      </c>
      <c r="Q28" s="120">
        <f t="shared" si="5"/>
        <v>25</v>
      </c>
      <c r="R28" s="118">
        <f t="shared" si="6"/>
        <v>53</v>
      </c>
      <c r="S28" s="118">
        <f t="shared" si="7"/>
        <v>78</v>
      </c>
    </row>
    <row r="29" spans="1:19" ht="12.75">
      <c r="A29" s="159">
        <v>1996</v>
      </c>
      <c r="B29" s="162">
        <v>1</v>
      </c>
      <c r="C29" s="153">
        <v>3</v>
      </c>
      <c r="D29" s="118">
        <f t="shared" si="0"/>
        <v>4</v>
      </c>
      <c r="E29" s="123">
        <v>8</v>
      </c>
      <c r="F29" s="153">
        <v>25</v>
      </c>
      <c r="G29" s="118">
        <f t="shared" si="1"/>
        <v>33</v>
      </c>
      <c r="H29" s="162">
        <v>1</v>
      </c>
      <c r="I29" s="153">
        <v>4</v>
      </c>
      <c r="J29" s="118">
        <f t="shared" si="2"/>
        <v>5</v>
      </c>
      <c r="K29" s="162">
        <v>0</v>
      </c>
      <c r="L29" s="153">
        <v>0</v>
      </c>
      <c r="M29" s="118">
        <f t="shared" si="3"/>
        <v>0</v>
      </c>
      <c r="N29" s="162">
        <v>0</v>
      </c>
      <c r="O29" s="153">
        <v>0</v>
      </c>
      <c r="P29" s="118">
        <f t="shared" si="4"/>
        <v>0</v>
      </c>
      <c r="Q29" s="120">
        <f t="shared" si="5"/>
        <v>10</v>
      </c>
      <c r="R29" s="118">
        <f t="shared" si="6"/>
        <v>32</v>
      </c>
      <c r="S29" s="118">
        <f t="shared" si="7"/>
        <v>42</v>
      </c>
    </row>
    <row r="30" spans="1:19" ht="12.75">
      <c r="A30" s="159">
        <v>1995</v>
      </c>
      <c r="B30" s="162">
        <v>2</v>
      </c>
      <c r="C30" s="153">
        <v>4</v>
      </c>
      <c r="D30" s="118">
        <f t="shared" si="0"/>
        <v>6</v>
      </c>
      <c r="E30" s="123">
        <v>2</v>
      </c>
      <c r="F30" s="153">
        <v>9</v>
      </c>
      <c r="G30" s="118">
        <f t="shared" si="1"/>
        <v>11</v>
      </c>
      <c r="H30" s="162">
        <v>1</v>
      </c>
      <c r="I30" s="153">
        <v>4</v>
      </c>
      <c r="J30" s="118">
        <f t="shared" si="2"/>
        <v>5</v>
      </c>
      <c r="K30" s="162">
        <v>0</v>
      </c>
      <c r="L30" s="153">
        <v>0</v>
      </c>
      <c r="M30" s="118">
        <f t="shared" si="3"/>
        <v>0</v>
      </c>
      <c r="N30" s="162">
        <v>1</v>
      </c>
      <c r="O30" s="153">
        <v>0</v>
      </c>
      <c r="P30" s="118">
        <f t="shared" si="4"/>
        <v>1</v>
      </c>
      <c r="Q30" s="120">
        <f t="shared" si="5"/>
        <v>6</v>
      </c>
      <c r="R30" s="118">
        <f t="shared" si="6"/>
        <v>17</v>
      </c>
      <c r="S30" s="118">
        <f t="shared" si="7"/>
        <v>23</v>
      </c>
    </row>
    <row r="31" spans="1:19" ht="12.75">
      <c r="A31" s="159">
        <v>1994</v>
      </c>
      <c r="B31" s="162">
        <v>0</v>
      </c>
      <c r="C31" s="153">
        <v>0</v>
      </c>
      <c r="D31" s="118">
        <f t="shared" si="0"/>
        <v>0</v>
      </c>
      <c r="E31" s="123">
        <v>1</v>
      </c>
      <c r="F31" s="153">
        <v>1</v>
      </c>
      <c r="G31" s="118">
        <f t="shared" si="1"/>
        <v>2</v>
      </c>
      <c r="H31" s="162">
        <v>1</v>
      </c>
      <c r="I31" s="153">
        <v>2</v>
      </c>
      <c r="J31" s="118">
        <f t="shared" si="2"/>
        <v>3</v>
      </c>
      <c r="K31" s="162">
        <v>0</v>
      </c>
      <c r="L31" s="153">
        <v>0</v>
      </c>
      <c r="M31" s="118">
        <f t="shared" si="3"/>
        <v>0</v>
      </c>
      <c r="N31" s="162">
        <v>0</v>
      </c>
      <c r="O31" s="153">
        <v>0</v>
      </c>
      <c r="P31" s="118">
        <f t="shared" si="4"/>
        <v>0</v>
      </c>
      <c r="Q31" s="120">
        <f t="shared" si="5"/>
        <v>2</v>
      </c>
      <c r="R31" s="118">
        <f t="shared" si="6"/>
        <v>3</v>
      </c>
      <c r="S31" s="118">
        <f t="shared" si="7"/>
        <v>5</v>
      </c>
    </row>
    <row r="32" spans="1:19" ht="12.75">
      <c r="A32" s="159">
        <v>1993</v>
      </c>
      <c r="B32" s="162">
        <v>0</v>
      </c>
      <c r="C32" s="153">
        <v>0</v>
      </c>
      <c r="D32" s="118">
        <f t="shared" si="0"/>
        <v>0</v>
      </c>
      <c r="E32" s="123">
        <v>1</v>
      </c>
      <c r="F32" s="153">
        <v>4</v>
      </c>
      <c r="G32" s="118">
        <f t="shared" si="1"/>
        <v>5</v>
      </c>
      <c r="H32" s="162">
        <v>0</v>
      </c>
      <c r="I32" s="153">
        <v>1</v>
      </c>
      <c r="J32" s="118">
        <f t="shared" si="2"/>
        <v>1</v>
      </c>
      <c r="K32" s="162">
        <v>0</v>
      </c>
      <c r="L32" s="153">
        <v>0</v>
      </c>
      <c r="M32" s="118">
        <f t="shared" si="3"/>
        <v>0</v>
      </c>
      <c r="N32" s="162">
        <v>0</v>
      </c>
      <c r="O32" s="153">
        <v>0</v>
      </c>
      <c r="P32" s="118">
        <f t="shared" si="4"/>
        <v>0</v>
      </c>
      <c r="Q32" s="120">
        <f t="shared" si="5"/>
        <v>1</v>
      </c>
      <c r="R32" s="118">
        <f t="shared" si="6"/>
        <v>5</v>
      </c>
      <c r="S32" s="118">
        <f t="shared" si="7"/>
        <v>6</v>
      </c>
    </row>
    <row r="33" spans="1:19" ht="12.75">
      <c r="A33" s="159">
        <v>1992</v>
      </c>
      <c r="B33" s="162">
        <v>0</v>
      </c>
      <c r="C33" s="153">
        <v>0</v>
      </c>
      <c r="D33" s="118">
        <f t="shared" si="0"/>
        <v>0</v>
      </c>
      <c r="E33" s="123">
        <v>0</v>
      </c>
      <c r="F33" s="153">
        <v>1</v>
      </c>
      <c r="G33" s="118">
        <f t="shared" si="1"/>
        <v>1</v>
      </c>
      <c r="H33" s="162">
        <v>0</v>
      </c>
      <c r="I33" s="153">
        <v>0</v>
      </c>
      <c r="J33" s="118">
        <f t="shared" si="2"/>
        <v>0</v>
      </c>
      <c r="K33" s="162">
        <v>0</v>
      </c>
      <c r="L33" s="153">
        <v>0</v>
      </c>
      <c r="M33" s="118">
        <f t="shared" si="3"/>
        <v>0</v>
      </c>
      <c r="N33" s="162">
        <v>0</v>
      </c>
      <c r="O33" s="153">
        <v>0</v>
      </c>
      <c r="P33" s="118">
        <f t="shared" si="4"/>
        <v>0</v>
      </c>
      <c r="Q33" s="120">
        <f t="shared" si="5"/>
        <v>0</v>
      </c>
      <c r="R33" s="118">
        <f t="shared" si="6"/>
        <v>1</v>
      </c>
      <c r="S33" s="118">
        <f t="shared" si="7"/>
        <v>1</v>
      </c>
    </row>
    <row r="34" spans="1:19" ht="12.75">
      <c r="A34" s="159">
        <v>1991</v>
      </c>
      <c r="B34" s="162">
        <v>0</v>
      </c>
      <c r="C34" s="153">
        <v>0</v>
      </c>
      <c r="D34" s="118">
        <f t="shared" si="0"/>
        <v>0</v>
      </c>
      <c r="E34" s="123">
        <v>1</v>
      </c>
      <c r="F34" s="153">
        <v>0</v>
      </c>
      <c r="G34" s="118">
        <f t="shared" si="1"/>
        <v>1</v>
      </c>
      <c r="H34" s="162">
        <v>1</v>
      </c>
      <c r="I34" s="153">
        <v>0</v>
      </c>
      <c r="J34" s="118">
        <f t="shared" si="2"/>
        <v>1</v>
      </c>
      <c r="K34" s="162">
        <v>0</v>
      </c>
      <c r="L34" s="153">
        <v>0</v>
      </c>
      <c r="M34" s="118">
        <f t="shared" si="3"/>
        <v>0</v>
      </c>
      <c r="N34" s="162">
        <v>0</v>
      </c>
      <c r="O34" s="153">
        <v>0</v>
      </c>
      <c r="P34" s="118">
        <f t="shared" si="4"/>
        <v>0</v>
      </c>
      <c r="Q34" s="120">
        <f t="shared" si="5"/>
        <v>2</v>
      </c>
      <c r="R34" s="118">
        <f t="shared" si="6"/>
        <v>0</v>
      </c>
      <c r="S34" s="118">
        <f t="shared" si="7"/>
        <v>2</v>
      </c>
    </row>
    <row r="35" spans="1:19" ht="12.75">
      <c r="A35" s="159">
        <v>1990</v>
      </c>
      <c r="B35" s="162">
        <v>0</v>
      </c>
      <c r="C35" s="153">
        <v>0</v>
      </c>
      <c r="D35" s="118">
        <f t="shared" si="0"/>
        <v>0</v>
      </c>
      <c r="E35" s="123">
        <v>0</v>
      </c>
      <c r="F35" s="153">
        <v>0</v>
      </c>
      <c r="G35" s="118">
        <f t="shared" si="1"/>
        <v>0</v>
      </c>
      <c r="H35" s="162">
        <v>0</v>
      </c>
      <c r="I35" s="153">
        <v>1</v>
      </c>
      <c r="J35" s="118">
        <f t="shared" si="2"/>
        <v>1</v>
      </c>
      <c r="K35" s="162">
        <v>0</v>
      </c>
      <c r="L35" s="153">
        <v>0</v>
      </c>
      <c r="M35" s="118">
        <f t="shared" si="3"/>
        <v>0</v>
      </c>
      <c r="N35" s="162">
        <v>0</v>
      </c>
      <c r="O35" s="153">
        <v>0</v>
      </c>
      <c r="P35" s="118">
        <f t="shared" si="4"/>
        <v>0</v>
      </c>
      <c r="Q35" s="120">
        <f t="shared" si="5"/>
        <v>0</v>
      </c>
      <c r="R35" s="118">
        <f t="shared" si="6"/>
        <v>1</v>
      </c>
      <c r="S35" s="118">
        <f t="shared" si="7"/>
        <v>1</v>
      </c>
    </row>
    <row r="36" spans="1:19" ht="12.75">
      <c r="A36" s="159">
        <v>1988</v>
      </c>
      <c r="B36" s="162">
        <v>0</v>
      </c>
      <c r="C36" s="153">
        <v>2</v>
      </c>
      <c r="D36" s="118">
        <f t="shared" si="0"/>
        <v>2</v>
      </c>
      <c r="E36" s="123">
        <v>0</v>
      </c>
      <c r="F36" s="153">
        <v>0</v>
      </c>
      <c r="G36" s="118">
        <f t="shared" si="1"/>
        <v>0</v>
      </c>
      <c r="H36" s="162">
        <v>0</v>
      </c>
      <c r="I36" s="153">
        <v>0</v>
      </c>
      <c r="J36" s="118">
        <f t="shared" si="2"/>
        <v>0</v>
      </c>
      <c r="K36" s="162">
        <v>0</v>
      </c>
      <c r="L36" s="153">
        <v>0</v>
      </c>
      <c r="M36" s="118">
        <f t="shared" si="3"/>
        <v>0</v>
      </c>
      <c r="N36" s="162">
        <v>0</v>
      </c>
      <c r="O36" s="153">
        <v>0</v>
      </c>
      <c r="P36" s="118">
        <f t="shared" si="4"/>
        <v>0</v>
      </c>
      <c r="Q36" s="120">
        <f t="shared" si="5"/>
        <v>0</v>
      </c>
      <c r="R36" s="118">
        <f t="shared" si="6"/>
        <v>2</v>
      </c>
      <c r="S36" s="118">
        <f t="shared" si="7"/>
        <v>2</v>
      </c>
    </row>
    <row r="37" spans="1:19" ht="12.75">
      <c r="A37" s="159">
        <v>1987</v>
      </c>
      <c r="B37" s="162">
        <v>0</v>
      </c>
      <c r="C37" s="153">
        <v>0</v>
      </c>
      <c r="D37" s="118">
        <f t="shared" si="0"/>
        <v>0</v>
      </c>
      <c r="E37" s="123">
        <v>0</v>
      </c>
      <c r="F37" s="153">
        <v>1</v>
      </c>
      <c r="G37" s="118">
        <f t="shared" si="1"/>
        <v>1</v>
      </c>
      <c r="H37" s="162">
        <v>0</v>
      </c>
      <c r="I37" s="153">
        <v>0</v>
      </c>
      <c r="J37" s="118">
        <f t="shared" si="2"/>
        <v>0</v>
      </c>
      <c r="K37" s="162">
        <v>0</v>
      </c>
      <c r="L37" s="153">
        <v>0</v>
      </c>
      <c r="M37" s="118">
        <f t="shared" si="3"/>
        <v>0</v>
      </c>
      <c r="N37" s="162">
        <v>0</v>
      </c>
      <c r="O37" s="153">
        <v>0</v>
      </c>
      <c r="P37" s="118">
        <f t="shared" si="4"/>
        <v>0</v>
      </c>
      <c r="Q37" s="120">
        <f t="shared" si="5"/>
        <v>0</v>
      </c>
      <c r="R37" s="118">
        <f t="shared" si="6"/>
        <v>1</v>
      </c>
      <c r="S37" s="118">
        <f t="shared" si="7"/>
        <v>1</v>
      </c>
    </row>
    <row r="38" spans="1:19" ht="12.75">
      <c r="A38" s="159">
        <v>1982</v>
      </c>
      <c r="B38" s="162">
        <v>0</v>
      </c>
      <c r="C38" s="153">
        <v>1</v>
      </c>
      <c r="D38" s="118">
        <f t="shared" si="0"/>
        <v>1</v>
      </c>
      <c r="E38" s="123">
        <v>0</v>
      </c>
      <c r="F38" s="153">
        <v>0</v>
      </c>
      <c r="G38" s="118">
        <f t="shared" si="1"/>
        <v>0</v>
      </c>
      <c r="H38" s="162">
        <v>0</v>
      </c>
      <c r="I38" s="153">
        <v>0</v>
      </c>
      <c r="J38" s="118">
        <f t="shared" si="2"/>
        <v>0</v>
      </c>
      <c r="K38" s="162">
        <v>0</v>
      </c>
      <c r="L38" s="153">
        <v>0</v>
      </c>
      <c r="M38" s="118">
        <f t="shared" si="3"/>
        <v>0</v>
      </c>
      <c r="N38" s="162">
        <v>0</v>
      </c>
      <c r="O38" s="153">
        <v>0</v>
      </c>
      <c r="P38" s="118">
        <f t="shared" si="4"/>
        <v>0</v>
      </c>
      <c r="Q38" s="120">
        <f t="shared" si="5"/>
        <v>0</v>
      </c>
      <c r="R38" s="118">
        <f t="shared" si="6"/>
        <v>1</v>
      </c>
      <c r="S38" s="118">
        <f t="shared" si="7"/>
        <v>1</v>
      </c>
    </row>
    <row r="39" spans="1:19" ht="12.75">
      <c r="A39" s="159">
        <v>1975</v>
      </c>
      <c r="B39" s="162">
        <v>1</v>
      </c>
      <c r="C39" s="153">
        <v>0</v>
      </c>
      <c r="D39" s="118">
        <f t="shared" si="0"/>
        <v>1</v>
      </c>
      <c r="E39" s="123">
        <v>0</v>
      </c>
      <c r="F39" s="153">
        <v>0</v>
      </c>
      <c r="G39" s="118">
        <f t="shared" si="1"/>
        <v>0</v>
      </c>
      <c r="H39" s="162">
        <v>0</v>
      </c>
      <c r="I39" s="153">
        <v>0</v>
      </c>
      <c r="J39" s="118">
        <f t="shared" si="2"/>
        <v>0</v>
      </c>
      <c r="K39" s="162">
        <v>0</v>
      </c>
      <c r="L39" s="153">
        <v>0</v>
      </c>
      <c r="M39" s="118">
        <f t="shared" si="3"/>
        <v>0</v>
      </c>
      <c r="N39" s="162">
        <v>0</v>
      </c>
      <c r="O39" s="153">
        <v>0</v>
      </c>
      <c r="P39" s="118">
        <f t="shared" si="4"/>
        <v>0</v>
      </c>
      <c r="Q39" s="120">
        <f t="shared" si="5"/>
        <v>1</v>
      </c>
      <c r="R39" s="118">
        <f t="shared" si="6"/>
        <v>0</v>
      </c>
      <c r="S39" s="118">
        <f t="shared" si="7"/>
        <v>1</v>
      </c>
    </row>
    <row r="40" spans="1:19" ht="12.75">
      <c r="A40" s="159">
        <v>1975</v>
      </c>
      <c r="B40" s="162">
        <v>0</v>
      </c>
      <c r="C40" s="153">
        <v>0</v>
      </c>
      <c r="D40" s="118">
        <f t="shared" si="0"/>
        <v>0</v>
      </c>
      <c r="E40" s="123">
        <v>0</v>
      </c>
      <c r="F40" s="153">
        <v>0</v>
      </c>
      <c r="G40" s="118">
        <f t="shared" si="1"/>
        <v>0</v>
      </c>
      <c r="H40" s="162">
        <v>0</v>
      </c>
      <c r="I40" s="153">
        <v>1</v>
      </c>
      <c r="J40" s="118">
        <f t="shared" si="2"/>
        <v>1</v>
      </c>
      <c r="K40" s="162">
        <v>0</v>
      </c>
      <c r="L40" s="153">
        <v>0</v>
      </c>
      <c r="M40" s="118">
        <f t="shared" si="3"/>
        <v>0</v>
      </c>
      <c r="N40" s="162">
        <v>0</v>
      </c>
      <c r="O40" s="153">
        <v>0</v>
      </c>
      <c r="P40" s="118">
        <f t="shared" si="4"/>
        <v>0</v>
      </c>
      <c r="Q40" s="120">
        <f t="shared" si="5"/>
        <v>0</v>
      </c>
      <c r="R40" s="118">
        <f t="shared" si="6"/>
        <v>1</v>
      </c>
      <c r="S40" s="118">
        <f t="shared" si="7"/>
        <v>1</v>
      </c>
    </row>
    <row r="41" spans="1:19" ht="12.75">
      <c r="A41" s="159">
        <v>1970</v>
      </c>
      <c r="B41" s="162">
        <v>0</v>
      </c>
      <c r="C41" s="153">
        <v>0</v>
      </c>
      <c r="D41" s="118">
        <f t="shared" si="0"/>
        <v>0</v>
      </c>
      <c r="E41" s="123">
        <v>1</v>
      </c>
      <c r="F41" s="153">
        <v>0</v>
      </c>
      <c r="G41" s="118">
        <f t="shared" si="1"/>
        <v>1</v>
      </c>
      <c r="H41" s="162">
        <v>0</v>
      </c>
      <c r="I41" s="153">
        <v>0</v>
      </c>
      <c r="J41" s="118">
        <f t="shared" si="2"/>
        <v>0</v>
      </c>
      <c r="K41" s="162">
        <v>0</v>
      </c>
      <c r="L41" s="153">
        <v>0</v>
      </c>
      <c r="M41" s="118">
        <f t="shared" si="3"/>
        <v>0</v>
      </c>
      <c r="N41" s="162">
        <v>0</v>
      </c>
      <c r="O41" s="153">
        <v>0</v>
      </c>
      <c r="P41" s="118">
        <f t="shared" si="4"/>
        <v>0</v>
      </c>
      <c r="Q41" s="120">
        <f t="shared" si="5"/>
        <v>1</v>
      </c>
      <c r="R41" s="118">
        <f t="shared" si="6"/>
        <v>0</v>
      </c>
      <c r="S41" s="118">
        <f t="shared" si="7"/>
        <v>1</v>
      </c>
    </row>
    <row r="42" spans="1:19" ht="12.75">
      <c r="A42" s="159">
        <v>1968</v>
      </c>
      <c r="B42" s="162">
        <v>1</v>
      </c>
      <c r="C42" s="153">
        <v>1</v>
      </c>
      <c r="D42" s="118">
        <f t="shared" si="0"/>
        <v>2</v>
      </c>
      <c r="E42" s="123">
        <v>0</v>
      </c>
      <c r="F42" s="153">
        <v>0</v>
      </c>
      <c r="G42" s="118">
        <f t="shared" si="1"/>
        <v>0</v>
      </c>
      <c r="H42" s="162">
        <v>0</v>
      </c>
      <c r="I42" s="153">
        <v>0</v>
      </c>
      <c r="J42" s="118">
        <f t="shared" si="2"/>
        <v>0</v>
      </c>
      <c r="K42" s="162">
        <v>0</v>
      </c>
      <c r="L42" s="153">
        <v>0</v>
      </c>
      <c r="M42" s="118">
        <f t="shared" si="3"/>
        <v>0</v>
      </c>
      <c r="N42" s="162">
        <v>0</v>
      </c>
      <c r="O42" s="153">
        <v>0</v>
      </c>
      <c r="P42" s="118">
        <f t="shared" si="4"/>
        <v>0</v>
      </c>
      <c r="Q42" s="120">
        <f t="shared" si="5"/>
        <v>1</v>
      </c>
      <c r="R42" s="118">
        <f t="shared" si="6"/>
        <v>1</v>
      </c>
      <c r="S42" s="118">
        <f t="shared" si="7"/>
        <v>2</v>
      </c>
    </row>
    <row r="43" spans="1:19" ht="12.75">
      <c r="A43" s="117" t="s">
        <v>11</v>
      </c>
      <c r="B43" s="116">
        <f aca="true" t="shared" si="8" ref="B43:S43">SUM(B10:B42)</f>
        <v>1142</v>
      </c>
      <c r="C43" s="113">
        <f t="shared" si="8"/>
        <v>952</v>
      </c>
      <c r="D43" s="114">
        <f t="shared" si="8"/>
        <v>2094</v>
      </c>
      <c r="E43" s="136">
        <f t="shared" si="8"/>
        <v>3902</v>
      </c>
      <c r="F43" s="113">
        <f t="shared" si="8"/>
        <v>3447</v>
      </c>
      <c r="G43" s="114">
        <f t="shared" si="8"/>
        <v>7349</v>
      </c>
      <c r="H43" s="116">
        <f t="shared" si="8"/>
        <v>45</v>
      </c>
      <c r="I43" s="113">
        <f t="shared" si="8"/>
        <v>34</v>
      </c>
      <c r="J43" s="114">
        <f t="shared" si="8"/>
        <v>79</v>
      </c>
      <c r="K43" s="116">
        <f t="shared" si="8"/>
        <v>65</v>
      </c>
      <c r="L43" s="113">
        <f t="shared" si="8"/>
        <v>55</v>
      </c>
      <c r="M43" s="114">
        <f t="shared" si="8"/>
        <v>120</v>
      </c>
      <c r="N43" s="116">
        <f t="shared" si="8"/>
        <v>27</v>
      </c>
      <c r="O43" s="113">
        <f t="shared" si="8"/>
        <v>12</v>
      </c>
      <c r="P43" s="114">
        <f t="shared" si="8"/>
        <v>39</v>
      </c>
      <c r="Q43" s="115">
        <f t="shared" si="8"/>
        <v>5181</v>
      </c>
      <c r="R43" s="114">
        <f t="shared" si="8"/>
        <v>4500</v>
      </c>
      <c r="S43" s="113">
        <f t="shared" si="8"/>
        <v>9681</v>
      </c>
    </row>
    <row r="44" spans="18:20" ht="12.75">
      <c r="R44" s="111"/>
      <c r="S44" s="111"/>
      <c r="T44" s="111"/>
    </row>
    <row r="45" spans="1:5" ht="18">
      <c r="A45" s="161"/>
      <c r="E45" s="160"/>
    </row>
  </sheetData>
  <sheetProtection/>
  <mergeCells count="9">
    <mergeCell ref="A3:S3"/>
    <mergeCell ref="N7:P7"/>
    <mergeCell ref="N8:P8"/>
    <mergeCell ref="A5:S5"/>
    <mergeCell ref="B7:D7"/>
    <mergeCell ref="Q7:S7"/>
    <mergeCell ref="K7:M7"/>
    <mergeCell ref="H7:J7"/>
    <mergeCell ref="E7:G7"/>
  </mergeCells>
  <printOptions horizontalCentered="1"/>
  <pageMargins left="0.1968503937007874" right="0.1968503937007874" top="0.5905511811023623" bottom="0.5905511811023623" header="0.5118110236220472" footer="0.5118110236220472"/>
  <pageSetup fitToHeight="1" fitToWidth="1" horizontalDpi="600" verticalDpi="600" orientation="landscape" paperSize="9" scale="87"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Y80"/>
  <sheetViews>
    <sheetView zoomScalePageLayoutView="0" workbookViewId="0" topLeftCell="A1">
      <selection activeCell="A83" sqref="A83"/>
    </sheetView>
  </sheetViews>
  <sheetFormatPr defaultColWidth="9.140625" defaultRowHeight="12.75"/>
  <cols>
    <col min="1" max="1" width="16.421875" style="152" customWidth="1"/>
    <col min="2" max="23" width="7.00390625" style="167" customWidth="1"/>
    <col min="24" max="24" width="8.421875" style="167" customWidth="1"/>
    <col min="25" max="25" width="7.00390625" style="152" customWidth="1"/>
    <col min="26" max="28" width="7.00390625" style="167" customWidth="1"/>
    <col min="29" max="16384" width="9.140625" style="167" customWidth="1"/>
  </cols>
  <sheetData>
    <row r="1" ht="12.75">
      <c r="A1" s="112" t="str">
        <f>'18_nivover_01'!A1</f>
        <v>Schooljaar 2018-2019</v>
      </c>
    </row>
    <row r="2" ht="12.75">
      <c r="A2" s="112"/>
    </row>
    <row r="3" spans="1:25" ht="12.75">
      <c r="A3" s="490" t="s">
        <v>101</v>
      </c>
      <c r="B3" s="490"/>
      <c r="C3" s="490"/>
      <c r="D3" s="490"/>
      <c r="E3" s="490"/>
      <c r="F3" s="490"/>
      <c r="G3" s="490"/>
      <c r="H3" s="490"/>
      <c r="I3" s="490"/>
      <c r="J3" s="490"/>
      <c r="K3" s="490"/>
      <c r="L3" s="490"/>
      <c r="M3" s="490"/>
      <c r="N3" s="490"/>
      <c r="O3" s="490"/>
      <c r="P3" s="490"/>
      <c r="Q3" s="490"/>
      <c r="R3" s="490"/>
      <c r="S3" s="490"/>
      <c r="T3" s="490"/>
      <c r="U3" s="490"/>
      <c r="V3" s="490"/>
      <c r="W3" s="490"/>
      <c r="X3" s="490"/>
      <c r="Y3" s="490"/>
    </row>
    <row r="4" spans="1:25" ht="12.75">
      <c r="A4" s="149"/>
      <c r="B4" s="149"/>
      <c r="C4" s="149"/>
      <c r="D4" s="149"/>
      <c r="E4" s="149"/>
      <c r="F4" s="149"/>
      <c r="G4" s="149"/>
      <c r="H4" s="149"/>
      <c r="I4" s="149"/>
      <c r="J4" s="149"/>
      <c r="K4" s="149"/>
      <c r="L4" s="149"/>
      <c r="M4" s="149"/>
      <c r="N4" s="149"/>
      <c r="O4" s="149"/>
      <c r="P4" s="149"/>
      <c r="Q4" s="149"/>
      <c r="R4" s="149"/>
      <c r="S4" s="149"/>
      <c r="T4" s="149"/>
      <c r="U4" s="149"/>
      <c r="V4" s="149"/>
      <c r="W4" s="149"/>
      <c r="X4" s="149"/>
      <c r="Y4" s="149"/>
    </row>
    <row r="5" spans="1:25" ht="12.75">
      <c r="A5" s="490" t="s">
        <v>102</v>
      </c>
      <c r="B5" s="490"/>
      <c r="C5" s="490"/>
      <c r="D5" s="490"/>
      <c r="E5" s="490"/>
      <c r="F5" s="490"/>
      <c r="G5" s="490"/>
      <c r="H5" s="490"/>
      <c r="I5" s="490"/>
      <c r="J5" s="490"/>
      <c r="K5" s="490"/>
      <c r="L5" s="490"/>
      <c r="M5" s="490"/>
      <c r="N5" s="490"/>
      <c r="O5" s="490"/>
      <c r="P5" s="490"/>
      <c r="Q5" s="490"/>
      <c r="R5" s="490"/>
      <c r="S5" s="490"/>
      <c r="T5" s="490"/>
      <c r="U5" s="490"/>
      <c r="V5" s="490"/>
      <c r="W5" s="490"/>
      <c r="X5" s="490"/>
      <c r="Y5" s="490"/>
    </row>
    <row r="6" ht="13.5" thickBot="1"/>
    <row r="7" spans="1:25" ht="12.75">
      <c r="A7" s="194"/>
      <c r="B7" s="501" t="s">
        <v>103</v>
      </c>
      <c r="C7" s="502"/>
      <c r="D7" s="502"/>
      <c r="E7" s="502"/>
      <c r="F7" s="502"/>
      <c r="G7" s="503"/>
      <c r="H7" s="501" t="s">
        <v>105</v>
      </c>
      <c r="I7" s="502"/>
      <c r="J7" s="502"/>
      <c r="K7" s="502"/>
      <c r="L7" s="502"/>
      <c r="M7" s="503"/>
      <c r="N7" s="501" t="s">
        <v>104</v>
      </c>
      <c r="O7" s="502"/>
      <c r="P7" s="502"/>
      <c r="Q7" s="502"/>
      <c r="R7" s="502"/>
      <c r="S7" s="503"/>
      <c r="T7" s="501" t="s">
        <v>40</v>
      </c>
      <c r="U7" s="502"/>
      <c r="V7" s="502"/>
      <c r="W7" s="502"/>
      <c r="X7" s="502"/>
      <c r="Y7" s="502"/>
    </row>
    <row r="8" spans="1:25" ht="12.75">
      <c r="A8" s="247"/>
      <c r="B8" s="498" t="s">
        <v>77</v>
      </c>
      <c r="C8" s="499"/>
      <c r="D8" s="499"/>
      <c r="E8" s="499"/>
      <c r="F8" s="500"/>
      <c r="G8" s="193" t="s">
        <v>11</v>
      </c>
      <c r="H8" s="498" t="s">
        <v>77</v>
      </c>
      <c r="I8" s="499"/>
      <c r="J8" s="499"/>
      <c r="K8" s="499"/>
      <c r="L8" s="500"/>
      <c r="M8" s="193" t="s">
        <v>11</v>
      </c>
      <c r="N8" s="498" t="s">
        <v>77</v>
      </c>
      <c r="O8" s="499"/>
      <c r="P8" s="499"/>
      <c r="Q8" s="499"/>
      <c r="R8" s="500"/>
      <c r="S8" s="193" t="s">
        <v>11</v>
      </c>
      <c r="T8" s="498" t="s">
        <v>77</v>
      </c>
      <c r="U8" s="499"/>
      <c r="V8" s="499"/>
      <c r="W8" s="499"/>
      <c r="X8" s="500"/>
      <c r="Y8" s="192" t="s">
        <v>11</v>
      </c>
    </row>
    <row r="9" spans="1:25" s="186" customFormat="1" ht="12.75">
      <c r="A9" s="191" t="s">
        <v>74</v>
      </c>
      <c r="B9" s="189" t="s">
        <v>78</v>
      </c>
      <c r="C9" s="188" t="s">
        <v>79</v>
      </c>
      <c r="D9" s="187" t="s">
        <v>80</v>
      </c>
      <c r="E9" s="187" t="s">
        <v>127</v>
      </c>
      <c r="F9" s="187" t="s">
        <v>81</v>
      </c>
      <c r="G9" s="190"/>
      <c r="H9" s="189" t="s">
        <v>78</v>
      </c>
      <c r="I9" s="188" t="s">
        <v>79</v>
      </c>
      <c r="J9" s="187" t="s">
        <v>80</v>
      </c>
      <c r="K9" s="187" t="s">
        <v>127</v>
      </c>
      <c r="L9" s="187" t="s">
        <v>81</v>
      </c>
      <c r="M9" s="190"/>
      <c r="N9" s="189" t="s">
        <v>78</v>
      </c>
      <c r="O9" s="188" t="s">
        <v>79</v>
      </c>
      <c r="P9" s="187" t="s">
        <v>80</v>
      </c>
      <c r="Q9" s="187" t="s">
        <v>127</v>
      </c>
      <c r="R9" s="187" t="s">
        <v>81</v>
      </c>
      <c r="S9" s="190"/>
      <c r="T9" s="189" t="s">
        <v>78</v>
      </c>
      <c r="U9" s="188" t="s">
        <v>79</v>
      </c>
      <c r="V9" s="187" t="s">
        <v>80</v>
      </c>
      <c r="W9" s="187" t="s">
        <v>127</v>
      </c>
      <c r="X9" s="187" t="s">
        <v>81</v>
      </c>
      <c r="Y9" s="185"/>
    </row>
    <row r="10" spans="1:25" ht="12.75">
      <c r="A10" s="172" t="s">
        <v>82</v>
      </c>
      <c r="B10" s="182">
        <v>4</v>
      </c>
      <c r="C10" s="181">
        <v>510</v>
      </c>
      <c r="D10" s="181">
        <v>2271</v>
      </c>
      <c r="E10" s="181"/>
      <c r="F10" s="181">
        <v>1265</v>
      </c>
      <c r="G10" s="170">
        <v>4050</v>
      </c>
      <c r="H10" s="182">
        <v>38</v>
      </c>
      <c r="I10" s="184">
        <v>1074</v>
      </c>
      <c r="J10" s="184">
        <v>11397</v>
      </c>
      <c r="K10" s="184"/>
      <c r="L10" s="180" t="s">
        <v>106</v>
      </c>
      <c r="M10" s="170">
        <v>12509</v>
      </c>
      <c r="N10" s="182">
        <v>12</v>
      </c>
      <c r="O10" s="184">
        <v>64</v>
      </c>
      <c r="P10" s="184">
        <v>135</v>
      </c>
      <c r="Q10" s="184"/>
      <c r="R10" s="180" t="str">
        <f>"(3)"</f>
        <v>(3)</v>
      </c>
      <c r="S10" s="170">
        <v>211</v>
      </c>
      <c r="T10" s="182">
        <v>54</v>
      </c>
      <c r="U10" s="184">
        <v>1648</v>
      </c>
      <c r="V10" s="184">
        <v>13803</v>
      </c>
      <c r="W10" s="184"/>
      <c r="X10" s="180" t="s">
        <v>113</v>
      </c>
      <c r="Y10" s="182">
        <v>16770</v>
      </c>
    </row>
    <row r="11" spans="1:25" ht="12.75">
      <c r="A11" s="172" t="s">
        <v>83</v>
      </c>
      <c r="B11" s="182">
        <v>10</v>
      </c>
      <c r="C11" s="181">
        <v>513</v>
      </c>
      <c r="D11" s="181">
        <v>2247</v>
      </c>
      <c r="E11" s="181"/>
      <c r="F11" s="181">
        <v>1317</v>
      </c>
      <c r="G11" s="182">
        <v>4087</v>
      </c>
      <c r="H11" s="182">
        <v>59</v>
      </c>
      <c r="I11" s="184">
        <v>1038</v>
      </c>
      <c r="J11" s="184">
        <v>11106</v>
      </c>
      <c r="K11" s="184"/>
      <c r="L11" s="180" t="s">
        <v>106</v>
      </c>
      <c r="M11" s="170">
        <v>12203</v>
      </c>
      <c r="N11" s="182">
        <v>13</v>
      </c>
      <c r="O11" s="184">
        <v>64</v>
      </c>
      <c r="P11" s="184">
        <v>192</v>
      </c>
      <c r="Q11" s="184"/>
      <c r="R11" s="180" t="s">
        <v>106</v>
      </c>
      <c r="S11" s="182">
        <v>269</v>
      </c>
      <c r="T11" s="182">
        <v>82</v>
      </c>
      <c r="U11" s="184">
        <v>1615</v>
      </c>
      <c r="V11" s="184">
        <v>13545</v>
      </c>
      <c r="W11" s="184"/>
      <c r="X11" s="180" t="s">
        <v>114</v>
      </c>
      <c r="Y11" s="182">
        <v>16559</v>
      </c>
    </row>
    <row r="12" spans="1:25" ht="12.75">
      <c r="A12" s="172" t="s">
        <v>84</v>
      </c>
      <c r="B12" s="182">
        <v>14</v>
      </c>
      <c r="C12" s="181">
        <v>486</v>
      </c>
      <c r="D12" s="181">
        <v>2273</v>
      </c>
      <c r="E12" s="181"/>
      <c r="F12" s="181">
        <v>1405</v>
      </c>
      <c r="G12" s="182">
        <v>4178</v>
      </c>
      <c r="H12" s="182">
        <v>49</v>
      </c>
      <c r="I12" s="184">
        <v>892</v>
      </c>
      <c r="J12" s="184">
        <v>10512</v>
      </c>
      <c r="K12" s="184"/>
      <c r="L12" s="180" t="s">
        <v>106</v>
      </c>
      <c r="M12" s="170">
        <v>11453</v>
      </c>
      <c r="N12" s="182">
        <v>8</v>
      </c>
      <c r="O12" s="184">
        <v>65</v>
      </c>
      <c r="P12" s="184">
        <v>184</v>
      </c>
      <c r="Q12" s="184"/>
      <c r="R12" s="180" t="s">
        <v>106</v>
      </c>
      <c r="S12" s="182">
        <v>257</v>
      </c>
      <c r="T12" s="182">
        <v>71</v>
      </c>
      <c r="U12" s="184">
        <v>1443</v>
      </c>
      <c r="V12" s="184">
        <v>12969</v>
      </c>
      <c r="W12" s="184"/>
      <c r="X12" s="180" t="s">
        <v>115</v>
      </c>
      <c r="Y12" s="182">
        <v>15888</v>
      </c>
    </row>
    <row r="13" spans="1:25" ht="12.75">
      <c r="A13" s="172" t="s">
        <v>85</v>
      </c>
      <c r="B13" s="182">
        <v>33</v>
      </c>
      <c r="C13" s="181">
        <v>478</v>
      </c>
      <c r="D13" s="181">
        <v>2195</v>
      </c>
      <c r="E13" s="181"/>
      <c r="F13" s="181">
        <v>1422</v>
      </c>
      <c r="G13" s="182">
        <v>4128</v>
      </c>
      <c r="H13" s="182">
        <v>37</v>
      </c>
      <c r="I13" s="184">
        <v>813</v>
      </c>
      <c r="J13" s="184">
        <v>9985</v>
      </c>
      <c r="K13" s="184"/>
      <c r="L13" s="180" t="s">
        <v>106</v>
      </c>
      <c r="M13" s="170">
        <v>10835</v>
      </c>
      <c r="N13" s="182">
        <v>10</v>
      </c>
      <c r="O13" s="184">
        <v>72</v>
      </c>
      <c r="P13" s="184">
        <v>196</v>
      </c>
      <c r="Q13" s="184"/>
      <c r="R13" s="180" t="s">
        <v>106</v>
      </c>
      <c r="S13" s="182">
        <v>278</v>
      </c>
      <c r="T13" s="182">
        <v>80</v>
      </c>
      <c r="U13" s="184">
        <v>1363</v>
      </c>
      <c r="V13" s="184">
        <v>12376</v>
      </c>
      <c r="W13" s="184"/>
      <c r="X13" s="180" t="s">
        <v>116</v>
      </c>
      <c r="Y13" s="182">
        <v>15241</v>
      </c>
    </row>
    <row r="14" spans="1:25" ht="12.75">
      <c r="A14" s="172" t="s">
        <v>86</v>
      </c>
      <c r="B14" s="182">
        <v>24</v>
      </c>
      <c r="C14" s="181">
        <v>505</v>
      </c>
      <c r="D14" s="181">
        <v>1948</v>
      </c>
      <c r="E14" s="181"/>
      <c r="F14" s="181">
        <v>1277</v>
      </c>
      <c r="G14" s="182">
        <v>3754</v>
      </c>
      <c r="H14" s="182">
        <v>44</v>
      </c>
      <c r="I14" s="184">
        <v>765</v>
      </c>
      <c r="J14" s="184">
        <v>9373</v>
      </c>
      <c r="K14" s="184"/>
      <c r="L14" s="180" t="s">
        <v>106</v>
      </c>
      <c r="M14" s="170">
        <v>10182</v>
      </c>
      <c r="N14" s="182">
        <v>12</v>
      </c>
      <c r="O14" s="184">
        <v>51</v>
      </c>
      <c r="P14" s="184">
        <v>175</v>
      </c>
      <c r="Q14" s="184"/>
      <c r="R14" s="180" t="s">
        <v>106</v>
      </c>
      <c r="S14" s="182">
        <v>238</v>
      </c>
      <c r="T14" s="182">
        <v>80</v>
      </c>
      <c r="U14" s="184">
        <v>1321</v>
      </c>
      <c r="V14" s="184">
        <v>11496</v>
      </c>
      <c r="W14" s="184"/>
      <c r="X14" s="180" t="s">
        <v>117</v>
      </c>
      <c r="Y14" s="182">
        <v>14174</v>
      </c>
    </row>
    <row r="15" spans="1:25" ht="12.75">
      <c r="A15" s="172" t="s">
        <v>87</v>
      </c>
      <c r="B15" s="182">
        <v>19</v>
      </c>
      <c r="C15" s="181">
        <v>449</v>
      </c>
      <c r="D15" s="181">
        <v>2022</v>
      </c>
      <c r="E15" s="181"/>
      <c r="F15" s="180" t="str">
        <f>"(2)"</f>
        <v>(2)</v>
      </c>
      <c r="G15" s="182">
        <v>2490</v>
      </c>
      <c r="H15" s="182">
        <v>41</v>
      </c>
      <c r="I15" s="184">
        <v>733</v>
      </c>
      <c r="J15" s="184">
        <v>8843</v>
      </c>
      <c r="K15" s="184"/>
      <c r="L15" s="180" t="s">
        <v>106</v>
      </c>
      <c r="M15" s="170">
        <v>9617</v>
      </c>
      <c r="N15" s="182">
        <v>10</v>
      </c>
      <c r="O15" s="184">
        <v>47</v>
      </c>
      <c r="P15" s="184">
        <v>163</v>
      </c>
      <c r="Q15" s="184"/>
      <c r="R15" s="180" t="s">
        <v>106</v>
      </c>
      <c r="S15" s="182">
        <v>220</v>
      </c>
      <c r="T15" s="182">
        <v>70</v>
      </c>
      <c r="U15" s="184">
        <v>1229</v>
      </c>
      <c r="V15" s="184">
        <v>11028</v>
      </c>
      <c r="W15" s="184"/>
      <c r="X15" s="180" t="s">
        <v>107</v>
      </c>
      <c r="Y15" s="182">
        <v>12327</v>
      </c>
    </row>
    <row r="16" spans="1:25" ht="12.75">
      <c r="A16" s="172" t="s">
        <v>88</v>
      </c>
      <c r="B16" s="182">
        <v>25</v>
      </c>
      <c r="C16" s="181">
        <v>427</v>
      </c>
      <c r="D16" s="181">
        <v>1889</v>
      </c>
      <c r="E16" s="181"/>
      <c r="F16" s="180" t="s">
        <v>70</v>
      </c>
      <c r="G16" s="182">
        <v>2341</v>
      </c>
      <c r="H16" s="182">
        <v>42</v>
      </c>
      <c r="I16" s="184">
        <v>682</v>
      </c>
      <c r="J16" s="184">
        <v>8010</v>
      </c>
      <c r="K16" s="184"/>
      <c r="L16" s="180" t="s">
        <v>106</v>
      </c>
      <c r="M16" s="170">
        <v>8734</v>
      </c>
      <c r="N16" s="182">
        <v>10</v>
      </c>
      <c r="O16" s="184">
        <v>37</v>
      </c>
      <c r="P16" s="184">
        <v>127</v>
      </c>
      <c r="Q16" s="184"/>
      <c r="R16" s="180" t="s">
        <v>106</v>
      </c>
      <c r="S16" s="182">
        <v>174</v>
      </c>
      <c r="T16" s="182">
        <v>77</v>
      </c>
      <c r="U16" s="184">
        <v>1146</v>
      </c>
      <c r="V16" s="184">
        <v>10026</v>
      </c>
      <c r="W16" s="184"/>
      <c r="X16" s="180" t="s">
        <v>107</v>
      </c>
      <c r="Y16" s="182">
        <v>11249</v>
      </c>
    </row>
    <row r="17" spans="1:25" ht="12.75">
      <c r="A17" s="172" t="s">
        <v>89</v>
      </c>
      <c r="B17" s="182">
        <v>29</v>
      </c>
      <c r="C17" s="181">
        <v>377</v>
      </c>
      <c r="D17" s="181">
        <v>1798</v>
      </c>
      <c r="E17" s="181"/>
      <c r="F17" s="180" t="s">
        <v>70</v>
      </c>
      <c r="G17" s="182">
        <v>2204</v>
      </c>
      <c r="H17" s="182">
        <v>43</v>
      </c>
      <c r="I17" s="184">
        <v>758</v>
      </c>
      <c r="J17" s="184">
        <v>7704</v>
      </c>
      <c r="K17" s="184"/>
      <c r="L17" s="180" t="s">
        <v>106</v>
      </c>
      <c r="M17" s="170">
        <v>8505</v>
      </c>
      <c r="N17" s="182">
        <v>12</v>
      </c>
      <c r="O17" s="184">
        <v>27</v>
      </c>
      <c r="P17" s="184">
        <v>145</v>
      </c>
      <c r="Q17" s="184"/>
      <c r="R17" s="180" t="s">
        <v>106</v>
      </c>
      <c r="S17" s="182">
        <v>184</v>
      </c>
      <c r="T17" s="182">
        <v>84</v>
      </c>
      <c r="U17" s="184">
        <v>1162</v>
      </c>
      <c r="V17" s="184">
        <v>9647</v>
      </c>
      <c r="W17" s="184"/>
      <c r="X17" s="180" t="s">
        <v>107</v>
      </c>
      <c r="Y17" s="182">
        <v>10893</v>
      </c>
    </row>
    <row r="18" spans="1:25" ht="12.75">
      <c r="A18" s="172" t="s">
        <v>90</v>
      </c>
      <c r="B18" s="182">
        <v>29</v>
      </c>
      <c r="C18" s="181">
        <v>366</v>
      </c>
      <c r="D18" s="181">
        <v>1725</v>
      </c>
      <c r="E18" s="181"/>
      <c r="F18" s="180" t="s">
        <v>70</v>
      </c>
      <c r="G18" s="182">
        <v>2120</v>
      </c>
      <c r="H18" s="182">
        <v>44</v>
      </c>
      <c r="I18" s="184">
        <v>761</v>
      </c>
      <c r="J18" s="184">
        <v>7224</v>
      </c>
      <c r="K18" s="184"/>
      <c r="L18" s="180" t="s">
        <v>106</v>
      </c>
      <c r="M18" s="170">
        <v>8029</v>
      </c>
      <c r="N18" s="182">
        <v>6</v>
      </c>
      <c r="O18" s="184">
        <v>36</v>
      </c>
      <c r="P18" s="184">
        <v>128</v>
      </c>
      <c r="Q18" s="184"/>
      <c r="R18" s="180" t="s">
        <v>106</v>
      </c>
      <c r="S18" s="182">
        <v>170</v>
      </c>
      <c r="T18" s="182">
        <v>79</v>
      </c>
      <c r="U18" s="184">
        <v>1163</v>
      </c>
      <c r="V18" s="184">
        <v>9077</v>
      </c>
      <c r="W18" s="184"/>
      <c r="X18" s="180" t="s">
        <v>107</v>
      </c>
      <c r="Y18" s="182">
        <v>10319</v>
      </c>
    </row>
    <row r="19" spans="1:25" ht="12.75">
      <c r="A19" s="172" t="s">
        <v>91</v>
      </c>
      <c r="B19" s="182">
        <v>42</v>
      </c>
      <c r="C19" s="181">
        <v>360</v>
      </c>
      <c r="D19" s="181">
        <v>1678</v>
      </c>
      <c r="E19" s="181"/>
      <c r="F19" s="180" t="s">
        <v>70</v>
      </c>
      <c r="G19" s="182">
        <v>2080</v>
      </c>
      <c r="H19" s="182">
        <v>40</v>
      </c>
      <c r="I19" s="184">
        <v>741</v>
      </c>
      <c r="J19" s="184">
        <v>6934</v>
      </c>
      <c r="K19" s="184"/>
      <c r="L19" s="180" t="s">
        <v>106</v>
      </c>
      <c r="M19" s="170">
        <v>7715</v>
      </c>
      <c r="N19" s="182">
        <v>9</v>
      </c>
      <c r="O19" s="184">
        <v>34</v>
      </c>
      <c r="P19" s="184">
        <v>161</v>
      </c>
      <c r="Q19" s="184"/>
      <c r="R19" s="180" t="s">
        <v>106</v>
      </c>
      <c r="S19" s="182">
        <v>204</v>
      </c>
      <c r="T19" s="182">
        <v>91</v>
      </c>
      <c r="U19" s="184">
        <v>1135</v>
      </c>
      <c r="V19" s="184">
        <v>8773</v>
      </c>
      <c r="W19" s="184"/>
      <c r="X19" s="180" t="s">
        <v>107</v>
      </c>
      <c r="Y19" s="182">
        <v>9999</v>
      </c>
    </row>
    <row r="20" spans="1:25" ht="12.75">
      <c r="A20" s="172" t="s">
        <v>108</v>
      </c>
      <c r="B20" s="182">
        <v>60</v>
      </c>
      <c r="C20" s="181">
        <v>499</v>
      </c>
      <c r="D20" s="181">
        <v>1628</v>
      </c>
      <c r="E20" s="181"/>
      <c r="F20" s="180" t="s">
        <v>70</v>
      </c>
      <c r="G20" s="183">
        <v>2187</v>
      </c>
      <c r="H20" s="182">
        <v>37</v>
      </c>
      <c r="I20" s="184">
        <v>768</v>
      </c>
      <c r="J20" s="184">
        <v>6867</v>
      </c>
      <c r="K20" s="184"/>
      <c r="L20" s="180" t="s">
        <v>106</v>
      </c>
      <c r="M20" s="183">
        <v>7672</v>
      </c>
      <c r="N20" s="182">
        <v>8</v>
      </c>
      <c r="O20" s="184">
        <v>47</v>
      </c>
      <c r="P20" s="184">
        <v>164</v>
      </c>
      <c r="Q20" s="184"/>
      <c r="R20" s="180" t="s">
        <v>106</v>
      </c>
      <c r="S20" s="183">
        <v>219</v>
      </c>
      <c r="T20" s="182">
        <v>105</v>
      </c>
      <c r="U20" s="184">
        <v>1314</v>
      </c>
      <c r="V20" s="184">
        <v>8659</v>
      </c>
      <c r="W20" s="184"/>
      <c r="X20" s="180" t="s">
        <v>107</v>
      </c>
      <c r="Y20" s="179">
        <v>10078</v>
      </c>
    </row>
    <row r="21" spans="1:25" ht="12.75">
      <c r="A21" s="172" t="s">
        <v>93</v>
      </c>
      <c r="B21" s="182">
        <v>56</v>
      </c>
      <c r="C21" s="181">
        <v>537</v>
      </c>
      <c r="D21" s="181">
        <v>1567</v>
      </c>
      <c r="E21" s="181"/>
      <c r="F21" s="180" t="s">
        <v>70</v>
      </c>
      <c r="G21" s="183">
        <v>2160</v>
      </c>
      <c r="H21" s="182">
        <v>46</v>
      </c>
      <c r="I21" s="184">
        <v>836</v>
      </c>
      <c r="J21" s="184">
        <v>7064</v>
      </c>
      <c r="K21" s="184"/>
      <c r="L21" s="180" t="s">
        <v>106</v>
      </c>
      <c r="M21" s="183">
        <v>7946</v>
      </c>
      <c r="N21" s="182">
        <v>8</v>
      </c>
      <c r="O21" s="184">
        <v>36</v>
      </c>
      <c r="P21" s="184">
        <v>113</v>
      </c>
      <c r="Q21" s="184"/>
      <c r="R21" s="180" t="s">
        <v>106</v>
      </c>
      <c r="S21" s="183">
        <v>157</v>
      </c>
      <c r="T21" s="182">
        <v>110</v>
      </c>
      <c r="U21" s="184">
        <v>1409</v>
      </c>
      <c r="V21" s="184">
        <v>8744</v>
      </c>
      <c r="W21" s="184"/>
      <c r="X21" s="180" t="s">
        <v>107</v>
      </c>
      <c r="Y21" s="179">
        <v>10263</v>
      </c>
    </row>
    <row r="22" spans="1:25" ht="12.75">
      <c r="A22" s="172" t="s">
        <v>94</v>
      </c>
      <c r="B22" s="182">
        <v>57</v>
      </c>
      <c r="C22" s="181">
        <v>502</v>
      </c>
      <c r="D22" s="181">
        <v>1559</v>
      </c>
      <c r="E22" s="181"/>
      <c r="F22" s="180" t="s">
        <v>70</v>
      </c>
      <c r="G22" s="183">
        <v>2118</v>
      </c>
      <c r="H22" s="182">
        <v>40</v>
      </c>
      <c r="I22" s="184">
        <v>806</v>
      </c>
      <c r="J22" s="184">
        <v>7072</v>
      </c>
      <c r="K22" s="184"/>
      <c r="L22" s="180" t="s">
        <v>106</v>
      </c>
      <c r="M22" s="183">
        <v>7918</v>
      </c>
      <c r="N22" s="182">
        <v>13</v>
      </c>
      <c r="O22" s="184">
        <v>45</v>
      </c>
      <c r="P22" s="184">
        <v>110</v>
      </c>
      <c r="Q22" s="184"/>
      <c r="R22" s="180" t="s">
        <v>106</v>
      </c>
      <c r="S22" s="183">
        <v>168</v>
      </c>
      <c r="T22" s="182">
        <v>110</v>
      </c>
      <c r="U22" s="184">
        <v>1353</v>
      </c>
      <c r="V22" s="184">
        <v>8741</v>
      </c>
      <c r="W22" s="184"/>
      <c r="X22" s="180" t="s">
        <v>107</v>
      </c>
      <c r="Y22" s="179">
        <v>10204</v>
      </c>
    </row>
    <row r="23" spans="1:25" ht="12.75">
      <c r="A23" s="172" t="s">
        <v>75</v>
      </c>
      <c r="B23" s="182">
        <v>57</v>
      </c>
      <c r="C23" s="181">
        <v>522</v>
      </c>
      <c r="D23" s="181">
        <v>1522</v>
      </c>
      <c r="E23" s="181"/>
      <c r="F23" s="180" t="s">
        <v>70</v>
      </c>
      <c r="G23" s="183">
        <v>2101</v>
      </c>
      <c r="H23" s="182">
        <v>44</v>
      </c>
      <c r="I23" s="184">
        <v>767</v>
      </c>
      <c r="J23" s="184">
        <v>7154</v>
      </c>
      <c r="K23" s="184"/>
      <c r="L23" s="180" t="s">
        <v>106</v>
      </c>
      <c r="M23" s="183">
        <v>7965</v>
      </c>
      <c r="N23" s="182">
        <v>12</v>
      </c>
      <c r="O23" s="184">
        <v>75</v>
      </c>
      <c r="P23" s="184">
        <v>111</v>
      </c>
      <c r="Q23" s="184"/>
      <c r="R23" s="180" t="s">
        <v>106</v>
      </c>
      <c r="S23" s="183">
        <v>198</v>
      </c>
      <c r="T23" s="182">
        <v>113</v>
      </c>
      <c r="U23" s="184">
        <v>1364</v>
      </c>
      <c r="V23" s="184">
        <v>8787</v>
      </c>
      <c r="W23" s="184"/>
      <c r="X23" s="180" t="s">
        <v>107</v>
      </c>
      <c r="Y23" s="179">
        <v>10264</v>
      </c>
    </row>
    <row r="24" spans="1:25" ht="12.75">
      <c r="A24" s="172" t="s">
        <v>95</v>
      </c>
      <c r="B24" s="182">
        <v>62</v>
      </c>
      <c r="C24" s="181">
        <v>514</v>
      </c>
      <c r="D24" s="181">
        <v>1569</v>
      </c>
      <c r="E24" s="181"/>
      <c r="F24" s="180" t="s">
        <v>70</v>
      </c>
      <c r="G24" s="183">
        <v>2145</v>
      </c>
      <c r="H24" s="182">
        <v>48</v>
      </c>
      <c r="I24" s="184">
        <v>771</v>
      </c>
      <c r="J24" s="184">
        <v>7405</v>
      </c>
      <c r="K24" s="184"/>
      <c r="L24" s="180" t="s">
        <v>106</v>
      </c>
      <c r="M24" s="183">
        <v>8224</v>
      </c>
      <c r="N24" s="182">
        <v>9</v>
      </c>
      <c r="O24" s="184">
        <v>74</v>
      </c>
      <c r="P24" s="184">
        <v>120</v>
      </c>
      <c r="Q24" s="184"/>
      <c r="R24" s="180" t="s">
        <v>106</v>
      </c>
      <c r="S24" s="183">
        <v>203</v>
      </c>
      <c r="T24" s="182">
        <v>119</v>
      </c>
      <c r="U24" s="184">
        <v>1359</v>
      </c>
      <c r="V24" s="184">
        <v>9094</v>
      </c>
      <c r="W24" s="184"/>
      <c r="X24" s="180" t="s">
        <v>107</v>
      </c>
      <c r="Y24" s="179">
        <v>10572</v>
      </c>
    </row>
    <row r="25" spans="1:25" ht="12.75">
      <c r="A25" s="172" t="s">
        <v>96</v>
      </c>
      <c r="B25" s="185">
        <v>54</v>
      </c>
      <c r="C25" s="180">
        <v>491</v>
      </c>
      <c r="D25" s="180">
        <v>1682</v>
      </c>
      <c r="E25" s="180"/>
      <c r="F25" s="180" t="s">
        <v>70</v>
      </c>
      <c r="G25" s="183">
        <v>2227</v>
      </c>
      <c r="H25" s="182">
        <v>61</v>
      </c>
      <c r="I25" s="184">
        <v>747</v>
      </c>
      <c r="J25" s="184">
        <v>7521</v>
      </c>
      <c r="K25" s="184"/>
      <c r="L25" s="180" t="s">
        <v>106</v>
      </c>
      <c r="M25" s="183">
        <v>8329</v>
      </c>
      <c r="N25" s="182">
        <v>11</v>
      </c>
      <c r="O25" s="184">
        <v>71</v>
      </c>
      <c r="P25" s="184">
        <v>130</v>
      </c>
      <c r="Q25" s="184"/>
      <c r="R25" s="180" t="s">
        <v>106</v>
      </c>
      <c r="S25" s="183">
        <v>212</v>
      </c>
      <c r="T25" s="182">
        <v>126</v>
      </c>
      <c r="U25" s="184">
        <v>1309</v>
      </c>
      <c r="V25" s="184">
        <v>9333</v>
      </c>
      <c r="W25" s="184"/>
      <c r="X25" s="180" t="s">
        <v>107</v>
      </c>
      <c r="Y25" s="179">
        <v>10768</v>
      </c>
    </row>
    <row r="26" spans="1:25" ht="12.75">
      <c r="A26" s="172" t="s">
        <v>76</v>
      </c>
      <c r="B26" s="185">
        <v>53</v>
      </c>
      <c r="C26" s="180">
        <v>540</v>
      </c>
      <c r="D26" s="180">
        <v>1705</v>
      </c>
      <c r="E26" s="180"/>
      <c r="F26" s="180" t="s">
        <v>70</v>
      </c>
      <c r="G26" s="183">
        <v>2298</v>
      </c>
      <c r="H26" s="182">
        <v>53</v>
      </c>
      <c r="I26" s="184">
        <v>775</v>
      </c>
      <c r="J26" s="184">
        <v>7660</v>
      </c>
      <c r="K26" s="184"/>
      <c r="L26" s="180" t="s">
        <v>106</v>
      </c>
      <c r="M26" s="183">
        <v>8488</v>
      </c>
      <c r="N26" s="182">
        <v>15</v>
      </c>
      <c r="O26" s="184">
        <v>78</v>
      </c>
      <c r="P26" s="184">
        <v>133</v>
      </c>
      <c r="Q26" s="184"/>
      <c r="R26" s="180" t="s">
        <v>106</v>
      </c>
      <c r="S26" s="183">
        <v>226</v>
      </c>
      <c r="T26" s="182">
        <v>121</v>
      </c>
      <c r="U26" s="184">
        <v>1393</v>
      </c>
      <c r="V26" s="184">
        <v>9498</v>
      </c>
      <c r="W26" s="184"/>
      <c r="X26" s="180" t="s">
        <v>107</v>
      </c>
      <c r="Y26" s="179">
        <v>11012</v>
      </c>
    </row>
    <row r="27" spans="1:25" ht="12.75">
      <c r="A27" s="172" t="s">
        <v>121</v>
      </c>
      <c r="B27" s="185">
        <v>56</v>
      </c>
      <c r="C27" s="180">
        <v>521</v>
      </c>
      <c r="D27" s="180">
        <v>1776</v>
      </c>
      <c r="E27" s="180"/>
      <c r="F27" s="180" t="s">
        <v>70</v>
      </c>
      <c r="G27" s="183">
        <f>SUM(B27:D27)</f>
        <v>2353</v>
      </c>
      <c r="H27" s="182">
        <v>49</v>
      </c>
      <c r="I27" s="184">
        <v>774</v>
      </c>
      <c r="J27" s="184">
        <v>7668</v>
      </c>
      <c r="K27" s="184"/>
      <c r="L27" s="180" t="s">
        <v>106</v>
      </c>
      <c r="M27" s="183">
        <f>SUM(H27:J27)</f>
        <v>8491</v>
      </c>
      <c r="N27" s="182">
        <v>47</v>
      </c>
      <c r="O27" s="184">
        <v>92</v>
      </c>
      <c r="P27" s="184">
        <v>146</v>
      </c>
      <c r="Q27" s="184"/>
      <c r="R27" s="180" t="s">
        <v>106</v>
      </c>
      <c r="S27" s="183">
        <f>SUM(N27:P27)</f>
        <v>285</v>
      </c>
      <c r="T27" s="182">
        <f aca="true" t="shared" si="0" ref="T27:T37">SUM(H27,N27,B27)</f>
        <v>152</v>
      </c>
      <c r="U27" s="181">
        <f aca="true" t="shared" si="1" ref="U27:U37">SUM(I27,O27,C27)</f>
        <v>1387</v>
      </c>
      <c r="V27" s="181">
        <f aca="true" t="shared" si="2" ref="V27:V37">SUM(J27,P27,D27)</f>
        <v>9590</v>
      </c>
      <c r="W27" s="181"/>
      <c r="X27" s="180" t="s">
        <v>107</v>
      </c>
      <c r="Y27" s="179">
        <f>SUM(T27:V27)</f>
        <v>11129</v>
      </c>
    </row>
    <row r="28" spans="1:25" ht="12.75">
      <c r="A28" s="172" t="s">
        <v>130</v>
      </c>
      <c r="B28" s="185">
        <v>70</v>
      </c>
      <c r="C28" s="180">
        <v>464</v>
      </c>
      <c r="D28" s="180">
        <v>1838</v>
      </c>
      <c r="E28" s="180">
        <v>4</v>
      </c>
      <c r="F28" s="180" t="s">
        <v>70</v>
      </c>
      <c r="G28" s="183">
        <f>SUM(B28:E28)</f>
        <v>2376</v>
      </c>
      <c r="H28" s="182">
        <v>57</v>
      </c>
      <c r="I28" s="184">
        <v>790</v>
      </c>
      <c r="J28" s="184">
        <f>7817-132</f>
        <v>7685</v>
      </c>
      <c r="K28" s="184">
        <v>132</v>
      </c>
      <c r="L28" s="180" t="s">
        <v>106</v>
      </c>
      <c r="M28" s="183">
        <f>SUM(H28:K28)</f>
        <v>8664</v>
      </c>
      <c r="N28" s="182">
        <v>23</v>
      </c>
      <c r="O28" s="184">
        <v>102</v>
      </c>
      <c r="P28" s="184">
        <v>104</v>
      </c>
      <c r="Q28" s="184">
        <v>33</v>
      </c>
      <c r="R28" s="180" t="s">
        <v>106</v>
      </c>
      <c r="S28" s="183">
        <f>SUM(N28:Q28)</f>
        <v>262</v>
      </c>
      <c r="T28" s="182">
        <f t="shared" si="0"/>
        <v>150</v>
      </c>
      <c r="U28" s="181">
        <f t="shared" si="1"/>
        <v>1356</v>
      </c>
      <c r="V28" s="181">
        <f t="shared" si="2"/>
        <v>9627</v>
      </c>
      <c r="W28" s="181">
        <f aca="true" t="shared" si="3" ref="W28:W37">SUM(K28,Q28,E28)</f>
        <v>169</v>
      </c>
      <c r="X28" s="180" t="s">
        <v>107</v>
      </c>
      <c r="Y28" s="179">
        <f aca="true" t="shared" si="4" ref="Y28:Y37">SUM(T28:W28)</f>
        <v>11302</v>
      </c>
    </row>
    <row r="29" spans="1:25" ht="12.75">
      <c r="A29" s="172" t="s">
        <v>137</v>
      </c>
      <c r="B29" s="180">
        <v>71</v>
      </c>
      <c r="C29" s="180">
        <v>518</v>
      </c>
      <c r="D29" s="180">
        <v>1900</v>
      </c>
      <c r="E29" s="180">
        <v>4</v>
      </c>
      <c r="F29" s="180" t="s">
        <v>70</v>
      </c>
      <c r="G29" s="183">
        <f>SUM(B29:E29)</f>
        <v>2493</v>
      </c>
      <c r="H29" s="181">
        <v>72</v>
      </c>
      <c r="I29" s="184">
        <v>797</v>
      </c>
      <c r="J29" s="184">
        <v>7723</v>
      </c>
      <c r="K29" s="184">
        <v>133</v>
      </c>
      <c r="L29" s="180" t="s">
        <v>106</v>
      </c>
      <c r="M29" s="183">
        <f>SUM(H29:K29)</f>
        <v>8725</v>
      </c>
      <c r="N29" s="181">
        <v>21</v>
      </c>
      <c r="O29" s="184">
        <v>101</v>
      </c>
      <c r="P29" s="184">
        <v>103</v>
      </c>
      <c r="Q29" s="184">
        <v>36</v>
      </c>
      <c r="R29" s="180" t="s">
        <v>106</v>
      </c>
      <c r="S29" s="183">
        <f>SUM(N29:Q29)</f>
        <v>261</v>
      </c>
      <c r="T29" s="182">
        <f t="shared" si="0"/>
        <v>164</v>
      </c>
      <c r="U29" s="181">
        <f t="shared" si="1"/>
        <v>1416</v>
      </c>
      <c r="V29" s="181">
        <f t="shared" si="2"/>
        <v>9726</v>
      </c>
      <c r="W29" s="181">
        <f t="shared" si="3"/>
        <v>173</v>
      </c>
      <c r="X29" s="180" t="s">
        <v>107</v>
      </c>
      <c r="Y29" s="179">
        <f t="shared" si="4"/>
        <v>11479</v>
      </c>
    </row>
    <row r="30" spans="1:25" ht="12.75">
      <c r="A30" s="172" t="s">
        <v>140</v>
      </c>
      <c r="B30" s="180">
        <v>64</v>
      </c>
      <c r="C30" s="180">
        <v>436</v>
      </c>
      <c r="D30" s="180">
        <v>1896</v>
      </c>
      <c r="E30" s="180">
        <v>5</v>
      </c>
      <c r="F30" s="180" t="s">
        <v>70</v>
      </c>
      <c r="G30" s="183">
        <f>SUM(B30:E30)</f>
        <v>2401</v>
      </c>
      <c r="H30" s="181">
        <v>74</v>
      </c>
      <c r="I30" s="184">
        <v>776</v>
      </c>
      <c r="J30" s="184">
        <v>7615</v>
      </c>
      <c r="K30" s="184">
        <v>138</v>
      </c>
      <c r="L30" s="180" t="s">
        <v>106</v>
      </c>
      <c r="M30" s="183">
        <f>SUM(H30:K30)</f>
        <v>8603</v>
      </c>
      <c r="N30" s="181">
        <v>22</v>
      </c>
      <c r="O30" s="184">
        <v>90</v>
      </c>
      <c r="P30" s="184">
        <v>111</v>
      </c>
      <c r="Q30" s="184">
        <v>32</v>
      </c>
      <c r="R30" s="180" t="s">
        <v>106</v>
      </c>
      <c r="S30" s="183">
        <f>SUM(N30:Q30)</f>
        <v>255</v>
      </c>
      <c r="T30" s="182">
        <f t="shared" si="0"/>
        <v>160</v>
      </c>
      <c r="U30" s="181">
        <f t="shared" si="1"/>
        <v>1302</v>
      </c>
      <c r="V30" s="181">
        <f t="shared" si="2"/>
        <v>9622</v>
      </c>
      <c r="W30" s="181">
        <f t="shared" si="3"/>
        <v>175</v>
      </c>
      <c r="X30" s="180" t="s">
        <v>107</v>
      </c>
      <c r="Y30" s="179">
        <f t="shared" si="4"/>
        <v>11259</v>
      </c>
    </row>
    <row r="31" spans="1:25" ht="12.75">
      <c r="A31" s="172" t="s">
        <v>148</v>
      </c>
      <c r="B31" s="180">
        <v>58</v>
      </c>
      <c r="C31" s="180">
        <v>433</v>
      </c>
      <c r="D31" s="180">
        <v>1939</v>
      </c>
      <c r="E31" s="180">
        <v>8</v>
      </c>
      <c r="F31" s="180" t="s">
        <v>70</v>
      </c>
      <c r="G31" s="183">
        <f>SUM(B31:E31)</f>
        <v>2438</v>
      </c>
      <c r="H31" s="181">
        <v>55</v>
      </c>
      <c r="I31" s="184">
        <v>822</v>
      </c>
      <c r="J31" s="184">
        <v>7613</v>
      </c>
      <c r="K31" s="184">
        <v>169</v>
      </c>
      <c r="L31" s="180" t="s">
        <v>106</v>
      </c>
      <c r="M31" s="183">
        <f>SUM(H31:K31)</f>
        <v>8659</v>
      </c>
      <c r="N31" s="181">
        <v>18</v>
      </c>
      <c r="O31" s="184">
        <v>69</v>
      </c>
      <c r="P31" s="184">
        <v>114</v>
      </c>
      <c r="Q31" s="184">
        <v>33</v>
      </c>
      <c r="R31" s="180" t="s">
        <v>106</v>
      </c>
      <c r="S31" s="183">
        <f>SUM(N31:Q31)</f>
        <v>234</v>
      </c>
      <c r="T31" s="182">
        <f t="shared" si="0"/>
        <v>131</v>
      </c>
      <c r="U31" s="181">
        <f t="shared" si="1"/>
        <v>1324</v>
      </c>
      <c r="V31" s="181">
        <f t="shared" si="2"/>
        <v>9666</v>
      </c>
      <c r="W31" s="181">
        <f t="shared" si="3"/>
        <v>210</v>
      </c>
      <c r="X31" s="180" t="s">
        <v>107</v>
      </c>
      <c r="Y31" s="179">
        <f t="shared" si="4"/>
        <v>11331</v>
      </c>
    </row>
    <row r="32" spans="1:25" ht="12.75">
      <c r="A32" s="172" t="s">
        <v>157</v>
      </c>
      <c r="B32" s="180">
        <v>61</v>
      </c>
      <c r="C32" s="180">
        <v>418</v>
      </c>
      <c r="D32" s="180">
        <v>1919</v>
      </c>
      <c r="E32" s="180">
        <v>6</v>
      </c>
      <c r="F32" s="180" t="s">
        <v>70</v>
      </c>
      <c r="G32" s="183">
        <f>SUM(B32:E32)</f>
        <v>2404</v>
      </c>
      <c r="H32" s="181">
        <v>60</v>
      </c>
      <c r="I32" s="184">
        <v>776</v>
      </c>
      <c r="J32" s="184">
        <v>7500</v>
      </c>
      <c r="K32" s="184">
        <v>157</v>
      </c>
      <c r="L32" s="180" t="s">
        <v>106</v>
      </c>
      <c r="M32" s="183">
        <f>SUM(H32:K32)</f>
        <v>8493</v>
      </c>
      <c r="N32" s="181">
        <v>16</v>
      </c>
      <c r="O32" s="184">
        <v>59</v>
      </c>
      <c r="P32" s="184">
        <v>77</v>
      </c>
      <c r="Q32" s="184">
        <v>34</v>
      </c>
      <c r="R32" s="180" t="s">
        <v>106</v>
      </c>
      <c r="S32" s="183">
        <f>SUM(N32:Q32)</f>
        <v>186</v>
      </c>
      <c r="T32" s="182">
        <f t="shared" si="0"/>
        <v>137</v>
      </c>
      <c r="U32" s="181">
        <f t="shared" si="1"/>
        <v>1253</v>
      </c>
      <c r="V32" s="181">
        <f t="shared" si="2"/>
        <v>9496</v>
      </c>
      <c r="W32" s="181">
        <f t="shared" si="3"/>
        <v>197</v>
      </c>
      <c r="X32" s="180" t="s">
        <v>107</v>
      </c>
      <c r="Y32" s="179">
        <f t="shared" si="4"/>
        <v>11083</v>
      </c>
    </row>
    <row r="33" spans="1:25" ht="12.75">
      <c r="A33" s="172" t="s">
        <v>177</v>
      </c>
      <c r="B33" s="180">
        <v>39</v>
      </c>
      <c r="C33" s="180">
        <v>386</v>
      </c>
      <c r="D33" s="180">
        <v>1858</v>
      </c>
      <c r="E33" s="180">
        <v>7</v>
      </c>
      <c r="F33" s="180" t="s">
        <v>70</v>
      </c>
      <c r="G33" s="183">
        <v>2290</v>
      </c>
      <c r="H33" s="181">
        <v>62</v>
      </c>
      <c r="I33" s="184">
        <v>806</v>
      </c>
      <c r="J33" s="184">
        <v>7220</v>
      </c>
      <c r="K33" s="184">
        <v>155</v>
      </c>
      <c r="L33" s="180" t="s">
        <v>106</v>
      </c>
      <c r="M33" s="183">
        <v>8243</v>
      </c>
      <c r="N33" s="181">
        <v>13</v>
      </c>
      <c r="O33" s="184">
        <v>50</v>
      </c>
      <c r="P33" s="184">
        <v>76</v>
      </c>
      <c r="Q33" s="184">
        <v>31</v>
      </c>
      <c r="R33" s="180" t="s">
        <v>106</v>
      </c>
      <c r="S33" s="183">
        <v>170</v>
      </c>
      <c r="T33" s="182">
        <f t="shared" si="0"/>
        <v>114</v>
      </c>
      <c r="U33" s="181">
        <f t="shared" si="1"/>
        <v>1242</v>
      </c>
      <c r="V33" s="181">
        <f t="shared" si="2"/>
        <v>9154</v>
      </c>
      <c r="W33" s="181">
        <f t="shared" si="3"/>
        <v>193</v>
      </c>
      <c r="X33" s="180" t="s">
        <v>107</v>
      </c>
      <c r="Y33" s="179">
        <f t="shared" si="4"/>
        <v>10703</v>
      </c>
    </row>
    <row r="34" spans="1:25" ht="12.75">
      <c r="A34" s="172" t="s">
        <v>194</v>
      </c>
      <c r="B34" s="180">
        <v>43</v>
      </c>
      <c r="C34" s="180">
        <v>362</v>
      </c>
      <c r="D34" s="180">
        <v>1877</v>
      </c>
      <c r="E34" s="180">
        <v>4</v>
      </c>
      <c r="F34" s="180" t="str">
        <f>"(2)"</f>
        <v>(2)</v>
      </c>
      <c r="G34" s="183">
        <f>SUM(B34:E34)</f>
        <v>2286</v>
      </c>
      <c r="H34" s="181">
        <v>65</v>
      </c>
      <c r="I34" s="184">
        <v>759</v>
      </c>
      <c r="J34" s="184">
        <v>6918</v>
      </c>
      <c r="K34" s="184">
        <v>152</v>
      </c>
      <c r="L34" s="180" t="str">
        <f>"(3)"</f>
        <v>(3)</v>
      </c>
      <c r="M34" s="183">
        <f>SUM(H34:K34)</f>
        <v>7894</v>
      </c>
      <c r="N34" s="181">
        <v>10</v>
      </c>
      <c r="O34" s="184">
        <v>49</v>
      </c>
      <c r="P34" s="184">
        <v>71</v>
      </c>
      <c r="Q34" s="184">
        <v>32</v>
      </c>
      <c r="R34" s="180" t="str">
        <f>"(3)"</f>
        <v>(3)</v>
      </c>
      <c r="S34" s="183">
        <f>SUM(N34:Q34)</f>
        <v>162</v>
      </c>
      <c r="T34" s="182">
        <f t="shared" si="0"/>
        <v>118</v>
      </c>
      <c r="U34" s="181">
        <f t="shared" si="1"/>
        <v>1170</v>
      </c>
      <c r="V34" s="181">
        <f t="shared" si="2"/>
        <v>8866</v>
      </c>
      <c r="W34" s="181">
        <f t="shared" si="3"/>
        <v>188</v>
      </c>
      <c r="X34" s="180" t="s">
        <v>107</v>
      </c>
      <c r="Y34" s="179">
        <f t="shared" si="4"/>
        <v>10342</v>
      </c>
    </row>
    <row r="35" spans="1:25" ht="12.75">
      <c r="A35" s="172" t="s">
        <v>201</v>
      </c>
      <c r="B35" s="180">
        <v>32</v>
      </c>
      <c r="C35" s="180">
        <v>361</v>
      </c>
      <c r="D35" s="180">
        <v>1821</v>
      </c>
      <c r="E35" s="180">
        <v>4</v>
      </c>
      <c r="F35" s="180" t="s">
        <v>70</v>
      </c>
      <c r="G35" s="183">
        <f>SUM(B35:E35)</f>
        <v>2218</v>
      </c>
      <c r="H35" s="181">
        <v>65</v>
      </c>
      <c r="I35" s="184">
        <v>814</v>
      </c>
      <c r="J35" s="184">
        <v>6702</v>
      </c>
      <c r="K35" s="184">
        <v>130</v>
      </c>
      <c r="L35" s="180" t="s">
        <v>106</v>
      </c>
      <c r="M35" s="183">
        <f>SUM(H35:K35)</f>
        <v>7711</v>
      </c>
      <c r="N35" s="181">
        <v>7</v>
      </c>
      <c r="O35" s="184">
        <v>58</v>
      </c>
      <c r="P35" s="184">
        <v>78</v>
      </c>
      <c r="Q35" s="184">
        <v>31</v>
      </c>
      <c r="R35" s="180" t="s">
        <v>106</v>
      </c>
      <c r="S35" s="183">
        <f>SUM(N35:Q35)</f>
        <v>174</v>
      </c>
      <c r="T35" s="182">
        <f t="shared" si="0"/>
        <v>104</v>
      </c>
      <c r="U35" s="181">
        <f t="shared" si="1"/>
        <v>1233</v>
      </c>
      <c r="V35" s="181">
        <f t="shared" si="2"/>
        <v>8601</v>
      </c>
      <c r="W35" s="181">
        <f t="shared" si="3"/>
        <v>165</v>
      </c>
      <c r="X35" s="180" t="s">
        <v>107</v>
      </c>
      <c r="Y35" s="179">
        <f t="shared" si="4"/>
        <v>10103</v>
      </c>
    </row>
    <row r="36" spans="1:25" ht="12.75">
      <c r="A36" s="172" t="s">
        <v>202</v>
      </c>
      <c r="B36" s="180">
        <v>49</v>
      </c>
      <c r="C36" s="180">
        <v>383</v>
      </c>
      <c r="D36" s="180">
        <v>1760</v>
      </c>
      <c r="E36" s="180">
        <v>2</v>
      </c>
      <c r="F36" s="180" t="s">
        <v>70</v>
      </c>
      <c r="G36" s="183">
        <f>SUM(B36:E36)</f>
        <v>2194</v>
      </c>
      <c r="H36" s="181">
        <v>62</v>
      </c>
      <c r="I36" s="184">
        <v>822</v>
      </c>
      <c r="J36" s="184">
        <v>6558</v>
      </c>
      <c r="K36" s="184">
        <v>111</v>
      </c>
      <c r="L36" s="180" t="s">
        <v>106</v>
      </c>
      <c r="M36" s="183">
        <f>SUM(H36:K36)</f>
        <v>7553</v>
      </c>
      <c r="N36" s="181">
        <v>5</v>
      </c>
      <c r="O36" s="184">
        <v>67</v>
      </c>
      <c r="P36" s="184">
        <v>102</v>
      </c>
      <c r="Q36" s="184">
        <v>32</v>
      </c>
      <c r="R36" s="180" t="s">
        <v>106</v>
      </c>
      <c r="S36" s="183">
        <f>SUM(N36:Q36)</f>
        <v>206</v>
      </c>
      <c r="T36" s="182">
        <f t="shared" si="0"/>
        <v>116</v>
      </c>
      <c r="U36" s="181">
        <f t="shared" si="1"/>
        <v>1272</v>
      </c>
      <c r="V36" s="181">
        <f t="shared" si="2"/>
        <v>8420</v>
      </c>
      <c r="W36" s="181">
        <f t="shared" si="3"/>
        <v>145</v>
      </c>
      <c r="X36" s="180" t="s">
        <v>107</v>
      </c>
      <c r="Y36" s="179">
        <f t="shared" si="4"/>
        <v>9953</v>
      </c>
    </row>
    <row r="37" spans="1:25" ht="12.75">
      <c r="A37" s="172" t="s">
        <v>229</v>
      </c>
      <c r="B37" s="180">
        <f>'18_nivover_01'!D16</f>
        <v>41</v>
      </c>
      <c r="C37" s="180">
        <f>'18_nivover_01'!D18+'18_nivover_01'!D19</f>
        <v>316</v>
      </c>
      <c r="D37" s="180">
        <f>'18_nivover_01'!D20+'18_nivover_01'!D21+'18_nivover_01'!D22</f>
        <v>1737</v>
      </c>
      <c r="E37" s="180"/>
      <c r="F37" s="180" t="s">
        <v>70</v>
      </c>
      <c r="G37" s="183">
        <f>SUM(B37:E37)</f>
        <v>2094</v>
      </c>
      <c r="H37" s="181">
        <f>'18_nivover_01'!G16</f>
        <v>50</v>
      </c>
      <c r="I37" s="184">
        <f>'18_nivover_01'!G18+'18_nivover_01'!G19</f>
        <v>795</v>
      </c>
      <c r="J37" s="184">
        <f>'18_nivover_01'!G20+'18_nivover_01'!G21+'18_nivover_01'!G22</f>
        <v>6412</v>
      </c>
      <c r="K37" s="184">
        <f>'18_nivover_01'!G23</f>
        <v>92</v>
      </c>
      <c r="L37" s="180" t="s">
        <v>106</v>
      </c>
      <c r="M37" s="183">
        <f>SUM(H37:K37)</f>
        <v>7349</v>
      </c>
      <c r="N37" s="181">
        <f>'18_nivover_01'!M16+'18_nivover_01'!M17+'18_nivover_01'!P17</f>
        <v>10</v>
      </c>
      <c r="O37" s="184">
        <f>'18_nivover_01'!M18+'18_nivover_01'!M19+'18_nivover_01'!P19</f>
        <v>64</v>
      </c>
      <c r="P37" s="184">
        <f>'18_nivover_01'!J20+'18_nivover_01'!M20+'18_nivover_01'!M21+'18_nivover_01'!M22+'18_nivover_01'!P22</f>
        <v>130</v>
      </c>
      <c r="Q37" s="184">
        <f>'18_nivover_01'!J23</f>
        <v>34</v>
      </c>
      <c r="R37" s="180" t="s">
        <v>106</v>
      </c>
      <c r="S37" s="183">
        <f>SUM(N37:Q37)</f>
        <v>238</v>
      </c>
      <c r="T37" s="182">
        <f t="shared" si="0"/>
        <v>101</v>
      </c>
      <c r="U37" s="181">
        <f t="shared" si="1"/>
        <v>1175</v>
      </c>
      <c r="V37" s="181">
        <f t="shared" si="2"/>
        <v>8279</v>
      </c>
      <c r="W37" s="181">
        <f t="shared" si="3"/>
        <v>126</v>
      </c>
      <c r="X37" s="180" t="s">
        <v>107</v>
      </c>
      <c r="Y37" s="179">
        <f t="shared" si="4"/>
        <v>9681</v>
      </c>
    </row>
    <row r="38" spans="1:24" ht="12.75">
      <c r="A38" s="168" t="s">
        <v>97</v>
      </c>
      <c r="C38" s="178" t="s">
        <v>98</v>
      </c>
      <c r="E38" s="178"/>
      <c r="F38" s="178" t="s">
        <v>99</v>
      </c>
      <c r="J38" s="167" t="s">
        <v>128</v>
      </c>
      <c r="P38" s="178" t="s">
        <v>100</v>
      </c>
      <c r="Q38" s="178"/>
      <c r="X38" s="169"/>
    </row>
    <row r="39" ht="6.75" customHeight="1"/>
    <row r="40" ht="12.75">
      <c r="A40" s="167"/>
    </row>
    <row r="42" spans="1:16" ht="12.75">
      <c r="A42" s="177" t="s">
        <v>109</v>
      </c>
      <c r="K42" s="176"/>
      <c r="L42" s="176"/>
      <c r="M42" s="176"/>
      <c r="N42" s="176"/>
      <c r="O42" s="176"/>
      <c r="P42" s="176"/>
    </row>
    <row r="43" ht="13.5" thickBot="1"/>
    <row r="44" spans="1:25" ht="16.5" customHeight="1">
      <c r="A44" s="175" t="s">
        <v>74</v>
      </c>
      <c r="B44" s="174" t="s">
        <v>48</v>
      </c>
      <c r="C44" s="174" t="s">
        <v>49</v>
      </c>
      <c r="D44" s="174" t="s">
        <v>50</v>
      </c>
      <c r="E44" s="173" t="s">
        <v>11</v>
      </c>
      <c r="X44" s="152"/>
      <c r="Y44" s="167"/>
    </row>
    <row r="45" spans="1:25" ht="12.75">
      <c r="A45" s="172" t="s">
        <v>82</v>
      </c>
      <c r="B45" s="170">
        <v>44</v>
      </c>
      <c r="C45" s="170">
        <v>127</v>
      </c>
      <c r="D45" s="170">
        <v>5</v>
      </c>
      <c r="E45" s="169">
        <f aca="true" t="shared" si="5" ref="E45:E72">SUM(B45:D45)</f>
        <v>176</v>
      </c>
      <c r="F45" s="169"/>
      <c r="X45" s="152"/>
      <c r="Y45" s="167"/>
    </row>
    <row r="46" spans="1:25" ht="12.75">
      <c r="A46" s="172" t="s">
        <v>83</v>
      </c>
      <c r="B46" s="170">
        <v>45</v>
      </c>
      <c r="C46" s="170">
        <v>124</v>
      </c>
      <c r="D46" s="170">
        <v>6</v>
      </c>
      <c r="E46" s="169">
        <f t="shared" si="5"/>
        <v>175</v>
      </c>
      <c r="F46" s="169"/>
      <c r="X46" s="152"/>
      <c r="Y46" s="167"/>
    </row>
    <row r="47" spans="1:25" ht="12.75">
      <c r="A47" s="172" t="s">
        <v>84</v>
      </c>
      <c r="B47" s="170">
        <v>45</v>
      </c>
      <c r="C47" s="170">
        <v>120</v>
      </c>
      <c r="D47" s="170">
        <v>6</v>
      </c>
      <c r="E47" s="169">
        <f t="shared" si="5"/>
        <v>171</v>
      </c>
      <c r="F47" s="169"/>
      <c r="X47" s="152"/>
      <c r="Y47" s="167"/>
    </row>
    <row r="48" spans="1:25" ht="12.75">
      <c r="A48" s="172" t="s">
        <v>85</v>
      </c>
      <c r="B48" s="170">
        <v>45</v>
      </c>
      <c r="C48" s="170">
        <v>116</v>
      </c>
      <c r="D48" s="170">
        <v>6</v>
      </c>
      <c r="E48" s="169">
        <f t="shared" si="5"/>
        <v>167</v>
      </c>
      <c r="F48" s="169"/>
      <c r="X48" s="152"/>
      <c r="Y48" s="167"/>
    </row>
    <row r="49" spans="1:25" ht="12.75">
      <c r="A49" s="172" t="s">
        <v>86</v>
      </c>
      <c r="B49" s="170">
        <v>44</v>
      </c>
      <c r="C49" s="170">
        <v>111</v>
      </c>
      <c r="D49" s="170">
        <v>6</v>
      </c>
      <c r="E49" s="169">
        <f t="shared" si="5"/>
        <v>161</v>
      </c>
      <c r="F49" s="169"/>
      <c r="X49" s="152"/>
      <c r="Y49" s="167"/>
    </row>
    <row r="50" spans="1:25" ht="12.75">
      <c r="A50" s="172" t="s">
        <v>87</v>
      </c>
      <c r="B50" s="170">
        <v>43</v>
      </c>
      <c r="C50" s="170">
        <v>108</v>
      </c>
      <c r="D50" s="170">
        <v>6</v>
      </c>
      <c r="E50" s="169">
        <f t="shared" si="5"/>
        <v>157</v>
      </c>
      <c r="F50" s="169"/>
      <c r="X50" s="152"/>
      <c r="Y50" s="167"/>
    </row>
    <row r="51" spans="1:25" ht="12.75">
      <c r="A51" s="172" t="s">
        <v>88</v>
      </c>
      <c r="B51" s="170">
        <v>41</v>
      </c>
      <c r="C51" s="170">
        <v>102</v>
      </c>
      <c r="D51" s="170">
        <v>5</v>
      </c>
      <c r="E51" s="169">
        <f t="shared" si="5"/>
        <v>148</v>
      </c>
      <c r="F51" s="169"/>
      <c r="X51" s="152"/>
      <c r="Y51" s="167"/>
    </row>
    <row r="52" spans="1:25" ht="12.75">
      <c r="A52" s="172" t="s">
        <v>89</v>
      </c>
      <c r="B52" s="170">
        <v>41</v>
      </c>
      <c r="C52" s="170">
        <v>102</v>
      </c>
      <c r="D52" s="170">
        <v>5</v>
      </c>
      <c r="E52" s="169">
        <f t="shared" si="5"/>
        <v>148</v>
      </c>
      <c r="F52" s="169"/>
      <c r="X52" s="152"/>
      <c r="Y52" s="167"/>
    </row>
    <row r="53" spans="1:25" ht="12.75">
      <c r="A53" s="172" t="s">
        <v>90</v>
      </c>
      <c r="B53" s="170">
        <v>40</v>
      </c>
      <c r="C53" s="170">
        <v>99</v>
      </c>
      <c r="D53" s="170">
        <v>4</v>
      </c>
      <c r="E53" s="169">
        <f t="shared" si="5"/>
        <v>143</v>
      </c>
      <c r="F53" s="169"/>
      <c r="X53" s="152"/>
      <c r="Y53" s="167"/>
    </row>
    <row r="54" spans="1:25" ht="12.75">
      <c r="A54" s="172" t="s">
        <v>91</v>
      </c>
      <c r="B54" s="170">
        <v>39</v>
      </c>
      <c r="C54" s="170">
        <v>99</v>
      </c>
      <c r="D54" s="170">
        <v>5</v>
      </c>
      <c r="E54" s="169">
        <f t="shared" si="5"/>
        <v>143</v>
      </c>
      <c r="F54" s="169"/>
      <c r="X54" s="152"/>
      <c r="Y54" s="167"/>
    </row>
    <row r="55" spans="1:25" ht="12.75">
      <c r="A55" s="172" t="s">
        <v>92</v>
      </c>
      <c r="B55" s="170">
        <v>38</v>
      </c>
      <c r="C55" s="170">
        <v>96</v>
      </c>
      <c r="D55" s="170">
        <v>5</v>
      </c>
      <c r="E55" s="169">
        <f t="shared" si="5"/>
        <v>139</v>
      </c>
      <c r="F55" s="169"/>
      <c r="X55" s="152"/>
      <c r="Y55" s="167"/>
    </row>
    <row r="56" spans="1:25" ht="12.75">
      <c r="A56" s="172" t="s">
        <v>93</v>
      </c>
      <c r="B56" s="170">
        <v>38</v>
      </c>
      <c r="C56" s="170">
        <v>96</v>
      </c>
      <c r="D56" s="170">
        <v>4</v>
      </c>
      <c r="E56" s="169">
        <f t="shared" si="5"/>
        <v>138</v>
      </c>
      <c r="F56" s="169"/>
      <c r="X56" s="152"/>
      <c r="Y56" s="167"/>
    </row>
    <row r="57" spans="1:25" ht="12.75">
      <c r="A57" s="172" t="s">
        <v>94</v>
      </c>
      <c r="B57" s="170">
        <v>36</v>
      </c>
      <c r="C57" s="170">
        <v>95</v>
      </c>
      <c r="D57" s="170">
        <v>4</v>
      </c>
      <c r="E57" s="169">
        <f t="shared" si="5"/>
        <v>135</v>
      </c>
      <c r="F57" s="169"/>
      <c r="X57" s="152"/>
      <c r="Y57" s="167"/>
    </row>
    <row r="58" spans="1:25" ht="12.75">
      <c r="A58" s="172" t="s">
        <v>75</v>
      </c>
      <c r="B58" s="170">
        <v>36</v>
      </c>
      <c r="C58" s="170">
        <v>94</v>
      </c>
      <c r="D58" s="170">
        <v>4</v>
      </c>
      <c r="E58" s="169">
        <f t="shared" si="5"/>
        <v>134</v>
      </c>
      <c r="F58" s="169"/>
      <c r="X58" s="152"/>
      <c r="Y58" s="167"/>
    </row>
    <row r="59" spans="1:25" ht="12.75">
      <c r="A59" s="172" t="s">
        <v>95</v>
      </c>
      <c r="B59" s="170">
        <v>34</v>
      </c>
      <c r="C59" s="170">
        <v>98</v>
      </c>
      <c r="D59" s="170">
        <v>4</v>
      </c>
      <c r="E59" s="169">
        <f t="shared" si="5"/>
        <v>136</v>
      </c>
      <c r="F59" s="169"/>
      <c r="X59" s="152"/>
      <c r="Y59" s="167"/>
    </row>
    <row r="60" spans="1:25" ht="12.75">
      <c r="A60" s="172" t="s">
        <v>96</v>
      </c>
      <c r="B60" s="171">
        <v>34</v>
      </c>
      <c r="C60" s="170">
        <v>96</v>
      </c>
      <c r="D60" s="170">
        <v>4</v>
      </c>
      <c r="E60" s="169">
        <f t="shared" si="5"/>
        <v>134</v>
      </c>
      <c r="F60" s="169"/>
      <c r="X60" s="152"/>
      <c r="Y60" s="167"/>
    </row>
    <row r="61" spans="1:25" ht="12.75">
      <c r="A61" s="172" t="s">
        <v>76</v>
      </c>
      <c r="B61" s="171">
        <v>33</v>
      </c>
      <c r="C61" s="170">
        <v>97</v>
      </c>
      <c r="D61" s="170">
        <v>4</v>
      </c>
      <c r="E61" s="169">
        <f t="shared" si="5"/>
        <v>134</v>
      </c>
      <c r="F61" s="169"/>
      <c r="X61" s="152"/>
      <c r="Y61" s="167"/>
    </row>
    <row r="62" spans="1:25" ht="12.75">
      <c r="A62" s="172" t="s">
        <v>121</v>
      </c>
      <c r="B62" s="171">
        <v>33</v>
      </c>
      <c r="C62" s="170">
        <v>97</v>
      </c>
      <c r="D62" s="170">
        <v>4</v>
      </c>
      <c r="E62" s="169">
        <f t="shared" si="5"/>
        <v>134</v>
      </c>
      <c r="F62" s="169"/>
      <c r="X62" s="152"/>
      <c r="Y62" s="167"/>
    </row>
    <row r="63" spans="1:25" ht="12.75">
      <c r="A63" s="172" t="s">
        <v>123</v>
      </c>
      <c r="B63" s="171">
        <v>32</v>
      </c>
      <c r="C63" s="170">
        <v>98</v>
      </c>
      <c r="D63" s="170">
        <v>4</v>
      </c>
      <c r="E63" s="169">
        <f t="shared" si="5"/>
        <v>134</v>
      </c>
      <c r="F63" s="169"/>
      <c r="X63" s="152"/>
      <c r="Y63" s="167"/>
    </row>
    <row r="64" spans="1:25" ht="12.75">
      <c r="A64" s="172" t="s">
        <v>137</v>
      </c>
      <c r="B64" s="171">
        <v>33</v>
      </c>
      <c r="C64" s="170">
        <v>100</v>
      </c>
      <c r="D64" s="170">
        <v>4</v>
      </c>
      <c r="E64" s="169">
        <f t="shared" si="5"/>
        <v>137</v>
      </c>
      <c r="F64" s="169"/>
      <c r="X64" s="152"/>
      <c r="Y64" s="167"/>
    </row>
    <row r="65" spans="1:25" ht="12.75">
      <c r="A65" s="172" t="s">
        <v>140</v>
      </c>
      <c r="B65" s="171">
        <v>33</v>
      </c>
      <c r="C65" s="170">
        <v>101</v>
      </c>
      <c r="D65" s="170">
        <v>4</v>
      </c>
      <c r="E65" s="169">
        <f t="shared" si="5"/>
        <v>138</v>
      </c>
      <c r="F65" s="169"/>
      <c r="X65" s="152"/>
      <c r="Y65" s="167"/>
    </row>
    <row r="66" spans="1:25" ht="12.75">
      <c r="A66" s="172" t="s">
        <v>148</v>
      </c>
      <c r="B66" s="171">
        <v>32</v>
      </c>
      <c r="C66" s="170">
        <v>101</v>
      </c>
      <c r="D66" s="170">
        <v>4</v>
      </c>
      <c r="E66" s="169">
        <f t="shared" si="5"/>
        <v>137</v>
      </c>
      <c r="F66" s="169"/>
      <c r="X66" s="152"/>
      <c r="Y66" s="167"/>
    </row>
    <row r="67" spans="1:25" ht="12.75">
      <c r="A67" s="172" t="s">
        <v>157</v>
      </c>
      <c r="B67" s="171">
        <v>33</v>
      </c>
      <c r="C67" s="170">
        <v>103</v>
      </c>
      <c r="D67" s="170">
        <v>3</v>
      </c>
      <c r="E67" s="169">
        <f t="shared" si="5"/>
        <v>139</v>
      </c>
      <c r="F67" s="169"/>
      <c r="X67" s="152"/>
      <c r="Y67" s="167"/>
    </row>
    <row r="68" spans="1:25" ht="12.75">
      <c r="A68" s="172" t="s">
        <v>177</v>
      </c>
      <c r="B68" s="171">
        <v>31</v>
      </c>
      <c r="C68" s="170">
        <v>103</v>
      </c>
      <c r="D68" s="170">
        <v>3</v>
      </c>
      <c r="E68" s="169">
        <f t="shared" si="5"/>
        <v>137</v>
      </c>
      <c r="F68" s="169"/>
      <c r="X68" s="152"/>
      <c r="Y68" s="167"/>
    </row>
    <row r="69" spans="1:25" ht="12.75">
      <c r="A69" s="172" t="s">
        <v>194</v>
      </c>
      <c r="B69" s="171">
        <v>31</v>
      </c>
      <c r="C69" s="170">
        <v>105</v>
      </c>
      <c r="D69" s="170">
        <v>3</v>
      </c>
      <c r="E69" s="169">
        <f t="shared" si="5"/>
        <v>139</v>
      </c>
      <c r="F69" s="169"/>
      <c r="X69" s="152"/>
      <c r="Y69" s="167"/>
    </row>
    <row r="70" spans="1:25" ht="12.75">
      <c r="A70" s="172" t="s">
        <v>201</v>
      </c>
      <c r="B70" s="171">
        <f>'18_nivover_01'!C9</f>
        <v>30</v>
      </c>
      <c r="C70" s="170">
        <f>'18_nivover_01'!F9</f>
        <v>106</v>
      </c>
      <c r="D70" s="170">
        <f>'18_nivover_01'!I9+'18_nivover_01'!L9</f>
        <v>5</v>
      </c>
      <c r="E70" s="169">
        <f t="shared" si="5"/>
        <v>141</v>
      </c>
      <c r="F70" s="169"/>
      <c r="X70" s="152"/>
      <c r="Y70" s="167"/>
    </row>
    <row r="71" spans="1:25" ht="12.75">
      <c r="A71" s="172" t="s">
        <v>202</v>
      </c>
      <c r="B71" s="171">
        <v>31</v>
      </c>
      <c r="C71" s="170">
        <v>105</v>
      </c>
      <c r="D71" s="170">
        <v>5</v>
      </c>
      <c r="E71" s="169">
        <f t="shared" si="5"/>
        <v>141</v>
      </c>
      <c r="F71" s="169"/>
      <c r="X71" s="152"/>
      <c r="Y71" s="167"/>
    </row>
    <row r="72" spans="1:25" ht="12.75">
      <c r="A72" s="172" t="s">
        <v>229</v>
      </c>
      <c r="B72" s="171">
        <v>30</v>
      </c>
      <c r="C72" s="170">
        <v>106</v>
      </c>
      <c r="D72" s="170">
        <v>6</v>
      </c>
      <c r="E72" s="169">
        <f t="shared" si="5"/>
        <v>142</v>
      </c>
      <c r="F72" s="169"/>
      <c r="X72" s="152"/>
      <c r="Y72" s="167"/>
    </row>
    <row r="73" spans="1:5" ht="6.75" customHeight="1">
      <c r="A73" s="172"/>
      <c r="B73" s="171"/>
      <c r="C73" s="170"/>
      <c r="D73" s="170"/>
      <c r="E73" s="169"/>
    </row>
    <row r="74" spans="1:22" ht="26.25" customHeight="1">
      <c r="A74" s="497" t="s">
        <v>198</v>
      </c>
      <c r="B74" s="497"/>
      <c r="C74" s="497"/>
      <c r="D74" s="497"/>
      <c r="E74" s="497"/>
      <c r="F74" s="497"/>
      <c r="G74" s="497"/>
      <c r="H74" s="497"/>
      <c r="I74" s="497"/>
      <c r="J74" s="497"/>
      <c r="K74" s="497"/>
      <c r="L74" s="497"/>
      <c r="M74" s="497"/>
      <c r="N74" s="497"/>
      <c r="O74" s="497"/>
      <c r="P74" s="497"/>
      <c r="Q74" s="497"/>
      <c r="R74" s="497"/>
      <c r="S74" s="497"/>
      <c r="T74" s="497"/>
      <c r="U74" s="497"/>
      <c r="V74" s="497"/>
    </row>
    <row r="75" spans="1:22" ht="12.75">
      <c r="A75" s="168" t="s">
        <v>110</v>
      </c>
      <c r="B75" s="239"/>
      <c r="C75" s="239"/>
      <c r="D75" s="239"/>
      <c r="E75" s="239"/>
      <c r="F75" s="239"/>
      <c r="G75" s="239"/>
      <c r="H75" s="239"/>
      <c r="I75" s="239"/>
      <c r="J75" s="239"/>
      <c r="K75" s="239"/>
      <c r="L75" s="239"/>
      <c r="M75" s="239"/>
      <c r="N75" s="239"/>
      <c r="O75" s="239"/>
      <c r="P75" s="239"/>
      <c r="Q75" s="239"/>
      <c r="R75" s="239"/>
      <c r="S75" s="239"/>
      <c r="T75" s="239"/>
      <c r="U75" s="239"/>
      <c r="V75" s="239"/>
    </row>
    <row r="76" spans="1:22" ht="12.75">
      <c r="A76" s="168" t="s">
        <v>199</v>
      </c>
      <c r="B76" s="239"/>
      <c r="C76" s="239"/>
      <c r="D76" s="239"/>
      <c r="E76" s="239"/>
      <c r="F76" s="239"/>
      <c r="G76" s="239"/>
      <c r="H76" s="239"/>
      <c r="I76" s="239"/>
      <c r="J76" s="239"/>
      <c r="K76" s="239"/>
      <c r="L76" s="239"/>
      <c r="M76" s="239"/>
      <c r="N76" s="239"/>
      <c r="O76" s="239"/>
      <c r="P76" s="239"/>
      <c r="Q76" s="239"/>
      <c r="R76" s="239"/>
      <c r="S76" s="239"/>
      <c r="T76" s="239"/>
      <c r="U76" s="239"/>
      <c r="V76" s="239"/>
    </row>
    <row r="77" spans="1:22" ht="12.75">
      <c r="A77" s="168" t="s">
        <v>112</v>
      </c>
      <c r="B77" s="239"/>
      <c r="C77" s="239"/>
      <c r="D77" s="239"/>
      <c r="E77" s="239"/>
      <c r="F77" s="239"/>
      <c r="G77" s="239"/>
      <c r="H77" s="239"/>
      <c r="I77" s="239"/>
      <c r="J77" s="239"/>
      <c r="K77" s="239"/>
      <c r="L77" s="239"/>
      <c r="M77" s="239"/>
      <c r="N77" s="239"/>
      <c r="O77" s="239"/>
      <c r="P77" s="239"/>
      <c r="Q77" s="239"/>
      <c r="R77" s="239"/>
      <c r="S77" s="239"/>
      <c r="T77" s="239"/>
      <c r="U77" s="239"/>
      <c r="V77" s="239"/>
    </row>
    <row r="78" spans="1:22" ht="12.75">
      <c r="A78" s="168" t="s">
        <v>200</v>
      </c>
      <c r="B78" s="239"/>
      <c r="C78" s="239"/>
      <c r="D78" s="239"/>
      <c r="E78" s="239"/>
      <c r="F78" s="239"/>
      <c r="G78" s="239"/>
      <c r="H78" s="239"/>
      <c r="I78" s="239"/>
      <c r="J78" s="239"/>
      <c r="K78" s="239"/>
      <c r="L78" s="239"/>
      <c r="M78" s="239"/>
      <c r="N78" s="239"/>
      <c r="O78" s="239"/>
      <c r="P78" s="239"/>
      <c r="Q78" s="239"/>
      <c r="R78" s="239"/>
      <c r="S78" s="239"/>
      <c r="T78" s="239"/>
      <c r="U78" s="239"/>
      <c r="V78" s="239"/>
    </row>
    <row r="79" spans="1:22" ht="12.75">
      <c r="A79" s="168" t="s">
        <v>111</v>
      </c>
      <c r="B79" s="239"/>
      <c r="C79" s="239"/>
      <c r="D79" s="239"/>
      <c r="E79" s="239"/>
      <c r="F79" s="239"/>
      <c r="G79" s="239"/>
      <c r="H79" s="239"/>
      <c r="I79" s="239"/>
      <c r="J79" s="239"/>
      <c r="K79" s="239"/>
      <c r="L79" s="239"/>
      <c r="M79" s="239"/>
      <c r="N79" s="239"/>
      <c r="O79" s="239"/>
      <c r="P79" s="239"/>
      <c r="Q79" s="239"/>
      <c r="R79" s="239"/>
      <c r="S79" s="239"/>
      <c r="T79" s="239"/>
      <c r="U79" s="239"/>
      <c r="V79" s="239"/>
    </row>
    <row r="80" spans="1:22" ht="12.75">
      <c r="A80" s="108" t="s">
        <v>129</v>
      </c>
      <c r="B80" s="239"/>
      <c r="C80" s="239"/>
      <c r="D80" s="239"/>
      <c r="E80" s="239"/>
      <c r="F80" s="239"/>
      <c r="G80" s="239"/>
      <c r="H80" s="239"/>
      <c r="I80" s="239"/>
      <c r="J80" s="239"/>
      <c r="K80" s="239"/>
      <c r="L80" s="239"/>
      <c r="M80" s="239"/>
      <c r="N80" s="239"/>
      <c r="O80" s="239"/>
      <c r="P80" s="239"/>
      <c r="Q80" s="239"/>
      <c r="R80" s="239"/>
      <c r="S80" s="239"/>
      <c r="T80" s="239"/>
      <c r="U80" s="239"/>
      <c r="V80" s="239"/>
    </row>
  </sheetData>
  <sheetProtection/>
  <mergeCells count="11">
    <mergeCell ref="T7:Y7"/>
    <mergeCell ref="A74:V74"/>
    <mergeCell ref="B8:F8"/>
    <mergeCell ref="N8:R8"/>
    <mergeCell ref="H8:L8"/>
    <mergeCell ref="T8:X8"/>
    <mergeCell ref="A3:Y3"/>
    <mergeCell ref="A5:Y5"/>
    <mergeCell ref="B7:G7"/>
    <mergeCell ref="N7:S7"/>
    <mergeCell ref="H7:M7"/>
  </mergeCells>
  <printOptions horizontalCentered="1"/>
  <pageMargins left="0.1968503937007874" right="0.1968503937007874" top="0" bottom="0" header="0.5118110236220472" footer="0.5118110236220472"/>
  <pageSetup fitToHeight="1" fitToWidth="1" horizontalDpi="600" verticalDpi="600" orientation="landscape" paperSize="9" scale="58"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A25"/>
  <sheetViews>
    <sheetView zoomScalePageLayoutView="0" workbookViewId="0" topLeftCell="A1">
      <selection activeCell="A65" sqref="A65"/>
    </sheetView>
  </sheetViews>
  <sheetFormatPr defaultColWidth="8.8515625" defaultRowHeight="12.75"/>
  <cols>
    <col min="1" max="1" width="11.00390625" style="198" customWidth="1"/>
    <col min="2" max="2" width="8.57421875" style="198" customWidth="1"/>
    <col min="3" max="4" width="6.421875" style="197" customWidth="1"/>
    <col min="5" max="5" width="6.421875" style="198" customWidth="1"/>
    <col min="6" max="7" width="6.57421875" style="197" customWidth="1"/>
    <col min="8" max="8" width="6.57421875" style="198" customWidth="1"/>
    <col min="9" max="10" width="6.57421875" style="197" customWidth="1"/>
    <col min="11" max="11" width="6.57421875" style="198" customWidth="1"/>
    <col min="12" max="13" width="6.140625" style="197" customWidth="1"/>
    <col min="14" max="14" width="6.140625" style="198" customWidth="1"/>
    <col min="15" max="17" width="7.00390625" style="198" customWidth="1"/>
    <col min="18" max="20" width="6.57421875" style="198" customWidth="1"/>
    <col min="21" max="23" width="7.00390625" style="198" customWidth="1"/>
    <col min="24" max="25" width="7.00390625" style="197" customWidth="1"/>
    <col min="26" max="26" width="7.00390625" style="198" customWidth="1"/>
    <col min="27" max="30" width="8.140625" style="197" customWidth="1"/>
    <col min="31" max="31" width="10.57421875" style="197" customWidth="1"/>
    <col min="32" max="33" width="9.421875" style="197" customWidth="1"/>
    <col min="34" max="34" width="11.421875" style="197" customWidth="1"/>
    <col min="35" max="35" width="9.57421875" style="197" customWidth="1"/>
    <col min="36" max="36" width="16.00390625" style="197" customWidth="1"/>
    <col min="37" max="37" width="10.57421875" style="197" customWidth="1"/>
    <col min="38" max="16384" width="8.8515625" style="197" customWidth="1"/>
  </cols>
  <sheetData>
    <row r="1" spans="1:22" ht="12.75">
      <c r="A1" s="112" t="str">
        <f>'18_nivover_01'!A1</f>
        <v>Schooljaar 2018-2019</v>
      </c>
      <c r="B1" s="112"/>
      <c r="R1" s="197"/>
      <c r="S1" s="197"/>
      <c r="U1" s="197"/>
      <c r="V1" s="197"/>
    </row>
    <row r="2" spans="1:22" ht="12.75">
      <c r="A2" s="112"/>
      <c r="B2" s="112"/>
      <c r="R2" s="197"/>
      <c r="S2" s="197"/>
      <c r="U2" s="197"/>
      <c r="V2" s="197"/>
    </row>
    <row r="3" spans="1:26" ht="12.75">
      <c r="A3" s="483" t="s">
        <v>101</v>
      </c>
      <c r="B3" s="483"/>
      <c r="C3" s="483"/>
      <c r="D3" s="483"/>
      <c r="E3" s="483"/>
      <c r="F3" s="483"/>
      <c r="G3" s="483"/>
      <c r="H3" s="483"/>
      <c r="I3" s="483"/>
      <c r="J3" s="483"/>
      <c r="K3" s="483"/>
      <c r="L3" s="483"/>
      <c r="M3" s="483"/>
      <c r="N3" s="483"/>
      <c r="O3" s="483"/>
      <c r="P3" s="483"/>
      <c r="Q3" s="483"/>
      <c r="R3" s="483"/>
      <c r="S3" s="483"/>
      <c r="T3" s="483"/>
      <c r="U3" s="483"/>
      <c r="V3" s="483"/>
      <c r="W3" s="483"/>
      <c r="X3" s="483"/>
      <c r="Y3" s="483"/>
      <c r="Z3" s="483"/>
    </row>
    <row r="4" spans="1:22" ht="12.75">
      <c r="A4" s="112"/>
      <c r="B4" s="112"/>
      <c r="R4" s="197"/>
      <c r="S4" s="197"/>
      <c r="U4" s="197"/>
      <c r="V4" s="197"/>
    </row>
    <row r="5" spans="1:26" ht="12.75">
      <c r="A5" s="483" t="s">
        <v>71</v>
      </c>
      <c r="B5" s="483"/>
      <c r="C5" s="483"/>
      <c r="D5" s="483"/>
      <c r="E5" s="483"/>
      <c r="F5" s="483"/>
      <c r="G5" s="483"/>
      <c r="H5" s="483"/>
      <c r="I5" s="483"/>
      <c r="J5" s="483"/>
      <c r="K5" s="483"/>
      <c r="L5" s="483"/>
      <c r="M5" s="483"/>
      <c r="N5" s="483"/>
      <c r="O5" s="483"/>
      <c r="P5" s="483"/>
      <c r="Q5" s="483"/>
      <c r="R5" s="483"/>
      <c r="S5" s="483"/>
      <c r="T5" s="483"/>
      <c r="U5" s="483"/>
      <c r="V5" s="483"/>
      <c r="W5" s="483"/>
      <c r="X5" s="483"/>
      <c r="Y5" s="483"/>
      <c r="Z5" s="483"/>
    </row>
    <row r="6" spans="1:27" ht="12.75">
      <c r="A6" s="483" t="s">
        <v>72</v>
      </c>
      <c r="B6" s="483"/>
      <c r="C6" s="483"/>
      <c r="D6" s="483"/>
      <c r="E6" s="483"/>
      <c r="F6" s="483"/>
      <c r="G6" s="483"/>
      <c r="H6" s="483"/>
      <c r="I6" s="483"/>
      <c r="J6" s="483"/>
      <c r="K6" s="483"/>
      <c r="L6" s="483"/>
      <c r="M6" s="483"/>
      <c r="N6" s="483"/>
      <c r="O6" s="483"/>
      <c r="P6" s="483"/>
      <c r="Q6" s="483"/>
      <c r="R6" s="483"/>
      <c r="S6" s="483"/>
      <c r="T6" s="483"/>
      <c r="U6" s="483"/>
      <c r="V6" s="483"/>
      <c r="W6" s="483"/>
      <c r="X6" s="483"/>
      <c r="Y6" s="483"/>
      <c r="Z6" s="483"/>
      <c r="AA6" s="132"/>
    </row>
    <row r="7" spans="1:2" ht="8.25" customHeight="1" thickBot="1">
      <c r="A7" s="112"/>
      <c r="B7" s="112"/>
    </row>
    <row r="8" spans="1:26" s="200" customFormat="1" ht="38.25">
      <c r="A8" s="245"/>
      <c r="B8" s="199" t="s">
        <v>20</v>
      </c>
      <c r="C8" s="504" t="s">
        <v>21</v>
      </c>
      <c r="D8" s="505"/>
      <c r="E8" s="506"/>
      <c r="F8" s="504" t="s">
        <v>22</v>
      </c>
      <c r="G8" s="505"/>
      <c r="H8" s="506"/>
      <c r="I8" s="504" t="s">
        <v>73</v>
      </c>
      <c r="J8" s="505"/>
      <c r="K8" s="506"/>
      <c r="L8" s="504" t="s">
        <v>23</v>
      </c>
      <c r="M8" s="505"/>
      <c r="N8" s="506"/>
      <c r="O8" s="504" t="s">
        <v>139</v>
      </c>
      <c r="P8" s="505"/>
      <c r="Q8" s="506"/>
      <c r="R8" s="504" t="s">
        <v>24</v>
      </c>
      <c r="S8" s="505"/>
      <c r="T8" s="506"/>
      <c r="U8" s="504" t="s">
        <v>25</v>
      </c>
      <c r="V8" s="505"/>
      <c r="W8" s="506"/>
      <c r="X8" s="504" t="s">
        <v>11</v>
      </c>
      <c r="Y8" s="505"/>
      <c r="Z8" s="505"/>
    </row>
    <row r="9" spans="1:26" s="203" customFormat="1" ht="12.75">
      <c r="A9" s="246" t="s">
        <v>74</v>
      </c>
      <c r="B9" s="201"/>
      <c r="C9" s="202" t="s">
        <v>3</v>
      </c>
      <c r="D9" s="201" t="s">
        <v>4</v>
      </c>
      <c r="E9" s="201" t="s">
        <v>12</v>
      </c>
      <c r="F9" s="202" t="s">
        <v>3</v>
      </c>
      <c r="G9" s="201" t="s">
        <v>4</v>
      </c>
      <c r="H9" s="201" t="s">
        <v>12</v>
      </c>
      <c r="I9" s="202" t="s">
        <v>3</v>
      </c>
      <c r="J9" s="201" t="s">
        <v>4</v>
      </c>
      <c r="K9" s="201" t="s">
        <v>12</v>
      </c>
      <c r="L9" s="202" t="s">
        <v>3</v>
      </c>
      <c r="M9" s="201" t="s">
        <v>4</v>
      </c>
      <c r="N9" s="201" t="s">
        <v>12</v>
      </c>
      <c r="O9" s="202" t="s">
        <v>3</v>
      </c>
      <c r="P9" s="201" t="s">
        <v>4</v>
      </c>
      <c r="Q9" s="201" t="s">
        <v>12</v>
      </c>
      <c r="R9" s="202" t="s">
        <v>3</v>
      </c>
      <c r="S9" s="201" t="s">
        <v>4</v>
      </c>
      <c r="T9" s="201" t="s">
        <v>12</v>
      </c>
      <c r="U9" s="202" t="s">
        <v>3</v>
      </c>
      <c r="V9" s="201" t="s">
        <v>4</v>
      </c>
      <c r="W9" s="201" t="s">
        <v>12</v>
      </c>
      <c r="X9" s="202" t="s">
        <v>3</v>
      </c>
      <c r="Y9" s="201" t="s">
        <v>4</v>
      </c>
      <c r="Z9" s="201" t="s">
        <v>12</v>
      </c>
    </row>
    <row r="10" spans="1:26" s="117" customFormat="1" ht="12.75">
      <c r="A10" s="152"/>
      <c r="B10" s="204"/>
      <c r="C10" s="196"/>
      <c r="D10" s="195"/>
      <c r="E10" s="195"/>
      <c r="F10" s="196"/>
      <c r="G10" s="195"/>
      <c r="H10" s="195"/>
      <c r="I10" s="196"/>
      <c r="J10" s="195"/>
      <c r="K10" s="195"/>
      <c r="L10" s="196"/>
      <c r="M10" s="195"/>
      <c r="N10" s="195"/>
      <c r="O10" s="196"/>
      <c r="P10" s="195"/>
      <c r="Q10" s="195"/>
      <c r="R10" s="196"/>
      <c r="S10" s="195"/>
      <c r="T10" s="195"/>
      <c r="U10" s="196"/>
      <c r="V10" s="195"/>
      <c r="W10" s="195"/>
      <c r="X10" s="196"/>
      <c r="Y10" s="195"/>
      <c r="Z10" s="195"/>
    </row>
    <row r="11" spans="1:26" ht="12.75">
      <c r="A11" s="152" t="s">
        <v>75</v>
      </c>
      <c r="B11" s="209">
        <v>4</v>
      </c>
      <c r="C11" s="217">
        <v>23</v>
      </c>
      <c r="D11" s="151">
        <v>16</v>
      </c>
      <c r="E11" s="218">
        <f aca="true" t="shared" si="0" ref="E11:E18">SUM(C11:D11)</f>
        <v>39</v>
      </c>
      <c r="F11" s="217">
        <v>0</v>
      </c>
      <c r="G11" s="206">
        <v>0</v>
      </c>
      <c r="H11" s="207">
        <f aca="true" t="shared" si="1" ref="H11:H18">SUM(F11:G11)</f>
        <v>0</v>
      </c>
      <c r="I11" s="205">
        <v>128</v>
      </c>
      <c r="J11" s="206">
        <v>130</v>
      </c>
      <c r="K11" s="207">
        <f aca="true" t="shared" si="2" ref="K11:K18">SUM(I11:J11)</f>
        <v>258</v>
      </c>
      <c r="L11" s="205">
        <v>4</v>
      </c>
      <c r="M11" s="206">
        <v>3</v>
      </c>
      <c r="N11" s="207">
        <f aca="true" t="shared" si="3" ref="N11:N18">SUM(L11:M11)</f>
        <v>7</v>
      </c>
      <c r="O11" s="205">
        <v>95</v>
      </c>
      <c r="P11" s="206">
        <v>64</v>
      </c>
      <c r="Q11" s="207">
        <f aca="true" t="shared" si="4" ref="Q11:Q18">SUM(O11:P11)</f>
        <v>159</v>
      </c>
      <c r="R11" s="205">
        <v>4</v>
      </c>
      <c r="S11" s="206">
        <v>0</v>
      </c>
      <c r="T11" s="207">
        <f aca="true" t="shared" si="5" ref="T11:T18">SUM(R11:S11)</f>
        <v>4</v>
      </c>
      <c r="U11" s="205">
        <v>6</v>
      </c>
      <c r="V11" s="206">
        <v>3</v>
      </c>
      <c r="W11" s="207">
        <f aca="true" t="shared" si="6" ref="W11:W18">SUM(U11:V11)</f>
        <v>9</v>
      </c>
      <c r="X11" s="208">
        <f aca="true" t="shared" si="7" ref="X11:X22">C11+F11+I11+L11+O11+R11+U11</f>
        <v>260</v>
      </c>
      <c r="Y11" s="207">
        <f aca="true" t="shared" si="8" ref="Y11:Y22">D11+G11+J11+M11+P11+S11+V11</f>
        <v>216</v>
      </c>
      <c r="Z11" s="207">
        <f aca="true" t="shared" si="9" ref="Z11:Z22">SUM(X11:Y11)</f>
        <v>476</v>
      </c>
    </row>
    <row r="12" spans="1:26" ht="12.75">
      <c r="A12" s="152" t="str">
        <f aca="true" t="shared" si="10" ref="A12:A25">VALUE(LEFT(A11,4))+1&amp;"-"&amp;VALUE(LEFT(A11,4))+2</f>
        <v>2005-2006</v>
      </c>
      <c r="B12" s="209">
        <v>4</v>
      </c>
      <c r="C12" s="217">
        <v>14</v>
      </c>
      <c r="D12" s="151">
        <v>17</v>
      </c>
      <c r="E12" s="218">
        <f t="shared" si="0"/>
        <v>31</v>
      </c>
      <c r="F12" s="217">
        <v>0</v>
      </c>
      <c r="G12" s="206">
        <v>0</v>
      </c>
      <c r="H12" s="207">
        <f t="shared" si="1"/>
        <v>0</v>
      </c>
      <c r="I12" s="205">
        <v>121</v>
      </c>
      <c r="J12" s="206">
        <v>115</v>
      </c>
      <c r="K12" s="207">
        <f t="shared" si="2"/>
        <v>236</v>
      </c>
      <c r="L12" s="205">
        <v>4</v>
      </c>
      <c r="M12" s="206">
        <v>2</v>
      </c>
      <c r="N12" s="207">
        <f t="shared" si="3"/>
        <v>6</v>
      </c>
      <c r="O12" s="205">
        <v>110</v>
      </c>
      <c r="P12" s="206">
        <v>60</v>
      </c>
      <c r="Q12" s="207">
        <f t="shared" si="4"/>
        <v>170</v>
      </c>
      <c r="R12" s="205">
        <v>2</v>
      </c>
      <c r="S12" s="206">
        <v>3</v>
      </c>
      <c r="T12" s="207">
        <f t="shared" si="5"/>
        <v>5</v>
      </c>
      <c r="U12" s="205">
        <v>5</v>
      </c>
      <c r="V12" s="206">
        <v>2</v>
      </c>
      <c r="W12" s="207">
        <f t="shared" si="6"/>
        <v>7</v>
      </c>
      <c r="X12" s="208">
        <f t="shared" si="7"/>
        <v>256</v>
      </c>
      <c r="Y12" s="207">
        <f t="shared" si="8"/>
        <v>199</v>
      </c>
      <c r="Z12" s="207">
        <f t="shared" si="9"/>
        <v>455</v>
      </c>
    </row>
    <row r="13" spans="1:26" ht="12.75">
      <c r="A13" s="152" t="str">
        <f t="shared" si="10"/>
        <v>2006-2007</v>
      </c>
      <c r="B13" s="209">
        <v>4</v>
      </c>
      <c r="C13" s="217">
        <v>21</v>
      </c>
      <c r="D13" s="151">
        <v>22</v>
      </c>
      <c r="E13" s="218">
        <f t="shared" si="0"/>
        <v>43</v>
      </c>
      <c r="F13" s="217">
        <v>0</v>
      </c>
      <c r="G13" s="206">
        <v>0</v>
      </c>
      <c r="H13" s="207">
        <f t="shared" si="1"/>
        <v>0</v>
      </c>
      <c r="I13" s="205">
        <v>126</v>
      </c>
      <c r="J13" s="206">
        <v>129</v>
      </c>
      <c r="K13" s="207">
        <f t="shared" si="2"/>
        <v>255</v>
      </c>
      <c r="L13" s="205">
        <v>10</v>
      </c>
      <c r="M13" s="206">
        <v>2</v>
      </c>
      <c r="N13" s="207">
        <f t="shared" si="3"/>
        <v>12</v>
      </c>
      <c r="O13" s="205">
        <v>72</v>
      </c>
      <c r="P13" s="206">
        <v>52</v>
      </c>
      <c r="Q13" s="207">
        <f t="shared" si="4"/>
        <v>124</v>
      </c>
      <c r="R13" s="205">
        <v>1</v>
      </c>
      <c r="S13" s="206">
        <v>1</v>
      </c>
      <c r="T13" s="207">
        <f t="shared" si="5"/>
        <v>2</v>
      </c>
      <c r="U13" s="205">
        <v>6</v>
      </c>
      <c r="V13" s="206">
        <v>2</v>
      </c>
      <c r="W13" s="207">
        <f t="shared" si="6"/>
        <v>8</v>
      </c>
      <c r="X13" s="208">
        <f t="shared" si="7"/>
        <v>236</v>
      </c>
      <c r="Y13" s="207">
        <f t="shared" si="8"/>
        <v>208</v>
      </c>
      <c r="Z13" s="207">
        <f t="shared" si="9"/>
        <v>444</v>
      </c>
    </row>
    <row r="14" spans="1:26" ht="12.75">
      <c r="A14" s="152" t="str">
        <f t="shared" si="10"/>
        <v>2007-2008</v>
      </c>
      <c r="B14" s="209">
        <v>4</v>
      </c>
      <c r="C14" s="217">
        <v>28</v>
      </c>
      <c r="D14" s="151">
        <v>19</v>
      </c>
      <c r="E14" s="218">
        <f t="shared" si="0"/>
        <v>47</v>
      </c>
      <c r="F14" s="217">
        <v>0</v>
      </c>
      <c r="G14" s="206">
        <v>0</v>
      </c>
      <c r="H14" s="207">
        <f t="shared" si="1"/>
        <v>0</v>
      </c>
      <c r="I14" s="205">
        <v>133</v>
      </c>
      <c r="J14" s="206">
        <v>130</v>
      </c>
      <c r="K14" s="207">
        <f t="shared" si="2"/>
        <v>263</v>
      </c>
      <c r="L14" s="205">
        <v>12</v>
      </c>
      <c r="M14" s="206">
        <v>4</v>
      </c>
      <c r="N14" s="207">
        <f t="shared" si="3"/>
        <v>16</v>
      </c>
      <c r="O14" s="205">
        <v>64</v>
      </c>
      <c r="P14" s="206">
        <v>51</v>
      </c>
      <c r="Q14" s="207">
        <f t="shared" si="4"/>
        <v>115</v>
      </c>
      <c r="R14" s="205">
        <v>2</v>
      </c>
      <c r="S14" s="206">
        <v>5</v>
      </c>
      <c r="T14" s="207">
        <f t="shared" si="5"/>
        <v>7</v>
      </c>
      <c r="U14" s="205">
        <v>4</v>
      </c>
      <c r="V14" s="206">
        <v>3</v>
      </c>
      <c r="W14" s="207">
        <f t="shared" si="6"/>
        <v>7</v>
      </c>
      <c r="X14" s="208">
        <f t="shared" si="7"/>
        <v>243</v>
      </c>
      <c r="Y14" s="207">
        <f t="shared" si="8"/>
        <v>212</v>
      </c>
      <c r="Z14" s="207">
        <f t="shared" si="9"/>
        <v>455</v>
      </c>
    </row>
    <row r="15" spans="1:26" ht="12.75">
      <c r="A15" s="152" t="str">
        <f t="shared" si="10"/>
        <v>2008-2009</v>
      </c>
      <c r="B15" s="209">
        <v>4</v>
      </c>
      <c r="C15" s="217">
        <v>27</v>
      </c>
      <c r="D15" s="151">
        <v>14</v>
      </c>
      <c r="E15" s="218">
        <f t="shared" si="0"/>
        <v>41</v>
      </c>
      <c r="F15" s="217">
        <v>0</v>
      </c>
      <c r="G15" s="206">
        <v>0</v>
      </c>
      <c r="H15" s="207">
        <f t="shared" si="1"/>
        <v>0</v>
      </c>
      <c r="I15" s="205">
        <v>127</v>
      </c>
      <c r="J15" s="206">
        <v>120</v>
      </c>
      <c r="K15" s="207">
        <f t="shared" si="2"/>
        <v>247</v>
      </c>
      <c r="L15" s="205">
        <v>18</v>
      </c>
      <c r="M15" s="206">
        <v>5</v>
      </c>
      <c r="N15" s="207">
        <f t="shared" si="3"/>
        <v>23</v>
      </c>
      <c r="O15" s="205">
        <v>63</v>
      </c>
      <c r="P15" s="206">
        <v>61</v>
      </c>
      <c r="Q15" s="207">
        <f t="shared" si="4"/>
        <v>124</v>
      </c>
      <c r="R15" s="205">
        <v>3</v>
      </c>
      <c r="S15" s="206">
        <v>3</v>
      </c>
      <c r="T15" s="207">
        <f t="shared" si="5"/>
        <v>6</v>
      </c>
      <c r="U15" s="205">
        <v>5</v>
      </c>
      <c r="V15" s="206">
        <v>3</v>
      </c>
      <c r="W15" s="207">
        <f t="shared" si="6"/>
        <v>8</v>
      </c>
      <c r="X15" s="208">
        <f t="shared" si="7"/>
        <v>243</v>
      </c>
      <c r="Y15" s="207">
        <f t="shared" si="8"/>
        <v>206</v>
      </c>
      <c r="Z15" s="207">
        <f t="shared" si="9"/>
        <v>449</v>
      </c>
    </row>
    <row r="16" spans="1:26" ht="12.75">
      <c r="A16" s="152" t="str">
        <f t="shared" si="10"/>
        <v>2009-2010</v>
      </c>
      <c r="B16" s="209">
        <v>4</v>
      </c>
      <c r="C16" s="217">
        <v>26</v>
      </c>
      <c r="D16" s="151">
        <v>11</v>
      </c>
      <c r="E16" s="218">
        <f t="shared" si="0"/>
        <v>37</v>
      </c>
      <c r="F16" s="217">
        <v>0</v>
      </c>
      <c r="G16" s="206">
        <v>0</v>
      </c>
      <c r="H16" s="207">
        <f t="shared" si="1"/>
        <v>0</v>
      </c>
      <c r="I16" s="205">
        <v>122</v>
      </c>
      <c r="J16" s="206">
        <v>116</v>
      </c>
      <c r="K16" s="207">
        <f t="shared" si="2"/>
        <v>238</v>
      </c>
      <c r="L16" s="205">
        <v>17</v>
      </c>
      <c r="M16" s="206">
        <v>7</v>
      </c>
      <c r="N16" s="207">
        <f t="shared" si="3"/>
        <v>24</v>
      </c>
      <c r="O16" s="205">
        <v>70</v>
      </c>
      <c r="P16" s="206">
        <v>63</v>
      </c>
      <c r="Q16" s="207">
        <f t="shared" si="4"/>
        <v>133</v>
      </c>
      <c r="R16" s="205">
        <v>3</v>
      </c>
      <c r="S16" s="206">
        <v>4</v>
      </c>
      <c r="T16" s="207">
        <f t="shared" si="5"/>
        <v>7</v>
      </c>
      <c r="U16" s="205">
        <v>2</v>
      </c>
      <c r="V16" s="206">
        <v>2</v>
      </c>
      <c r="W16" s="207">
        <f t="shared" si="6"/>
        <v>4</v>
      </c>
      <c r="X16" s="208">
        <f t="shared" si="7"/>
        <v>240</v>
      </c>
      <c r="Y16" s="207">
        <f t="shared" si="8"/>
        <v>203</v>
      </c>
      <c r="Z16" s="207">
        <f t="shared" si="9"/>
        <v>443</v>
      </c>
    </row>
    <row r="17" spans="1:26" s="167" customFormat="1" ht="12.75">
      <c r="A17" s="152" t="str">
        <f t="shared" si="10"/>
        <v>2010-2011</v>
      </c>
      <c r="B17" s="209">
        <v>4</v>
      </c>
      <c r="C17" s="217">
        <v>25</v>
      </c>
      <c r="D17" s="151">
        <v>14</v>
      </c>
      <c r="E17" s="218">
        <f t="shared" si="0"/>
        <v>39</v>
      </c>
      <c r="F17" s="217">
        <v>1</v>
      </c>
      <c r="G17" s="206">
        <v>0</v>
      </c>
      <c r="H17" s="207">
        <f t="shared" si="1"/>
        <v>1</v>
      </c>
      <c r="I17" s="205">
        <v>118</v>
      </c>
      <c r="J17" s="206">
        <v>111</v>
      </c>
      <c r="K17" s="207">
        <f t="shared" si="2"/>
        <v>229</v>
      </c>
      <c r="L17" s="205">
        <v>15</v>
      </c>
      <c r="M17" s="206">
        <v>4</v>
      </c>
      <c r="N17" s="207">
        <f t="shared" si="3"/>
        <v>19</v>
      </c>
      <c r="O17" s="205">
        <v>72</v>
      </c>
      <c r="P17" s="206">
        <v>59</v>
      </c>
      <c r="Q17" s="207">
        <f t="shared" si="4"/>
        <v>131</v>
      </c>
      <c r="R17" s="205">
        <v>7</v>
      </c>
      <c r="S17" s="206">
        <v>6</v>
      </c>
      <c r="T17" s="207">
        <f t="shared" si="5"/>
        <v>13</v>
      </c>
      <c r="U17" s="205">
        <v>1</v>
      </c>
      <c r="V17" s="206">
        <v>1</v>
      </c>
      <c r="W17" s="207">
        <f t="shared" si="6"/>
        <v>2</v>
      </c>
      <c r="X17" s="208">
        <f t="shared" si="7"/>
        <v>239</v>
      </c>
      <c r="Y17" s="207">
        <f t="shared" si="8"/>
        <v>195</v>
      </c>
      <c r="Z17" s="207">
        <f t="shared" si="9"/>
        <v>434</v>
      </c>
    </row>
    <row r="18" spans="1:26" s="167" customFormat="1" ht="12.75">
      <c r="A18" s="152" t="str">
        <f t="shared" si="10"/>
        <v>2011-2012</v>
      </c>
      <c r="B18" s="209">
        <v>4</v>
      </c>
      <c r="C18" s="217">
        <v>13</v>
      </c>
      <c r="D18" s="151">
        <v>12</v>
      </c>
      <c r="E18" s="218">
        <f t="shared" si="0"/>
        <v>25</v>
      </c>
      <c r="F18" s="217">
        <v>1</v>
      </c>
      <c r="G18" s="206">
        <v>0</v>
      </c>
      <c r="H18" s="207">
        <f t="shared" si="1"/>
        <v>1</v>
      </c>
      <c r="I18" s="205">
        <v>104</v>
      </c>
      <c r="J18" s="206">
        <v>93</v>
      </c>
      <c r="K18" s="207">
        <f t="shared" si="2"/>
        <v>197</v>
      </c>
      <c r="L18" s="205">
        <v>14</v>
      </c>
      <c r="M18" s="206">
        <v>3</v>
      </c>
      <c r="N18" s="207">
        <f t="shared" si="3"/>
        <v>17</v>
      </c>
      <c r="O18" s="205">
        <v>68</v>
      </c>
      <c r="P18" s="206">
        <v>47</v>
      </c>
      <c r="Q18" s="207">
        <f t="shared" si="4"/>
        <v>115</v>
      </c>
      <c r="R18" s="205">
        <v>8</v>
      </c>
      <c r="S18" s="206">
        <v>13</v>
      </c>
      <c r="T18" s="207">
        <f t="shared" si="5"/>
        <v>21</v>
      </c>
      <c r="U18" s="205">
        <v>1</v>
      </c>
      <c r="V18" s="206">
        <v>3</v>
      </c>
      <c r="W18" s="207">
        <f t="shared" si="6"/>
        <v>4</v>
      </c>
      <c r="X18" s="208">
        <f t="shared" si="7"/>
        <v>209</v>
      </c>
      <c r="Y18" s="207">
        <f t="shared" si="8"/>
        <v>171</v>
      </c>
      <c r="Z18" s="207">
        <f t="shared" si="9"/>
        <v>380</v>
      </c>
    </row>
    <row r="19" spans="1:26" s="167" customFormat="1" ht="12.75">
      <c r="A19" s="152" t="str">
        <f t="shared" si="10"/>
        <v>2012-2013</v>
      </c>
      <c r="B19" s="209">
        <v>4</v>
      </c>
      <c r="C19" s="217">
        <v>20</v>
      </c>
      <c r="D19" s="151">
        <v>14</v>
      </c>
      <c r="E19" s="218">
        <v>34</v>
      </c>
      <c r="F19" s="217">
        <v>0</v>
      </c>
      <c r="G19" s="206">
        <v>1</v>
      </c>
      <c r="H19" s="207">
        <v>1</v>
      </c>
      <c r="I19" s="205">
        <v>98</v>
      </c>
      <c r="J19" s="206">
        <v>78</v>
      </c>
      <c r="K19" s="207">
        <v>176</v>
      </c>
      <c r="L19" s="205">
        <v>12</v>
      </c>
      <c r="M19" s="206">
        <v>8</v>
      </c>
      <c r="N19" s="207">
        <v>20</v>
      </c>
      <c r="O19" s="205">
        <v>67</v>
      </c>
      <c r="P19" s="206">
        <v>58</v>
      </c>
      <c r="Q19" s="207">
        <v>125</v>
      </c>
      <c r="R19" s="205">
        <v>12</v>
      </c>
      <c r="S19" s="206">
        <v>14</v>
      </c>
      <c r="T19" s="207">
        <v>26</v>
      </c>
      <c r="U19" s="205">
        <v>2</v>
      </c>
      <c r="V19" s="206">
        <v>2</v>
      </c>
      <c r="W19" s="207">
        <v>4</v>
      </c>
      <c r="X19" s="208">
        <f t="shared" si="7"/>
        <v>211</v>
      </c>
      <c r="Y19" s="207">
        <f t="shared" si="8"/>
        <v>175</v>
      </c>
      <c r="Z19" s="207">
        <f t="shared" si="9"/>
        <v>386</v>
      </c>
    </row>
    <row r="20" spans="1:26" ht="12.75">
      <c r="A20" s="152" t="str">
        <f t="shared" si="10"/>
        <v>2013-2014</v>
      </c>
      <c r="B20" s="209">
        <v>4</v>
      </c>
      <c r="C20" s="217">
        <v>18</v>
      </c>
      <c r="D20" s="151">
        <v>10</v>
      </c>
      <c r="E20" s="218">
        <f>SUM(C20:D20)</f>
        <v>28</v>
      </c>
      <c r="F20" s="217">
        <v>0</v>
      </c>
      <c r="G20" s="206">
        <v>0</v>
      </c>
      <c r="H20" s="207">
        <f>SUM(F20:G20)</f>
        <v>0</v>
      </c>
      <c r="I20" s="205">
        <v>95</v>
      </c>
      <c r="J20" s="206">
        <v>75</v>
      </c>
      <c r="K20" s="207">
        <f>SUM(I20:J20)</f>
        <v>170</v>
      </c>
      <c r="L20" s="205">
        <v>11</v>
      </c>
      <c r="M20" s="206">
        <v>4</v>
      </c>
      <c r="N20" s="207">
        <f>SUM(L20:M20)</f>
        <v>15</v>
      </c>
      <c r="O20" s="205">
        <v>76</v>
      </c>
      <c r="P20" s="206">
        <v>96</v>
      </c>
      <c r="Q20" s="207">
        <f>SUM(O20:P20)</f>
        <v>172</v>
      </c>
      <c r="R20" s="205">
        <v>8</v>
      </c>
      <c r="S20" s="206">
        <v>4</v>
      </c>
      <c r="T20" s="207">
        <f>SUM(R20:S20)</f>
        <v>12</v>
      </c>
      <c r="U20" s="205">
        <v>2</v>
      </c>
      <c r="V20" s="206">
        <v>3</v>
      </c>
      <c r="W20" s="207">
        <f>SUM(U20:V20)</f>
        <v>5</v>
      </c>
      <c r="X20" s="208">
        <f t="shared" si="7"/>
        <v>210</v>
      </c>
      <c r="Y20" s="207">
        <f t="shared" si="8"/>
        <v>192</v>
      </c>
      <c r="Z20" s="207">
        <f t="shared" si="9"/>
        <v>402</v>
      </c>
    </row>
    <row r="21" spans="1:26" ht="12.75">
      <c r="A21" s="152" t="str">
        <f t="shared" si="10"/>
        <v>2014-2015</v>
      </c>
      <c r="B21" s="209">
        <v>4</v>
      </c>
      <c r="C21" s="205">
        <v>17</v>
      </c>
      <c r="D21" s="206">
        <v>16</v>
      </c>
      <c r="E21" s="207">
        <f>SUM(C21:D21)</f>
        <v>33</v>
      </c>
      <c r="F21" s="205">
        <v>0</v>
      </c>
      <c r="G21" s="206">
        <v>0</v>
      </c>
      <c r="H21" s="207">
        <f>SUM(F21:G21)</f>
        <v>0</v>
      </c>
      <c r="I21" s="205">
        <v>100</v>
      </c>
      <c r="J21" s="206">
        <v>82</v>
      </c>
      <c r="K21" s="207">
        <f>SUM(I21:J21)</f>
        <v>182</v>
      </c>
      <c r="L21" s="205">
        <v>8</v>
      </c>
      <c r="M21" s="206">
        <v>4</v>
      </c>
      <c r="N21" s="207">
        <f>SUM(L21:M21)</f>
        <v>12</v>
      </c>
      <c r="O21" s="205">
        <v>90</v>
      </c>
      <c r="P21" s="206">
        <v>100</v>
      </c>
      <c r="Q21" s="207">
        <f>SUM(O21:P21)</f>
        <v>190</v>
      </c>
      <c r="R21" s="205">
        <v>5</v>
      </c>
      <c r="S21" s="206">
        <v>1</v>
      </c>
      <c r="T21" s="207">
        <f>SUM(R21:S21)</f>
        <v>6</v>
      </c>
      <c r="U21" s="205">
        <v>2</v>
      </c>
      <c r="V21" s="206">
        <v>2</v>
      </c>
      <c r="W21" s="207">
        <f>SUM(U21:V21)</f>
        <v>4</v>
      </c>
      <c r="X21" s="208">
        <f t="shared" si="7"/>
        <v>222</v>
      </c>
      <c r="Y21" s="207">
        <f t="shared" si="8"/>
        <v>205</v>
      </c>
      <c r="Z21" s="207">
        <f t="shared" si="9"/>
        <v>427</v>
      </c>
    </row>
    <row r="22" spans="1:26" ht="12.75">
      <c r="A22" s="152" t="str">
        <f t="shared" si="10"/>
        <v>2015-2016</v>
      </c>
      <c r="B22" s="209">
        <v>4</v>
      </c>
      <c r="C22" s="205">
        <v>15</v>
      </c>
      <c r="D22" s="206">
        <v>16</v>
      </c>
      <c r="E22" s="207">
        <f>SUM(C22:D22)</f>
        <v>31</v>
      </c>
      <c r="F22" s="205">
        <v>0</v>
      </c>
      <c r="G22" s="206">
        <v>0</v>
      </c>
      <c r="H22" s="207">
        <f>SUM(F22:G22)</f>
        <v>0</v>
      </c>
      <c r="I22" s="205">
        <v>101</v>
      </c>
      <c r="J22" s="206">
        <v>99</v>
      </c>
      <c r="K22" s="207">
        <f>SUM(I22:J22)</f>
        <v>200</v>
      </c>
      <c r="L22" s="205">
        <v>2</v>
      </c>
      <c r="M22" s="206">
        <v>5</v>
      </c>
      <c r="N22" s="207">
        <f>SUM(L22:M22)</f>
        <v>7</v>
      </c>
      <c r="O22" s="205">
        <v>97</v>
      </c>
      <c r="P22" s="206">
        <v>100</v>
      </c>
      <c r="Q22" s="207">
        <f>SUM(O22:P22)</f>
        <v>197</v>
      </c>
      <c r="R22" s="205">
        <v>0</v>
      </c>
      <c r="S22" s="206">
        <v>0</v>
      </c>
      <c r="T22" s="207">
        <f>SUM(R22:S22)</f>
        <v>0</v>
      </c>
      <c r="U22" s="205">
        <v>4</v>
      </c>
      <c r="V22" s="206">
        <v>2</v>
      </c>
      <c r="W22" s="207">
        <f>SUM(U22:V22)</f>
        <v>6</v>
      </c>
      <c r="X22" s="208">
        <f t="shared" si="7"/>
        <v>219</v>
      </c>
      <c r="Y22" s="207">
        <f t="shared" si="8"/>
        <v>222</v>
      </c>
      <c r="Z22" s="207">
        <f t="shared" si="9"/>
        <v>441</v>
      </c>
    </row>
    <row r="23" spans="1:26" ht="12.75">
      <c r="A23" s="152" t="str">
        <f t="shared" si="10"/>
        <v>2016-2017</v>
      </c>
      <c r="B23" s="209">
        <v>4</v>
      </c>
      <c r="C23" s="205">
        <v>22</v>
      </c>
      <c r="D23" s="206">
        <v>21</v>
      </c>
      <c r="E23" s="207">
        <v>43</v>
      </c>
      <c r="F23" s="205">
        <v>0</v>
      </c>
      <c r="G23" s="206">
        <v>0</v>
      </c>
      <c r="H23" s="207">
        <v>0</v>
      </c>
      <c r="I23" s="205">
        <v>103</v>
      </c>
      <c r="J23" s="206">
        <v>89</v>
      </c>
      <c r="K23" s="207">
        <v>192</v>
      </c>
      <c r="L23" s="205">
        <v>2</v>
      </c>
      <c r="M23" s="206">
        <v>4</v>
      </c>
      <c r="N23" s="207">
        <v>6</v>
      </c>
      <c r="O23" s="205">
        <v>98</v>
      </c>
      <c r="P23" s="206">
        <v>105</v>
      </c>
      <c r="Q23" s="207">
        <v>203</v>
      </c>
      <c r="R23" s="205">
        <v>1</v>
      </c>
      <c r="S23" s="206">
        <v>2</v>
      </c>
      <c r="T23" s="207">
        <v>3</v>
      </c>
      <c r="U23" s="205">
        <v>4</v>
      </c>
      <c r="V23" s="206">
        <v>1</v>
      </c>
      <c r="W23" s="207">
        <v>5</v>
      </c>
      <c r="X23" s="208">
        <v>230</v>
      </c>
      <c r="Y23" s="207">
        <v>222</v>
      </c>
      <c r="Z23" s="207">
        <v>452</v>
      </c>
    </row>
    <row r="24" spans="1:26" ht="12.75">
      <c r="A24" s="152" t="str">
        <f t="shared" si="10"/>
        <v>2017-2018</v>
      </c>
      <c r="B24" s="209">
        <v>4</v>
      </c>
      <c r="C24" s="205">
        <v>20</v>
      </c>
      <c r="D24" s="206">
        <v>25</v>
      </c>
      <c r="E24" s="207">
        <f>SUM(C24:D24)</f>
        <v>45</v>
      </c>
      <c r="F24" s="205">
        <v>0</v>
      </c>
      <c r="G24" s="206">
        <v>0</v>
      </c>
      <c r="H24" s="207">
        <f>SUM(F24:G24)</f>
        <v>0</v>
      </c>
      <c r="I24" s="205">
        <v>93</v>
      </c>
      <c r="J24" s="206">
        <v>74</v>
      </c>
      <c r="K24" s="207">
        <f>SUM(I24:J24)</f>
        <v>167</v>
      </c>
      <c r="L24" s="205">
        <v>4</v>
      </c>
      <c r="M24" s="206">
        <v>4</v>
      </c>
      <c r="N24" s="207">
        <f>SUM(L24:M24)</f>
        <v>8</v>
      </c>
      <c r="O24" s="205">
        <v>98</v>
      </c>
      <c r="P24" s="206">
        <v>100</v>
      </c>
      <c r="Q24" s="207">
        <f>SUM(O24:P24)</f>
        <v>198</v>
      </c>
      <c r="R24" s="205">
        <v>1</v>
      </c>
      <c r="S24" s="206">
        <v>0</v>
      </c>
      <c r="T24" s="207">
        <f>SUM(R24:S24)</f>
        <v>1</v>
      </c>
      <c r="U24" s="205">
        <v>3</v>
      </c>
      <c r="V24" s="206">
        <v>2</v>
      </c>
      <c r="W24" s="207">
        <f>SUM(U24:V24)</f>
        <v>5</v>
      </c>
      <c r="X24" s="208">
        <f>C24+F24+I24+L24+O24+R24+U24</f>
        <v>219</v>
      </c>
      <c r="Y24" s="207">
        <f>D24+G24+J24+M24+P24+S24+V24</f>
        <v>205</v>
      </c>
      <c r="Z24" s="207">
        <f>SUM(X24:Y24)</f>
        <v>424</v>
      </c>
    </row>
    <row r="25" spans="1:26" ht="12.75">
      <c r="A25" s="152" t="str">
        <f t="shared" si="10"/>
        <v>2018-2019</v>
      </c>
      <c r="B25" s="209">
        <v>4</v>
      </c>
      <c r="C25" s="205">
        <v>22</v>
      </c>
      <c r="D25" s="206">
        <v>34</v>
      </c>
      <c r="E25" s="207">
        <f>SUM(C25:D25)</f>
        <v>56</v>
      </c>
      <c r="F25" s="205">
        <v>0</v>
      </c>
      <c r="G25" s="206">
        <v>0</v>
      </c>
      <c r="H25" s="207">
        <f>SUM(F25:G25)</f>
        <v>0</v>
      </c>
      <c r="I25" s="205">
        <v>95</v>
      </c>
      <c r="J25" s="206">
        <v>68</v>
      </c>
      <c r="K25" s="207">
        <f>SUM(I25:J25)</f>
        <v>163</v>
      </c>
      <c r="L25" s="205">
        <v>4</v>
      </c>
      <c r="M25" s="206">
        <v>2</v>
      </c>
      <c r="N25" s="207">
        <f>SUM(L25:M25)</f>
        <v>6</v>
      </c>
      <c r="O25" s="205">
        <v>97</v>
      </c>
      <c r="P25" s="206">
        <v>104</v>
      </c>
      <c r="Q25" s="207">
        <f>SUM(O25:P25)</f>
        <v>201</v>
      </c>
      <c r="R25" s="205"/>
      <c r="S25" s="206"/>
      <c r="T25" s="207">
        <f>SUM(R25:S25)</f>
        <v>0</v>
      </c>
      <c r="U25" s="205">
        <v>0</v>
      </c>
      <c r="V25" s="206">
        <v>2</v>
      </c>
      <c r="W25" s="207">
        <f>SUM(U25:V25)</f>
        <v>2</v>
      </c>
      <c r="X25" s="208">
        <f>C25+F25+I25+L25+O25+R25+U25</f>
        <v>218</v>
      </c>
      <c r="Y25" s="207">
        <f>D25+G25+J25+M25+P25+S25+V25</f>
        <v>210</v>
      </c>
      <c r="Z25" s="207">
        <f>SUM(X25:Y25)</f>
        <v>428</v>
      </c>
    </row>
  </sheetData>
  <sheetProtection/>
  <mergeCells count="11">
    <mergeCell ref="A3:Z3"/>
    <mergeCell ref="A5:Z5"/>
    <mergeCell ref="A6:Z6"/>
    <mergeCell ref="C8:E8"/>
    <mergeCell ref="F8:H8"/>
    <mergeCell ref="I8:K8"/>
    <mergeCell ref="L8:N8"/>
    <mergeCell ref="O8:Q8"/>
    <mergeCell ref="R8:T8"/>
    <mergeCell ref="U8:W8"/>
    <mergeCell ref="X8:Z8"/>
  </mergeCells>
  <printOptions/>
  <pageMargins left="0.3937007874015748" right="0.3937007874015748" top="0.984251968503937" bottom="0.984251968503937" header="0.5118110236220472" footer="0.5118110236220472"/>
  <pageSetup fitToHeight="1" fitToWidth="1" horizontalDpi="600" verticalDpi="600" orientation="landscape" paperSize="9" scale="79"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39"/>
  <sheetViews>
    <sheetView zoomScalePageLayoutView="0" workbookViewId="0" topLeftCell="A1">
      <selection activeCell="A53" sqref="A53"/>
    </sheetView>
  </sheetViews>
  <sheetFormatPr defaultColWidth="9.140625" defaultRowHeight="12.75"/>
  <cols>
    <col min="1" max="1" width="31.140625" style="0" customWidth="1"/>
    <col min="2" max="2" width="12.421875" style="0" customWidth="1"/>
    <col min="3" max="3" width="13.8515625" style="0" customWidth="1"/>
    <col min="4" max="5" width="12.421875" style="0" customWidth="1"/>
    <col min="6" max="6" width="13.57421875" style="0" customWidth="1"/>
    <col min="7" max="7" width="12.421875" style="0" customWidth="1"/>
    <col min="8" max="10" width="10.7109375" style="0" customWidth="1"/>
  </cols>
  <sheetData>
    <row r="1" s="4" customFormat="1" ht="12.75">
      <c r="A1" s="112" t="s">
        <v>228</v>
      </c>
    </row>
    <row r="2" s="4" customFormat="1" ht="12.75">
      <c r="A2" s="112"/>
    </row>
    <row r="3" spans="1:7" s="4" customFormat="1" ht="12.75">
      <c r="A3" s="507" t="s">
        <v>32</v>
      </c>
      <c r="B3" s="507"/>
      <c r="C3" s="507"/>
      <c r="D3" s="507"/>
      <c r="E3" s="507"/>
      <c r="F3" s="507"/>
      <c r="G3" s="507"/>
    </row>
    <row r="4" spans="1:7" s="4" customFormat="1" ht="3.75" customHeight="1">
      <c r="A4" s="5"/>
      <c r="B4" s="5"/>
      <c r="C4" s="5"/>
      <c r="D4" s="5"/>
      <c r="E4" s="5"/>
      <c r="F4" s="5"/>
      <c r="G4" s="5"/>
    </row>
    <row r="5" spans="1:7" s="4" customFormat="1" ht="12.75">
      <c r="A5" s="507" t="s">
        <v>192</v>
      </c>
      <c r="B5" s="507"/>
      <c r="C5" s="507"/>
      <c r="D5" s="507"/>
      <c r="E5" s="507"/>
      <c r="F5" s="507"/>
      <c r="G5" s="507"/>
    </row>
    <row r="6" ht="4.5" customHeight="1" thickBot="1"/>
    <row r="7" spans="1:7" ht="12.75">
      <c r="A7" s="6"/>
      <c r="B7" s="287" t="s">
        <v>33</v>
      </c>
      <c r="C7" s="287" t="s">
        <v>0</v>
      </c>
      <c r="D7" s="287" t="s">
        <v>1</v>
      </c>
      <c r="E7" s="287" t="s">
        <v>2</v>
      </c>
      <c r="F7" s="287" t="s">
        <v>26</v>
      </c>
      <c r="G7" s="288" t="s">
        <v>11</v>
      </c>
    </row>
    <row r="8" spans="2:7" ht="12.75">
      <c r="B8" s="289" t="s">
        <v>34</v>
      </c>
      <c r="C8" s="289"/>
      <c r="D8" s="289"/>
      <c r="E8" s="289"/>
      <c r="F8" s="289" t="s">
        <v>35</v>
      </c>
      <c r="G8" s="290"/>
    </row>
    <row r="9" spans="1:7" ht="12.75">
      <c r="A9" s="7"/>
      <c r="B9" s="291" t="s">
        <v>36</v>
      </c>
      <c r="C9" s="291"/>
      <c r="D9" s="291"/>
      <c r="E9" s="291"/>
      <c r="F9" s="291" t="s">
        <v>37</v>
      </c>
      <c r="G9" s="292"/>
    </row>
    <row r="10" spans="1:7" ht="12.75">
      <c r="A10" s="293" t="s">
        <v>38</v>
      </c>
      <c r="B10" s="55"/>
      <c r="C10" s="55"/>
      <c r="D10" s="55"/>
      <c r="E10" s="55"/>
      <c r="F10" s="55"/>
      <c r="G10" s="34"/>
    </row>
    <row r="11" spans="1:7" ht="12.75">
      <c r="A11" s="294" t="s">
        <v>5</v>
      </c>
      <c r="B11" s="56">
        <v>6</v>
      </c>
      <c r="C11" s="56">
        <v>6</v>
      </c>
      <c r="D11" s="56">
        <v>1</v>
      </c>
      <c r="E11" s="56">
        <v>1</v>
      </c>
      <c r="F11" s="56">
        <v>0</v>
      </c>
      <c r="G11" s="57">
        <f aca="true" t="shared" si="0" ref="G11:G16">SUM(B11:F11)</f>
        <v>14</v>
      </c>
    </row>
    <row r="12" spans="1:7" ht="12.75">
      <c r="A12" s="294" t="s">
        <v>6</v>
      </c>
      <c r="B12" s="56">
        <v>3</v>
      </c>
      <c r="C12" s="56">
        <v>7</v>
      </c>
      <c r="D12" s="56">
        <v>0</v>
      </c>
      <c r="E12" s="56">
        <v>0</v>
      </c>
      <c r="F12" s="56">
        <v>0</v>
      </c>
      <c r="G12" s="57">
        <f t="shared" si="0"/>
        <v>10</v>
      </c>
    </row>
    <row r="13" spans="1:7" ht="12.75">
      <c r="A13" s="294" t="s">
        <v>7</v>
      </c>
      <c r="B13" s="56">
        <v>1</v>
      </c>
      <c r="C13" s="56">
        <v>1</v>
      </c>
      <c r="D13" s="56">
        <v>0</v>
      </c>
      <c r="E13" s="56">
        <v>0</v>
      </c>
      <c r="F13" s="56">
        <v>1</v>
      </c>
      <c r="G13" s="57">
        <f t="shared" si="0"/>
        <v>3</v>
      </c>
    </row>
    <row r="14" spans="1:7" ht="12.75">
      <c r="A14" s="294" t="s">
        <v>8</v>
      </c>
      <c r="B14" s="56">
        <v>4</v>
      </c>
      <c r="C14" s="56">
        <v>13</v>
      </c>
      <c r="D14" s="56">
        <v>0</v>
      </c>
      <c r="E14" s="56">
        <v>0</v>
      </c>
      <c r="F14" s="56">
        <v>0</v>
      </c>
      <c r="G14" s="57">
        <f t="shared" si="0"/>
        <v>17</v>
      </c>
    </row>
    <row r="15" spans="1:8" ht="12.75">
      <c r="A15" s="294" t="s">
        <v>9</v>
      </c>
      <c r="B15" s="56">
        <v>6</v>
      </c>
      <c r="C15" s="56">
        <v>8</v>
      </c>
      <c r="D15" s="56">
        <v>0</v>
      </c>
      <c r="E15" s="56">
        <v>1</v>
      </c>
      <c r="F15" s="56">
        <v>0</v>
      </c>
      <c r="G15" s="57">
        <f t="shared" si="0"/>
        <v>15</v>
      </c>
      <c r="H15" s="3"/>
    </row>
    <row r="16" spans="1:7" ht="12.75">
      <c r="A16" s="294" t="s">
        <v>10</v>
      </c>
      <c r="B16" s="56">
        <v>4</v>
      </c>
      <c r="C16" s="56">
        <v>8</v>
      </c>
      <c r="D16" s="56">
        <v>1</v>
      </c>
      <c r="E16" s="56">
        <v>0</v>
      </c>
      <c r="F16" s="56">
        <v>0</v>
      </c>
      <c r="G16" s="57">
        <f t="shared" si="0"/>
        <v>13</v>
      </c>
    </row>
    <row r="17" spans="1:7" ht="12.75">
      <c r="A17" s="8" t="s">
        <v>11</v>
      </c>
      <c r="B17" s="58">
        <f aca="true" t="shared" si="1" ref="B17:G17">SUM(B11:B16)</f>
        <v>24</v>
      </c>
      <c r="C17" s="58">
        <f t="shared" si="1"/>
        <v>43</v>
      </c>
      <c r="D17" s="58">
        <f t="shared" si="1"/>
        <v>2</v>
      </c>
      <c r="E17" s="58">
        <f t="shared" si="1"/>
        <v>2</v>
      </c>
      <c r="F17" s="58">
        <f t="shared" si="1"/>
        <v>1</v>
      </c>
      <c r="G17" s="59">
        <f t="shared" si="1"/>
        <v>72</v>
      </c>
    </row>
    <row r="18" spans="1:7" ht="12.75">
      <c r="A18" s="9"/>
      <c r="B18" s="56"/>
      <c r="C18" s="56"/>
      <c r="D18" s="56"/>
      <c r="E18" s="56"/>
      <c r="F18" s="56"/>
      <c r="G18" s="57"/>
    </row>
    <row r="19" spans="1:7" ht="12.75">
      <c r="A19" s="293" t="s">
        <v>39</v>
      </c>
      <c r="B19" s="56"/>
      <c r="C19" s="56"/>
      <c r="D19" s="56"/>
      <c r="E19" s="56"/>
      <c r="F19" s="56"/>
      <c r="G19" s="57"/>
    </row>
    <row r="20" spans="1:7" ht="12.75">
      <c r="A20" s="294" t="s">
        <v>7</v>
      </c>
      <c r="B20" s="56">
        <v>1</v>
      </c>
      <c r="C20" s="56">
        <v>1</v>
      </c>
      <c r="D20" s="56">
        <v>0</v>
      </c>
      <c r="E20" s="216" t="s">
        <v>193</v>
      </c>
      <c r="F20" s="56">
        <v>0</v>
      </c>
      <c r="G20" s="57">
        <v>3</v>
      </c>
    </row>
    <row r="21" spans="1:7" ht="12.75">
      <c r="A21" s="8" t="s">
        <v>11</v>
      </c>
      <c r="B21" s="58">
        <v>1</v>
      </c>
      <c r="C21" s="58">
        <v>1</v>
      </c>
      <c r="D21" s="58">
        <v>0</v>
      </c>
      <c r="E21" s="30">
        <v>1</v>
      </c>
      <c r="F21" s="58">
        <v>0</v>
      </c>
      <c r="G21" s="59">
        <f>SUM(B21:F21)</f>
        <v>3</v>
      </c>
    </row>
    <row r="22" spans="1:7" ht="5.25" customHeight="1">
      <c r="A22" s="294"/>
      <c r="B22" s="56"/>
      <c r="C22" s="56"/>
      <c r="D22" s="56"/>
      <c r="E22" s="56"/>
      <c r="F22" s="56"/>
      <c r="G22" s="57"/>
    </row>
    <row r="23" spans="1:7" ht="12.75">
      <c r="A23" s="10" t="s">
        <v>40</v>
      </c>
      <c r="B23" s="60">
        <f aca="true" t="shared" si="2" ref="B23:G23">SUM(B21,B17)</f>
        <v>25</v>
      </c>
      <c r="C23" s="60">
        <f t="shared" si="2"/>
        <v>44</v>
      </c>
      <c r="D23" s="60">
        <f t="shared" si="2"/>
        <v>2</v>
      </c>
      <c r="E23" s="60">
        <f t="shared" si="2"/>
        <v>3</v>
      </c>
      <c r="F23" s="60">
        <f t="shared" si="2"/>
        <v>1</v>
      </c>
      <c r="G23" s="61">
        <f t="shared" si="2"/>
        <v>75</v>
      </c>
    </row>
    <row r="24" spans="2:10" ht="12.75">
      <c r="B24" s="34"/>
      <c r="C24" s="34"/>
      <c r="D24" s="34"/>
      <c r="E24" s="34"/>
      <c r="F24" s="34"/>
      <c r="G24" s="34"/>
      <c r="H24" s="295"/>
      <c r="I24" s="295"/>
      <c r="J24" s="295"/>
    </row>
    <row r="25" spans="1:10" ht="12.75">
      <c r="A25" s="251" t="s">
        <v>41</v>
      </c>
      <c r="B25" s="35"/>
      <c r="H25" s="295"/>
      <c r="I25" s="295"/>
      <c r="J25" s="295"/>
    </row>
    <row r="26" spans="2:10" ht="12.75">
      <c r="B26" s="295"/>
      <c r="C26" s="295"/>
      <c r="D26" s="295"/>
      <c r="E26" s="295"/>
      <c r="F26" s="295"/>
      <c r="G26" s="295"/>
      <c r="H26" s="295"/>
      <c r="I26" s="295"/>
      <c r="J26" s="295"/>
    </row>
    <row r="27" spans="1:10" ht="12.75">
      <c r="A27" s="508" t="s">
        <v>42</v>
      </c>
      <c r="B27" s="508"/>
      <c r="C27" s="508"/>
      <c r="D27" s="508"/>
      <c r="E27" s="508"/>
      <c r="F27" s="508"/>
      <c r="G27" s="508"/>
      <c r="H27" s="508"/>
      <c r="I27" s="508"/>
      <c r="J27" s="508"/>
    </row>
    <row r="28" spans="1:10" ht="6" customHeight="1">
      <c r="A28" s="295"/>
      <c r="B28" s="295"/>
      <c r="C28" s="295"/>
      <c r="D28" s="295"/>
      <c r="E28" s="295"/>
      <c r="F28" s="295"/>
      <c r="G28" s="295"/>
      <c r="H28" s="295"/>
      <c r="I28" s="295"/>
      <c r="J28" s="295"/>
    </row>
    <row r="29" spans="1:10" ht="12.75">
      <c r="A29" s="508" t="s">
        <v>230</v>
      </c>
      <c r="B29" s="508"/>
      <c r="C29" s="508"/>
      <c r="D29" s="508"/>
      <c r="E29" s="508"/>
      <c r="F29" s="508"/>
      <c r="G29" s="508"/>
      <c r="H29" s="508"/>
      <c r="I29" s="508"/>
      <c r="J29" s="508"/>
    </row>
    <row r="30" spans="1:14" ht="13.5" thickBot="1">
      <c r="A30" s="11"/>
      <c r="B30" s="295"/>
      <c r="C30" s="295"/>
      <c r="D30" s="295"/>
      <c r="E30" s="295"/>
      <c r="F30" s="295"/>
      <c r="G30" s="295"/>
      <c r="H30" s="295"/>
      <c r="I30" s="295"/>
      <c r="J30" s="295"/>
      <c r="N30" s="1"/>
    </row>
    <row r="31" spans="1:10" ht="12.75">
      <c r="A31" s="6"/>
      <c r="B31" s="296" t="s">
        <v>43</v>
      </c>
      <c r="C31" s="297"/>
      <c r="D31" s="298"/>
      <c r="E31" s="299" t="s">
        <v>44</v>
      </c>
      <c r="F31" s="299"/>
      <c r="G31" s="300"/>
      <c r="H31" s="299" t="s">
        <v>11</v>
      </c>
      <c r="I31" s="299"/>
      <c r="J31" s="299"/>
    </row>
    <row r="32" spans="1:14" s="1" customFormat="1" ht="12.75">
      <c r="A32" s="301"/>
      <c r="B32" s="302" t="s">
        <v>4</v>
      </c>
      <c r="C32" s="303" t="s">
        <v>45</v>
      </c>
      <c r="D32" s="304" t="s">
        <v>12</v>
      </c>
      <c r="E32" s="303" t="s">
        <v>4</v>
      </c>
      <c r="F32" s="303" t="s">
        <v>45</v>
      </c>
      <c r="G32" s="304" t="s">
        <v>12</v>
      </c>
      <c r="H32" s="303" t="s">
        <v>4</v>
      </c>
      <c r="I32" s="303" t="s">
        <v>45</v>
      </c>
      <c r="J32" s="305" t="s">
        <v>12</v>
      </c>
      <c r="N32"/>
    </row>
    <row r="33" spans="1:10" ht="12.75">
      <c r="A33" s="295" t="s">
        <v>13</v>
      </c>
      <c r="B33" s="306">
        <v>51</v>
      </c>
      <c r="C33" s="307">
        <v>435</v>
      </c>
      <c r="D33" s="308">
        <v>486</v>
      </c>
      <c r="E33" s="309">
        <v>15</v>
      </c>
      <c r="F33" s="309">
        <v>174</v>
      </c>
      <c r="G33" s="308">
        <v>189</v>
      </c>
      <c r="H33" s="309">
        <v>66</v>
      </c>
      <c r="I33" s="309">
        <v>609</v>
      </c>
      <c r="J33" s="309">
        <v>675</v>
      </c>
    </row>
    <row r="34" spans="1:10" ht="12.75">
      <c r="A34" s="295" t="s">
        <v>0</v>
      </c>
      <c r="B34" s="306">
        <v>166</v>
      </c>
      <c r="C34" s="307">
        <v>1224</v>
      </c>
      <c r="D34" s="308">
        <v>1390</v>
      </c>
      <c r="E34" s="309">
        <v>41</v>
      </c>
      <c r="F34" s="309">
        <v>483</v>
      </c>
      <c r="G34" s="308">
        <v>524</v>
      </c>
      <c r="H34" s="309">
        <v>207</v>
      </c>
      <c r="I34" s="309">
        <v>1707</v>
      </c>
      <c r="J34" s="309">
        <v>1914</v>
      </c>
    </row>
    <row r="35" spans="1:10" s="18" customFormat="1" ht="12.75">
      <c r="A35" s="311" t="s">
        <v>1</v>
      </c>
      <c r="B35" s="306">
        <v>4</v>
      </c>
      <c r="C35" s="307">
        <v>28</v>
      </c>
      <c r="D35" s="308">
        <f>B35+C35</f>
        <v>32</v>
      </c>
      <c r="E35" s="309">
        <v>4</v>
      </c>
      <c r="F35" s="309">
        <v>12</v>
      </c>
      <c r="G35" s="308">
        <f>E35+F35</f>
        <v>16</v>
      </c>
      <c r="H35" s="309">
        <f>B35+E35</f>
        <v>8</v>
      </c>
      <c r="I35" s="309">
        <f>C35+F35</f>
        <v>40</v>
      </c>
      <c r="J35" s="309">
        <f>H35+I35</f>
        <v>48</v>
      </c>
    </row>
    <row r="36" spans="1:14" s="18" customFormat="1" ht="12.75">
      <c r="A36" s="311" t="s">
        <v>2</v>
      </c>
      <c r="B36" s="306">
        <v>19</v>
      </c>
      <c r="C36" s="307">
        <v>116</v>
      </c>
      <c r="D36" s="308">
        <f>B36+C36</f>
        <v>135</v>
      </c>
      <c r="E36" s="309">
        <v>2</v>
      </c>
      <c r="F36" s="309">
        <v>59</v>
      </c>
      <c r="G36" s="308">
        <f>E36+F36</f>
        <v>61</v>
      </c>
      <c r="H36" s="309">
        <f>B36+E36</f>
        <v>21</v>
      </c>
      <c r="I36" s="309">
        <f>C36+F36</f>
        <v>175</v>
      </c>
      <c r="J36" s="309">
        <f>H36+I36</f>
        <v>196</v>
      </c>
      <c r="N36" s="16"/>
    </row>
    <row r="37" spans="1:10" ht="12.75">
      <c r="A37" s="12" t="s">
        <v>11</v>
      </c>
      <c r="B37" s="211">
        <v>240</v>
      </c>
      <c r="C37" s="212">
        <v>1803</v>
      </c>
      <c r="D37" s="213">
        <v>2043</v>
      </c>
      <c r="E37" s="212">
        <v>62</v>
      </c>
      <c r="F37" s="212">
        <v>728</v>
      </c>
      <c r="G37" s="213">
        <v>790</v>
      </c>
      <c r="H37" s="212">
        <v>302</v>
      </c>
      <c r="I37" s="212">
        <v>2531</v>
      </c>
      <c r="J37" s="212">
        <v>2833</v>
      </c>
    </row>
    <row r="38" spans="1:14" s="2" customFormat="1" ht="7.5" customHeight="1">
      <c r="A38" s="13"/>
      <c r="B38" s="14"/>
      <c r="C38" s="14"/>
      <c r="D38" s="14"/>
      <c r="E38" s="14"/>
      <c r="F38" s="14"/>
      <c r="G38" s="14"/>
      <c r="H38" s="14"/>
      <c r="I38" s="14"/>
      <c r="J38" s="14"/>
      <c r="N38"/>
    </row>
    <row r="39" ht="12.75">
      <c r="A39" s="310" t="s">
        <v>124</v>
      </c>
    </row>
  </sheetData>
  <sheetProtection/>
  <mergeCells count="4">
    <mergeCell ref="A3:G3"/>
    <mergeCell ref="A5:G5"/>
    <mergeCell ref="A27:J27"/>
    <mergeCell ref="A29:J29"/>
  </mergeCells>
  <printOptions/>
  <pageMargins left="0.75" right="0.75" top="1" bottom="1" header="0.5" footer="0.5"/>
  <pageSetup fitToHeight="1" fitToWidth="1" horizontalDpi="600" verticalDpi="600" orientation="landscape" paperSize="9" scale="94"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dimension ref="A1:Q106"/>
  <sheetViews>
    <sheetView zoomScale="115" zoomScaleNormal="115" zoomScalePageLayoutView="0" workbookViewId="0" topLeftCell="A1">
      <selection activeCell="A109" sqref="A109"/>
    </sheetView>
  </sheetViews>
  <sheetFormatPr defaultColWidth="8.8515625" defaultRowHeight="12.75"/>
  <cols>
    <col min="1" max="1" width="24.7109375" style="18" customWidth="1"/>
    <col min="2" max="8" width="17.00390625" style="252" customWidth="1"/>
    <col min="9" max="10" width="17.00390625" style="18" customWidth="1"/>
    <col min="11" max="35" width="8.57421875" style="18" customWidth="1"/>
    <col min="36" max="16384" width="8.8515625" style="18" customWidth="1"/>
  </cols>
  <sheetData>
    <row r="1" spans="1:10" ht="18.75">
      <c r="A1" s="509" t="s">
        <v>223</v>
      </c>
      <c r="B1" s="509"/>
      <c r="C1" s="509"/>
      <c r="D1" s="509"/>
      <c r="E1" s="509"/>
      <c r="F1" s="509"/>
      <c r="G1" s="509"/>
      <c r="H1" s="509"/>
      <c r="I1" s="509"/>
      <c r="J1" s="280"/>
    </row>
    <row r="2" spans="1:10" ht="15.75">
      <c r="A2" s="281"/>
      <c r="B2" s="281"/>
      <c r="C2" s="281"/>
      <c r="D2" s="281"/>
      <c r="E2" s="281"/>
      <c r="F2" s="281"/>
      <c r="G2" s="281"/>
      <c r="H2" s="281"/>
      <c r="J2" s="280"/>
    </row>
    <row r="3" spans="1:10" ht="105" customHeight="1">
      <c r="A3" s="511" t="s">
        <v>222</v>
      </c>
      <c r="B3" s="511"/>
      <c r="C3" s="511"/>
      <c r="D3" s="511"/>
      <c r="E3" s="511"/>
      <c r="F3" s="511"/>
      <c r="G3" s="511"/>
      <c r="H3" s="511"/>
      <c r="I3" s="511"/>
      <c r="J3" s="511"/>
    </row>
    <row r="4" spans="1:10" ht="15.75">
      <c r="A4" s="281"/>
      <c r="B4" s="281"/>
      <c r="C4" s="281"/>
      <c r="D4" s="281"/>
      <c r="E4" s="281"/>
      <c r="F4" s="281"/>
      <c r="G4" s="281"/>
      <c r="H4" s="281"/>
      <c r="J4" s="280"/>
    </row>
    <row r="5" spans="1:10" ht="15.75">
      <c r="A5" s="510" t="s">
        <v>254</v>
      </c>
      <c r="B5" s="510"/>
      <c r="C5" s="510"/>
      <c r="D5" s="510"/>
      <c r="E5" s="510"/>
      <c r="F5" s="510"/>
      <c r="G5" s="510"/>
      <c r="H5" s="510"/>
      <c r="I5" s="510"/>
      <c r="J5" s="280"/>
    </row>
    <row r="6" ht="9" customHeight="1"/>
    <row r="7" spans="1:10" s="262" customFormat="1" ht="15">
      <c r="A7" s="274" t="s">
        <v>221</v>
      </c>
      <c r="B7" s="263" t="s">
        <v>137</v>
      </c>
      <c r="C7" s="263" t="s">
        <v>140</v>
      </c>
      <c r="D7" s="263" t="s">
        <v>148</v>
      </c>
      <c r="E7" s="263" t="s">
        <v>157</v>
      </c>
      <c r="F7" s="263" t="s">
        <v>177</v>
      </c>
      <c r="G7" s="263" t="s">
        <v>194</v>
      </c>
      <c r="H7" s="264" t="s">
        <v>201</v>
      </c>
      <c r="I7" s="263" t="s">
        <v>202</v>
      </c>
      <c r="J7" s="263" t="s">
        <v>229</v>
      </c>
    </row>
    <row r="8" spans="1:10" ht="15">
      <c r="A8" s="260" t="s">
        <v>220</v>
      </c>
      <c r="B8" s="259">
        <v>69454</v>
      </c>
      <c r="C8" s="259">
        <v>69874</v>
      </c>
      <c r="D8" s="259">
        <v>73687</v>
      </c>
      <c r="E8" s="259">
        <v>75546</v>
      </c>
      <c r="F8" s="259">
        <v>77757</v>
      </c>
      <c r="G8" s="259">
        <v>76378</v>
      </c>
      <c r="H8" s="258">
        <v>80319</v>
      </c>
      <c r="I8" s="257">
        <v>80517</v>
      </c>
      <c r="J8" s="257">
        <v>81625</v>
      </c>
    </row>
    <row r="9" spans="1:10" ht="15">
      <c r="A9" s="260" t="s">
        <v>219</v>
      </c>
      <c r="B9" s="259">
        <v>125505</v>
      </c>
      <c r="C9" s="259">
        <v>126334</v>
      </c>
      <c r="D9" s="259">
        <v>132383</v>
      </c>
      <c r="E9" s="259">
        <v>136812</v>
      </c>
      <c r="F9" s="259">
        <v>145737</v>
      </c>
      <c r="G9" s="259">
        <v>152781</v>
      </c>
      <c r="H9" s="258">
        <v>161650</v>
      </c>
      <c r="I9" s="257">
        <v>167353</v>
      </c>
      <c r="J9" s="257">
        <v>171962</v>
      </c>
    </row>
    <row r="10" spans="1:17" ht="15">
      <c r="A10" s="260" t="s">
        <v>47</v>
      </c>
      <c r="B10" s="259">
        <f>SUM(B11:B12)</f>
        <v>155443</v>
      </c>
      <c r="C10" s="259">
        <f>SUM(C11:C12)</f>
        <v>152735</v>
      </c>
      <c r="D10" s="259">
        <f>SUM(D11:D12)</f>
        <v>156280</v>
      </c>
      <c r="E10" s="259">
        <f>SUM(E11:E12)</f>
        <v>159367</v>
      </c>
      <c r="F10" s="259">
        <v>165915</v>
      </c>
      <c r="G10" s="259">
        <v>172560</v>
      </c>
      <c r="H10" s="258">
        <v>181418</v>
      </c>
      <c r="I10" s="257">
        <v>188246</v>
      </c>
      <c r="J10" s="257">
        <v>194620</v>
      </c>
      <c r="K10" s="250"/>
      <c r="L10" s="250"/>
      <c r="M10" s="250"/>
      <c r="N10" s="250"/>
      <c r="O10" s="250"/>
      <c r="P10" s="250"/>
      <c r="Q10" s="250"/>
    </row>
    <row r="11" spans="1:10" s="321" customFormat="1" ht="12.75">
      <c r="A11" s="317" t="s">
        <v>218</v>
      </c>
      <c r="B11" s="318">
        <v>151920</v>
      </c>
      <c r="C11" s="318">
        <v>149017</v>
      </c>
      <c r="D11" s="318">
        <v>152260</v>
      </c>
      <c r="E11" s="318">
        <v>154724</v>
      </c>
      <c r="F11" s="318">
        <v>160781</v>
      </c>
      <c r="G11" s="318">
        <v>167054</v>
      </c>
      <c r="H11" s="319">
        <v>175430</v>
      </c>
      <c r="I11" s="320">
        <v>181800</v>
      </c>
      <c r="J11" s="320">
        <v>188019</v>
      </c>
    </row>
    <row r="12" spans="1:10" s="321" customFormat="1" ht="12.75">
      <c r="A12" s="317" t="s">
        <v>217</v>
      </c>
      <c r="B12" s="318">
        <v>3523</v>
      </c>
      <c r="C12" s="318">
        <v>3718</v>
      </c>
      <c r="D12" s="318">
        <v>4020</v>
      </c>
      <c r="E12" s="318">
        <v>4643</v>
      </c>
      <c r="F12" s="318">
        <v>5134</v>
      </c>
      <c r="G12" s="318">
        <v>5506</v>
      </c>
      <c r="H12" s="319">
        <v>5988</v>
      </c>
      <c r="I12" s="320">
        <v>6446</v>
      </c>
      <c r="J12" s="320">
        <v>6601</v>
      </c>
    </row>
    <row r="13" spans="1:10" ht="15">
      <c r="A13" s="260" t="s">
        <v>216</v>
      </c>
      <c r="B13" s="259">
        <v>2180</v>
      </c>
      <c r="C13" s="259">
        <v>2350</v>
      </c>
      <c r="D13" s="259">
        <v>2674</v>
      </c>
      <c r="E13" s="259">
        <v>2963</v>
      </c>
      <c r="F13" s="259">
        <v>2869</v>
      </c>
      <c r="G13" s="259">
        <v>3095</v>
      </c>
      <c r="H13" s="258">
        <v>3658</v>
      </c>
      <c r="I13" s="257">
        <v>3616</v>
      </c>
      <c r="J13" s="257">
        <v>3696</v>
      </c>
    </row>
    <row r="14" spans="1:10" ht="15">
      <c r="A14" s="260" t="s">
        <v>215</v>
      </c>
      <c r="B14" s="259">
        <v>1407</v>
      </c>
      <c r="C14" s="259">
        <v>1325</v>
      </c>
      <c r="D14" s="259">
        <v>1292</v>
      </c>
      <c r="E14" s="259">
        <v>1261</v>
      </c>
      <c r="F14" s="259">
        <v>1242</v>
      </c>
      <c r="G14" s="259">
        <v>1237</v>
      </c>
      <c r="H14" s="258">
        <v>1097</v>
      </c>
      <c r="I14" s="257">
        <v>992</v>
      </c>
      <c r="J14" s="257"/>
    </row>
    <row r="15" spans="1:10" ht="15">
      <c r="A15" s="260" t="s">
        <v>214</v>
      </c>
      <c r="B15" s="259">
        <f>SUM(B16:B18)</f>
        <v>61988</v>
      </c>
      <c r="C15" s="259">
        <f>SUM(C16:C18)</f>
        <v>63575</v>
      </c>
      <c r="D15" s="259">
        <f>SUM(D16:D18)</f>
        <v>64469</v>
      </c>
      <c r="E15" s="259">
        <f>SUM(E16:E18)</f>
        <v>67507</v>
      </c>
      <c r="F15" s="259">
        <v>70736</v>
      </c>
      <c r="G15" s="259">
        <v>74917</v>
      </c>
      <c r="H15" s="258">
        <v>78787</v>
      </c>
      <c r="I15" s="257">
        <v>80941</v>
      </c>
      <c r="J15" s="257">
        <v>83038</v>
      </c>
    </row>
    <row r="16" spans="1:10" s="321" customFormat="1" ht="12.75">
      <c r="A16" s="317" t="s">
        <v>213</v>
      </c>
      <c r="B16" s="318">
        <v>18757</v>
      </c>
      <c r="C16" s="318">
        <v>18690</v>
      </c>
      <c r="D16" s="318">
        <v>18615</v>
      </c>
      <c r="E16" s="318">
        <v>25269</v>
      </c>
      <c r="F16" s="318">
        <v>25946</v>
      </c>
      <c r="G16" s="318">
        <v>26865</v>
      </c>
      <c r="H16" s="319">
        <v>28020</v>
      </c>
      <c r="I16" s="320">
        <v>28982</v>
      </c>
      <c r="J16" s="320">
        <v>29920</v>
      </c>
    </row>
    <row r="17" spans="1:10" s="321" customFormat="1" ht="12.75">
      <c r="A17" s="317" t="s">
        <v>212</v>
      </c>
      <c r="B17" s="318">
        <v>42230</v>
      </c>
      <c r="C17" s="318">
        <v>43733</v>
      </c>
      <c r="D17" s="318">
        <v>44761</v>
      </c>
      <c r="E17" s="318">
        <v>40967</v>
      </c>
      <c r="F17" s="318">
        <v>43373</v>
      </c>
      <c r="G17" s="318">
        <v>46456</v>
      </c>
      <c r="H17" s="319">
        <v>48358</v>
      </c>
      <c r="I17" s="320">
        <v>49500</v>
      </c>
      <c r="J17" s="320">
        <v>50342</v>
      </c>
    </row>
    <row r="18" spans="1:10" s="321" customFormat="1" ht="12.75">
      <c r="A18" s="317" t="s">
        <v>211</v>
      </c>
      <c r="B18" s="318">
        <v>1001</v>
      </c>
      <c r="C18" s="318">
        <v>1152</v>
      </c>
      <c r="D18" s="318">
        <v>1093</v>
      </c>
      <c r="E18" s="318">
        <v>1271</v>
      </c>
      <c r="F18" s="318">
        <v>1417</v>
      </c>
      <c r="G18" s="318">
        <v>1596</v>
      </c>
      <c r="H18" s="319">
        <v>2409</v>
      </c>
      <c r="I18" s="320">
        <v>2459</v>
      </c>
      <c r="J18" s="320">
        <v>2776</v>
      </c>
    </row>
    <row r="19" spans="1:10" ht="15">
      <c r="A19" s="275" t="s">
        <v>40</v>
      </c>
      <c r="B19" s="255">
        <f>B8+B9+B10+B13+B14+B15</f>
        <v>415977</v>
      </c>
      <c r="C19" s="255">
        <f>C8+C9+C10+C13+C14+C15</f>
        <v>416193</v>
      </c>
      <c r="D19" s="255">
        <f>D8+D9+D10+D13+D14+D15</f>
        <v>430785</v>
      </c>
      <c r="E19" s="255">
        <f>E8+E9+E10+E13+E14+E15</f>
        <v>443456</v>
      </c>
      <c r="F19" s="255">
        <v>464256</v>
      </c>
      <c r="G19" s="255">
        <v>480968</v>
      </c>
      <c r="H19" s="254">
        <v>506929</v>
      </c>
      <c r="I19" s="253">
        <v>521665</v>
      </c>
      <c r="J19" s="253">
        <v>534941</v>
      </c>
    </row>
    <row r="20" ht="12.75"/>
    <row r="21" ht="12.75"/>
    <row r="22" spans="1:9" ht="15.75">
      <c r="A22" s="510" t="s">
        <v>255</v>
      </c>
      <c r="B22" s="510"/>
      <c r="C22" s="510"/>
      <c r="D22" s="510"/>
      <c r="E22" s="510"/>
      <c r="F22" s="510"/>
      <c r="G22" s="510"/>
      <c r="H22" s="510"/>
      <c r="I22" s="510"/>
    </row>
    <row r="23" ht="9" customHeight="1"/>
    <row r="24" spans="1:10" ht="15">
      <c r="A24" s="279" t="s">
        <v>221</v>
      </c>
      <c r="B24" s="278" t="s">
        <v>137</v>
      </c>
      <c r="C24" s="278" t="s">
        <v>140</v>
      </c>
      <c r="D24" s="278" t="s">
        <v>148</v>
      </c>
      <c r="E24" s="278" t="s">
        <v>157</v>
      </c>
      <c r="F24" s="278" t="s">
        <v>177</v>
      </c>
      <c r="G24" s="278" t="s">
        <v>194</v>
      </c>
      <c r="H24" s="277" t="s">
        <v>201</v>
      </c>
      <c r="I24" s="263" t="s">
        <v>202</v>
      </c>
      <c r="J24" s="263" t="s">
        <v>229</v>
      </c>
    </row>
    <row r="25" spans="1:10" ht="15">
      <c r="A25" s="276" t="s">
        <v>220</v>
      </c>
      <c r="B25" s="259">
        <v>12462</v>
      </c>
      <c r="C25" s="259">
        <v>11430</v>
      </c>
      <c r="D25" s="259">
        <v>11466</v>
      </c>
      <c r="E25" s="259">
        <v>10266</v>
      </c>
      <c r="F25" s="259">
        <v>11036</v>
      </c>
      <c r="G25" s="259">
        <v>10097</v>
      </c>
      <c r="H25" s="258">
        <v>13221</v>
      </c>
      <c r="I25" s="257">
        <v>12433</v>
      </c>
      <c r="J25" s="257">
        <v>11598</v>
      </c>
    </row>
    <row r="26" spans="1:10" ht="15">
      <c r="A26" s="276" t="s">
        <v>219</v>
      </c>
      <c r="B26" s="259">
        <v>16715</v>
      </c>
      <c r="C26" s="259">
        <v>15962</v>
      </c>
      <c r="D26" s="259">
        <v>15555</v>
      </c>
      <c r="E26" s="259">
        <v>13950</v>
      </c>
      <c r="F26" s="259">
        <v>15941</v>
      </c>
      <c r="G26" s="259">
        <v>17605</v>
      </c>
      <c r="H26" s="258">
        <v>24774</v>
      </c>
      <c r="I26" s="257">
        <v>24489</v>
      </c>
      <c r="J26" s="257">
        <v>23589</v>
      </c>
    </row>
    <row r="27" spans="1:10" ht="15">
      <c r="A27" s="276" t="s">
        <v>47</v>
      </c>
      <c r="B27" s="259">
        <f>SUM(B28:B29)</f>
        <v>25769</v>
      </c>
      <c r="C27" s="259">
        <f>SUM(C28:C29)</f>
        <v>24626</v>
      </c>
      <c r="D27" s="259">
        <f>SUM(D28:D29)</f>
        <v>23757</v>
      </c>
      <c r="E27" s="259">
        <f>SUM(E28:E29)</f>
        <v>22611</v>
      </c>
      <c r="F27" s="259">
        <v>25106</v>
      </c>
      <c r="G27" s="259">
        <v>28480</v>
      </c>
      <c r="H27" s="258">
        <v>36743</v>
      </c>
      <c r="I27" s="257">
        <v>37637</v>
      </c>
      <c r="J27" s="257">
        <v>35720</v>
      </c>
    </row>
    <row r="28" spans="1:10" s="321" customFormat="1" ht="12.75">
      <c r="A28" s="319" t="s">
        <v>218</v>
      </c>
      <c r="B28" s="318">
        <v>24822</v>
      </c>
      <c r="C28" s="318">
        <v>23611</v>
      </c>
      <c r="D28" s="318">
        <v>22750</v>
      </c>
      <c r="E28" s="318">
        <v>21380</v>
      </c>
      <c r="F28" s="318">
        <v>23687</v>
      </c>
      <c r="G28" s="318">
        <v>26757</v>
      </c>
      <c r="H28" s="319">
        <v>34670</v>
      </c>
      <c r="I28" s="320">
        <v>35417</v>
      </c>
      <c r="J28" s="320">
        <v>34004</v>
      </c>
    </row>
    <row r="29" spans="1:10" s="321" customFormat="1" ht="12.75">
      <c r="A29" s="319" t="s">
        <v>217</v>
      </c>
      <c r="B29" s="318">
        <v>947</v>
      </c>
      <c r="C29" s="318">
        <v>1015</v>
      </c>
      <c r="D29" s="318">
        <v>1007</v>
      </c>
      <c r="E29" s="318">
        <v>1231</v>
      </c>
      <c r="F29" s="318">
        <v>1419</v>
      </c>
      <c r="G29" s="318">
        <v>1723</v>
      </c>
      <c r="H29" s="319">
        <v>2073</v>
      </c>
      <c r="I29" s="320">
        <v>2220</v>
      </c>
      <c r="J29" s="320">
        <v>1716</v>
      </c>
    </row>
    <row r="30" spans="1:10" ht="15">
      <c r="A30" s="276" t="s">
        <v>216</v>
      </c>
      <c r="B30" s="259">
        <v>532</v>
      </c>
      <c r="C30" s="259">
        <v>527</v>
      </c>
      <c r="D30" s="259">
        <v>607</v>
      </c>
      <c r="E30" s="259">
        <v>664</v>
      </c>
      <c r="F30" s="259">
        <v>620</v>
      </c>
      <c r="G30" s="259">
        <v>723</v>
      </c>
      <c r="H30" s="258">
        <v>1126</v>
      </c>
      <c r="I30" s="257">
        <v>1085</v>
      </c>
      <c r="J30" s="257">
        <v>925</v>
      </c>
    </row>
    <row r="31" spans="1:10" ht="15">
      <c r="A31" s="276" t="s">
        <v>215</v>
      </c>
      <c r="B31" s="259">
        <v>265</v>
      </c>
      <c r="C31" s="259">
        <v>233</v>
      </c>
      <c r="D31" s="259">
        <v>204</v>
      </c>
      <c r="E31" s="259">
        <v>166</v>
      </c>
      <c r="F31" s="259">
        <v>262</v>
      </c>
      <c r="G31" s="259">
        <v>285</v>
      </c>
      <c r="H31" s="258">
        <v>293</v>
      </c>
      <c r="I31" s="257">
        <v>258</v>
      </c>
      <c r="J31" s="257"/>
    </row>
    <row r="32" spans="1:10" ht="15">
      <c r="A32" s="276" t="s">
        <v>214</v>
      </c>
      <c r="B32" s="259">
        <f>SUM(B33:B35)</f>
        <v>14173</v>
      </c>
      <c r="C32" s="259">
        <f>SUM(C33:C35)</f>
        <v>14810</v>
      </c>
      <c r="D32" s="259">
        <f>SUM(D33:D35)</f>
        <v>14158</v>
      </c>
      <c r="E32" s="259">
        <f>SUM(E33:E35)</f>
        <v>14645</v>
      </c>
      <c r="F32" s="259">
        <v>16458</v>
      </c>
      <c r="G32" s="259">
        <v>18541</v>
      </c>
      <c r="H32" s="258">
        <v>22497</v>
      </c>
      <c r="I32" s="257">
        <v>22307</v>
      </c>
      <c r="J32" s="257">
        <v>21920</v>
      </c>
    </row>
    <row r="33" spans="1:10" s="321" customFormat="1" ht="12.75">
      <c r="A33" s="319" t="s">
        <v>213</v>
      </c>
      <c r="B33" s="318">
        <v>4595</v>
      </c>
      <c r="C33" s="318">
        <v>4603</v>
      </c>
      <c r="D33" s="318">
        <v>4363</v>
      </c>
      <c r="E33" s="318">
        <v>5673</v>
      </c>
      <c r="F33" s="318">
        <v>6479</v>
      </c>
      <c r="G33" s="318">
        <v>6978</v>
      </c>
      <c r="H33" s="319">
        <v>8192</v>
      </c>
      <c r="I33" s="320">
        <v>7812</v>
      </c>
      <c r="J33" s="320">
        <v>7757</v>
      </c>
    </row>
    <row r="34" spans="1:10" s="321" customFormat="1" ht="12.75">
      <c r="A34" s="319" t="s">
        <v>212</v>
      </c>
      <c r="B34" s="318">
        <v>9290</v>
      </c>
      <c r="C34" s="318">
        <v>9939</v>
      </c>
      <c r="D34" s="318">
        <v>9542</v>
      </c>
      <c r="E34" s="318">
        <v>8660</v>
      </c>
      <c r="F34" s="318">
        <v>9572</v>
      </c>
      <c r="G34" s="318">
        <v>10900</v>
      </c>
      <c r="H34" s="319">
        <v>12524</v>
      </c>
      <c r="I34" s="320">
        <v>12471</v>
      </c>
      <c r="J34" s="320">
        <v>11973</v>
      </c>
    </row>
    <row r="35" spans="1:10" s="321" customFormat="1" ht="12.75">
      <c r="A35" s="319" t="s">
        <v>211</v>
      </c>
      <c r="B35" s="318">
        <v>288</v>
      </c>
      <c r="C35" s="318">
        <v>268</v>
      </c>
      <c r="D35" s="318">
        <v>253</v>
      </c>
      <c r="E35" s="318">
        <v>312</v>
      </c>
      <c r="F35" s="318">
        <v>407</v>
      </c>
      <c r="G35" s="318">
        <v>663</v>
      </c>
      <c r="H35" s="319">
        <v>1781</v>
      </c>
      <c r="I35" s="320">
        <v>2024</v>
      </c>
      <c r="J35" s="320">
        <v>2190</v>
      </c>
    </row>
    <row r="36" spans="1:10" ht="15">
      <c r="A36" s="275" t="s">
        <v>40</v>
      </c>
      <c r="B36" s="255">
        <f>B25+B26+B27+B30+B31+B32</f>
        <v>69916</v>
      </c>
      <c r="C36" s="255">
        <f>C25+C26+C27+C30+C31+C32</f>
        <v>67588</v>
      </c>
      <c r="D36" s="255">
        <f>D25+D26+D27+D30+D31+D32</f>
        <v>65747</v>
      </c>
      <c r="E36" s="255">
        <f>E25+E26+E27+E30+E31+E32</f>
        <v>62302</v>
      </c>
      <c r="F36" s="255">
        <v>69423</v>
      </c>
      <c r="G36" s="255">
        <v>75731</v>
      </c>
      <c r="H36" s="254">
        <v>98654</v>
      </c>
      <c r="I36" s="253">
        <v>98209</v>
      </c>
      <c r="J36" s="253">
        <v>93752</v>
      </c>
    </row>
    <row r="37" ht="12.75"/>
    <row r="38" ht="12.75"/>
    <row r="39" spans="1:9" ht="15.75">
      <c r="A39" s="510" t="s">
        <v>256</v>
      </c>
      <c r="B39" s="510"/>
      <c r="C39" s="510"/>
      <c r="D39" s="510"/>
      <c r="E39" s="510"/>
      <c r="F39" s="510"/>
      <c r="G39" s="510"/>
      <c r="H39" s="510"/>
      <c r="I39" s="510"/>
    </row>
    <row r="40" ht="9" customHeight="1"/>
    <row r="41" spans="1:10" s="262" customFormat="1" ht="15">
      <c r="A41" s="265" t="s">
        <v>221</v>
      </c>
      <c r="B41" s="263" t="s">
        <v>137</v>
      </c>
      <c r="C41" s="263" t="s">
        <v>140</v>
      </c>
      <c r="D41" s="263" t="s">
        <v>148</v>
      </c>
      <c r="E41" s="263" t="s">
        <v>157</v>
      </c>
      <c r="F41" s="263" t="s">
        <v>177</v>
      </c>
      <c r="G41" s="263" t="s">
        <v>194</v>
      </c>
      <c r="H41" s="264" t="s">
        <v>201</v>
      </c>
      <c r="I41" s="263" t="s">
        <v>202</v>
      </c>
      <c r="J41" s="263" t="s">
        <v>229</v>
      </c>
    </row>
    <row r="42" spans="1:10" ht="15">
      <c r="A42" s="260" t="s">
        <v>220</v>
      </c>
      <c r="B42" s="259">
        <v>53034</v>
      </c>
      <c r="C42" s="259">
        <v>52296</v>
      </c>
      <c r="D42" s="259">
        <v>54945</v>
      </c>
      <c r="E42" s="259">
        <v>55852</v>
      </c>
      <c r="F42" s="259">
        <v>56598</v>
      </c>
      <c r="G42" s="259">
        <v>57953</v>
      </c>
      <c r="H42" s="258">
        <v>58410</v>
      </c>
      <c r="I42" s="257">
        <v>60294</v>
      </c>
      <c r="J42" s="257">
        <v>62070</v>
      </c>
    </row>
    <row r="43" spans="1:10" ht="15">
      <c r="A43" s="260" t="s">
        <v>219</v>
      </c>
      <c r="B43" s="259">
        <v>103255</v>
      </c>
      <c r="C43" s="259">
        <v>102071</v>
      </c>
      <c r="D43" s="259">
        <v>106799</v>
      </c>
      <c r="E43" s="259">
        <v>109084</v>
      </c>
      <c r="F43" s="259">
        <v>114067</v>
      </c>
      <c r="G43" s="259">
        <v>119848</v>
      </c>
      <c r="H43" s="258">
        <v>119584</v>
      </c>
      <c r="I43" s="257">
        <v>125321</v>
      </c>
      <c r="J43" s="257">
        <v>130791</v>
      </c>
    </row>
    <row r="44" spans="1:10" ht="15">
      <c r="A44" s="260" t="s">
        <v>47</v>
      </c>
      <c r="B44" s="259">
        <f>SUM(B45:B46)</f>
        <v>124266</v>
      </c>
      <c r="C44" s="259">
        <f>SUM(C45:C46)</f>
        <v>120891</v>
      </c>
      <c r="D44" s="259">
        <f>SUM(D45:D46)</f>
        <v>124351</v>
      </c>
      <c r="E44" s="259">
        <f>SUM(E45:E46)</f>
        <v>124827</v>
      </c>
      <c r="F44" s="259">
        <v>126724</v>
      </c>
      <c r="G44" s="259">
        <v>129343</v>
      </c>
      <c r="H44" s="258">
        <v>128473</v>
      </c>
      <c r="I44" s="257">
        <v>133427</v>
      </c>
      <c r="J44" s="257">
        <v>139799</v>
      </c>
    </row>
    <row r="45" spans="1:10" s="321" customFormat="1" ht="12.75">
      <c r="A45" s="317" t="s">
        <v>218</v>
      </c>
      <c r="B45" s="318">
        <v>121920</v>
      </c>
      <c r="C45" s="318">
        <v>118485</v>
      </c>
      <c r="D45" s="318">
        <v>121686</v>
      </c>
      <c r="E45" s="318">
        <v>122072</v>
      </c>
      <c r="F45" s="318">
        <v>123878</v>
      </c>
      <c r="G45" s="318">
        <v>126533</v>
      </c>
      <c r="H45" s="319">
        <v>125633</v>
      </c>
      <c r="I45" s="320">
        <v>130417</v>
      </c>
      <c r="J45" s="320">
        <v>136166</v>
      </c>
    </row>
    <row r="46" spans="1:10" s="321" customFormat="1" ht="12.75">
      <c r="A46" s="317" t="s">
        <v>217</v>
      </c>
      <c r="B46" s="318">
        <v>2346</v>
      </c>
      <c r="C46" s="318">
        <v>2406</v>
      </c>
      <c r="D46" s="318">
        <v>2665</v>
      </c>
      <c r="E46" s="318">
        <v>2755</v>
      </c>
      <c r="F46" s="318">
        <v>2846</v>
      </c>
      <c r="G46" s="318">
        <v>2810</v>
      </c>
      <c r="H46" s="319">
        <v>2840</v>
      </c>
      <c r="I46" s="320">
        <v>3010</v>
      </c>
      <c r="J46" s="320">
        <v>3633</v>
      </c>
    </row>
    <row r="47" spans="1:10" ht="15">
      <c r="A47" s="260" t="s">
        <v>216</v>
      </c>
      <c r="B47" s="259">
        <v>1434</v>
      </c>
      <c r="C47" s="259">
        <v>1563</v>
      </c>
      <c r="D47" s="259">
        <v>1739</v>
      </c>
      <c r="E47" s="259">
        <v>1857</v>
      </c>
      <c r="F47" s="259">
        <v>1787</v>
      </c>
      <c r="G47" s="259">
        <v>1865</v>
      </c>
      <c r="H47" s="258">
        <v>1915</v>
      </c>
      <c r="I47" s="257">
        <v>1951</v>
      </c>
      <c r="J47" s="257">
        <v>2136</v>
      </c>
    </row>
    <row r="48" spans="1:10" ht="15">
      <c r="A48" s="260" t="s">
        <v>215</v>
      </c>
      <c r="B48" s="259">
        <v>1065</v>
      </c>
      <c r="C48" s="259">
        <v>991</v>
      </c>
      <c r="D48" s="259">
        <v>992</v>
      </c>
      <c r="E48" s="259">
        <v>945</v>
      </c>
      <c r="F48" s="259">
        <v>795</v>
      </c>
      <c r="G48" s="259">
        <v>764</v>
      </c>
      <c r="H48" s="258">
        <v>600</v>
      </c>
      <c r="I48" s="257">
        <v>532</v>
      </c>
      <c r="J48" s="257"/>
    </row>
    <row r="49" spans="1:10" ht="15">
      <c r="A49" s="260" t="s">
        <v>214</v>
      </c>
      <c r="B49" s="259">
        <f>SUM(B50:B52)</f>
        <v>45271</v>
      </c>
      <c r="C49" s="259">
        <f>SUM(C50:C52)</f>
        <v>45809</v>
      </c>
      <c r="D49" s="259">
        <f>SUM(D50:D52)</f>
        <v>47004</v>
      </c>
      <c r="E49" s="259">
        <f>SUM(E50:E52)</f>
        <v>47409</v>
      </c>
      <c r="F49" s="259">
        <v>48057</v>
      </c>
      <c r="G49" s="259">
        <v>49705</v>
      </c>
      <c r="H49" s="258">
        <v>49358</v>
      </c>
      <c r="I49" s="257">
        <v>51582</v>
      </c>
      <c r="J49" s="257">
        <v>52976</v>
      </c>
    </row>
    <row r="50" spans="1:10" s="321" customFormat="1" ht="12.75">
      <c r="A50" s="317" t="s">
        <v>213</v>
      </c>
      <c r="B50" s="318">
        <v>13617</v>
      </c>
      <c r="C50" s="318">
        <v>13557</v>
      </c>
      <c r="D50" s="318">
        <v>13608</v>
      </c>
      <c r="E50" s="318">
        <v>18098</v>
      </c>
      <c r="F50" s="318">
        <v>17701</v>
      </c>
      <c r="G50" s="318">
        <v>17745</v>
      </c>
      <c r="H50" s="319">
        <v>17380</v>
      </c>
      <c r="I50" s="320">
        <v>18443</v>
      </c>
      <c r="J50" s="320">
        <v>19203</v>
      </c>
    </row>
    <row r="51" spans="1:10" s="321" customFormat="1" ht="12.75">
      <c r="A51" s="317" t="s">
        <v>212</v>
      </c>
      <c r="B51" s="318">
        <v>31444</v>
      </c>
      <c r="C51" s="318">
        <v>32035</v>
      </c>
      <c r="D51" s="318">
        <v>33187</v>
      </c>
      <c r="E51" s="318">
        <v>29118</v>
      </c>
      <c r="F51" s="318">
        <v>30139</v>
      </c>
      <c r="G51" s="318">
        <v>31772</v>
      </c>
      <c r="H51" s="319">
        <v>31795</v>
      </c>
      <c r="I51" s="320">
        <v>32933</v>
      </c>
      <c r="J51" s="320">
        <v>33588</v>
      </c>
    </row>
    <row r="52" spans="1:10" s="321" customFormat="1" ht="12.75">
      <c r="A52" s="317" t="s">
        <v>211</v>
      </c>
      <c r="B52" s="318">
        <v>210</v>
      </c>
      <c r="C52" s="318">
        <v>217</v>
      </c>
      <c r="D52" s="318">
        <v>209</v>
      </c>
      <c r="E52" s="318">
        <v>193</v>
      </c>
      <c r="F52" s="318">
        <v>217</v>
      </c>
      <c r="G52" s="318">
        <v>188</v>
      </c>
      <c r="H52" s="319">
        <v>183</v>
      </c>
      <c r="I52" s="320">
        <v>206</v>
      </c>
      <c r="J52" s="320">
        <v>185</v>
      </c>
    </row>
    <row r="53" spans="1:10" ht="15">
      <c r="A53" s="270" t="s">
        <v>40</v>
      </c>
      <c r="B53" s="255">
        <f>B42+B43+B44+B47+B48+B49</f>
        <v>328325</v>
      </c>
      <c r="C53" s="255">
        <f>C42+C43+C44+C47+C48+C49</f>
        <v>323621</v>
      </c>
      <c r="D53" s="255">
        <f>D42+D43+D44+D47+D48+D49</f>
        <v>335830</v>
      </c>
      <c r="E53" s="255">
        <f>E42+E43+E44+E47+E48+E49</f>
        <v>339974</v>
      </c>
      <c r="F53" s="255">
        <v>348028</v>
      </c>
      <c r="G53" s="255">
        <v>359478</v>
      </c>
      <c r="H53" s="254">
        <v>358340</v>
      </c>
      <c r="I53" s="253">
        <v>373107</v>
      </c>
      <c r="J53" s="253">
        <v>387772</v>
      </c>
    </row>
    <row r="54" ht="12.75"/>
    <row r="55" ht="12.75"/>
    <row r="56" spans="1:9" ht="15.75">
      <c r="A56" s="510" t="s">
        <v>257</v>
      </c>
      <c r="B56" s="510"/>
      <c r="C56" s="510"/>
      <c r="D56" s="510"/>
      <c r="E56" s="510"/>
      <c r="F56" s="510"/>
      <c r="G56" s="510"/>
      <c r="H56" s="510"/>
      <c r="I56" s="510"/>
    </row>
    <row r="57" ht="9" customHeight="1"/>
    <row r="58" spans="1:10" s="262" customFormat="1" ht="15">
      <c r="A58" s="274" t="s">
        <v>221</v>
      </c>
      <c r="B58" s="263" t="s">
        <v>137</v>
      </c>
      <c r="C58" s="263" t="s">
        <v>140</v>
      </c>
      <c r="D58" s="263" t="s">
        <v>148</v>
      </c>
      <c r="E58" s="263" t="s">
        <v>157</v>
      </c>
      <c r="F58" s="263" t="s">
        <v>177</v>
      </c>
      <c r="G58" s="263" t="s">
        <v>194</v>
      </c>
      <c r="H58" s="264" t="s">
        <v>201</v>
      </c>
      <c r="I58" s="263" t="s">
        <v>202</v>
      </c>
      <c r="J58" s="263" t="s">
        <v>229</v>
      </c>
    </row>
    <row r="59" spans="1:10" ht="15">
      <c r="A59" s="260" t="s">
        <v>220</v>
      </c>
      <c r="B59" s="273">
        <v>4514254.08</v>
      </c>
      <c r="C59" s="273">
        <v>4451435.52</v>
      </c>
      <c r="D59" s="273">
        <v>4798346.85</v>
      </c>
      <c r="E59" s="273">
        <v>5038967.44</v>
      </c>
      <c r="F59" s="273">
        <v>5218335.6</v>
      </c>
      <c r="G59" s="273">
        <v>5401799.129999999</v>
      </c>
      <c r="H59" s="272">
        <v>5444396.1</v>
      </c>
      <c r="I59" s="271">
        <v>5726724.119999999</v>
      </c>
      <c r="J59" s="271">
        <v>6001548.3</v>
      </c>
    </row>
    <row r="60" spans="1:10" ht="15">
      <c r="A60" s="260" t="s">
        <v>219</v>
      </c>
      <c r="B60" s="273">
        <v>12442975.82</v>
      </c>
      <c r="C60" s="273">
        <v>12335397.89</v>
      </c>
      <c r="D60" s="273">
        <v>13268973.84</v>
      </c>
      <c r="E60" s="273">
        <v>13974237.51</v>
      </c>
      <c r="F60" s="273">
        <v>14948055.680000009</v>
      </c>
      <c r="G60" s="273">
        <v>15930429.699999996</v>
      </c>
      <c r="H60" s="272">
        <v>15850910.7</v>
      </c>
      <c r="I60" s="271">
        <v>17060429.58</v>
      </c>
      <c r="J60" s="271">
        <v>18180790.689999998</v>
      </c>
    </row>
    <row r="61" spans="1:10" ht="15">
      <c r="A61" s="260" t="s">
        <v>47</v>
      </c>
      <c r="B61" s="273">
        <f>SUM(B62:B63)</f>
        <v>49623288.030000046</v>
      </c>
      <c r="C61" s="273">
        <f>SUM(C62:C63)</f>
        <v>48517009.60000007</v>
      </c>
      <c r="D61" s="273">
        <f>SUM(D62:D63)</f>
        <v>51449557.160000026</v>
      </c>
      <c r="E61" s="273">
        <f>SUM(E62:E63)</f>
        <v>53631525.709999956</v>
      </c>
      <c r="F61" s="273">
        <v>55724048.66000027</v>
      </c>
      <c r="G61" s="273">
        <v>57670826.72999955</v>
      </c>
      <c r="H61" s="272">
        <v>56829441.72999932</v>
      </c>
      <c r="I61" s="271">
        <v>61027891.43999951</v>
      </c>
      <c r="J61" s="271">
        <v>64917450.81000031</v>
      </c>
    </row>
    <row r="62" spans="1:10" s="321" customFormat="1" ht="12.75">
      <c r="A62" s="317" t="s">
        <v>218</v>
      </c>
      <c r="B62" s="322">
        <v>49022292.70000005</v>
      </c>
      <c r="C62" s="322">
        <v>47901028.220000066</v>
      </c>
      <c r="D62" s="322">
        <v>50752387.26000003</v>
      </c>
      <c r="E62" s="322">
        <v>52889525.36999995</v>
      </c>
      <c r="F62" s="322">
        <v>54944984.110000275</v>
      </c>
      <c r="G62" s="322">
        <v>56887445.91999955</v>
      </c>
      <c r="H62" s="323">
        <v>56038415.04999932</v>
      </c>
      <c r="I62" s="324">
        <v>60167485.829999514</v>
      </c>
      <c r="J62" s="324">
        <v>63841713.80000031</v>
      </c>
    </row>
    <row r="63" spans="1:10" s="321" customFormat="1" ht="12.75">
      <c r="A63" s="317" t="s">
        <v>217</v>
      </c>
      <c r="B63" s="322">
        <v>600995.33</v>
      </c>
      <c r="C63" s="322">
        <v>615981.3800000001</v>
      </c>
      <c r="D63" s="322">
        <v>697169.8999999999</v>
      </c>
      <c r="E63" s="322">
        <v>742000.34</v>
      </c>
      <c r="F63" s="322">
        <v>779064.55</v>
      </c>
      <c r="G63" s="322">
        <v>783380.8100000005</v>
      </c>
      <c r="H63" s="323">
        <v>791026.6800000005</v>
      </c>
      <c r="I63" s="324">
        <v>860405.609999999</v>
      </c>
      <c r="J63" s="324">
        <v>1075737.0100000002</v>
      </c>
    </row>
    <row r="64" spans="1:10" ht="15">
      <c r="A64" s="260" t="s">
        <v>216</v>
      </c>
      <c r="B64" s="273">
        <v>1899961.65</v>
      </c>
      <c r="C64" s="273">
        <v>1991684.82</v>
      </c>
      <c r="D64" s="273">
        <v>2233747.9</v>
      </c>
      <c r="E64" s="273">
        <v>2434471.8000000003</v>
      </c>
      <c r="F64" s="273">
        <v>2364412.7000000016</v>
      </c>
      <c r="G64" s="273">
        <v>2487793.479999999</v>
      </c>
      <c r="H64" s="272">
        <v>2615944.649999999</v>
      </c>
      <c r="I64" s="271">
        <v>2671493.1299999994</v>
      </c>
      <c r="J64" s="271">
        <v>2967045.3700000006</v>
      </c>
    </row>
    <row r="65" spans="1:10" ht="15">
      <c r="A65" s="260" t="s">
        <v>215</v>
      </c>
      <c r="B65" s="273">
        <v>244337.33</v>
      </c>
      <c r="C65" s="273">
        <v>226164.85</v>
      </c>
      <c r="D65" s="273">
        <v>234038.94</v>
      </c>
      <c r="E65" s="273">
        <v>232489.57</v>
      </c>
      <c r="F65" s="273">
        <v>201767.27999999997</v>
      </c>
      <c r="G65" s="273">
        <v>195880.74</v>
      </c>
      <c r="H65" s="272">
        <v>152943.78</v>
      </c>
      <c r="I65" s="271">
        <v>135565.21</v>
      </c>
      <c r="J65" s="271"/>
    </row>
    <row r="66" spans="1:10" ht="15">
      <c r="A66" s="260" t="s">
        <v>214</v>
      </c>
      <c r="B66" s="273">
        <f>SUM(B67:B69)</f>
        <v>74979380.92</v>
      </c>
      <c r="C66" s="273">
        <f>SUM(C67:C69)</f>
        <v>75264858.07000001</v>
      </c>
      <c r="D66" s="273">
        <f>SUM(D67:D69)</f>
        <v>78605253.21</v>
      </c>
      <c r="E66" s="273">
        <f>SUM(E67:E69)</f>
        <v>81331208.57</v>
      </c>
      <c r="F66" s="273">
        <v>82862230.16</v>
      </c>
      <c r="G66" s="273">
        <v>86658777.94999999</v>
      </c>
      <c r="H66" s="272">
        <v>84968156.29000002</v>
      </c>
      <c r="I66" s="271">
        <v>91526420.52000001</v>
      </c>
      <c r="J66" s="271">
        <v>95470813.90999997</v>
      </c>
    </row>
    <row r="67" spans="1:10" s="321" customFormat="1" ht="12.75">
      <c r="A67" s="317" t="s">
        <v>213</v>
      </c>
      <c r="B67" s="322">
        <v>24695179.04</v>
      </c>
      <c r="C67" s="322">
        <v>24402029.99</v>
      </c>
      <c r="D67" s="322">
        <v>24803444.26</v>
      </c>
      <c r="E67" s="322">
        <v>32813384.68</v>
      </c>
      <c r="F67" s="322">
        <v>32088333.659999993</v>
      </c>
      <c r="G67" s="322">
        <v>32740299.490000002</v>
      </c>
      <c r="H67" s="323">
        <v>31752286.470000006</v>
      </c>
      <c r="I67" s="324">
        <v>34573742.06999999</v>
      </c>
      <c r="J67" s="324">
        <v>36477008.8</v>
      </c>
    </row>
    <row r="68" spans="1:10" s="321" customFormat="1" ht="12.75">
      <c r="A68" s="317" t="s">
        <v>212</v>
      </c>
      <c r="B68" s="322">
        <v>49815230.04</v>
      </c>
      <c r="C68" s="322">
        <v>50374378.82</v>
      </c>
      <c r="D68" s="322">
        <v>53324160.82</v>
      </c>
      <c r="E68" s="322">
        <v>48064706.54</v>
      </c>
      <c r="F68" s="322">
        <v>50228858.8</v>
      </c>
      <c r="G68" s="322">
        <v>53464900.11999999</v>
      </c>
      <c r="H68" s="323">
        <v>52789320.230000004</v>
      </c>
      <c r="I68" s="324">
        <v>56427044.16000001</v>
      </c>
      <c r="J68" s="324">
        <v>58519305.039999984</v>
      </c>
    </row>
    <row r="69" spans="1:10" s="321" customFormat="1" ht="12.75">
      <c r="A69" s="317" t="s">
        <v>211</v>
      </c>
      <c r="B69" s="322">
        <v>468971.83999999997</v>
      </c>
      <c r="C69" s="322">
        <v>488449.26</v>
      </c>
      <c r="D69" s="322">
        <v>477648.13</v>
      </c>
      <c r="E69" s="322">
        <v>453117.35</v>
      </c>
      <c r="F69" s="322">
        <v>545037.7000000001</v>
      </c>
      <c r="G69" s="322">
        <v>453578.34</v>
      </c>
      <c r="H69" s="323">
        <v>426549.58999999997</v>
      </c>
      <c r="I69" s="324">
        <v>525634.29</v>
      </c>
      <c r="J69" s="324">
        <v>474500.07000000007</v>
      </c>
    </row>
    <row r="70" spans="1:10" ht="15">
      <c r="A70" s="270" t="s">
        <v>40</v>
      </c>
      <c r="B70" s="269">
        <f>B59+B60+B61+B64+B65+B66</f>
        <v>143704197.83000004</v>
      </c>
      <c r="C70" s="269">
        <f>C59+C60+C61+C64+C65+C66</f>
        <v>142786550.75000006</v>
      </c>
      <c r="D70" s="269">
        <f>D59+D60+D61+D64+D65+D66</f>
        <v>150589917.90000004</v>
      </c>
      <c r="E70" s="269">
        <f>E59+E60+E61+E64+E65+E66</f>
        <v>156642900.59999993</v>
      </c>
      <c r="F70" s="269">
        <v>161318850.08000028</v>
      </c>
      <c r="G70" s="269">
        <v>168345507.7299995</v>
      </c>
      <c r="H70" s="268">
        <v>165861793.2499993</v>
      </c>
      <c r="I70" s="267">
        <v>178148523.9999995</v>
      </c>
      <c r="J70" s="267">
        <v>187537649.08000028</v>
      </c>
    </row>
    <row r="71" ht="12.75"/>
    <row r="72" ht="12.75"/>
    <row r="73" spans="1:9" ht="15.75">
      <c r="A73" s="510" t="s">
        <v>258</v>
      </c>
      <c r="B73" s="510"/>
      <c r="C73" s="510"/>
      <c r="D73" s="510"/>
      <c r="E73" s="510"/>
      <c r="F73" s="510"/>
      <c r="G73" s="510"/>
      <c r="H73" s="510"/>
      <c r="I73" s="510"/>
    </row>
    <row r="74" ht="8.25" customHeight="1"/>
    <row r="75" spans="1:10" s="262" customFormat="1" ht="15">
      <c r="A75" s="274" t="s">
        <v>221</v>
      </c>
      <c r="B75" s="263" t="s">
        <v>137</v>
      </c>
      <c r="C75" s="263" t="s">
        <v>140</v>
      </c>
      <c r="D75" s="263" t="s">
        <v>148</v>
      </c>
      <c r="E75" s="263" t="s">
        <v>157</v>
      </c>
      <c r="F75" s="263" t="s">
        <v>177</v>
      </c>
      <c r="G75" s="263" t="s">
        <v>194</v>
      </c>
      <c r="H75" s="264" t="s">
        <v>201</v>
      </c>
      <c r="I75" s="263" t="s">
        <v>202</v>
      </c>
      <c r="J75" s="263" t="s">
        <v>229</v>
      </c>
    </row>
    <row r="76" spans="1:10" ht="15">
      <c r="A76" s="260" t="s">
        <v>220</v>
      </c>
      <c r="B76" s="273">
        <f aca="true" t="shared" si="0" ref="B76:E87">B59/B42</f>
        <v>85.12</v>
      </c>
      <c r="C76" s="273">
        <f t="shared" si="0"/>
        <v>85.11999999999999</v>
      </c>
      <c r="D76" s="273">
        <f t="shared" si="0"/>
        <v>87.33</v>
      </c>
      <c r="E76" s="273">
        <f t="shared" si="0"/>
        <v>90.22000000000001</v>
      </c>
      <c r="F76" s="273">
        <v>92.19999999999999</v>
      </c>
      <c r="G76" s="273">
        <v>93.20999999999998</v>
      </c>
      <c r="H76" s="272">
        <v>93.21</v>
      </c>
      <c r="I76" s="271">
        <v>94.97999999999999</v>
      </c>
      <c r="J76" s="271">
        <v>96.69</v>
      </c>
    </row>
    <row r="77" spans="1:10" ht="15">
      <c r="A77" s="260" t="s">
        <v>219</v>
      </c>
      <c r="B77" s="273">
        <f t="shared" si="0"/>
        <v>120.50724730037287</v>
      </c>
      <c r="C77" s="273">
        <f t="shared" si="0"/>
        <v>120.8511515513711</v>
      </c>
      <c r="D77" s="273">
        <f t="shared" si="0"/>
        <v>124.24249140909559</v>
      </c>
      <c r="E77" s="273">
        <f t="shared" si="0"/>
        <v>128.10529051006563</v>
      </c>
      <c r="F77" s="273">
        <v>131.046277012633</v>
      </c>
      <c r="G77" s="273">
        <v>132.92194863493756</v>
      </c>
      <c r="H77" s="272">
        <v>132.55043065962002</v>
      </c>
      <c r="I77" s="271">
        <v>136.13384492622941</v>
      </c>
      <c r="J77" s="271">
        <v>139.0064353816394</v>
      </c>
    </row>
    <row r="78" spans="1:10" ht="15">
      <c r="A78" s="260" t="s">
        <v>47</v>
      </c>
      <c r="B78" s="273">
        <f t="shared" si="0"/>
        <v>399.3311769108207</v>
      </c>
      <c r="C78" s="273">
        <f t="shared" si="0"/>
        <v>401.3285488580628</v>
      </c>
      <c r="D78" s="273">
        <f t="shared" si="0"/>
        <v>413.74461934363234</v>
      </c>
      <c r="E78" s="273">
        <f t="shared" si="0"/>
        <v>429.6468369022724</v>
      </c>
      <c r="F78" s="273">
        <v>439.72766531991</v>
      </c>
      <c r="G78" s="273">
        <v>445.8751283795764</v>
      </c>
      <c r="H78" s="272">
        <v>442.3454089964375</v>
      </c>
      <c r="I78" s="271">
        <v>457.38787082074475</v>
      </c>
      <c r="J78" s="271">
        <v>464.3627694761787</v>
      </c>
    </row>
    <row r="79" spans="1:10" s="321" customFormat="1" ht="12.75">
      <c r="A79" s="317" t="s">
        <v>218</v>
      </c>
      <c r="B79" s="322">
        <f t="shared" si="0"/>
        <v>402.0857340879269</v>
      </c>
      <c r="C79" s="322">
        <f t="shared" si="0"/>
        <v>404.2792608347054</v>
      </c>
      <c r="D79" s="322">
        <f t="shared" si="0"/>
        <v>417.076633795178</v>
      </c>
      <c r="E79" s="322">
        <f t="shared" si="0"/>
        <v>433.26500237564676</v>
      </c>
      <c r="F79" s="322">
        <v>443.5410977736182</v>
      </c>
      <c r="G79" s="322">
        <v>449.5858465380537</v>
      </c>
      <c r="H79" s="323">
        <v>446.04853064082937</v>
      </c>
      <c r="I79" s="324">
        <v>461.34695499819435</v>
      </c>
      <c r="J79" s="324">
        <v>468.85209083031236</v>
      </c>
    </row>
    <row r="80" spans="1:10" s="321" customFormat="1" ht="12.75">
      <c r="A80" s="317" t="s">
        <v>217</v>
      </c>
      <c r="B80" s="322">
        <f t="shared" si="0"/>
        <v>256.17874254049445</v>
      </c>
      <c r="C80" s="322">
        <f t="shared" si="0"/>
        <v>256.01886118038243</v>
      </c>
      <c r="D80" s="322">
        <f t="shared" si="0"/>
        <v>261.6022138836773</v>
      </c>
      <c r="E80" s="322">
        <f t="shared" si="0"/>
        <v>269.3286170598911</v>
      </c>
      <c r="F80" s="322">
        <v>273.74017919887564</v>
      </c>
      <c r="G80" s="322">
        <v>278.78320640569416</v>
      </c>
      <c r="H80" s="323">
        <v>278.53052112676073</v>
      </c>
      <c r="I80" s="324">
        <v>285.8490398671093</v>
      </c>
      <c r="J80" s="324">
        <v>296.1015717038261</v>
      </c>
    </row>
    <row r="81" spans="1:10" ht="15">
      <c r="A81" s="260" t="s">
        <v>216</v>
      </c>
      <c r="B81" s="273">
        <f t="shared" si="0"/>
        <v>1324.9383891213388</v>
      </c>
      <c r="C81" s="273">
        <f t="shared" si="0"/>
        <v>1274.2705182341651</v>
      </c>
      <c r="D81" s="273">
        <f t="shared" si="0"/>
        <v>1284.5013801035077</v>
      </c>
      <c r="E81" s="273">
        <f t="shared" si="0"/>
        <v>1310.9702746365106</v>
      </c>
      <c r="F81" s="273">
        <v>1323.118466703974</v>
      </c>
      <c r="G81" s="273">
        <v>1333.9375227882033</v>
      </c>
      <c r="H81" s="272">
        <v>1366.0285378590072</v>
      </c>
      <c r="I81" s="271">
        <v>1369.2942747309069</v>
      </c>
      <c r="J81" s="271">
        <v>1389.066184456929</v>
      </c>
    </row>
    <row r="82" spans="1:10" ht="15">
      <c r="A82" s="260" t="s">
        <v>215</v>
      </c>
      <c r="B82" s="273">
        <f t="shared" si="0"/>
        <v>229.4247230046948</v>
      </c>
      <c r="C82" s="273">
        <f t="shared" si="0"/>
        <v>228.21881937436933</v>
      </c>
      <c r="D82" s="273">
        <f t="shared" si="0"/>
        <v>235.9263508064516</v>
      </c>
      <c r="E82" s="273">
        <f t="shared" si="0"/>
        <v>246.020708994709</v>
      </c>
      <c r="F82" s="273">
        <v>253.79532075471695</v>
      </c>
      <c r="G82" s="273">
        <v>256.38840314136127</v>
      </c>
      <c r="H82" s="272">
        <v>254.9063</v>
      </c>
      <c r="I82" s="271">
        <v>254.82182330827067</v>
      </c>
      <c r="J82" s="271"/>
    </row>
    <row r="83" spans="1:10" ht="15">
      <c r="A83" s="260" t="s">
        <v>214</v>
      </c>
      <c r="B83" s="273">
        <f t="shared" si="0"/>
        <v>1656.2342541582912</v>
      </c>
      <c r="C83" s="273">
        <f t="shared" si="0"/>
        <v>1643.0146493047218</v>
      </c>
      <c r="D83" s="273">
        <f t="shared" si="0"/>
        <v>1672.3098717130456</v>
      </c>
      <c r="E83" s="273">
        <f t="shared" si="0"/>
        <v>1715.5225499377755</v>
      </c>
      <c r="F83" s="273">
        <v>1724.248916078823</v>
      </c>
      <c r="G83" s="273">
        <v>1743.4619847097874</v>
      </c>
      <c r="H83" s="272">
        <v>1721.4667589853725</v>
      </c>
      <c r="I83" s="271">
        <v>1774.3868116784927</v>
      </c>
      <c r="J83" s="271">
        <v>1802.1521804213223</v>
      </c>
    </row>
    <row r="84" spans="1:10" s="321" customFormat="1" ht="12.75">
      <c r="A84" s="317" t="s">
        <v>213</v>
      </c>
      <c r="B84" s="322">
        <f t="shared" si="0"/>
        <v>1813.555044429757</v>
      </c>
      <c r="C84" s="322">
        <f t="shared" si="0"/>
        <v>1799.9579545622187</v>
      </c>
      <c r="D84" s="322">
        <f t="shared" si="0"/>
        <v>1822.7104835390949</v>
      </c>
      <c r="E84" s="322">
        <f t="shared" si="0"/>
        <v>1813.0945231517294</v>
      </c>
      <c r="F84" s="322">
        <v>1812.7977888254898</v>
      </c>
      <c r="G84" s="322">
        <v>1845.0436455339534</v>
      </c>
      <c r="H84" s="323">
        <v>1826.9439856156505</v>
      </c>
      <c r="I84" s="324">
        <v>1874.626799869869</v>
      </c>
      <c r="J84" s="324">
        <v>1899.54740405145</v>
      </c>
    </row>
    <row r="85" spans="1:10" s="321" customFormat="1" ht="12.75">
      <c r="A85" s="317" t="s">
        <v>212</v>
      </c>
      <c r="B85" s="322">
        <f t="shared" si="0"/>
        <v>1584.252322859687</v>
      </c>
      <c r="C85" s="322">
        <f t="shared" si="0"/>
        <v>1572.4794387388793</v>
      </c>
      <c r="D85" s="322">
        <f t="shared" si="0"/>
        <v>1606.7785825775154</v>
      </c>
      <c r="E85" s="322">
        <f t="shared" si="0"/>
        <v>1650.6870849646266</v>
      </c>
      <c r="F85" s="322">
        <v>1666.5735027704966</v>
      </c>
      <c r="G85" s="322">
        <v>1682.7678496789622</v>
      </c>
      <c r="H85" s="323">
        <v>1660.3025705299576</v>
      </c>
      <c r="I85" s="324">
        <v>1713.389128230043</v>
      </c>
      <c r="J85" s="324">
        <v>1742.2682219840415</v>
      </c>
    </row>
    <row r="86" spans="1:10" s="321" customFormat="1" ht="12.75">
      <c r="A86" s="317" t="s">
        <v>211</v>
      </c>
      <c r="B86" s="322">
        <f t="shared" si="0"/>
        <v>2233.199238095238</v>
      </c>
      <c r="C86" s="322">
        <f t="shared" si="0"/>
        <v>2250.9182488479264</v>
      </c>
      <c r="D86" s="322">
        <f t="shared" si="0"/>
        <v>2285.397751196172</v>
      </c>
      <c r="E86" s="322">
        <f t="shared" si="0"/>
        <v>2347.75829015544</v>
      </c>
      <c r="F86" s="322">
        <v>2511.694470046083</v>
      </c>
      <c r="G86" s="322">
        <v>2412.6507446808514</v>
      </c>
      <c r="H86" s="323">
        <v>2330.872076502732</v>
      </c>
      <c r="I86" s="324">
        <v>2551.6227669902914</v>
      </c>
      <c r="J86" s="324">
        <v>2564.8652432432436</v>
      </c>
    </row>
    <row r="87" spans="1:10" ht="15">
      <c r="A87" s="270" t="s">
        <v>40</v>
      </c>
      <c r="B87" s="269">
        <f t="shared" si="0"/>
        <v>437.68886874286164</v>
      </c>
      <c r="C87" s="269">
        <f t="shared" si="0"/>
        <v>441.2153437199689</v>
      </c>
      <c r="D87" s="269">
        <f t="shared" si="0"/>
        <v>448.4111541553763</v>
      </c>
      <c r="E87" s="269">
        <f t="shared" si="0"/>
        <v>460.7496473259718</v>
      </c>
      <c r="F87" s="269">
        <v>463.5226190996135</v>
      </c>
      <c r="G87" s="269">
        <v>468.30545326834886</v>
      </c>
      <c r="H87" s="268">
        <v>462.8615093207549</v>
      </c>
      <c r="I87" s="267">
        <v>477.4730144435765</v>
      </c>
      <c r="J87" s="267">
        <v>483.6286505472295</v>
      </c>
    </row>
    <row r="88" ht="12.75">
      <c r="C88" s="266"/>
    </row>
    <row r="90" spans="1:9" ht="15.75">
      <c r="A90" s="510" t="s">
        <v>259</v>
      </c>
      <c r="B90" s="510"/>
      <c r="C90" s="510"/>
      <c r="D90" s="510"/>
      <c r="E90" s="510"/>
      <c r="F90" s="510"/>
      <c r="G90" s="510"/>
      <c r="H90" s="510"/>
      <c r="I90" s="510"/>
    </row>
    <row r="91" ht="9" customHeight="1"/>
    <row r="92" spans="1:10" s="262" customFormat="1" ht="15">
      <c r="A92" s="265" t="s">
        <v>221</v>
      </c>
      <c r="B92" s="263" t="s">
        <v>137</v>
      </c>
      <c r="C92" s="263" t="s">
        <v>140</v>
      </c>
      <c r="D92" s="263" t="s">
        <v>148</v>
      </c>
      <c r="E92" s="263" t="s">
        <v>157</v>
      </c>
      <c r="F92" s="263" t="s">
        <v>177</v>
      </c>
      <c r="G92" s="263" t="s">
        <v>194</v>
      </c>
      <c r="H92" s="264" t="s">
        <v>201</v>
      </c>
      <c r="I92" s="263" t="s">
        <v>202</v>
      </c>
      <c r="J92" s="263" t="s">
        <v>229</v>
      </c>
    </row>
    <row r="93" spans="1:10" ht="15">
      <c r="A93" s="261" t="s">
        <v>220</v>
      </c>
      <c r="B93" s="259">
        <f aca="true" t="shared" si="1" ref="B93:E104">B8-B25-B42</f>
        <v>3958</v>
      </c>
      <c r="C93" s="259">
        <f t="shared" si="1"/>
        <v>6148</v>
      </c>
      <c r="D93" s="259">
        <f t="shared" si="1"/>
        <v>7276</v>
      </c>
      <c r="E93" s="259">
        <f t="shared" si="1"/>
        <v>9428</v>
      </c>
      <c r="F93" s="259">
        <v>10123</v>
      </c>
      <c r="G93" s="259">
        <v>8328</v>
      </c>
      <c r="H93" s="258">
        <v>8688</v>
      </c>
      <c r="I93" s="257">
        <v>7790</v>
      </c>
      <c r="J93" s="257">
        <v>7957</v>
      </c>
    </row>
    <row r="94" spans="1:10" ht="15">
      <c r="A94" s="260" t="s">
        <v>219</v>
      </c>
      <c r="B94" s="259">
        <f t="shared" si="1"/>
        <v>5535</v>
      </c>
      <c r="C94" s="259">
        <f t="shared" si="1"/>
        <v>8301</v>
      </c>
      <c r="D94" s="259">
        <f t="shared" si="1"/>
        <v>10029</v>
      </c>
      <c r="E94" s="259">
        <f t="shared" si="1"/>
        <v>13778</v>
      </c>
      <c r="F94" s="259">
        <v>15729</v>
      </c>
      <c r="G94" s="259">
        <v>15328</v>
      </c>
      <c r="H94" s="258">
        <v>17292</v>
      </c>
      <c r="I94" s="257">
        <v>17543</v>
      </c>
      <c r="J94" s="257">
        <v>17582</v>
      </c>
    </row>
    <row r="95" spans="1:10" ht="15">
      <c r="A95" s="260" t="s">
        <v>47</v>
      </c>
      <c r="B95" s="259">
        <f t="shared" si="1"/>
        <v>5408</v>
      </c>
      <c r="C95" s="259">
        <f t="shared" si="1"/>
        <v>7218</v>
      </c>
      <c r="D95" s="259">
        <f t="shared" si="1"/>
        <v>8172</v>
      </c>
      <c r="E95" s="259">
        <f t="shared" si="1"/>
        <v>11929</v>
      </c>
      <c r="F95" s="259">
        <v>14085</v>
      </c>
      <c r="G95" s="259">
        <v>14737</v>
      </c>
      <c r="H95" s="258">
        <v>16202</v>
      </c>
      <c r="I95" s="257">
        <v>17182</v>
      </c>
      <c r="J95" s="257">
        <v>19101</v>
      </c>
    </row>
    <row r="96" spans="1:10" s="321" customFormat="1" ht="12.75">
      <c r="A96" s="317" t="s">
        <v>218</v>
      </c>
      <c r="B96" s="318">
        <f t="shared" si="1"/>
        <v>5178</v>
      </c>
      <c r="C96" s="318">
        <f t="shared" si="1"/>
        <v>6921</v>
      </c>
      <c r="D96" s="318">
        <f t="shared" si="1"/>
        <v>7824</v>
      </c>
      <c r="E96" s="318">
        <f t="shared" si="1"/>
        <v>11272</v>
      </c>
      <c r="F96" s="318">
        <v>13216</v>
      </c>
      <c r="G96" s="318">
        <v>13764</v>
      </c>
      <c r="H96" s="319">
        <v>15127</v>
      </c>
      <c r="I96" s="320">
        <v>15966</v>
      </c>
      <c r="J96" s="320">
        <v>17849</v>
      </c>
    </row>
    <row r="97" spans="1:10" s="321" customFormat="1" ht="12.75">
      <c r="A97" s="317" t="s">
        <v>217</v>
      </c>
      <c r="B97" s="318">
        <f t="shared" si="1"/>
        <v>230</v>
      </c>
      <c r="C97" s="318">
        <f t="shared" si="1"/>
        <v>297</v>
      </c>
      <c r="D97" s="318">
        <f t="shared" si="1"/>
        <v>348</v>
      </c>
      <c r="E97" s="318">
        <f t="shared" si="1"/>
        <v>657</v>
      </c>
      <c r="F97" s="318">
        <v>869</v>
      </c>
      <c r="G97" s="318">
        <v>973</v>
      </c>
      <c r="H97" s="319">
        <v>1075</v>
      </c>
      <c r="I97" s="320">
        <v>1216</v>
      </c>
      <c r="J97" s="320">
        <v>1252</v>
      </c>
    </row>
    <row r="98" spans="1:10" ht="15">
      <c r="A98" s="260" t="s">
        <v>216</v>
      </c>
      <c r="B98" s="259">
        <f t="shared" si="1"/>
        <v>214</v>
      </c>
      <c r="C98" s="259">
        <f t="shared" si="1"/>
        <v>260</v>
      </c>
      <c r="D98" s="259">
        <f t="shared" si="1"/>
        <v>328</v>
      </c>
      <c r="E98" s="259">
        <f t="shared" si="1"/>
        <v>442</v>
      </c>
      <c r="F98" s="259">
        <v>462</v>
      </c>
      <c r="G98" s="259">
        <v>507</v>
      </c>
      <c r="H98" s="258">
        <v>617</v>
      </c>
      <c r="I98" s="257">
        <v>580</v>
      </c>
      <c r="J98" s="257">
        <v>635</v>
      </c>
    </row>
    <row r="99" spans="1:10" ht="15">
      <c r="A99" s="260" t="s">
        <v>215</v>
      </c>
      <c r="B99" s="259">
        <f t="shared" si="1"/>
        <v>77</v>
      </c>
      <c r="C99" s="259">
        <f t="shared" si="1"/>
        <v>101</v>
      </c>
      <c r="D99" s="259">
        <f t="shared" si="1"/>
        <v>96</v>
      </c>
      <c r="E99" s="259">
        <f t="shared" si="1"/>
        <v>150</v>
      </c>
      <c r="F99" s="259">
        <v>185</v>
      </c>
      <c r="G99" s="259">
        <v>188</v>
      </c>
      <c r="H99" s="258">
        <v>204</v>
      </c>
      <c r="I99" s="257">
        <v>202</v>
      </c>
      <c r="J99" s="257"/>
    </row>
    <row r="100" spans="1:10" ht="15">
      <c r="A100" s="260" t="s">
        <v>214</v>
      </c>
      <c r="B100" s="259">
        <f t="shared" si="1"/>
        <v>2544</v>
      </c>
      <c r="C100" s="259">
        <f t="shared" si="1"/>
        <v>2956</v>
      </c>
      <c r="D100" s="259">
        <f t="shared" si="1"/>
        <v>3307</v>
      </c>
      <c r="E100" s="259">
        <f t="shared" si="1"/>
        <v>5453</v>
      </c>
      <c r="F100" s="259">
        <v>6221</v>
      </c>
      <c r="G100" s="259">
        <v>6671</v>
      </c>
      <c r="H100" s="258">
        <v>6932</v>
      </c>
      <c r="I100" s="257">
        <v>7052</v>
      </c>
      <c r="J100" s="257">
        <v>8142</v>
      </c>
    </row>
    <row r="101" spans="1:10" s="321" customFormat="1" ht="12.75">
      <c r="A101" s="317" t="s">
        <v>213</v>
      </c>
      <c r="B101" s="318">
        <f t="shared" si="1"/>
        <v>545</v>
      </c>
      <c r="C101" s="318">
        <f t="shared" si="1"/>
        <v>530</v>
      </c>
      <c r="D101" s="318">
        <f t="shared" si="1"/>
        <v>644</v>
      </c>
      <c r="E101" s="318">
        <f t="shared" si="1"/>
        <v>1498</v>
      </c>
      <c r="F101" s="318">
        <v>1766</v>
      </c>
      <c r="G101" s="318">
        <v>2142</v>
      </c>
      <c r="H101" s="319">
        <v>2448</v>
      </c>
      <c r="I101" s="320">
        <v>2727</v>
      </c>
      <c r="J101" s="320">
        <v>2960</v>
      </c>
    </row>
    <row r="102" spans="1:10" s="321" customFormat="1" ht="12.75">
      <c r="A102" s="317" t="s">
        <v>212</v>
      </c>
      <c r="B102" s="318">
        <f t="shared" si="1"/>
        <v>1496</v>
      </c>
      <c r="C102" s="318">
        <f t="shared" si="1"/>
        <v>1759</v>
      </c>
      <c r="D102" s="318">
        <f t="shared" si="1"/>
        <v>2032</v>
      </c>
      <c r="E102" s="318">
        <f t="shared" si="1"/>
        <v>3189</v>
      </c>
      <c r="F102" s="318">
        <v>3662</v>
      </c>
      <c r="G102" s="318">
        <v>3784</v>
      </c>
      <c r="H102" s="319">
        <v>4039</v>
      </c>
      <c r="I102" s="320">
        <v>4096</v>
      </c>
      <c r="J102" s="320">
        <v>4781</v>
      </c>
    </row>
    <row r="103" spans="1:10" s="321" customFormat="1" ht="12.75">
      <c r="A103" s="317" t="s">
        <v>211</v>
      </c>
      <c r="B103" s="318">
        <f t="shared" si="1"/>
        <v>503</v>
      </c>
      <c r="C103" s="318">
        <f t="shared" si="1"/>
        <v>667</v>
      </c>
      <c r="D103" s="318">
        <f t="shared" si="1"/>
        <v>631</v>
      </c>
      <c r="E103" s="318">
        <f t="shared" si="1"/>
        <v>766</v>
      </c>
      <c r="F103" s="318">
        <v>793</v>
      </c>
      <c r="G103" s="318">
        <v>745</v>
      </c>
      <c r="H103" s="319">
        <v>445</v>
      </c>
      <c r="I103" s="320">
        <v>229</v>
      </c>
      <c r="J103" s="320">
        <v>401</v>
      </c>
    </row>
    <row r="104" spans="1:10" ht="15">
      <c r="A104" s="256" t="s">
        <v>40</v>
      </c>
      <c r="B104" s="255">
        <f t="shared" si="1"/>
        <v>17736</v>
      </c>
      <c r="C104" s="255">
        <f t="shared" si="1"/>
        <v>24984</v>
      </c>
      <c r="D104" s="255">
        <f t="shared" si="1"/>
        <v>29208</v>
      </c>
      <c r="E104" s="255">
        <f t="shared" si="1"/>
        <v>41180</v>
      </c>
      <c r="F104" s="255">
        <v>46805</v>
      </c>
      <c r="G104" s="255">
        <v>45759</v>
      </c>
      <c r="H104" s="254">
        <v>49935</v>
      </c>
      <c r="I104" s="253">
        <v>50349</v>
      </c>
      <c r="J104" s="253">
        <v>53417</v>
      </c>
    </row>
    <row r="106" ht="12.75">
      <c r="A106" s="316" t="s">
        <v>253</v>
      </c>
    </row>
  </sheetData>
  <sheetProtection/>
  <mergeCells count="8">
    <mergeCell ref="A1:I1"/>
    <mergeCell ref="A90:I90"/>
    <mergeCell ref="A73:I73"/>
    <mergeCell ref="A56:I56"/>
    <mergeCell ref="A39:I39"/>
    <mergeCell ref="A22:I22"/>
    <mergeCell ref="A5:I5"/>
    <mergeCell ref="A3:J3"/>
  </mergeCells>
  <printOptions horizontalCentered="1"/>
  <pageMargins left="0.31496062992125984" right="0.31496062992125984" top="0.5511811023622047" bottom="0.5511811023622047" header="0.31496062992125984" footer="0.31496062992125984"/>
  <pageSetup horizontalDpi="600" verticalDpi="600" orientation="landscape" paperSize="9" scale="85"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G41"/>
  <sheetViews>
    <sheetView zoomScalePageLayoutView="0" workbookViewId="0" topLeftCell="A1">
      <selection activeCell="A45" sqref="A45"/>
    </sheetView>
  </sheetViews>
  <sheetFormatPr defaultColWidth="8.8515625" defaultRowHeight="12.75"/>
  <cols>
    <col min="1" max="1" width="8.8515625" style="18" customWidth="1"/>
    <col min="2" max="2" width="20.28125" style="18" customWidth="1"/>
    <col min="3" max="6" width="20.140625" style="18" customWidth="1"/>
    <col min="7" max="8" width="9.140625" style="18" hidden="1" customWidth="1"/>
    <col min="9" max="9" width="21.28125" style="18" hidden="1" customWidth="1"/>
    <col min="10" max="10" width="18.140625" style="18" customWidth="1"/>
    <col min="11" max="16384" width="8.8515625" style="18" customWidth="1"/>
  </cols>
  <sheetData>
    <row r="1" s="62" customFormat="1" ht="12.75">
      <c r="A1" s="112" t="s">
        <v>228</v>
      </c>
    </row>
    <row r="2" s="62" customFormat="1" ht="12.75">
      <c r="A2" s="112"/>
    </row>
    <row r="3" spans="1:6" ht="12.75">
      <c r="A3" s="26" t="s">
        <v>51</v>
      </c>
      <c r="B3" s="26"/>
      <c r="C3" s="26"/>
      <c r="D3" s="26"/>
      <c r="E3" s="26"/>
      <c r="F3" s="26"/>
    </row>
    <row r="4" spans="1:6" ht="12.75">
      <c r="A4" s="25"/>
      <c r="B4" s="25"/>
      <c r="C4" s="25"/>
      <c r="D4" s="25"/>
      <c r="E4" s="25"/>
      <c r="F4" s="25"/>
    </row>
    <row r="5" spans="1:6" ht="12.75">
      <c r="A5" s="26" t="s">
        <v>118</v>
      </c>
      <c r="B5" s="26"/>
      <c r="C5" s="26"/>
      <c r="D5" s="26"/>
      <c r="E5" s="26"/>
      <c r="F5" s="26"/>
    </row>
    <row r="6" spans="1:6" ht="13.5" thickBot="1">
      <c r="A6" s="25"/>
      <c r="B6" s="25"/>
      <c r="C6" s="25"/>
      <c r="D6" s="25"/>
      <c r="E6" s="25"/>
      <c r="F6" s="25"/>
    </row>
    <row r="7" spans="1:6" ht="12.75">
      <c r="A7" s="63"/>
      <c r="B7" s="63"/>
      <c r="C7" s="27" t="s">
        <v>52</v>
      </c>
      <c r="D7" s="27" t="s">
        <v>53</v>
      </c>
      <c r="E7" s="27" t="s">
        <v>54</v>
      </c>
      <c r="F7" s="27" t="s">
        <v>11</v>
      </c>
    </row>
    <row r="8" spans="1:6" ht="12.75">
      <c r="A8" s="25"/>
      <c r="B8" s="25"/>
      <c r="C8" s="28" t="s">
        <v>55</v>
      </c>
      <c r="D8" s="28" t="s">
        <v>56</v>
      </c>
      <c r="E8" s="28" t="s">
        <v>57</v>
      </c>
      <c r="F8" s="64"/>
    </row>
    <row r="9" spans="1:6" ht="12.75">
      <c r="A9" s="65"/>
      <c r="B9" s="65"/>
      <c r="C9" s="29"/>
      <c r="D9" s="29"/>
      <c r="E9" s="29"/>
      <c r="F9" s="66"/>
    </row>
    <row r="10" spans="1:6" ht="12.75">
      <c r="A10" s="67" t="s">
        <v>46</v>
      </c>
      <c r="B10" s="25"/>
      <c r="C10" s="64"/>
      <c r="D10" s="64"/>
      <c r="E10" s="64"/>
      <c r="F10" s="64"/>
    </row>
    <row r="11" spans="1:7" ht="12.75">
      <c r="A11" s="514" t="s">
        <v>58</v>
      </c>
      <c r="B11" s="515"/>
      <c r="C11" s="20">
        <v>1004</v>
      </c>
      <c r="D11" s="20">
        <v>956</v>
      </c>
      <c r="E11" s="20">
        <v>229</v>
      </c>
      <c r="F11" s="20">
        <f>SUM(C11:E11)</f>
        <v>2189</v>
      </c>
      <c r="G11" s="15">
        <f>SUM(C11:F11)</f>
        <v>4378</v>
      </c>
    </row>
    <row r="12" spans="1:6" ht="12.75">
      <c r="A12" s="25" t="s">
        <v>59</v>
      </c>
      <c r="B12" s="25"/>
      <c r="C12" s="20">
        <v>6911</v>
      </c>
      <c r="D12" s="20">
        <v>16180</v>
      </c>
      <c r="E12" s="20">
        <v>4050</v>
      </c>
      <c r="F12" s="68">
        <f>SUM(C12:E12)</f>
        <v>27141</v>
      </c>
    </row>
    <row r="13" spans="1:6" ht="12.75">
      <c r="A13" s="516" t="s">
        <v>119</v>
      </c>
      <c r="B13" s="517"/>
      <c r="C13" s="21">
        <f>SUM(C11:C12)</f>
        <v>7915</v>
      </c>
      <c r="D13" s="21">
        <f>SUM(D11:D12)</f>
        <v>17136</v>
      </c>
      <c r="E13" s="21">
        <f>SUM(E11:E12)</f>
        <v>4279</v>
      </c>
      <c r="F13" s="23">
        <f>SUM(C13:E13)</f>
        <v>29330</v>
      </c>
    </row>
    <row r="14" spans="1:6" ht="12.75">
      <c r="A14" s="25"/>
      <c r="B14" s="25"/>
      <c r="C14" s="20"/>
      <c r="D14" s="20"/>
      <c r="E14" s="20"/>
      <c r="F14" s="20"/>
    </row>
    <row r="15" spans="1:6" ht="12.75">
      <c r="A15" s="67" t="s">
        <v>47</v>
      </c>
      <c r="B15" s="25"/>
      <c r="C15" s="20"/>
      <c r="D15" s="20"/>
      <c r="E15" s="20"/>
      <c r="F15" s="20"/>
    </row>
    <row r="16" spans="1:7" ht="12.75">
      <c r="A16" s="514" t="s">
        <v>58</v>
      </c>
      <c r="B16" s="515"/>
      <c r="C16" s="20">
        <v>38</v>
      </c>
      <c r="D16" s="20">
        <v>28</v>
      </c>
      <c r="E16" s="20">
        <v>0</v>
      </c>
      <c r="F16" s="20">
        <f>SUM(C16:E16)</f>
        <v>66</v>
      </c>
      <c r="G16" s="15">
        <f>SUM(C16:F16)</f>
        <v>132</v>
      </c>
    </row>
    <row r="17" spans="1:6" ht="12.75">
      <c r="A17" s="25" t="s">
        <v>59</v>
      </c>
      <c r="B17" s="25"/>
      <c r="C17" s="20">
        <v>5356</v>
      </c>
      <c r="D17" s="20">
        <v>11478</v>
      </c>
      <c r="E17" s="20">
        <v>2032</v>
      </c>
      <c r="F17" s="20">
        <f>SUM(C17:E17)</f>
        <v>18866</v>
      </c>
    </row>
    <row r="18" spans="1:6" ht="12.75">
      <c r="A18" s="512" t="s">
        <v>120</v>
      </c>
      <c r="B18" s="513"/>
      <c r="C18" s="21">
        <f>SUM(C16:C17)</f>
        <v>5394</v>
      </c>
      <c r="D18" s="21">
        <f>SUM(D16:D17)</f>
        <v>11506</v>
      </c>
      <c r="E18" s="21">
        <f>SUM(E16:E17)</f>
        <v>2032</v>
      </c>
      <c r="F18" s="21">
        <f>SUM(C18:E18)</f>
        <v>18932</v>
      </c>
    </row>
    <row r="19" spans="1:6" ht="12.75">
      <c r="A19" s="25"/>
      <c r="B19" s="25"/>
      <c r="C19" s="22"/>
      <c r="D19" s="22"/>
      <c r="E19" s="22"/>
      <c r="F19" s="22"/>
    </row>
    <row r="20" spans="1:6" ht="12.75">
      <c r="A20" s="512" t="s">
        <v>40</v>
      </c>
      <c r="B20" s="513"/>
      <c r="C20" s="23">
        <f>SUM(C18,C13)</f>
        <v>13309</v>
      </c>
      <c r="D20" s="23">
        <f>SUM(D18,D13)</f>
        <v>28642</v>
      </c>
      <c r="E20" s="23">
        <f>SUM(E18,E13)</f>
        <v>6311</v>
      </c>
      <c r="F20" s="23">
        <f>SUM(C20:E20)</f>
        <v>48262</v>
      </c>
    </row>
    <row r="21" spans="1:6" ht="12.75">
      <c r="A21" s="67"/>
      <c r="B21" s="69"/>
      <c r="C21" s="24"/>
      <c r="D21" s="24"/>
      <c r="E21" s="24"/>
      <c r="F21" s="24"/>
    </row>
    <row r="22" spans="1:6" ht="12.75">
      <c r="A22" s="25"/>
      <c r="B22" s="25"/>
      <c r="C22" s="25"/>
      <c r="D22" s="25"/>
      <c r="E22" s="25"/>
      <c r="F22" s="25"/>
    </row>
    <row r="23" spans="1:6" ht="12.75">
      <c r="A23" s="26" t="s">
        <v>60</v>
      </c>
      <c r="B23" s="26"/>
      <c r="C23" s="26"/>
      <c r="D23" s="26"/>
      <c r="E23" s="26"/>
      <c r="F23" s="26"/>
    </row>
    <row r="24" spans="1:6" ht="13.5" thickBot="1">
      <c r="A24" s="25"/>
      <c r="B24" s="25"/>
      <c r="C24" s="25"/>
      <c r="D24" s="25"/>
      <c r="E24" s="25"/>
      <c r="F24" s="25"/>
    </row>
    <row r="25" spans="1:6" ht="12.75">
      <c r="A25" s="63"/>
      <c r="B25" s="63"/>
      <c r="C25" s="27" t="s">
        <v>52</v>
      </c>
      <c r="D25" s="27" t="s">
        <v>53</v>
      </c>
      <c r="E25" s="27" t="s">
        <v>54</v>
      </c>
      <c r="F25" s="27" t="s">
        <v>11</v>
      </c>
    </row>
    <row r="26" spans="1:6" ht="12.75">
      <c r="A26" s="25"/>
      <c r="B26" s="25"/>
      <c r="C26" s="28" t="s">
        <v>55</v>
      </c>
      <c r="D26" s="28" t="s">
        <v>61</v>
      </c>
      <c r="E26" s="28" t="s">
        <v>57</v>
      </c>
      <c r="F26" s="64"/>
    </row>
    <row r="27" spans="1:6" ht="12.75">
      <c r="A27" s="65"/>
      <c r="B27" s="65"/>
      <c r="C27" s="29"/>
      <c r="D27" s="29"/>
      <c r="E27" s="29"/>
      <c r="F27" s="66"/>
    </row>
    <row r="28" spans="1:7" ht="12.75">
      <c r="A28" s="25" t="s">
        <v>62</v>
      </c>
      <c r="B28" s="25"/>
      <c r="C28" s="20">
        <v>10886</v>
      </c>
      <c r="D28" s="20">
        <v>22510</v>
      </c>
      <c r="E28" s="20">
        <v>4856</v>
      </c>
      <c r="F28" s="20">
        <f>SUM(C28:E28)</f>
        <v>38252</v>
      </c>
      <c r="G28" s="15">
        <f>SUM(C28:F28)</f>
        <v>76504</v>
      </c>
    </row>
    <row r="29" spans="1:6" ht="12.75">
      <c r="A29" s="25"/>
      <c r="B29" s="25"/>
      <c r="C29" s="20"/>
      <c r="D29" s="20"/>
      <c r="E29" s="20"/>
      <c r="F29" s="20"/>
    </row>
    <row r="30" spans="1:6" ht="12.75">
      <c r="A30" s="25" t="s">
        <v>63</v>
      </c>
      <c r="B30" s="25"/>
      <c r="C30" s="20">
        <v>2423</v>
      </c>
      <c r="D30" s="20">
        <v>6132</v>
      </c>
      <c r="E30" s="20">
        <v>1455</v>
      </c>
      <c r="F30" s="20">
        <f>SUM(C30:E30)</f>
        <v>10010</v>
      </c>
    </row>
    <row r="31" spans="1:6" ht="12.75">
      <c r="A31" s="25"/>
      <c r="B31" s="25"/>
      <c r="C31" s="20"/>
      <c r="D31" s="20"/>
      <c r="E31" s="20"/>
      <c r="F31" s="20"/>
    </row>
    <row r="32" spans="1:6" ht="12.75">
      <c r="A32" s="67"/>
      <c r="B32" s="69" t="s">
        <v>40</v>
      </c>
      <c r="C32" s="21">
        <f>SUM(C28,C30)</f>
        <v>13309</v>
      </c>
      <c r="D32" s="21">
        <f>SUM(D28,D30)</f>
        <v>28642</v>
      </c>
      <c r="E32" s="21">
        <f>SUM(E28,E30)</f>
        <v>6311</v>
      </c>
      <c r="F32" s="21">
        <f>SUM(F28,F30)</f>
        <v>48262</v>
      </c>
    </row>
    <row r="33" spans="1:6" ht="12.75">
      <c r="A33" s="25"/>
      <c r="B33" s="25"/>
      <c r="C33" s="25"/>
      <c r="D33" s="25"/>
      <c r="E33" s="25"/>
      <c r="F33" s="25"/>
    </row>
    <row r="34" spans="1:6" ht="12.75">
      <c r="A34" s="70" t="s">
        <v>64</v>
      </c>
      <c r="B34" s="71"/>
      <c r="C34" s="25"/>
      <c r="D34" s="25"/>
      <c r="E34" s="25"/>
      <c r="F34" s="25"/>
    </row>
    <row r="35" spans="1:6" ht="12.75">
      <c r="A35" s="70" t="s">
        <v>65</v>
      </c>
      <c r="B35" s="71"/>
      <c r="C35" s="25"/>
      <c r="D35" s="25"/>
      <c r="E35" s="25"/>
      <c r="F35" s="25"/>
    </row>
    <row r="36" spans="1:6" ht="12.75">
      <c r="A36" s="25" t="s">
        <v>66</v>
      </c>
      <c r="B36" s="71"/>
      <c r="C36" s="25"/>
      <c r="D36" s="25"/>
      <c r="E36" s="25"/>
      <c r="F36" s="25"/>
    </row>
    <row r="37" spans="1:6" ht="12.75">
      <c r="A37" s="315" t="s">
        <v>252</v>
      </c>
      <c r="B37" s="71"/>
      <c r="C37" s="25"/>
      <c r="D37" s="25"/>
      <c r="E37" s="25"/>
      <c r="F37" s="25"/>
    </row>
    <row r="38" spans="1:6" ht="12.75">
      <c r="A38" s="70" t="s">
        <v>67</v>
      </c>
      <c r="B38" s="71"/>
      <c r="C38" s="25"/>
      <c r="D38" s="25"/>
      <c r="E38" s="25"/>
      <c r="F38" s="25"/>
    </row>
    <row r="39" spans="1:6" ht="12.75">
      <c r="A39" s="70" t="s">
        <v>68</v>
      </c>
      <c r="B39" s="71"/>
      <c r="C39" s="25"/>
      <c r="D39" s="25"/>
      <c r="E39" s="25"/>
      <c r="F39" s="25"/>
    </row>
    <row r="40" spans="1:6" ht="12.75">
      <c r="A40" s="70" t="s">
        <v>69</v>
      </c>
      <c r="B40" s="71"/>
      <c r="C40" s="25"/>
      <c r="D40" s="25"/>
      <c r="E40" s="25"/>
      <c r="F40" s="25"/>
    </row>
    <row r="41" spans="1:6" ht="12.75">
      <c r="A41" s="70"/>
      <c r="B41" s="71"/>
      <c r="C41" s="25"/>
      <c r="D41" s="25"/>
      <c r="E41" s="25"/>
      <c r="F41" s="25"/>
    </row>
  </sheetData>
  <sheetProtection/>
  <mergeCells count="5">
    <mergeCell ref="A20:B20"/>
    <mergeCell ref="A11:B11"/>
    <mergeCell ref="A13:B13"/>
    <mergeCell ref="A16:B16"/>
    <mergeCell ref="A18:B18"/>
  </mergeCells>
  <printOptions/>
  <pageMargins left="0.1968503937007874" right="0.1968503937007874" top="0.3937007874015748" bottom="0.984251968503937" header="0.5118110236220472" footer="0.5118110236220472"/>
  <pageSetup fitToHeight="1" fitToWidth="1" horizontalDpi="600" verticalDpi="600" orientation="portrait" paperSize="9" scale="93"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Vermeulen, Geert</cp:lastModifiedBy>
  <cp:lastPrinted>2019-10-21T07:51:02Z</cp:lastPrinted>
  <dcterms:created xsi:type="dcterms:W3CDTF">2001-06-05T15:21:30Z</dcterms:created>
  <dcterms:modified xsi:type="dcterms:W3CDTF">2021-04-22T14:32:02Z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