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3672" windowWidth="7656" windowHeight="3696" tabRatio="601" activeTab="0"/>
  </bookViews>
  <sheets>
    <sheet name="INHOUD" sheetId="1" r:id="rId1"/>
    <sheet name="07EVO01" sheetId="2" r:id="rId2"/>
    <sheet name="07EVO02" sheetId="3" r:id="rId3"/>
    <sheet name="07EVO03" sheetId="4" r:id="rId4"/>
    <sheet name="07EVO04" sheetId="5" r:id="rId5"/>
    <sheet name="07EVO05" sheetId="6" r:id="rId6"/>
    <sheet name="07EVO06" sheetId="7" r:id="rId7"/>
    <sheet name="07EVO07" sheetId="8" r:id="rId8"/>
    <sheet name="07EVO08" sheetId="9" r:id="rId9"/>
    <sheet name="07EVO09" sheetId="10" r:id="rId10"/>
    <sheet name="07EVO10" sheetId="11" r:id="rId11"/>
    <sheet name="07EVO11" sheetId="12" r:id="rId12"/>
    <sheet name="07EVO12" sheetId="13" r:id="rId13"/>
    <sheet name="07EVO13" sheetId="14" r:id="rId14"/>
    <sheet name="07EVO13bis" sheetId="15" r:id="rId15"/>
    <sheet name="07EVO14" sheetId="16" r:id="rId16"/>
    <sheet name="07EVO15" sheetId="17" r:id="rId17"/>
  </sheets>
  <definedNames>
    <definedName name="_xlnm.Print_Area" localSheetId="7">'07EVO07'!#REF!</definedName>
    <definedName name="_xlnm.Print_Area" localSheetId="8">'07EVO08'!#REF!</definedName>
    <definedName name="_xlnm.Print_Area" localSheetId="9">'07EVO09'!#REF!</definedName>
    <definedName name="_xlnm.Print_Area" localSheetId="12">'07EVO12'!$A$1:$L$48</definedName>
    <definedName name="_xlnm.Print_Area" localSheetId="13">'07EVO13'!$A$1:$L$40</definedName>
    <definedName name="_xlnm.Print_Area" localSheetId="15">'07EVO14'!$A$1:$D$56</definedName>
    <definedName name="_xlnm.Print_Area" localSheetId="16">'07EVO15'!$A$1:$I$100</definedName>
  </definedNames>
  <calcPr fullCalcOnLoad="1"/>
</workbook>
</file>

<file path=xl/sharedStrings.xml><?xml version="1.0" encoding="utf-8"?>
<sst xmlns="http://schemas.openxmlformats.org/spreadsheetml/2006/main" count="1796" uniqueCount="293">
  <si>
    <t>Provincie</t>
  </si>
  <si>
    <t>Gemeente</t>
  </si>
  <si>
    <t>Jongens</t>
  </si>
  <si>
    <t>Meisjes</t>
  </si>
  <si>
    <t>Totaal</t>
  </si>
  <si>
    <t>onderwijs</t>
  </si>
  <si>
    <t>J</t>
  </si>
  <si>
    <t>M</t>
  </si>
  <si>
    <t>T</t>
  </si>
  <si>
    <t>Privaatrechtelijk</t>
  </si>
  <si>
    <t>Voortgezette opleidingen</t>
  </si>
  <si>
    <t>Gemeenschaps-</t>
  </si>
  <si>
    <t>rechtspersoon</t>
  </si>
  <si>
    <t>1991-1992</t>
  </si>
  <si>
    <t>1992-1993</t>
  </si>
  <si>
    <t>1993-1994</t>
  </si>
  <si>
    <t>1994-1995</t>
  </si>
  <si>
    <t>1995-1996</t>
  </si>
  <si>
    <t>1996-1997</t>
  </si>
  <si>
    <t>1997-1998</t>
  </si>
  <si>
    <t>1998-1999</t>
  </si>
  <si>
    <t>1999-2000</t>
  </si>
  <si>
    <t>2000-2001</t>
  </si>
  <si>
    <t>Verhouding t.o.v.</t>
  </si>
  <si>
    <t>Schooljaar</t>
  </si>
  <si>
    <t>Absoluut</t>
  </si>
  <si>
    <t>Procent</t>
  </si>
  <si>
    <t>1986 - 1987</t>
  </si>
  <si>
    <t>1987 - 1988</t>
  </si>
  <si>
    <t>1988 - 1989</t>
  </si>
  <si>
    <t>1989 - 1990</t>
  </si>
  <si>
    <t>1990 - 1991</t>
  </si>
  <si>
    <t xml:space="preserve">1991 - 1992 </t>
  </si>
  <si>
    <t xml:space="preserve">1992 - 1993 </t>
  </si>
  <si>
    <t xml:space="preserve">1993 - 1994 </t>
  </si>
  <si>
    <t>1994 - 1995</t>
  </si>
  <si>
    <t>1995 - 1996</t>
  </si>
  <si>
    <t>1996 - 1997</t>
  </si>
  <si>
    <t>1997 - 1998</t>
  </si>
  <si>
    <t>1998 - 1999</t>
  </si>
  <si>
    <t>1999 - 2000</t>
  </si>
  <si>
    <t>2000 - 2001</t>
  </si>
  <si>
    <t xml:space="preserve">      de inrichtende macht van de provinciale scholen die op het grondgebied van het Brussels Hoofdstedelijk Gewest gelegen waren.</t>
  </si>
  <si>
    <t xml:space="preserve">      De leerlingen uit deze onderwijsinstellingen werden in het schooljaar 1994-1995 bij het provinciaal onderwijs geteld.  </t>
  </si>
  <si>
    <t xml:space="preserve">     Vanaf het schooljaar 1995-1996 werden deze leerlingen bij het gemeentelijk onderwijs geteld. </t>
  </si>
  <si>
    <t>Procentueel</t>
  </si>
  <si>
    <t xml:space="preserve">aandeel </t>
  </si>
  <si>
    <t>Gemeente, OCMW</t>
  </si>
  <si>
    <t>1992 - 1993</t>
  </si>
  <si>
    <t>Gemeente en</t>
  </si>
  <si>
    <t>intercommunale</t>
  </si>
  <si>
    <t>en intercommunale</t>
  </si>
  <si>
    <t>HOGESCHOLENONDERWIJS</t>
  </si>
  <si>
    <t>Mannen</t>
  </si>
  <si>
    <t>Vrouwen</t>
  </si>
  <si>
    <t>Academiejaar</t>
  </si>
  <si>
    <t xml:space="preserve">1985 - 1986 </t>
  </si>
  <si>
    <t>1999 - 2000 (5)</t>
  </si>
  <si>
    <t xml:space="preserve">2000 - 2001 </t>
  </si>
  <si>
    <t xml:space="preserve">      het departement Cultuur naar het departement Onderwijs werden overgeheveld, mee opgenomen in de tabellen.</t>
  </si>
  <si>
    <t>(4) In deze tabel zijn de vrije studenten niet meer in het cijfermateriaal opgenomen vanaf het academiejaar 1993-1994.</t>
  </si>
  <si>
    <t xml:space="preserve">(5) Met ingang van het academiejaar 1999-2000 worden de cijfergegevens voor de aanmaak van de tabellen van het hogescholenonderwijs ontleend </t>
  </si>
  <si>
    <t xml:space="preserve">     aan de Databank Tertiair Onderwijs (DTO). Deze databank vervangt vanaf dan de traditionele gegevensopvraging.  De daling van de</t>
  </si>
  <si>
    <t xml:space="preserve">     studentenaantallen in het academiejaar 1999-2000, zichtbaar in de evolutietabellen, wordt verklaard door de nieuwe wijze van registratie</t>
  </si>
  <si>
    <t xml:space="preserve">     van IAJ-studenten.  In de traditionele opvraging werden IAJ-studenten (Individueel Aangepast Jaarprogramma), vaak dubbel geregistreerd</t>
  </si>
  <si>
    <t xml:space="preserve">     ze zijn ingeschreven.  In realiteit stijgt de studentenbevolking in het hogescholenonderwijs in het academiejaar 1999-2000.</t>
  </si>
  <si>
    <t xml:space="preserve">     Deze breuklijn is eenmalig en vanaf het academiejaar 1999-2000 geven de cijfers een correct beeld van de reële situatie.</t>
  </si>
  <si>
    <t>Initiële lerarenopleiding van academisch niveau</t>
  </si>
  <si>
    <t>%</t>
  </si>
  <si>
    <t>UNIVERSITAIR ONDERWIJS</t>
  </si>
  <si>
    <t>ACADEMIEJAAR 1985-1986 t.e.m. 1998-1999</t>
  </si>
  <si>
    <t>1991 - 1992</t>
  </si>
  <si>
    <t>1993 - 1994</t>
  </si>
  <si>
    <t xml:space="preserve">1996 - 1997 </t>
  </si>
  <si>
    <t xml:space="preserve">1998 - 1999 </t>
  </si>
  <si>
    <t>1999 - 2000 (1)</t>
  </si>
  <si>
    <t>EVOLUTIE VAN DE TOTALE SCHOOLBEVOLKING IN HET VOLTIJDS ONDERWIJS</t>
  </si>
  <si>
    <t>VANAF HET SCHOOLJAAR 1993-1994</t>
  </si>
  <si>
    <t>,</t>
  </si>
  <si>
    <t>Kleuter-</t>
  </si>
  <si>
    <t>Lager</t>
  </si>
  <si>
    <t>Secundair</t>
  </si>
  <si>
    <t>Hogescholen-</t>
  </si>
  <si>
    <t>Universitair</t>
  </si>
  <si>
    <t>onderwijs (1)</t>
  </si>
  <si>
    <t xml:space="preserve">1994 - 1995 </t>
  </si>
  <si>
    <t xml:space="preserve">1995 - 1996 </t>
  </si>
  <si>
    <t xml:space="preserve">1997 - 1998 </t>
  </si>
  <si>
    <t xml:space="preserve">1999 - 2000 </t>
  </si>
  <si>
    <t xml:space="preserve">Aandeel jongens  </t>
  </si>
  <si>
    <t>Aandeel meisjes</t>
  </si>
  <si>
    <t>(1) Om dubbeltellingen te vermijden werden de leerlingen in het buitengewoon onderwijs van het type 5 niet meegeteld in deze tabel (zie toelichting).</t>
  </si>
  <si>
    <t xml:space="preserve">EVOLUTIE VAN HET AANTAL LEERLINGEN </t>
  </si>
  <si>
    <t>IN HET BUITENGEWOON ONDERWIJS VAN HET TYPE 5</t>
  </si>
  <si>
    <t>Buitengewoon kleuteronderwijs - type 5</t>
  </si>
  <si>
    <t>n.b.</t>
  </si>
  <si>
    <t>Buitengewoon lager onderwijs - type 5</t>
  </si>
  <si>
    <t>Buitengewoon secundair onderwijs - type 5</t>
  </si>
  <si>
    <t>EVOLUTIE VAN HET AANTAL LEERLINGEN VANAF HET SCHOOLJAAR 1992-1993</t>
  </si>
  <si>
    <t>DEELTIJDS SECUNDAIR ONDERWIJS</t>
  </si>
  <si>
    <t>DEELTIJDS BEROEPSSECUNDAIR ONDERWIJS 15-18-JARIGEN</t>
  </si>
  <si>
    <t>DEELTIJDS BEROEPSSECUNDAIR ONDERWIJS 18-25-JARIGEN</t>
  </si>
  <si>
    <t>DEELTIJDS ZEEVISSERIJONDERWIJS</t>
  </si>
  <si>
    <t>SECUNDAIR ONDERWIJS VOOR SOCIALE PROMOTIE</t>
  </si>
  <si>
    <t>Gemeente/VGC</t>
  </si>
  <si>
    <t>LINEAIR ONDERWIJS</t>
  </si>
  <si>
    <t>Referteperiode</t>
  </si>
  <si>
    <t>1/9/1999 - 31/1/2000</t>
  </si>
  <si>
    <t>1/2/2000 - 31/1/2001</t>
  </si>
  <si>
    <t>MODULAIR ONDERWIJS</t>
  </si>
  <si>
    <t>HOGER ONDERWIJS VOOR SOCIALE PROMOTIE</t>
  </si>
  <si>
    <t>EVOLUTIE VAN HET AANTAL CURSISTEN VANAF HET WERKJAAR 1990-1991</t>
  </si>
  <si>
    <t>Werkjaar</t>
  </si>
  <si>
    <t>Jaar</t>
  </si>
  <si>
    <t>Ingeschreven cursisten</t>
  </si>
  <si>
    <t xml:space="preserve">(1) In 1999 werd de naam 'afstandsonderwijs' vervangen door B.I.S. - 'Begeleid Individueel Studeren'. </t>
  </si>
  <si>
    <t>BEELDENDE KUNST</t>
  </si>
  <si>
    <t>MUZIEK, WOORDKUNST EN DANS</t>
  </si>
  <si>
    <t>TOTAAL DEELTIJDS KUNSTONDERWIJS</t>
  </si>
  <si>
    <t>Beeldende</t>
  </si>
  <si>
    <t>Muziek, Woordkunst, Dans</t>
  </si>
  <si>
    <t>Totaal Deeltijds</t>
  </si>
  <si>
    <t>Kunst (BK)</t>
  </si>
  <si>
    <t>Muziek (M)</t>
  </si>
  <si>
    <t>Woordkunst (W)</t>
  </si>
  <si>
    <t>Dans (D)</t>
  </si>
  <si>
    <t>Totaal MWD</t>
  </si>
  <si>
    <t>Kunstonderwijs</t>
  </si>
  <si>
    <t>(1) De telling is gebaseerd op het aantal financierbare leerlingen, geteld op 1 februari.</t>
  </si>
  <si>
    <t xml:space="preserve">     Wie meer dan één studierichting volgt, wordt meer dan éénmaal geteld.</t>
  </si>
  <si>
    <t>2001 - 2002</t>
  </si>
  <si>
    <t>1/2/2001 - 31/1/2002</t>
  </si>
  <si>
    <t>2001-2002</t>
  </si>
  <si>
    <t xml:space="preserve">2001 - 2002 </t>
  </si>
  <si>
    <t xml:space="preserve">      De heffing van deze vorm van remgeld leidde tot een vermindering van het aantal inschrijvingen.</t>
  </si>
  <si>
    <t>(2) Sinds mei 2000 wordt een beperkt inschrijvingsgeld gevraagd voor de cursussen van B.I.S..</t>
  </si>
  <si>
    <t>2002-2003</t>
  </si>
  <si>
    <t>2002 - 2003</t>
  </si>
  <si>
    <t xml:space="preserve">2002 - 2003 </t>
  </si>
  <si>
    <t>1/2/2002 - 31/1/2003</t>
  </si>
  <si>
    <t>Voortgezette lerarenopleidingen</t>
  </si>
  <si>
    <t>en OCMW</t>
  </si>
  <si>
    <t>Gemeente,</t>
  </si>
  <si>
    <t>OCMW</t>
  </si>
  <si>
    <t>Totaal van de academische basisopleidingen, voortgezette opleidingen GAS en GGS, academische initiële lerarenopleidingen, afzonderlijke vakken, navorser, doctoraats- opleidingen en doctoraten.</t>
  </si>
  <si>
    <t>BEGELEID INDIVIDUEEL STUDEREN (1)(2)</t>
  </si>
  <si>
    <t>2003-2004</t>
  </si>
  <si>
    <t>2003 - 2004</t>
  </si>
  <si>
    <t xml:space="preserve">2003 - 2004 </t>
  </si>
  <si>
    <t>1/2/2003 - 31/1/2004</t>
  </si>
  <si>
    <t>2004-2005</t>
  </si>
  <si>
    <t>2004 - 2005</t>
  </si>
  <si>
    <t xml:space="preserve">2004 - 2005 </t>
  </si>
  <si>
    <t>1/2/2004 - 31/1/2005</t>
  </si>
  <si>
    <t xml:space="preserve">     en dubbel geteld in de tabellen. In DTO worden de IAJ-studenten slechts éénmaal geregistreerd, in het laagste jaar waarin </t>
  </si>
  <si>
    <t>2004 - 2005 (6)</t>
  </si>
  <si>
    <t>2004 - 2005 (2)</t>
  </si>
  <si>
    <t>kandidaturen en licenties</t>
  </si>
  <si>
    <t>HOGER ONDERWIJS</t>
  </si>
  <si>
    <t>2005-2006</t>
  </si>
  <si>
    <t>2005 - 2006</t>
  </si>
  <si>
    <t xml:space="preserve">(1) Ingevolge de splitsing van de provincie Brabant werd de Vlaamse Gemeenschapscommissie vanaf 1 januari 1995 </t>
  </si>
  <si>
    <t>(2) Om dubbeltellingen te vermijden werden de leerlingen in het buitengewoon onderwijs van het type 5 niet meegeteld in deze tabel (zie toelichting).</t>
  </si>
  <si>
    <t>TOTAAL KLEUTERONDERWIJS (1)(2)</t>
  </si>
  <si>
    <t>BUITENGEWOON KLEUTERONDERWIJS (1)(2)</t>
  </si>
  <si>
    <t>TOTAAL KLEUTERONDERWIJS NAAR GESLACHT (1)(2)</t>
  </si>
  <si>
    <t>BUITENGEWOON KLEUTERONDERWIJS NAAR GESLACHT (1)(2)</t>
  </si>
  <si>
    <t>BUITENGEWOON LAGER ONDERWIJS (1)(2)</t>
  </si>
  <si>
    <t>TOTAAL LAGER ONDERWIJS (1)(2)</t>
  </si>
  <si>
    <t>BUITENGEWOON LAGER ONDERWIJS NAAR GESLACHT (1)(2)</t>
  </si>
  <si>
    <t>TOTAAL LAGER ONDERWIJS NAAR GESLACHT (1)(2)</t>
  </si>
  <si>
    <t xml:space="preserve">GEWOON KLEUTERONDERWIJS </t>
  </si>
  <si>
    <t xml:space="preserve">GEWOON KLEUTERONDERWIJS NAAR GESLACHT </t>
  </si>
  <si>
    <t xml:space="preserve">GEWOON LAGER ONDERWIJS </t>
  </si>
  <si>
    <t xml:space="preserve">GEWOON LAGER ONDERWIJS NAAR GESLACHT </t>
  </si>
  <si>
    <t>GEWOON SECUNDAIR ONDERWIJS (1)</t>
  </si>
  <si>
    <t>BUITENGEWOON SECUNDAIR ONDERWIJS (1)(2)</t>
  </si>
  <si>
    <t>TOTAAL SECUNDAIR ONDERWIJS (1)(2)</t>
  </si>
  <si>
    <t>GEWOON SECUNDAIR ONDERWIJS NAAR GESLACHT (1)</t>
  </si>
  <si>
    <t>BUITENGEWOON SECUNDAIR ONDERWIJS NAAR GESLACHT (1)(2)</t>
  </si>
  <si>
    <t>TOTAAL SECUNDAIR ONDERWIJS NAAR GESLACHT (1)(2)</t>
  </si>
  <si>
    <t>1/2/2005 - 31/1/2006</t>
  </si>
  <si>
    <t>2005 - 2005</t>
  </si>
  <si>
    <t>Bachelor na bachelor</t>
  </si>
  <si>
    <t>BASISEDUCATIE</t>
  </si>
  <si>
    <t>1993 - 1994 (3)(4)</t>
  </si>
  <si>
    <t>2005 - 2006 (7)</t>
  </si>
  <si>
    <t xml:space="preserve">(3) Vanaf het academiejaar 1993-1994 werden de instellingen voor kunstonderwijs die in 1991 van </t>
  </si>
  <si>
    <t xml:space="preserve">(6) Vanaf 2004-2005 worden in deze tabel de professioneel en academisch gerichte bachelors, de masters, </t>
  </si>
  <si>
    <t xml:space="preserve">      huidige academiejaar. Daarnaast kunnen de studenten zich nog inschrijven in een andere opleiding. Dit zijn dan tweede of volgende inschrijvingen. </t>
  </si>
  <si>
    <t>Master na master</t>
  </si>
  <si>
    <t>EVOLUTIE VAN HET AANTAL HOOFDINSCHRIJVINGEN PER GESLACHT</t>
  </si>
  <si>
    <t>EVOLUTIE VAN HET AANTAL STUDENTEN PER GESLACHT</t>
  </si>
  <si>
    <t xml:space="preserve">Enkel academisch gerichte bachelors en </t>
  </si>
  <si>
    <t>2005 - 2006 (3)</t>
  </si>
  <si>
    <t>(1) Vanaf het academiejaar 1999-2000 worden de studentengegevens verzameld door het departement Onderwijs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</si>
  <si>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(2) Vanaf 2004-2005 zijn de academisch gerichte bachelors inbegrepen.</t>
  </si>
  <si>
    <t xml:space="preserve">     het hoger onderwijs in het huidige academiejaar. Daarnaast kunnen de studenten zich nog inschrijven in een andere</t>
  </si>
  <si>
    <t>(2) Vanaf 2004-2005 zijn de academisch gerichte bachelors en de master na master inbegrepen.</t>
  </si>
  <si>
    <t xml:space="preserve">     het hoger onderwijs in het huidige academiejaar. Daarnaast kunnen de studenten zich nog inschrijven in een andere opleiding.</t>
  </si>
  <si>
    <t xml:space="preserve">      jaar waarin ze zijn ingeschreven. In de voorgaande academiejaren werden ze dubbel geteld.</t>
  </si>
  <si>
    <t xml:space="preserve">     opleiding. Dit zijn dan  tweede of volgende inschrijvingen. Alle onderwijstalen worden opgenomen. </t>
  </si>
  <si>
    <t xml:space="preserve">     Dit zijn dan  tweede of volgende inschrijvingen. Alle onderwijstalen worden opgenomen. </t>
  </si>
  <si>
    <t xml:space="preserve">      Alle onderwijstalen worden opgenomen. Tot 2004-2005 gaat het om het aantal hoofdinschrijvingen in de Nederlandse onderwijstaal.</t>
  </si>
  <si>
    <t xml:space="preserve">      en de basisopleidingen in afbouw, inclusief HOKT SP, opgenomen.</t>
  </si>
  <si>
    <t>Aantal studenten ingeschreven met een diplomacontract (1) per professioneel en academisch niveau</t>
  </si>
  <si>
    <t>Professioneel gerichte bachelor en basisopleidingen</t>
  </si>
  <si>
    <t>Academische opleidingen en basisopleidingen</t>
  </si>
  <si>
    <t>het huidige academiejaar. Daarnaast kunnen de studenten zich nog inschrijven in een andere opleiding. Dit zijn dan tweede of</t>
  </si>
  <si>
    <t>volgende inschrijvingen.</t>
  </si>
  <si>
    <t>onderwijs (2)(3)(4)</t>
  </si>
  <si>
    <t>onderwijs (3)(4)</t>
  </si>
  <si>
    <t>(2) Vanaf het academiejaar 1999-2000 worden de IAJ-studenten (Individueel Aangepast Jaarprogramma) slechts éénmaal geteld, in het laagste</t>
  </si>
  <si>
    <t>(3) Voor het hogescholenonderwijs en het universitair onderwijs worden vanaf 1999-2000 het aantal hoofdinschrijvingen in de basisopleidingen</t>
  </si>
  <si>
    <t xml:space="preserve">      geteld.  De vrije studenten zijn niet opgenomen in de cijfers.</t>
  </si>
  <si>
    <t>(4) Vanaf 2005-2006 betreft het de eerste inschrijvingvan de studenten met een diplomacontract, en dit in een instelling van het hoger onderwijs</t>
  </si>
  <si>
    <t>2006-2007</t>
  </si>
  <si>
    <t>EVOLUTIE VAN DE SCHOOLBEVOLKING VANAF HET SCHOOLJAAR 1992-1993</t>
  </si>
  <si>
    <t>2006 - 2007</t>
  </si>
  <si>
    <t xml:space="preserve">2006 - 2007 </t>
  </si>
  <si>
    <t xml:space="preserve">      in het huidige academiejaar. Tot 2004-2005 gaat het om het aantal hoofdinschrijvingen in de basisopleidingen.</t>
  </si>
  <si>
    <t>BAMA en Basisopleidingen en initiële lerarenopleidingen</t>
  </si>
  <si>
    <t>1991 - 1992 (2)</t>
  </si>
  <si>
    <t>EVOLUTIE VAN HET AANTAL STUDENTEN PER SOORT OPLEIDING EN GESLACHT</t>
  </si>
  <si>
    <t>1985 - 1986 (1)</t>
  </si>
  <si>
    <t>(1) Periode 1985-1986 tot en met 1994-1995: pedagogisch onderwijs van het lange type niet inbegrepen.</t>
  </si>
  <si>
    <t>(2) Vanaf het academiejaar 1991-1992 werd de teldatum verschoven van 1 oktober naar 1 februari.</t>
  </si>
  <si>
    <t>(3) Inclusief B.I.S.-Online.</t>
  </si>
  <si>
    <t>2006 (3)</t>
  </si>
  <si>
    <t>(7) Vanaf 2005-2006 betreft het de eerste inschrijving van de studenten met een diplomacontract; en dit in een instelling van het hoger onderwijs in het</t>
  </si>
  <si>
    <t xml:space="preserve">     Tot 2004-2005 gaat het om het aantal hoofdinschrijvingen.</t>
  </si>
  <si>
    <t xml:space="preserve">    Tot 2004-2005 gaat het om het aantal hoofdinschrijvingen.</t>
  </si>
  <si>
    <t>(3) Vanaf 2005-2006 betreft het de eerste inschrijving van de studenten met een diplomacontract en dit in een instelling van</t>
  </si>
  <si>
    <t>(1) Vanaf het academiejaar 1999-2000 worden de studentengegevens verzameld door het Vlaams Ministerie van Onderwijs en Vorming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</si>
  <si>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Hogescholen</t>
  </si>
  <si>
    <t>Universiteiten</t>
  </si>
  <si>
    <t xml:space="preserve">(1) het betreft de eerste inschrijving van de studenten met een diplomacontract en dit in een instelling van het hoger onderwijs in </t>
  </si>
  <si>
    <t>(1) Referteperiode 1/2/2006 - 31/1/2007. Het aantal unieke inschrijvingen in een opleiding wordt geteld : iemand die zich in de loop van de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t>
  </si>
  <si>
    <t xml:space="preserve">Vanaf de referteperiode 1/2/2006–31/1/2007 wordt het aantal ‘unieke inschrijvingen in een opleiding’ opgenomen in de tabellen. </t>
  </si>
  <si>
    <t>1/2/2006 - 31/1/2007 (1)</t>
  </si>
  <si>
    <t>PER STUDIERICHTING</t>
  </si>
  <si>
    <t>EVOLUTIE VAN HET AANTAL LEERLINGEN (1) VANAF HET SCHOOLJAAR 1991-1992</t>
  </si>
  <si>
    <t>DEELTIJDS KUNSTONDERWIJS</t>
  </si>
  <si>
    <t xml:space="preserve">Vanaf de referteperiode 1/2/2006 – 31/1/2007 wordt het aantal ‘unieke inschrijvingen in een opleiding’ opgenomen in de tabellen. </t>
  </si>
  <si>
    <t>Door het decreet volwassenenonderwijs van 2 maart 1999 is er in het onderwijs voor sociale promotie een herstructurering doorgevoerd. In het modulair onderwijs werd het systeem van 2 semesters vervangen door 1 referteperiode. Vanaf het schooljaar 1999-2000 is er bijgevolg een andere wijze van registratie van cursisten: het aantal inschrijvingen in opleidingen gestart binnen de referteperiode wordt geteld. Deze gewijzigde gegevensopvraging heeft tot gevolg dat er een breuk is in de historieken. De gegevens vanaf 1/9/1999 kunnen niet meer vergeleken worden met deze van vroegere jaren. In 1999-2000 was er een overgangsperiode en werd er geregistreerd in een beperkte referteperiode (1/9/1999 - 31/12/2000). Vanaf 2000-2001 hebben de inschrijvingen betrekking op de volledige referteperiode (van 1 februari X tot 31 januari X+1).</t>
  </si>
  <si>
    <t>Het verschil met de telmethode in de voorgaande referteperiodes is m.a.w. dat een inschrijving in meerdere leerjaren van dezelfde lineaire opleiding (en in de loop van één referteperiode) nu als één inschrijving in een opleiding beschouwd wordt. Vroeger waren dit twee inschrijvingen. In de praktijk lag het aantal inschrijvingen ('cursisten') in de bovengenoemde jaarboeken dus iets hoger dan met de nieuwe telmethode het geval zou geweest zijn.</t>
  </si>
  <si>
    <t xml:space="preserve">AANTAL INSCHRIJVINGEN  PER REFERTEPERIODE </t>
  </si>
  <si>
    <t xml:space="preserve">AANTAL INSCHRIJVINGEN PER REFERTEPERIODE </t>
  </si>
  <si>
    <t>In de jaarboeken van de schooljaren 1999-2000 tot en met 2005-2006 (en in de tabel hierboven) bevatten de gegevens van het onderwijs voor sociale promotie het aantal ‘unieke inschrijvingen in een administratieve groep’. Een ‘administratieve groep’ is een code die staat voor:</t>
  </si>
  <si>
    <t>Schooljaar 2007-2008</t>
  </si>
  <si>
    <t>Academiejaar 2007-2008</t>
  </si>
  <si>
    <t>2007-2008</t>
  </si>
  <si>
    <t>2007 - 2008</t>
  </si>
  <si>
    <t>ACADEMIEJAAR 1993-1994 t.e.m. 2007-2008</t>
  </si>
  <si>
    <t>Specifieke lerarenopleiding na Master</t>
  </si>
  <si>
    <t>Totaal van academische gerichte bachelor, kandidaturen en licenties, master, master na master, master na professioneel gerichte bachelor, voortgezette opleidingen GAS en GGS, academische initiële lerarenopleidingen, specifieke lerarenopleiding na master</t>
  </si>
  <si>
    <t>Bron tot 2006-2007 : Vlaams Ondersteuningscentrum voor de Basiseducatie (VOCB).</t>
  </si>
  <si>
    <t>Bron vanaf 2007-2008: Federatie Centra Basiseducatie vzw.</t>
  </si>
  <si>
    <t>Bron data 1999-2000 en volgende: Vlaams Ministerie van Onderwijs en Vorming.</t>
  </si>
  <si>
    <t>Bron : Vlaamse Interuniversitaire Raad (Vl.I.R), Ravensteingalerij 27, 1000 Brussel.</t>
  </si>
  <si>
    <t>Bron data 1993-1994 tot en met 1998-1999: Vlaamse Interuniversitaire Raad (Vl.I.R), Ravensteingalerij 27, 1000 Brussel.</t>
  </si>
  <si>
    <t>Bron data 1995-1996 tot en met 1998-1999: Vlaamse Interuniversitaire Raad (Vl.I.R), Ravensteingalerij 27, 1000 Brussel.</t>
  </si>
  <si>
    <t>SCHOOLBEVOLKING: EVOLUTIETABELLEN</t>
  </si>
  <si>
    <t>Evolutie kleuteronderwijs naar soort inrichtende macht</t>
  </si>
  <si>
    <t>Evolutie kleuteronderwijs naar soort inrichtende macht en geslacht</t>
  </si>
  <si>
    <t>Evolutie lager onderwijs naar soort inrichtende macht</t>
  </si>
  <si>
    <t>Evolutie lager onderwijs naar soort inrichtende macht en geslacht</t>
  </si>
  <si>
    <t>Evolutie secundair onderwijs naar soort inrichtende macht</t>
  </si>
  <si>
    <t>Evolutie secundair onderwijs naar soort inrichtende macht en geslacht</t>
  </si>
  <si>
    <t>Evolutie hogescholenonderwijs</t>
  </si>
  <si>
    <t>Evolutie universitair onderwijs</t>
  </si>
  <si>
    <t>Evolutie leerplichtonderwijs en hoger onderwijs</t>
  </si>
  <si>
    <t>Evolutie buitengewoon onderwijs van het type 5</t>
  </si>
  <si>
    <t>Evolutie deeltijds beroepssecundair onderwijs</t>
  </si>
  <si>
    <t>Evolutie volwassenenonderwijs</t>
  </si>
  <si>
    <t>Evolutie basiseducatie en BIS</t>
  </si>
  <si>
    <t>Evolutie deeltijds kunstonderwijs</t>
  </si>
  <si>
    <t>07EVO01</t>
  </si>
  <si>
    <t>07EVO02</t>
  </si>
  <si>
    <t>07EVO03</t>
  </si>
  <si>
    <t>07EVO04</t>
  </si>
  <si>
    <t>07EVO05</t>
  </si>
  <si>
    <t>07EVO06</t>
  </si>
  <si>
    <t>07EVO07</t>
  </si>
  <si>
    <t>07EVO08</t>
  </si>
  <si>
    <t>07EVO09</t>
  </si>
  <si>
    <t>07EVO11</t>
  </si>
  <si>
    <t>07EVO12</t>
  </si>
  <si>
    <t>07EVO13</t>
  </si>
  <si>
    <t>07EVO14</t>
  </si>
  <si>
    <t>07EVO10</t>
  </si>
  <si>
    <t>07EVO15</t>
  </si>
  <si>
    <t>07EVO13bis</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</si>
</sst>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quot;-&quot;"/>
    <numFmt numFmtId="189" formatCode="#,##0;\-0;&quot;-&quot;"/>
    <numFmt numFmtId="190" formatCode="0.0"/>
    <numFmt numFmtId="191" formatCode="#,##0.0"/>
    <numFmt numFmtId="192" formatCode="0.000000"/>
    <numFmt numFmtId="193" formatCode="0.000%"/>
    <numFmt numFmtId="194" formatCode="0.0%"/>
    <numFmt numFmtId="195" formatCode="0.0000%"/>
    <numFmt numFmtId="196" formatCode="0.000"/>
    <numFmt numFmtId="197" formatCode="#,##0.00&quot; BF&quot;;[Red]\-#,##0.00&quot; BF&quot;"/>
    <numFmt numFmtId="198" formatCode="#,##0&quot; BF&quot;;[Red]\-#,##0&quot; BF&quot;"/>
    <numFmt numFmtId="199" formatCode="#,##0.0;0.0;&quot;-&quot;"/>
    <numFmt numFmtId="200" formatCode="#,##0.00;0.00;&quot;-&quot;"/>
    <numFmt numFmtId="201" formatCode="#,##0;0;\-"/>
    <numFmt numFmtId="202" formatCode="00.00.00.000"/>
    <numFmt numFmtId="203" formatCode="##,#00\3\-\3"/>
    <numFmt numFmtId="204" formatCode="&quot;Ja&quot;;&quot;Ja&quot;;&quot;Nee&quot;"/>
    <numFmt numFmtId="205" formatCode="&quot;Waar&quot;;&quot;Waar&quot;;&quot;Niet waar&quot;"/>
    <numFmt numFmtId="206" formatCode="&quot;Aan&quot;;&quot;Aan&quot;;&quot;Uit&quot;"/>
    <numFmt numFmtId="207" formatCode="[$€-2]\ #.##000_);[Red]\([$€-2]\ #.##000\)"/>
  </numFmts>
  <fonts count="55">
    <font>
      <sz val="10"/>
      <name val="Arial"/>
      <family val="0"/>
    </font>
    <font>
      <b/>
      <sz val="10"/>
      <name val="Arial"/>
      <family val="2"/>
    </font>
    <font>
      <b/>
      <sz val="9"/>
      <name val="Arial"/>
      <family val="2"/>
    </font>
    <font>
      <sz val="9"/>
      <name val="Arial"/>
      <family val="2"/>
    </font>
    <font>
      <sz val="8"/>
      <name val="Arial"/>
      <family val="2"/>
    </font>
    <font>
      <b/>
      <sz val="8"/>
      <name val="Arial"/>
      <family val="2"/>
    </font>
    <font>
      <sz val="10"/>
      <name val="Helv"/>
      <family val="0"/>
    </font>
    <font>
      <sz val="10"/>
      <name val="MS Sans Serif"/>
      <family val="2"/>
    </font>
    <font>
      <sz val="10"/>
      <name val="Optimum"/>
      <family val="0"/>
    </font>
    <font>
      <u val="single"/>
      <sz val="10"/>
      <color indexed="36"/>
      <name val="Arial"/>
      <family val="2"/>
    </font>
    <font>
      <u val="single"/>
      <sz val="10"/>
      <color indexed="12"/>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9"/>
      <name val="MS Sans Serif"/>
      <family val="2"/>
    </font>
    <font>
      <sz val="8"/>
      <color indexed="9"/>
      <name val="Arial"/>
      <family val="2"/>
    </font>
    <font>
      <sz val="8"/>
      <color indexed="8"/>
      <name val="Arial"/>
      <family val="2"/>
    </font>
    <font>
      <sz val="10"/>
      <color indexed="9"/>
      <name val="MS Sans Serif"/>
      <family val="2"/>
    </font>
    <font>
      <sz val="10"/>
      <color indexed="8"/>
      <name val="MS Sans Serif"/>
      <family val="2"/>
    </font>
    <font>
      <sz val="8"/>
      <name val="Trebuchet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sz val="9"/>
      <color indexed="8"/>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double"/>
      <bottom>
        <color indexed="63"/>
      </bottom>
    </border>
    <border>
      <left style="thin"/>
      <right style="thin"/>
      <top style="thin"/>
      <bottom style="thin"/>
    </border>
    <border>
      <left style="thin"/>
      <right style="thin"/>
      <top style="double"/>
      <bottom>
        <color indexed="63"/>
      </bottom>
    </border>
    <border>
      <left>
        <color indexed="63"/>
      </left>
      <right>
        <color indexed="63"/>
      </right>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color indexed="63"/>
      </bottom>
    </border>
    <border>
      <left>
        <color indexed="63"/>
      </left>
      <right>
        <color indexed="63"/>
      </right>
      <top style="medium"/>
      <bottom>
        <color indexed="63"/>
      </bottom>
    </border>
    <border>
      <left style="thin"/>
      <right style="thin"/>
      <top style="medium"/>
      <bottom style="thin"/>
    </border>
    <border>
      <left style="thin"/>
      <right style="thin"/>
      <top>
        <color indexed="63"/>
      </top>
      <bottom style="double"/>
    </border>
    <border>
      <left style="thin"/>
      <right>
        <color indexed="63"/>
      </right>
      <top style="medium"/>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6" fillId="0" borderId="0" applyFont="0" applyFill="0" applyBorder="0" applyAlignment="0" applyProtection="0"/>
    <xf numFmtId="190" fontId="8" fillId="0" borderId="0" applyFont="0" applyFill="0" applyBorder="0" applyAlignment="0" applyProtection="0"/>
    <xf numFmtId="192" fontId="8"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3" fontId="7" fillId="0" borderId="0" applyFont="0" applyFill="0" applyBorder="0" applyAlignment="0" applyProtection="0"/>
    <xf numFmtId="4" fontId="6" fillId="0" borderId="0" applyFont="0" applyFill="0" applyBorder="0" applyAlignment="0" applyProtection="0"/>
    <xf numFmtId="0" fontId="44" fillId="0" borderId="3" applyNumberFormat="0" applyFill="0" applyAlignment="0" applyProtection="0"/>
    <xf numFmtId="0" fontId="9" fillId="0" borderId="0" applyNumberFormat="0" applyFill="0" applyBorder="0" applyAlignment="0" applyProtection="0"/>
    <xf numFmtId="0" fontId="45" fillId="28" borderId="0" applyNumberFormat="0" applyBorder="0" applyAlignment="0" applyProtection="0"/>
    <xf numFmtId="3" fontId="4" fillId="1" borderId="4" applyBorder="0">
      <alignment/>
      <protection/>
    </xf>
    <xf numFmtId="0" fontId="10" fillId="0" borderId="0" applyNumberFormat="0" applyFill="0" applyBorder="0" applyAlignment="0" applyProtection="0"/>
    <xf numFmtId="0" fontId="4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7" fillId="0" borderId="0" applyFont="0" applyFill="0" applyBorder="0" applyAlignment="0" applyProtection="0"/>
    <xf numFmtId="2" fontId="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1" fillId="1" borderId="8">
      <alignment horizontal="center" vertical="top" textRotation="90"/>
      <protection/>
    </xf>
    <xf numFmtId="0" fontId="50" fillId="30" borderId="0" applyNumberFormat="0" applyBorder="0" applyAlignment="0" applyProtection="0"/>
    <xf numFmtId="4" fontId="6" fillId="0" borderId="0" applyFont="0" applyFill="0" applyBorder="0" applyAlignment="0" applyProtection="0"/>
    <xf numFmtId="0" fontId="12" fillId="0" borderId="9">
      <alignment/>
      <protection/>
    </xf>
    <xf numFmtId="0" fontId="0" fillId="31" borderId="10" applyNumberFormat="0" applyFont="0" applyAlignment="0" applyProtection="0"/>
    <xf numFmtId="0" fontId="51" fillId="32" borderId="0" applyNumberFormat="0" applyBorder="0" applyAlignment="0" applyProtection="0"/>
    <xf numFmtId="194" fontId="7" fillId="0" borderId="0" applyFont="0" applyFill="0" applyBorder="0" applyAlignment="0" applyProtection="0"/>
    <xf numFmtId="10" fontId="7" fillId="0" borderId="0">
      <alignment/>
      <protection/>
    </xf>
    <xf numFmtId="193" fontId="7" fillId="0" borderId="0" applyFont="0" applyFill="0" applyBorder="0" applyAlignment="0" applyProtection="0"/>
    <xf numFmtId="195" fontId="8" fillId="0" borderId="0" applyFont="0" applyFill="0" applyBorder="0" applyAlignment="0" applyProtection="0"/>
    <xf numFmtId="9" fontId="0" fillId="0" borderId="0" applyFont="0" applyFill="0" applyBorder="0" applyAlignment="0" applyProtection="0"/>
    <xf numFmtId="0" fontId="6"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4" fillId="0" borderId="0">
      <alignment/>
      <protection/>
    </xf>
    <xf numFmtId="0" fontId="13" fillId="0" borderId="9" applyBorder="0" applyAlignment="0">
      <protection/>
    </xf>
    <xf numFmtId="0" fontId="14" fillId="0" borderId="0">
      <alignment/>
      <protection/>
    </xf>
    <xf numFmtId="0" fontId="15" fillId="33" borderId="9" applyBorder="0">
      <alignment/>
      <protection/>
    </xf>
    <xf numFmtId="0" fontId="52" fillId="26"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568">
    <xf numFmtId="0" fontId="0" fillId="0" borderId="0" xfId="0" applyAlignment="1">
      <alignment/>
    </xf>
    <xf numFmtId="0" fontId="3" fillId="0" borderId="0" xfId="0" applyFont="1" applyBorder="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3" fontId="4" fillId="0" borderId="0" xfId="74" applyNumberFormat="1" applyFont="1">
      <alignment/>
      <protection/>
    </xf>
    <xf numFmtId="10" fontId="4" fillId="0" borderId="0" xfId="74" applyNumberFormat="1" applyFont="1">
      <alignment/>
      <protection/>
    </xf>
    <xf numFmtId="9" fontId="4" fillId="0" borderId="0" xfId="74" applyNumberFormat="1" applyFont="1">
      <alignment/>
      <protection/>
    </xf>
    <xf numFmtId="0" fontId="4" fillId="0" borderId="0" xfId="74" applyFont="1">
      <alignment/>
      <protection/>
    </xf>
    <xf numFmtId="3" fontId="5" fillId="0" borderId="0" xfId="74" applyNumberFormat="1" applyFont="1" applyAlignment="1">
      <alignment horizontal="centerContinuous"/>
      <protection/>
    </xf>
    <xf numFmtId="3" fontId="4" fillId="0" borderId="0" xfId="74" applyNumberFormat="1" applyFont="1" applyAlignment="1">
      <alignment horizontal="centerContinuous"/>
      <protection/>
    </xf>
    <xf numFmtId="10" fontId="4" fillId="0" borderId="0" xfId="74" applyNumberFormat="1" applyFont="1" applyAlignment="1">
      <alignment horizontal="centerContinuous"/>
      <protection/>
    </xf>
    <xf numFmtId="0" fontId="4" fillId="0" borderId="0" xfId="74" applyFont="1" applyAlignment="1">
      <alignment horizontal="centerContinuous"/>
      <protection/>
    </xf>
    <xf numFmtId="9" fontId="4" fillId="0" borderId="0" xfId="74" applyNumberFormat="1" applyFont="1" applyAlignment="1">
      <alignment horizontal="centerContinuous"/>
      <protection/>
    </xf>
    <xf numFmtId="3" fontId="4" fillId="0" borderId="4" xfId="74" applyNumberFormat="1" applyFont="1" applyBorder="1">
      <alignment/>
      <protection/>
    </xf>
    <xf numFmtId="3" fontId="4" fillId="0" borderId="4" xfId="74" applyNumberFormat="1" applyFont="1" applyBorder="1" applyAlignment="1">
      <alignment horizontal="centerContinuous"/>
      <protection/>
    </xf>
    <xf numFmtId="10" fontId="4" fillId="0" borderId="12" xfId="74" applyNumberFormat="1" applyFont="1" applyBorder="1" applyAlignment="1">
      <alignment horizontal="centerContinuous"/>
      <protection/>
    </xf>
    <xf numFmtId="9" fontId="4" fillId="0" borderId="13" xfId="74" applyNumberFormat="1" applyFont="1" applyBorder="1" applyAlignment="1">
      <alignment horizontal="centerContinuous"/>
      <protection/>
    </xf>
    <xf numFmtId="10" fontId="4" fillId="0" borderId="13" xfId="74" applyNumberFormat="1" applyFont="1" applyBorder="1" applyAlignment="1">
      <alignment horizontal="centerContinuous"/>
      <protection/>
    </xf>
    <xf numFmtId="3" fontId="4" fillId="0" borderId="14" xfId="74" applyNumberFormat="1" applyFont="1" applyBorder="1" applyAlignment="1">
      <alignment horizontal="centerContinuous"/>
      <protection/>
    </xf>
    <xf numFmtId="3" fontId="4" fillId="0" borderId="15" xfId="74" applyNumberFormat="1" applyFont="1" applyBorder="1" applyAlignment="1">
      <alignment horizontal="centerContinuous"/>
      <protection/>
    </xf>
    <xf numFmtId="3" fontId="4" fillId="0" borderId="16" xfId="74" applyNumberFormat="1" applyFont="1" applyBorder="1" applyAlignment="1">
      <alignment horizontal="centerContinuous"/>
      <protection/>
    </xf>
    <xf numFmtId="3" fontId="4" fillId="0" borderId="14" xfId="74" applyNumberFormat="1" applyFont="1" applyBorder="1">
      <alignment/>
      <protection/>
    </xf>
    <xf numFmtId="9" fontId="4" fillId="0" borderId="17" xfId="74" applyNumberFormat="1" applyFont="1" applyBorder="1">
      <alignment/>
      <protection/>
    </xf>
    <xf numFmtId="10" fontId="4" fillId="0" borderId="17" xfId="74" applyNumberFormat="1" applyFont="1" applyBorder="1" applyAlignment="1">
      <alignment horizontal="centerContinuous"/>
      <protection/>
    </xf>
    <xf numFmtId="3" fontId="4" fillId="0" borderId="15" xfId="74" applyNumberFormat="1" applyFont="1" applyBorder="1" applyAlignment="1">
      <alignment horizontal="right"/>
      <protection/>
    </xf>
    <xf numFmtId="3" fontId="4" fillId="0" borderId="18" xfId="74" applyNumberFormat="1" applyFont="1" applyBorder="1" applyAlignment="1">
      <alignment horizontal="centerContinuous"/>
      <protection/>
    </xf>
    <xf numFmtId="10" fontId="4" fillId="0" borderId="19" xfId="74" applyNumberFormat="1" applyFont="1" applyBorder="1" applyAlignment="1">
      <alignment horizontal="centerContinuous"/>
      <protection/>
    </xf>
    <xf numFmtId="9" fontId="4" fillId="0" borderId="20" xfId="74" applyNumberFormat="1" applyFont="1" applyBorder="1" applyAlignment="1">
      <alignment horizontal="centerContinuous"/>
      <protection/>
    </xf>
    <xf numFmtId="0" fontId="4" fillId="0" borderId="0" xfId="74" applyFont="1" applyAlignment="1">
      <alignment horizontal="right"/>
      <protection/>
    </xf>
    <xf numFmtId="3" fontId="4" fillId="0" borderId="14" xfId="74" applyNumberFormat="1" applyFont="1" applyBorder="1" applyAlignment="1">
      <alignment/>
      <protection/>
    </xf>
    <xf numFmtId="1" fontId="4" fillId="1" borderId="17" xfId="74" applyNumberFormat="1" applyFont="1" applyFill="1" applyBorder="1" applyAlignment="1">
      <alignment/>
      <protection/>
    </xf>
    <xf numFmtId="2" fontId="4" fillId="0" borderId="17" xfId="74" applyNumberFormat="1" applyFont="1" applyBorder="1">
      <alignment/>
      <protection/>
    </xf>
    <xf numFmtId="0" fontId="4" fillId="0" borderId="0" xfId="74" applyFont="1" applyBorder="1">
      <alignment/>
      <protection/>
    </xf>
    <xf numFmtId="2" fontId="4" fillId="0" borderId="0" xfId="74" applyNumberFormat="1" applyFont="1" applyBorder="1" applyAlignment="1">
      <alignment/>
      <protection/>
    </xf>
    <xf numFmtId="0" fontId="4" fillId="0" borderId="14" xfId="74" applyFont="1" applyBorder="1">
      <alignment/>
      <protection/>
    </xf>
    <xf numFmtId="3" fontId="4" fillId="1" borderId="14" xfId="74" applyNumberFormat="1" applyFont="1" applyFill="1" applyBorder="1">
      <alignment/>
      <protection/>
    </xf>
    <xf numFmtId="2" fontId="4" fillId="1" borderId="17" xfId="74" applyNumberFormat="1" applyFont="1" applyFill="1" applyBorder="1">
      <alignment/>
      <protection/>
    </xf>
    <xf numFmtId="2" fontId="4" fillId="0" borderId="17" xfId="74" applyNumberFormat="1" applyFont="1" applyBorder="1" applyAlignment="1">
      <alignment/>
      <protection/>
    </xf>
    <xf numFmtId="3" fontId="4" fillId="0" borderId="15" xfId="74" applyNumberFormat="1" applyFont="1" applyBorder="1">
      <alignment/>
      <protection/>
    </xf>
    <xf numFmtId="3" fontId="4" fillId="0" borderId="15" xfId="74" applyNumberFormat="1" applyFont="1" applyBorder="1" applyAlignment="1">
      <alignment/>
      <protection/>
    </xf>
    <xf numFmtId="2" fontId="4" fillId="0" borderId="21" xfId="74" applyNumberFormat="1" applyFont="1" applyBorder="1" applyAlignment="1">
      <alignment/>
      <protection/>
    </xf>
    <xf numFmtId="2" fontId="4" fillId="0" borderId="16" xfId="74" applyNumberFormat="1" applyFont="1" applyBorder="1" applyAlignment="1">
      <alignment/>
      <protection/>
    </xf>
    <xf numFmtId="1" fontId="4" fillId="1" borderId="16" xfId="74" applyNumberFormat="1" applyFont="1" applyFill="1" applyBorder="1" applyAlignment="1">
      <alignment/>
      <protection/>
    </xf>
    <xf numFmtId="2" fontId="4" fillId="0" borderId="16" xfId="74" applyNumberFormat="1" applyFont="1" applyBorder="1">
      <alignment/>
      <protection/>
    </xf>
    <xf numFmtId="2" fontId="4" fillId="0" borderId="0" xfId="74" applyNumberFormat="1" applyFont="1">
      <alignment/>
      <protection/>
    </xf>
    <xf numFmtId="1" fontId="4" fillId="1" borderId="17" xfId="74" applyNumberFormat="1" applyFont="1" applyFill="1" applyBorder="1" applyAlignment="1">
      <alignment horizontal="right"/>
      <protection/>
    </xf>
    <xf numFmtId="2" fontId="4" fillId="0" borderId="17" xfId="74" applyNumberFormat="1" applyFont="1" applyFill="1" applyBorder="1">
      <alignment/>
      <protection/>
    </xf>
    <xf numFmtId="1" fontId="4" fillId="0" borderId="0" xfId="74" applyNumberFormat="1" applyFont="1">
      <alignment/>
      <protection/>
    </xf>
    <xf numFmtId="2" fontId="4" fillId="0" borderId="0" xfId="74" applyNumberFormat="1" applyFont="1" applyBorder="1">
      <alignment/>
      <protection/>
    </xf>
    <xf numFmtId="188" fontId="4" fillId="0" borderId="14" xfId="74" applyNumberFormat="1" applyFont="1" applyBorder="1">
      <alignment/>
      <protection/>
    </xf>
    <xf numFmtId="188" fontId="4" fillId="0" borderId="0" xfId="74" applyNumberFormat="1" applyFont="1" applyBorder="1">
      <alignment/>
      <protection/>
    </xf>
    <xf numFmtId="2" fontId="4" fillId="0" borderId="21" xfId="74" applyNumberFormat="1" applyFont="1" applyBorder="1">
      <alignment/>
      <protection/>
    </xf>
    <xf numFmtId="188" fontId="4" fillId="0" borderId="15" xfId="74" applyNumberFormat="1" applyFont="1" applyBorder="1">
      <alignment/>
      <protection/>
    </xf>
    <xf numFmtId="188" fontId="4" fillId="0" borderId="21" xfId="74" applyNumberFormat="1" applyFont="1" applyBorder="1">
      <alignment/>
      <protection/>
    </xf>
    <xf numFmtId="1" fontId="4" fillId="1" borderId="16" xfId="74" applyNumberFormat="1" applyFont="1" applyFill="1" applyBorder="1" applyAlignment="1">
      <alignment horizontal="right"/>
      <protection/>
    </xf>
    <xf numFmtId="3" fontId="4" fillId="0" borderId="0" xfId="74" applyNumberFormat="1" applyFont="1" applyBorder="1">
      <alignment/>
      <protection/>
    </xf>
    <xf numFmtId="9" fontId="4" fillId="0" borderId="0" xfId="74" applyNumberFormat="1" applyFont="1" applyBorder="1">
      <alignment/>
      <protection/>
    </xf>
    <xf numFmtId="3" fontId="4" fillId="0" borderId="12" xfId="74" applyNumberFormat="1" applyFont="1" applyBorder="1" applyAlignment="1">
      <alignment horizontal="centerContinuous"/>
      <protection/>
    </xf>
    <xf numFmtId="0" fontId="4" fillId="0" borderId="12" xfId="74" applyFont="1" applyBorder="1" applyAlignment="1">
      <alignment horizontal="centerContinuous"/>
      <protection/>
    </xf>
    <xf numFmtId="3" fontId="4" fillId="0" borderId="13" xfId="74" applyNumberFormat="1" applyFont="1" applyBorder="1" applyAlignment="1">
      <alignment horizontal="centerContinuous"/>
      <protection/>
    </xf>
    <xf numFmtId="3" fontId="4" fillId="0" borderId="14" xfId="74" applyNumberFormat="1" applyFont="1" applyBorder="1" applyAlignment="1">
      <alignment horizontal="center"/>
      <protection/>
    </xf>
    <xf numFmtId="3" fontId="4" fillId="0" borderId="17" xfId="74" applyNumberFormat="1" applyFont="1" applyBorder="1">
      <alignment/>
      <protection/>
    </xf>
    <xf numFmtId="0" fontId="4" fillId="0" borderId="14" xfId="74" applyFont="1" applyBorder="1" applyAlignment="1">
      <alignment horizontal="centerContinuous"/>
      <protection/>
    </xf>
    <xf numFmtId="3" fontId="4" fillId="0" borderId="17" xfId="74" applyNumberFormat="1" applyFont="1" applyBorder="1" applyAlignment="1">
      <alignment horizontal="centerContinuous"/>
      <protection/>
    </xf>
    <xf numFmtId="3" fontId="4" fillId="0" borderId="18" xfId="74" applyNumberFormat="1" applyFont="1" applyBorder="1" applyAlignment="1">
      <alignment horizontal="right"/>
      <protection/>
    </xf>
    <xf numFmtId="3" fontId="4" fillId="0" borderId="19" xfId="74" applyNumberFormat="1" applyFont="1" applyBorder="1" applyAlignment="1">
      <alignment horizontal="right"/>
      <protection/>
    </xf>
    <xf numFmtId="3" fontId="4" fillId="0" borderId="20" xfId="74" applyNumberFormat="1" applyFont="1" applyBorder="1" applyAlignment="1">
      <alignment horizontal="right"/>
      <protection/>
    </xf>
    <xf numFmtId="2" fontId="4" fillId="0" borderId="14" xfId="74" applyNumberFormat="1" applyFont="1" applyBorder="1">
      <alignment/>
      <protection/>
    </xf>
    <xf numFmtId="3" fontId="4" fillId="0" borderId="22" xfId="74" applyNumberFormat="1" applyFont="1" applyBorder="1">
      <alignment/>
      <protection/>
    </xf>
    <xf numFmtId="0" fontId="4" fillId="0" borderId="17" xfId="74" applyFont="1" applyBorder="1">
      <alignment/>
      <protection/>
    </xf>
    <xf numFmtId="3" fontId="4" fillId="0" borderId="23" xfId="74" applyNumberFormat="1" applyFont="1" applyBorder="1">
      <alignment/>
      <protection/>
    </xf>
    <xf numFmtId="3" fontId="4" fillId="0" borderId="21" xfId="74" applyNumberFormat="1" applyFont="1" applyBorder="1">
      <alignment/>
      <protection/>
    </xf>
    <xf numFmtId="3" fontId="4" fillId="0" borderId="16" xfId="74" applyNumberFormat="1" applyFont="1" applyBorder="1">
      <alignment/>
      <protection/>
    </xf>
    <xf numFmtId="2" fontId="4" fillId="0" borderId="15" xfId="74" applyNumberFormat="1" applyFont="1" applyBorder="1">
      <alignment/>
      <protection/>
    </xf>
    <xf numFmtId="0" fontId="5" fillId="0" borderId="0" xfId="74" applyFont="1" applyAlignment="1">
      <alignment horizontal="centerContinuous"/>
      <protection/>
    </xf>
    <xf numFmtId="1" fontId="4" fillId="1" borderId="17" xfId="74" applyNumberFormat="1" applyFont="1" applyFill="1" applyBorder="1">
      <alignment/>
      <protection/>
    </xf>
    <xf numFmtId="1" fontId="4" fillId="1" borderId="16" xfId="74" applyNumberFormat="1" applyFont="1" applyFill="1" applyBorder="1">
      <alignment/>
      <protection/>
    </xf>
    <xf numFmtId="10" fontId="4" fillId="0" borderId="19" xfId="74" applyNumberFormat="1" applyFont="1" applyBorder="1" applyAlignment="1">
      <alignment horizontal="right"/>
      <protection/>
    </xf>
    <xf numFmtId="9" fontId="4" fillId="0" borderId="20" xfId="74" applyNumberFormat="1" applyFont="1" applyBorder="1" applyAlignment="1">
      <alignment horizontal="right"/>
      <protection/>
    </xf>
    <xf numFmtId="2" fontId="4" fillId="0" borderId="0" xfId="74" applyNumberFormat="1" applyFont="1" applyFill="1" applyBorder="1">
      <alignment/>
      <protection/>
    </xf>
    <xf numFmtId="0" fontId="4" fillId="0" borderId="4" xfId="74" applyFont="1" applyBorder="1" applyAlignment="1">
      <alignment horizontal="centerContinuous"/>
      <protection/>
    </xf>
    <xf numFmtId="3" fontId="4" fillId="0" borderId="24" xfId="74" applyNumberFormat="1" applyFont="1" applyBorder="1" applyAlignment="1">
      <alignment horizontal="centerContinuous"/>
      <protection/>
    </xf>
    <xf numFmtId="3" fontId="4" fillId="0" borderId="19" xfId="74" applyNumberFormat="1" applyFont="1" applyBorder="1" applyAlignment="1">
      <alignment horizontal="centerContinuous"/>
      <protection/>
    </xf>
    <xf numFmtId="3" fontId="4" fillId="0" borderId="20" xfId="74" applyNumberFormat="1" applyFont="1" applyBorder="1" applyAlignment="1">
      <alignment horizontal="centerContinuous"/>
      <protection/>
    </xf>
    <xf numFmtId="3" fontId="4" fillId="0" borderId="0" xfId="74" applyNumberFormat="1" applyFont="1" applyAlignment="1">
      <alignment horizontal="right"/>
      <protection/>
    </xf>
    <xf numFmtId="0" fontId="0" fillId="0" borderId="0" xfId="74" applyFont="1">
      <alignment/>
      <protection/>
    </xf>
    <xf numFmtId="0" fontId="5" fillId="0" borderId="0" xfId="74" applyFont="1">
      <alignment/>
      <protection/>
    </xf>
    <xf numFmtId="0" fontId="0" fillId="0" borderId="0" xfId="74" applyFont="1" applyAlignment="1">
      <alignment horizontal="centerContinuous"/>
      <protection/>
    </xf>
    <xf numFmtId="3" fontId="4" fillId="0" borderId="12" xfId="74" applyNumberFormat="1" applyFont="1" applyBorder="1" applyAlignment="1">
      <alignment horizontal="center"/>
      <protection/>
    </xf>
    <xf numFmtId="3" fontId="4" fillId="0" borderId="13" xfId="74" applyNumberFormat="1" applyFont="1" applyBorder="1">
      <alignment/>
      <protection/>
    </xf>
    <xf numFmtId="0" fontId="0" fillId="0" borderId="0" xfId="74" applyFont="1" applyBorder="1">
      <alignment/>
      <protection/>
    </xf>
    <xf numFmtId="0" fontId="7" fillId="0" borderId="0" xfId="74">
      <alignment/>
      <protection/>
    </xf>
    <xf numFmtId="3" fontId="4" fillId="0" borderId="0" xfId="74" applyNumberFormat="1" applyFont="1" applyBorder="1">
      <alignment/>
      <protection/>
    </xf>
    <xf numFmtId="0" fontId="3" fillId="0" borderId="14" xfId="74" applyFont="1" applyBorder="1">
      <alignment/>
      <protection/>
    </xf>
    <xf numFmtId="3" fontId="3" fillId="0" borderId="0" xfId="74" applyNumberFormat="1" applyFont="1">
      <alignment/>
      <protection/>
    </xf>
    <xf numFmtId="10" fontId="3" fillId="0" borderId="0" xfId="74" applyNumberFormat="1" applyFont="1">
      <alignment/>
      <protection/>
    </xf>
    <xf numFmtId="3" fontId="2" fillId="0" borderId="0" xfId="74" applyNumberFormat="1" applyFont="1" applyAlignment="1">
      <alignment horizontal="centerContinuous"/>
      <protection/>
    </xf>
    <xf numFmtId="0" fontId="3" fillId="0" borderId="0" xfId="74" applyFont="1" applyAlignment="1">
      <alignment horizontal="centerContinuous"/>
      <protection/>
    </xf>
    <xf numFmtId="3" fontId="3" fillId="0" borderId="0" xfId="74" applyNumberFormat="1" applyFont="1" applyAlignment="1">
      <alignment horizontal="centerContinuous"/>
      <protection/>
    </xf>
    <xf numFmtId="10" fontId="3" fillId="0" borderId="0" xfId="74" applyNumberFormat="1" applyFont="1" applyAlignment="1">
      <alignment horizontal="centerContinuous"/>
      <protection/>
    </xf>
    <xf numFmtId="9" fontId="3" fillId="0" borderId="0" xfId="74" applyNumberFormat="1" applyFont="1" applyAlignment="1">
      <alignment horizontal="centerContinuous"/>
      <protection/>
    </xf>
    <xf numFmtId="3" fontId="3" fillId="0" borderId="24" xfId="74" applyNumberFormat="1" applyFont="1" applyBorder="1">
      <alignment/>
      <protection/>
    </xf>
    <xf numFmtId="3" fontId="3" fillId="0" borderId="22" xfId="74" applyNumberFormat="1" applyFont="1" applyBorder="1">
      <alignment/>
      <protection/>
    </xf>
    <xf numFmtId="3" fontId="3" fillId="0" borderId="22" xfId="74" applyNumberFormat="1" applyFont="1" applyBorder="1" applyAlignment="1">
      <alignment horizontal="centerContinuous"/>
      <protection/>
    </xf>
    <xf numFmtId="3" fontId="3" fillId="0" borderId="15" xfId="74" applyNumberFormat="1" applyFont="1" applyBorder="1" applyAlignment="1">
      <alignment horizontal="center"/>
      <protection/>
    </xf>
    <xf numFmtId="3" fontId="3" fillId="0" borderId="18" xfId="74" applyNumberFormat="1" applyFont="1" applyBorder="1" applyAlignment="1">
      <alignment horizontal="right"/>
      <protection/>
    </xf>
    <xf numFmtId="3" fontId="3" fillId="0" borderId="0" xfId="74" applyNumberFormat="1" applyFont="1" applyAlignment="1">
      <alignment horizontal="right"/>
      <protection/>
    </xf>
    <xf numFmtId="3" fontId="3" fillId="0" borderId="14" xfId="74" applyNumberFormat="1" applyFont="1" applyBorder="1">
      <alignment/>
      <protection/>
    </xf>
    <xf numFmtId="3" fontId="3" fillId="0" borderId="0" xfId="74" applyNumberFormat="1" applyFont="1" applyBorder="1">
      <alignment/>
      <protection/>
    </xf>
    <xf numFmtId="3" fontId="3" fillId="0" borderId="14" xfId="74" applyNumberFormat="1" applyFont="1" applyBorder="1" applyAlignment="1">
      <alignment horizontal="right"/>
      <protection/>
    </xf>
    <xf numFmtId="3" fontId="3" fillId="0" borderId="15" xfId="74" applyNumberFormat="1" applyFont="1" applyBorder="1">
      <alignment/>
      <protection/>
    </xf>
    <xf numFmtId="3" fontId="3" fillId="0" borderId="15" xfId="74" applyNumberFormat="1" applyFont="1" applyBorder="1" applyAlignment="1">
      <alignment horizontal="right"/>
      <protection/>
    </xf>
    <xf numFmtId="3" fontId="3" fillId="0" borderId="25" xfId="74" applyNumberFormat="1" applyFont="1" applyBorder="1">
      <alignment/>
      <protection/>
    </xf>
    <xf numFmtId="0" fontId="16" fillId="0" borderId="0" xfId="74" applyFont="1">
      <alignment/>
      <protection/>
    </xf>
    <xf numFmtId="0" fontId="3" fillId="0" borderId="22" xfId="0" applyFont="1" applyBorder="1" applyAlignment="1">
      <alignment wrapText="1"/>
    </xf>
    <xf numFmtId="0" fontId="3" fillId="0" borderId="23" xfId="0" applyFont="1" applyBorder="1" applyAlignment="1">
      <alignment/>
    </xf>
    <xf numFmtId="2" fontId="3" fillId="0" borderId="26" xfId="0" applyNumberFormat="1" applyFont="1" applyBorder="1" applyAlignment="1">
      <alignment horizontal="centerContinuous"/>
    </xf>
    <xf numFmtId="0" fontId="3" fillId="0" borderId="26" xfId="0" applyFont="1" applyBorder="1" applyAlignment="1">
      <alignment/>
    </xf>
    <xf numFmtId="0" fontId="3" fillId="0" borderId="22" xfId="0" applyFont="1" applyBorder="1" applyAlignment="1">
      <alignment/>
    </xf>
    <xf numFmtId="188" fontId="3" fillId="0" borderId="14" xfId="0" applyNumberFormat="1" applyFont="1" applyBorder="1" applyAlignment="1">
      <alignment horizontal="right"/>
    </xf>
    <xf numFmtId="0" fontId="3" fillId="0" borderId="27" xfId="0" applyFont="1" applyBorder="1" applyAlignment="1">
      <alignment/>
    </xf>
    <xf numFmtId="188" fontId="3" fillId="0" borderId="25" xfId="0" applyNumberFormat="1" applyFont="1" applyBorder="1" applyAlignment="1">
      <alignment horizontal="right"/>
    </xf>
    <xf numFmtId="0" fontId="3" fillId="0" borderId="0" xfId="0" applyFont="1" applyAlignment="1">
      <alignment horizontal="center"/>
    </xf>
    <xf numFmtId="2" fontId="3" fillId="0" borderId="0" xfId="0" applyNumberFormat="1" applyFont="1" applyAlignment="1">
      <alignment horizontal="center"/>
    </xf>
    <xf numFmtId="3" fontId="2" fillId="0" borderId="0" xfId="74" applyNumberFormat="1" applyFont="1">
      <alignment/>
      <protection/>
    </xf>
    <xf numFmtId="0" fontId="3" fillId="0" borderId="0" xfId="74" applyFont="1">
      <alignment/>
      <protection/>
    </xf>
    <xf numFmtId="0" fontId="3" fillId="0" borderId="0" xfId="75" applyFont="1">
      <alignment/>
      <protection/>
    </xf>
    <xf numFmtId="0" fontId="2" fillId="0" borderId="0" xfId="75" applyFont="1" applyAlignment="1">
      <alignment horizontal="centerContinuous"/>
      <protection/>
    </xf>
    <xf numFmtId="0" fontId="3" fillId="0" borderId="0" xfId="75" applyFont="1" applyAlignment="1">
      <alignment horizontal="centerContinuous"/>
      <protection/>
    </xf>
    <xf numFmtId="0" fontId="3" fillId="0" borderId="14" xfId="75" applyFont="1" applyBorder="1" applyAlignment="1">
      <alignment horizontal="left"/>
      <protection/>
    </xf>
    <xf numFmtId="0" fontId="3" fillId="0" borderId="15" xfId="75" applyFont="1" applyBorder="1" applyAlignment="1">
      <alignment horizontal="centerContinuous"/>
      <protection/>
    </xf>
    <xf numFmtId="0" fontId="3" fillId="0" borderId="21" xfId="75" applyFont="1" applyBorder="1" applyAlignment="1">
      <alignment horizontal="centerContinuous"/>
      <protection/>
    </xf>
    <xf numFmtId="0" fontId="3" fillId="0" borderId="15" xfId="75" applyFont="1" applyBorder="1" applyAlignment="1">
      <alignment/>
      <protection/>
    </xf>
    <xf numFmtId="0" fontId="3" fillId="0" borderId="21" xfId="75" applyFont="1" applyBorder="1" applyAlignment="1">
      <alignment/>
      <protection/>
    </xf>
    <xf numFmtId="0" fontId="3" fillId="0" borderId="16" xfId="75" applyFont="1" applyBorder="1" applyAlignment="1">
      <alignment/>
      <protection/>
    </xf>
    <xf numFmtId="0" fontId="3" fillId="0" borderId="15" xfId="75" applyFont="1" applyBorder="1" applyAlignment="1">
      <alignment horizontal="center"/>
      <protection/>
    </xf>
    <xf numFmtId="0" fontId="3" fillId="0" borderId="15" xfId="75" applyFont="1" applyBorder="1" applyAlignment="1">
      <alignment horizontal="right"/>
      <protection/>
    </xf>
    <xf numFmtId="0" fontId="3" fillId="0" borderId="21" xfId="75" applyFont="1" applyBorder="1" applyAlignment="1">
      <alignment horizontal="right"/>
      <protection/>
    </xf>
    <xf numFmtId="0" fontId="3" fillId="0" borderId="16" xfId="75" applyFont="1" applyBorder="1" applyAlignment="1">
      <alignment horizontal="right"/>
      <protection/>
    </xf>
    <xf numFmtId="0" fontId="3" fillId="0" borderId="0" xfId="75" applyFont="1" applyAlignment="1">
      <alignment horizontal="right"/>
      <protection/>
    </xf>
    <xf numFmtId="0" fontId="3" fillId="0" borderId="14" xfId="75" applyFont="1" applyBorder="1">
      <alignment/>
      <protection/>
    </xf>
    <xf numFmtId="188" fontId="3" fillId="0" borderId="14" xfId="75" applyNumberFormat="1" applyFont="1" applyBorder="1">
      <alignment/>
      <protection/>
    </xf>
    <xf numFmtId="188" fontId="3" fillId="0" borderId="0" xfId="75" applyNumberFormat="1" applyFont="1" applyBorder="1">
      <alignment/>
      <protection/>
    </xf>
    <xf numFmtId="188" fontId="3" fillId="0" borderId="17" xfId="75" applyNumberFormat="1" applyFont="1" applyBorder="1">
      <alignment/>
      <protection/>
    </xf>
    <xf numFmtId="188" fontId="3" fillId="0" borderId="14" xfId="75" applyNumberFormat="1" applyFont="1" applyBorder="1" applyAlignment="1">
      <alignment horizontal="right"/>
      <protection/>
    </xf>
    <xf numFmtId="188" fontId="3" fillId="0" borderId="0" xfId="75" applyNumberFormat="1" applyFont="1" applyBorder="1" applyAlignment="1">
      <alignment horizontal="right"/>
      <protection/>
    </xf>
    <xf numFmtId="0" fontId="3" fillId="0" borderId="0" xfId="75" applyFont="1" applyBorder="1">
      <alignment/>
      <protection/>
    </xf>
    <xf numFmtId="0" fontId="3" fillId="0" borderId="15" xfId="75" applyFont="1" applyBorder="1">
      <alignment/>
      <protection/>
    </xf>
    <xf numFmtId="188" fontId="3" fillId="0" borderId="15" xfId="75" applyNumberFormat="1" applyFont="1" applyBorder="1" applyAlignment="1">
      <alignment horizontal="right"/>
      <protection/>
    </xf>
    <xf numFmtId="188" fontId="3" fillId="0" borderId="21" xfId="75" applyNumberFormat="1" applyFont="1" applyBorder="1" applyAlignment="1">
      <alignment horizontal="right"/>
      <protection/>
    </xf>
    <xf numFmtId="188" fontId="3" fillId="0" borderId="21" xfId="75" applyNumberFormat="1" applyFont="1" applyBorder="1">
      <alignment/>
      <protection/>
    </xf>
    <xf numFmtId="188" fontId="3" fillId="0" borderId="15" xfId="75" applyNumberFormat="1" applyFont="1" applyBorder="1">
      <alignment/>
      <protection/>
    </xf>
    <xf numFmtId="188" fontId="3" fillId="0" borderId="16" xfId="75" applyNumberFormat="1" applyFont="1" applyBorder="1">
      <alignment/>
      <protection/>
    </xf>
    <xf numFmtId="9" fontId="4" fillId="0" borderId="0" xfId="74" applyNumberFormat="1" applyFont="1" applyFill="1" applyBorder="1">
      <alignment/>
      <protection/>
    </xf>
    <xf numFmtId="9" fontId="4" fillId="0" borderId="0" xfId="74" applyNumberFormat="1" applyFont="1" applyBorder="1" applyAlignment="1">
      <alignment horizontal="centerContinuous"/>
      <protection/>
    </xf>
    <xf numFmtId="9" fontId="4" fillId="0" borderId="0" xfId="74" applyNumberFormat="1" applyFont="1" applyFill="1" applyBorder="1" applyAlignment="1">
      <alignment horizontal="centerContinuous"/>
      <protection/>
    </xf>
    <xf numFmtId="3" fontId="4" fillId="0" borderId="4" xfId="74" applyNumberFormat="1" applyFont="1" applyBorder="1" applyAlignment="1">
      <alignment horizontal="center"/>
      <protection/>
    </xf>
    <xf numFmtId="9" fontId="4" fillId="0" borderId="12" xfId="74" applyNumberFormat="1" applyFont="1" applyBorder="1" applyAlignment="1">
      <alignment horizontal="centerContinuous"/>
      <protection/>
    </xf>
    <xf numFmtId="9" fontId="4" fillId="0" borderId="13" xfId="74" applyNumberFormat="1" applyFont="1" applyFill="1" applyBorder="1" applyAlignment="1">
      <alignment horizontal="centerContinuous"/>
      <protection/>
    </xf>
    <xf numFmtId="9" fontId="4" fillId="0" borderId="17" xfId="74" applyNumberFormat="1" applyFont="1" applyFill="1" applyBorder="1">
      <alignment/>
      <protection/>
    </xf>
    <xf numFmtId="3" fontId="4" fillId="0" borderId="15" xfId="74" applyNumberFormat="1" applyFont="1" applyBorder="1" applyAlignment="1">
      <alignment horizontal="center"/>
      <protection/>
    </xf>
    <xf numFmtId="3" fontId="4" fillId="0" borderId="18" xfId="74" applyNumberFormat="1" applyFont="1" applyBorder="1" applyAlignment="1">
      <alignment horizontal="center"/>
      <protection/>
    </xf>
    <xf numFmtId="10" fontId="4" fillId="0" borderId="19" xfId="74" applyNumberFormat="1" applyFont="1" applyBorder="1" applyAlignment="1">
      <alignment horizontal="center"/>
      <protection/>
    </xf>
    <xf numFmtId="10" fontId="4" fillId="0" borderId="20" xfId="74" applyNumberFormat="1" applyFont="1" applyFill="1" applyBorder="1" applyAlignment="1">
      <alignment horizontal="center"/>
      <protection/>
    </xf>
    <xf numFmtId="0" fontId="4" fillId="0" borderId="0" xfId="74" applyFont="1" applyAlignment="1">
      <alignment horizontal="center"/>
      <protection/>
    </xf>
    <xf numFmtId="9" fontId="4" fillId="0" borderId="20" xfId="74" applyNumberFormat="1" applyFont="1" applyBorder="1" applyAlignment="1">
      <alignment horizontal="center"/>
      <protection/>
    </xf>
    <xf numFmtId="188" fontId="4" fillId="0" borderId="14" xfId="74" applyNumberFormat="1" applyFont="1" applyBorder="1" applyAlignment="1">
      <alignment/>
      <protection/>
    </xf>
    <xf numFmtId="188" fontId="4" fillId="0" borderId="0" xfId="74" applyNumberFormat="1" applyFont="1" applyBorder="1" applyAlignment="1">
      <alignment/>
      <protection/>
    </xf>
    <xf numFmtId="188" fontId="4" fillId="0" borderId="0" xfId="74" applyNumberFormat="1" applyFont="1" applyFill="1" applyBorder="1" applyAlignment="1">
      <alignment/>
      <protection/>
    </xf>
    <xf numFmtId="188" fontId="4" fillId="0" borderId="17" xfId="74" applyNumberFormat="1" applyFont="1" applyFill="1" applyBorder="1" applyAlignment="1">
      <alignment/>
      <protection/>
    </xf>
    <xf numFmtId="188" fontId="4" fillId="1" borderId="14" xfId="74" applyNumberFormat="1" applyFont="1" applyFill="1" applyBorder="1">
      <alignment/>
      <protection/>
    </xf>
    <xf numFmtId="188" fontId="4" fillId="0" borderId="15" xfId="74" applyNumberFormat="1" applyFont="1" applyBorder="1" applyAlignment="1">
      <alignment/>
      <protection/>
    </xf>
    <xf numFmtId="188" fontId="4" fillId="0" borderId="21" xfId="74" applyNumberFormat="1" applyFont="1" applyBorder="1" applyAlignment="1">
      <alignment/>
      <protection/>
    </xf>
    <xf numFmtId="188" fontId="4" fillId="0" borderId="21" xfId="74" applyNumberFormat="1" applyFont="1" applyFill="1" applyBorder="1" applyAlignment="1">
      <alignment/>
      <protection/>
    </xf>
    <xf numFmtId="188" fontId="4" fillId="0" borderId="16" xfId="74" applyNumberFormat="1" applyFont="1" applyFill="1" applyBorder="1" applyAlignment="1">
      <alignment/>
      <protection/>
    </xf>
    <xf numFmtId="188" fontId="4" fillId="0" borderId="0" xfId="74" applyNumberFormat="1" applyFont="1">
      <alignment/>
      <protection/>
    </xf>
    <xf numFmtId="0" fontId="4" fillId="0" borderId="0" xfId="74" applyFont="1" applyFill="1" applyBorder="1">
      <alignment/>
      <protection/>
    </xf>
    <xf numFmtId="0" fontId="5" fillId="0" borderId="0" xfId="74" applyFont="1" applyAlignment="1">
      <alignment horizontal="centerContinuous"/>
      <protection/>
    </xf>
    <xf numFmtId="0" fontId="4" fillId="0" borderId="0" xfId="74" applyFont="1" applyBorder="1" applyAlignment="1">
      <alignment horizontal="centerContinuous"/>
      <protection/>
    </xf>
    <xf numFmtId="0" fontId="4" fillId="0" borderId="0" xfId="74" applyFont="1" applyFill="1" applyBorder="1" applyAlignment="1">
      <alignment horizontal="centerContinuous"/>
      <protection/>
    </xf>
    <xf numFmtId="9" fontId="17" fillId="0" borderId="0" xfId="72" applyNumberFormat="1" applyFont="1" applyFill="1" applyBorder="1">
      <alignment/>
      <protection/>
    </xf>
    <xf numFmtId="9" fontId="17" fillId="0" borderId="0" xfId="72" applyNumberFormat="1" applyFont="1" applyFill="1" applyBorder="1" applyAlignment="1">
      <alignment/>
      <protection/>
    </xf>
    <xf numFmtId="9" fontId="17" fillId="0" borderId="0" xfId="72" applyNumberFormat="1" applyFont="1" applyFill="1" applyBorder="1" applyAlignment="1">
      <alignment horizontal="centerContinuous"/>
      <protection/>
    </xf>
    <xf numFmtId="0" fontId="17" fillId="0" borderId="0" xfId="72" applyFont="1" applyFill="1" applyBorder="1">
      <alignment/>
      <protection/>
    </xf>
    <xf numFmtId="0" fontId="3" fillId="0" borderId="0" xfId="0" applyFont="1" applyAlignment="1">
      <alignment horizontal="right"/>
    </xf>
    <xf numFmtId="2" fontId="3" fillId="0" borderId="0" xfId="0" applyNumberFormat="1" applyFont="1" applyBorder="1" applyAlignment="1">
      <alignment/>
    </xf>
    <xf numFmtId="0" fontId="3" fillId="0" borderId="14" xfId="0" applyFont="1" applyBorder="1" applyAlignment="1">
      <alignment/>
    </xf>
    <xf numFmtId="188" fontId="4" fillId="0" borderId="14" xfId="72" applyNumberFormat="1" applyFont="1" applyFill="1" applyBorder="1" applyAlignment="1">
      <alignment/>
      <protection/>
    </xf>
    <xf numFmtId="188" fontId="4" fillId="0" borderId="0" xfId="72" applyNumberFormat="1" applyFont="1" applyFill="1" applyBorder="1" applyAlignment="1">
      <alignment/>
      <protection/>
    </xf>
    <xf numFmtId="3" fontId="4" fillId="0" borderId="17" xfId="72" applyNumberFormat="1" applyFont="1" applyFill="1" applyBorder="1">
      <alignment/>
      <protection/>
    </xf>
    <xf numFmtId="188" fontId="4" fillId="0" borderId="16" xfId="74" applyNumberFormat="1" applyFont="1" applyBorder="1">
      <alignment/>
      <protection/>
    </xf>
    <xf numFmtId="10" fontId="3" fillId="0" borderId="26" xfId="74" applyNumberFormat="1" applyFont="1" applyBorder="1" applyAlignment="1">
      <alignment horizontal="right"/>
      <protection/>
    </xf>
    <xf numFmtId="2" fontId="3" fillId="0" borderId="22" xfId="74" applyNumberFormat="1" applyFont="1" applyBorder="1">
      <alignment/>
      <protection/>
    </xf>
    <xf numFmtId="2" fontId="3" fillId="0" borderId="23" xfId="74" applyNumberFormat="1" applyFont="1" applyBorder="1">
      <alignment/>
      <protection/>
    </xf>
    <xf numFmtId="2" fontId="3" fillId="0" borderId="27" xfId="74" applyNumberFormat="1" applyFont="1" applyBorder="1">
      <alignment/>
      <protection/>
    </xf>
    <xf numFmtId="2" fontId="3" fillId="0" borderId="22" xfId="0" applyNumberFormat="1" applyFont="1" applyBorder="1" applyAlignment="1">
      <alignment horizontal="right"/>
    </xf>
    <xf numFmtId="2" fontId="3" fillId="0" borderId="27" xfId="0" applyNumberFormat="1" applyFont="1" applyBorder="1" applyAlignment="1">
      <alignment horizontal="right"/>
    </xf>
    <xf numFmtId="0" fontId="3" fillId="0" borderId="26" xfId="0" applyFont="1" applyBorder="1" applyAlignment="1">
      <alignment horizontal="center"/>
    </xf>
    <xf numFmtId="188" fontId="3" fillId="0" borderId="0" xfId="0" applyNumberFormat="1" applyFont="1" applyBorder="1" applyAlignment="1">
      <alignment horizontal="right"/>
    </xf>
    <xf numFmtId="2" fontId="3" fillId="0" borderId="0" xfId="0" applyNumberFormat="1" applyFont="1" applyBorder="1" applyAlignment="1">
      <alignment horizontal="right"/>
    </xf>
    <xf numFmtId="188" fontId="4" fillId="0" borderId="17" xfId="74" applyNumberFormat="1" applyFont="1" applyBorder="1">
      <alignment/>
      <protection/>
    </xf>
    <xf numFmtId="1" fontId="4" fillId="0" borderId="0" xfId="74" applyNumberFormat="1" applyFont="1" applyFill="1" applyBorder="1" applyAlignment="1">
      <alignment horizontal="right"/>
      <protection/>
    </xf>
    <xf numFmtId="1" fontId="4" fillId="0" borderId="0" xfId="74" applyNumberFormat="1" applyFont="1" applyFill="1" applyBorder="1">
      <alignment/>
      <protection/>
    </xf>
    <xf numFmtId="0" fontId="3" fillId="0" borderId="0" xfId="0" applyFont="1" applyFill="1" applyBorder="1" applyAlignment="1">
      <alignment horizontal="right"/>
    </xf>
    <xf numFmtId="200" fontId="4" fillId="0" borderId="16" xfId="74" applyNumberFormat="1" applyFont="1" applyBorder="1">
      <alignment/>
      <protection/>
    </xf>
    <xf numFmtId="0" fontId="2" fillId="0" borderId="0" xfId="0" applyFont="1" applyBorder="1" applyAlignment="1">
      <alignment/>
    </xf>
    <xf numFmtId="0" fontId="16" fillId="0" borderId="0" xfId="74" applyFont="1" applyBorder="1">
      <alignment/>
      <protection/>
    </xf>
    <xf numFmtId="3" fontId="3" fillId="0" borderId="4" xfId="74" applyNumberFormat="1" applyFont="1" applyBorder="1">
      <alignment/>
      <protection/>
    </xf>
    <xf numFmtId="3" fontId="3" fillId="0" borderId="4" xfId="74" applyNumberFormat="1" applyFont="1" applyBorder="1" applyAlignment="1">
      <alignment horizontal="centerContinuous"/>
      <protection/>
    </xf>
    <xf numFmtId="10" fontId="3" fillId="0" borderId="12" xfId="74" applyNumberFormat="1" applyFont="1" applyBorder="1" applyAlignment="1">
      <alignment horizontal="centerContinuous"/>
      <protection/>
    </xf>
    <xf numFmtId="3" fontId="3" fillId="0" borderId="15" xfId="74" applyNumberFormat="1" applyFont="1" applyBorder="1" applyAlignment="1">
      <alignment horizontal="center"/>
      <protection/>
    </xf>
    <xf numFmtId="3" fontId="3" fillId="0" borderId="18" xfId="74" applyNumberFormat="1" applyFont="1" applyBorder="1" applyAlignment="1">
      <alignment horizontal="right"/>
      <protection/>
    </xf>
    <xf numFmtId="10" fontId="3" fillId="0" borderId="19" xfId="74" applyNumberFormat="1" applyFont="1" applyBorder="1" applyAlignment="1">
      <alignment horizontal="right"/>
      <protection/>
    </xf>
    <xf numFmtId="0" fontId="16" fillId="0" borderId="0" xfId="74" applyFont="1" applyAlignment="1">
      <alignment horizontal="right"/>
      <protection/>
    </xf>
    <xf numFmtId="0" fontId="16" fillId="0" borderId="0" xfId="74" applyFont="1" applyBorder="1" applyAlignment="1">
      <alignment horizontal="right"/>
      <protection/>
    </xf>
    <xf numFmtId="0" fontId="3" fillId="0" borderId="14" xfId="74" applyFont="1" applyBorder="1">
      <alignment/>
      <protection/>
    </xf>
    <xf numFmtId="3" fontId="3" fillId="0" borderId="14" xfId="74" applyNumberFormat="1" applyFont="1" applyBorder="1">
      <alignment/>
      <protection/>
    </xf>
    <xf numFmtId="2" fontId="3" fillId="0" borderId="0" xfId="74" applyNumberFormat="1" applyFont="1">
      <alignment/>
      <protection/>
    </xf>
    <xf numFmtId="2" fontId="3" fillId="0" borderId="0" xfId="74" applyNumberFormat="1" applyFont="1" applyBorder="1">
      <alignment/>
      <protection/>
    </xf>
    <xf numFmtId="3" fontId="3" fillId="0" borderId="25" xfId="74" applyNumberFormat="1" applyFont="1" applyBorder="1">
      <alignment/>
      <protection/>
    </xf>
    <xf numFmtId="2" fontId="3" fillId="0" borderId="28" xfId="74" applyNumberFormat="1" applyFont="1" applyBorder="1">
      <alignment/>
      <protection/>
    </xf>
    <xf numFmtId="0" fontId="3" fillId="0" borderId="4" xfId="0" applyFont="1" applyBorder="1" applyAlignment="1">
      <alignment/>
    </xf>
    <xf numFmtId="0" fontId="3" fillId="0" borderId="15" xfId="0" applyFont="1" applyBorder="1" applyAlignment="1">
      <alignment/>
    </xf>
    <xf numFmtId="188" fontId="3" fillId="0" borderId="24" xfId="0" applyNumberFormat="1" applyFont="1" applyBorder="1" applyAlignment="1">
      <alignment/>
    </xf>
    <xf numFmtId="2" fontId="3" fillId="0" borderId="24" xfId="0" applyNumberFormat="1" applyFont="1" applyBorder="1" applyAlignment="1">
      <alignment/>
    </xf>
    <xf numFmtId="188" fontId="3" fillId="0" borderId="22" xfId="0" applyNumberFormat="1" applyFont="1" applyBorder="1" applyAlignment="1">
      <alignment/>
    </xf>
    <xf numFmtId="2" fontId="3" fillId="0" borderId="22" xfId="0" applyNumberFormat="1" applyFont="1" applyBorder="1" applyAlignment="1">
      <alignment/>
    </xf>
    <xf numFmtId="188" fontId="3" fillId="0" borderId="0" xfId="0" applyNumberFormat="1"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2" fontId="3" fillId="0" borderId="0" xfId="0" applyNumberFormat="1" applyFont="1" applyAlignment="1">
      <alignment horizontal="center"/>
    </xf>
    <xf numFmtId="0" fontId="3" fillId="0" borderId="4" xfId="75" applyFont="1" applyBorder="1" applyAlignment="1">
      <alignment horizontal="center"/>
      <protection/>
    </xf>
    <xf numFmtId="0" fontId="3" fillId="0" borderId="4" xfId="75" applyFont="1" applyBorder="1" applyAlignment="1">
      <alignment horizontal="centerContinuous"/>
      <protection/>
    </xf>
    <xf numFmtId="0" fontId="3" fillId="0" borderId="12" xfId="75" applyFont="1" applyBorder="1" applyAlignment="1">
      <alignment horizontal="centerContinuous"/>
      <protection/>
    </xf>
    <xf numFmtId="0" fontId="3" fillId="0" borderId="13" xfId="75" applyFont="1" applyBorder="1" applyAlignment="1">
      <alignment horizontal="centerContinuous"/>
      <protection/>
    </xf>
    <xf numFmtId="0" fontId="3" fillId="0" borderId="17" xfId="0" applyFont="1" applyBorder="1" applyAlignment="1">
      <alignment/>
    </xf>
    <xf numFmtId="200" fontId="4" fillId="0" borderId="17" xfId="74" applyNumberFormat="1" applyFont="1" applyBorder="1">
      <alignment/>
      <protection/>
    </xf>
    <xf numFmtId="188" fontId="4" fillId="0" borderId="14" xfId="72" applyNumberFormat="1" applyFont="1" applyFill="1" applyBorder="1" applyAlignment="1">
      <alignment horizontal="right"/>
      <protection/>
    </xf>
    <xf numFmtId="188" fontId="4" fillId="0" borderId="0" xfId="72" applyNumberFormat="1" applyFont="1" applyFill="1" applyBorder="1" applyAlignment="1">
      <alignment horizontal="right"/>
      <protection/>
    </xf>
    <xf numFmtId="3" fontId="4" fillId="0" borderId="17" xfId="72" applyNumberFormat="1" applyFont="1" applyFill="1" applyBorder="1" applyAlignment="1">
      <alignment horizontal="right"/>
      <protection/>
    </xf>
    <xf numFmtId="0" fontId="4" fillId="0" borderId="0" xfId="0" applyFont="1" applyBorder="1" applyAlignment="1">
      <alignment/>
    </xf>
    <xf numFmtId="0" fontId="4" fillId="0" borderId="0" xfId="74" applyFont="1" applyFill="1">
      <alignment/>
      <protection/>
    </xf>
    <xf numFmtId="3" fontId="4" fillId="0" borderId="0" xfId="72" applyNumberFormat="1" applyFont="1" applyFill="1">
      <alignment/>
      <protection/>
    </xf>
    <xf numFmtId="10" fontId="4" fillId="0" borderId="0" xfId="72" applyNumberFormat="1" applyFont="1" applyFill="1">
      <alignment/>
      <protection/>
    </xf>
    <xf numFmtId="10" fontId="17" fillId="0" borderId="0" xfId="72" applyNumberFormat="1" applyFont="1" applyFill="1">
      <alignment/>
      <protection/>
    </xf>
    <xf numFmtId="3" fontId="17" fillId="0" borderId="0" xfId="72" applyNumberFormat="1" applyFont="1" applyFill="1">
      <alignment/>
      <protection/>
    </xf>
    <xf numFmtId="0" fontId="17" fillId="0" borderId="0" xfId="72" applyFont="1" applyFill="1">
      <alignment/>
      <protection/>
    </xf>
    <xf numFmtId="0" fontId="4" fillId="0" borderId="0" xfId="72" applyFont="1" applyFill="1">
      <alignment/>
      <protection/>
    </xf>
    <xf numFmtId="3" fontId="5" fillId="0" borderId="0" xfId="72" applyNumberFormat="1" applyFont="1" applyFill="1" applyAlignment="1">
      <alignment horizontal="centerContinuous"/>
      <protection/>
    </xf>
    <xf numFmtId="3" fontId="4" fillId="0" borderId="0" xfId="72" applyNumberFormat="1" applyFont="1" applyFill="1" applyAlignment="1">
      <alignment horizontal="centerContinuous"/>
      <protection/>
    </xf>
    <xf numFmtId="10" fontId="4" fillId="0" borderId="0" xfId="72" applyNumberFormat="1" applyFont="1" applyFill="1" applyAlignment="1">
      <alignment horizontal="centerContinuous"/>
      <protection/>
    </xf>
    <xf numFmtId="10" fontId="17" fillId="0" borderId="0" xfId="72" applyNumberFormat="1" applyFont="1" applyFill="1" applyAlignment="1">
      <alignment/>
      <protection/>
    </xf>
    <xf numFmtId="0" fontId="17" fillId="0" borderId="0" xfId="72" applyFont="1" applyFill="1" applyAlignment="1">
      <alignment/>
      <protection/>
    </xf>
    <xf numFmtId="3" fontId="17" fillId="0" borderId="0" xfId="72" applyNumberFormat="1" applyFont="1" applyFill="1" applyAlignment="1">
      <alignment/>
      <protection/>
    </xf>
    <xf numFmtId="10" fontId="17" fillId="0" borderId="0" xfId="72" applyNumberFormat="1" applyFont="1" applyFill="1" applyAlignment="1">
      <alignment horizontal="centerContinuous"/>
      <protection/>
    </xf>
    <xf numFmtId="0" fontId="17" fillId="0" borderId="0" xfId="72" applyFont="1" applyFill="1" applyAlignment="1">
      <alignment horizontal="centerContinuous"/>
      <protection/>
    </xf>
    <xf numFmtId="3" fontId="17" fillId="0" borderId="0" xfId="72" applyNumberFormat="1" applyFont="1" applyFill="1" applyAlignment="1">
      <alignment horizontal="centerContinuous"/>
      <protection/>
    </xf>
    <xf numFmtId="3" fontId="4" fillId="0" borderId="29" xfId="72" applyNumberFormat="1" applyFont="1" applyFill="1" applyBorder="1" applyAlignment="1">
      <alignment horizontal="center"/>
      <protection/>
    </xf>
    <xf numFmtId="3" fontId="4" fillId="0" borderId="29" xfId="72" applyNumberFormat="1" applyFont="1" applyFill="1" applyBorder="1" applyAlignment="1">
      <alignment horizontal="right"/>
      <protection/>
    </xf>
    <xf numFmtId="10" fontId="4" fillId="0" borderId="30" xfId="72" applyNumberFormat="1" applyFont="1" applyFill="1" applyBorder="1" applyAlignment="1">
      <alignment horizontal="right"/>
      <protection/>
    </xf>
    <xf numFmtId="0" fontId="4" fillId="0" borderId="31" xfId="72" applyFont="1" applyFill="1" applyBorder="1" applyAlignment="1">
      <alignment horizontal="right"/>
      <protection/>
    </xf>
    <xf numFmtId="0" fontId="17" fillId="0" borderId="0" xfId="72" applyFont="1" applyFill="1" applyAlignment="1">
      <alignment horizontal="right"/>
      <protection/>
    </xf>
    <xf numFmtId="0" fontId="4" fillId="0" borderId="0" xfId="72" applyFont="1" applyFill="1" applyAlignment="1">
      <alignment horizontal="right"/>
      <protection/>
    </xf>
    <xf numFmtId="3" fontId="4" fillId="0" borderId="14" xfId="72" applyNumberFormat="1" applyFont="1" applyFill="1" applyBorder="1" applyAlignment="1">
      <alignment horizontal="left"/>
      <protection/>
    </xf>
    <xf numFmtId="188" fontId="4" fillId="0" borderId="0" xfId="72" applyNumberFormat="1" applyFont="1" applyFill="1" applyAlignment="1">
      <alignment/>
      <protection/>
    </xf>
    <xf numFmtId="3" fontId="4" fillId="0" borderId="14" xfId="72" applyNumberFormat="1" applyFont="1" applyFill="1" applyBorder="1" applyAlignment="1">
      <alignment/>
      <protection/>
    </xf>
    <xf numFmtId="0" fontId="4" fillId="0" borderId="0" xfId="72" applyFont="1" applyFill="1" applyBorder="1">
      <alignment/>
      <protection/>
    </xf>
    <xf numFmtId="0" fontId="0" fillId="0" borderId="0" xfId="0" applyFill="1" applyAlignment="1">
      <alignment/>
    </xf>
    <xf numFmtId="10" fontId="0" fillId="0" borderId="0" xfId="0" applyNumberFormat="1" applyFill="1" applyAlignment="1">
      <alignment/>
    </xf>
    <xf numFmtId="0" fontId="0" fillId="0" borderId="0" xfId="0" applyFill="1" applyBorder="1" applyAlignment="1">
      <alignment/>
    </xf>
    <xf numFmtId="10" fontId="0" fillId="0" borderId="0" xfId="0" applyNumberFormat="1" applyFill="1" applyBorder="1" applyAlignment="1">
      <alignment/>
    </xf>
    <xf numFmtId="3" fontId="4" fillId="0" borderId="16" xfId="72" applyNumberFormat="1" applyFont="1" applyFill="1" applyBorder="1">
      <alignment/>
      <protection/>
    </xf>
    <xf numFmtId="0" fontId="5" fillId="0" borderId="0" xfId="72" applyFont="1" applyFill="1" applyAlignment="1">
      <alignment horizontal="centerContinuous"/>
      <protection/>
    </xf>
    <xf numFmtId="3" fontId="4" fillId="0" borderId="30" xfId="72" applyNumberFormat="1" applyFont="1" applyFill="1" applyBorder="1" applyAlignment="1">
      <alignment horizontal="center"/>
      <protection/>
    </xf>
    <xf numFmtId="1" fontId="4" fillId="0" borderId="14" xfId="72" applyNumberFormat="1" applyFont="1" applyFill="1" applyBorder="1" applyAlignment="1">
      <alignment horizontal="center"/>
      <protection/>
    </xf>
    <xf numFmtId="3" fontId="4" fillId="0" borderId="0" xfId="72" applyNumberFormat="1" applyFont="1" applyFill="1" applyBorder="1" applyAlignment="1">
      <alignment horizontal="center"/>
      <protection/>
    </xf>
    <xf numFmtId="10" fontId="18" fillId="0" borderId="0" xfId="72" applyNumberFormat="1" applyFont="1" applyFill="1" applyBorder="1">
      <alignment/>
      <protection/>
    </xf>
    <xf numFmtId="1" fontId="4" fillId="0" borderId="25" xfId="72" applyNumberFormat="1" applyFont="1" applyFill="1" applyBorder="1" applyAlignment="1">
      <alignment horizontal="center"/>
      <protection/>
    </xf>
    <xf numFmtId="3" fontId="4" fillId="0" borderId="25" xfId="72" applyNumberFormat="1" applyFont="1" applyFill="1" applyBorder="1" applyAlignment="1">
      <alignment/>
      <protection/>
    </xf>
    <xf numFmtId="3" fontId="4" fillId="0" borderId="28" xfId="72" applyNumberFormat="1" applyFont="1" applyFill="1" applyBorder="1" applyAlignment="1">
      <alignment horizontal="center"/>
      <protection/>
    </xf>
    <xf numFmtId="3" fontId="4" fillId="0" borderId="32" xfId="72" applyNumberFormat="1" applyFont="1" applyFill="1" applyBorder="1">
      <alignment/>
      <protection/>
    </xf>
    <xf numFmtId="1" fontId="4" fillId="0" borderId="15" xfId="72" applyNumberFormat="1" applyFont="1" applyFill="1" applyBorder="1" applyAlignment="1">
      <alignment horizontal="center"/>
      <protection/>
    </xf>
    <xf numFmtId="3" fontId="4" fillId="0" borderId="15" xfId="72" applyNumberFormat="1" applyFont="1" applyFill="1" applyBorder="1" applyAlignment="1">
      <alignment/>
      <protection/>
    </xf>
    <xf numFmtId="3" fontId="4" fillId="0" borderId="21" xfId="72" applyNumberFormat="1" applyFont="1" applyFill="1" applyBorder="1" applyAlignment="1">
      <alignment horizontal="center"/>
      <protection/>
    </xf>
    <xf numFmtId="3" fontId="4" fillId="0" borderId="0" xfId="72" applyNumberFormat="1" applyFont="1" applyFill="1" applyBorder="1">
      <alignment/>
      <protection/>
    </xf>
    <xf numFmtId="10" fontId="4" fillId="0" borderId="0" xfId="72" applyNumberFormat="1" applyFont="1" applyFill="1" applyBorder="1">
      <alignment/>
      <protection/>
    </xf>
    <xf numFmtId="10" fontId="17" fillId="0" borderId="0" xfId="72" applyNumberFormat="1" applyFont="1" applyFill="1" applyBorder="1">
      <alignment/>
      <protection/>
    </xf>
    <xf numFmtId="3" fontId="17" fillId="0" borderId="0" xfId="72" applyNumberFormat="1" applyFont="1" applyFill="1" applyBorder="1">
      <alignment/>
      <protection/>
    </xf>
    <xf numFmtId="0" fontId="4" fillId="0" borderId="0" xfId="0" applyFont="1" applyFill="1" applyAlignment="1">
      <alignment/>
    </xf>
    <xf numFmtId="0" fontId="3" fillId="0" borderId="23" xfId="0" applyFont="1" applyBorder="1" applyAlignment="1">
      <alignment/>
    </xf>
    <xf numFmtId="2" fontId="3" fillId="0" borderId="0" xfId="0" applyNumberFormat="1" applyFont="1" applyFill="1" applyBorder="1" applyAlignment="1">
      <alignment/>
    </xf>
    <xf numFmtId="3" fontId="4" fillId="0" borderId="0" xfId="74" applyNumberFormat="1" applyFont="1">
      <alignment/>
      <protection/>
    </xf>
    <xf numFmtId="0" fontId="5" fillId="0" borderId="0" xfId="74" applyFont="1" applyBorder="1" applyAlignment="1">
      <alignment horizontal="centerContinuous"/>
      <protection/>
    </xf>
    <xf numFmtId="3" fontId="4" fillId="0" borderId="0" xfId="74" applyNumberFormat="1" applyFont="1" applyAlignment="1">
      <alignment horizontal="centerContinuous"/>
      <protection/>
    </xf>
    <xf numFmtId="0" fontId="4" fillId="0" borderId="0" xfId="74" applyFont="1" applyAlignment="1">
      <alignment horizontal="centerContinuous"/>
      <protection/>
    </xf>
    <xf numFmtId="0" fontId="7" fillId="0" borderId="0" xfId="74" applyAlignment="1">
      <alignment horizontal="centerContinuous"/>
      <protection/>
    </xf>
    <xf numFmtId="3" fontId="4" fillId="0" borderId="0" xfId="74" applyNumberFormat="1" applyFont="1" applyBorder="1" applyAlignment="1">
      <alignment horizontal="centerContinuous"/>
      <protection/>
    </xf>
    <xf numFmtId="3" fontId="4" fillId="0" borderId="24" xfId="74" applyNumberFormat="1" applyFont="1" applyBorder="1" applyAlignment="1">
      <alignment horizontal="centerContinuous"/>
      <protection/>
    </xf>
    <xf numFmtId="3" fontId="4" fillId="0" borderId="4" xfId="74" applyNumberFormat="1" applyFont="1" applyBorder="1" applyAlignment="1">
      <alignment horizontal="centerContinuous"/>
      <protection/>
    </xf>
    <xf numFmtId="3" fontId="4" fillId="0" borderId="23" xfId="74" applyNumberFormat="1" applyFont="1" applyBorder="1">
      <alignment/>
      <protection/>
    </xf>
    <xf numFmtId="3" fontId="4" fillId="0" borderId="15" xfId="74" applyNumberFormat="1" applyFont="1" applyBorder="1" applyAlignment="1">
      <alignment horizontal="centerContinuous"/>
      <protection/>
    </xf>
    <xf numFmtId="3" fontId="4" fillId="0" borderId="14" xfId="74" applyNumberFormat="1" applyFont="1" applyBorder="1" applyAlignment="1">
      <alignment horizontal="center"/>
      <protection/>
    </xf>
    <xf numFmtId="3" fontId="4" fillId="0" borderId="14" xfId="74" applyNumberFormat="1" applyFont="1" applyBorder="1" applyAlignment="1">
      <alignment horizontal="centerContinuous"/>
      <protection/>
    </xf>
    <xf numFmtId="3" fontId="4" fillId="0" borderId="22" xfId="74" applyNumberFormat="1" applyFont="1" applyBorder="1">
      <alignment/>
      <protection/>
    </xf>
    <xf numFmtId="0" fontId="4" fillId="0" borderId="22" xfId="74" applyFont="1" applyBorder="1">
      <alignment/>
      <protection/>
    </xf>
    <xf numFmtId="3" fontId="4" fillId="0" borderId="24" xfId="74" applyNumberFormat="1" applyFont="1" applyBorder="1" applyAlignment="1">
      <alignment horizontal="center"/>
      <protection/>
    </xf>
    <xf numFmtId="0" fontId="7" fillId="0" borderId="0" xfId="74" applyBorder="1">
      <alignment/>
      <protection/>
    </xf>
    <xf numFmtId="3" fontId="4" fillId="0" borderId="22" xfId="74" applyNumberFormat="1" applyFont="1" applyBorder="1" applyAlignment="1">
      <alignment horizontal="center"/>
      <protection/>
    </xf>
    <xf numFmtId="188" fontId="4" fillId="0" borderId="22" xfId="74" applyNumberFormat="1" applyFont="1" applyBorder="1" applyAlignment="1">
      <alignment horizontal="center"/>
      <protection/>
    </xf>
    <xf numFmtId="0" fontId="4" fillId="0" borderId="27" xfId="74" applyFont="1" applyBorder="1">
      <alignment/>
      <protection/>
    </xf>
    <xf numFmtId="3" fontId="4" fillId="0" borderId="25" xfId="74" applyNumberFormat="1" applyFont="1" applyBorder="1" applyAlignment="1">
      <alignment horizontal="center"/>
      <protection/>
    </xf>
    <xf numFmtId="188" fontId="4" fillId="0" borderId="27" xfId="74" applyNumberFormat="1" applyFont="1" applyBorder="1" applyAlignment="1">
      <alignment horizontal="center"/>
      <protection/>
    </xf>
    <xf numFmtId="3" fontId="4" fillId="0" borderId="27" xfId="74" applyNumberFormat="1" applyFont="1" applyBorder="1" applyAlignment="1">
      <alignment horizontal="center"/>
      <protection/>
    </xf>
    <xf numFmtId="0" fontId="4" fillId="0" borderId="23" xfId="74" applyFont="1" applyBorder="1">
      <alignment/>
      <protection/>
    </xf>
    <xf numFmtId="3" fontId="4" fillId="0" borderId="15" xfId="74" applyNumberFormat="1" applyFont="1" applyBorder="1" applyAlignment="1">
      <alignment horizontal="center"/>
      <protection/>
    </xf>
    <xf numFmtId="188" fontId="1" fillId="0" borderId="0" xfId="76" applyNumberFormat="1" applyFont="1" applyBorder="1">
      <alignment/>
      <protection/>
    </xf>
    <xf numFmtId="0" fontId="4" fillId="0" borderId="4" xfId="74" applyFont="1" applyBorder="1" applyAlignment="1">
      <alignment horizontal="centerContinuous"/>
      <protection/>
    </xf>
    <xf numFmtId="0" fontId="4" fillId="0" borderId="12" xfId="74" applyFont="1" applyBorder="1" applyAlignment="1">
      <alignment horizontal="centerContinuous"/>
      <protection/>
    </xf>
    <xf numFmtId="3" fontId="4" fillId="0" borderId="13" xfId="74" applyNumberFormat="1" applyFont="1" applyBorder="1" applyAlignment="1">
      <alignment horizontal="centerContinuous"/>
      <protection/>
    </xf>
    <xf numFmtId="3" fontId="4" fillId="0" borderId="14" xfId="74" applyNumberFormat="1" applyFont="1" applyBorder="1">
      <alignment/>
      <protection/>
    </xf>
    <xf numFmtId="0" fontId="4" fillId="0" borderId="24" xfId="74" applyFont="1" applyBorder="1">
      <alignment/>
      <protection/>
    </xf>
    <xf numFmtId="3" fontId="4" fillId="0" borderId="4" xfId="74" applyNumberFormat="1" applyFont="1" applyBorder="1" applyAlignment="1">
      <alignment horizontal="center"/>
      <protection/>
    </xf>
    <xf numFmtId="2" fontId="4" fillId="0" borderId="24" xfId="74" applyNumberFormat="1" applyFont="1" applyBorder="1" applyAlignment="1">
      <alignment horizontal="center"/>
      <protection/>
    </xf>
    <xf numFmtId="3" fontId="19" fillId="0" borderId="0" xfId="74" applyNumberFormat="1" applyFont="1">
      <alignment/>
      <protection/>
    </xf>
    <xf numFmtId="3" fontId="7" fillId="0" borderId="0" xfId="74" applyNumberFormat="1" applyBorder="1">
      <alignment/>
      <protection/>
    </xf>
    <xf numFmtId="2" fontId="4" fillId="0" borderId="22" xfId="74" applyNumberFormat="1" applyFont="1" applyBorder="1" applyAlignment="1">
      <alignment horizontal="center"/>
      <protection/>
    </xf>
    <xf numFmtId="2" fontId="4" fillId="0" borderId="27" xfId="74" applyNumberFormat="1" applyFont="1" applyBorder="1" applyAlignment="1">
      <alignment horizontal="center"/>
      <protection/>
    </xf>
    <xf numFmtId="3" fontId="19" fillId="0" borderId="0" xfId="74" applyNumberFormat="1" applyFont="1" applyBorder="1">
      <alignment/>
      <protection/>
    </xf>
    <xf numFmtId="3" fontId="20" fillId="0" borderId="0" xfId="74" applyNumberFormat="1" applyFont="1">
      <alignment/>
      <protection/>
    </xf>
    <xf numFmtId="3" fontId="20" fillId="0" borderId="0" xfId="74" applyNumberFormat="1" applyFont="1" applyBorder="1">
      <alignment/>
      <protection/>
    </xf>
    <xf numFmtId="2" fontId="4" fillId="0" borderId="23" xfId="74" applyNumberFormat="1" applyFont="1" applyBorder="1" applyAlignment="1">
      <alignment horizontal="center"/>
      <protection/>
    </xf>
    <xf numFmtId="0" fontId="4" fillId="0" borderId="0" xfId="74" applyFont="1" applyBorder="1">
      <alignment/>
      <protection/>
    </xf>
    <xf numFmtId="3" fontId="4" fillId="0" borderId="0" xfId="74" applyNumberFormat="1" applyFont="1" applyBorder="1" applyAlignment="1">
      <alignment horizontal="center"/>
      <protection/>
    </xf>
    <xf numFmtId="2" fontId="4" fillId="0" borderId="0" xfId="74" applyNumberFormat="1" applyFont="1" applyBorder="1" applyAlignment="1">
      <alignment horizontal="center"/>
      <protection/>
    </xf>
    <xf numFmtId="3" fontId="4" fillId="0" borderId="15" xfId="72" applyNumberFormat="1" applyFont="1" applyFill="1" applyBorder="1" applyAlignment="1">
      <alignment horizontal="left" vertical="center"/>
      <protection/>
    </xf>
    <xf numFmtId="0" fontId="17" fillId="0" borderId="0" xfId="72" applyFont="1" applyFill="1" applyBorder="1" applyAlignment="1">
      <alignment vertical="center"/>
      <protection/>
    </xf>
    <xf numFmtId="0" fontId="4" fillId="0" borderId="0" xfId="0" applyFont="1" applyFill="1" applyBorder="1" applyAlignment="1">
      <alignment vertical="center"/>
    </xf>
    <xf numFmtId="10" fontId="4" fillId="0" borderId="0" xfId="0" applyNumberFormat="1" applyFont="1" applyFill="1" applyBorder="1" applyAlignment="1">
      <alignment vertical="center"/>
    </xf>
    <xf numFmtId="0" fontId="4" fillId="0" borderId="0" xfId="72" applyFont="1" applyFill="1" applyBorder="1" applyAlignment="1">
      <alignment vertical="center"/>
      <protection/>
    </xf>
    <xf numFmtId="0" fontId="2" fillId="0" borderId="0" xfId="0" applyFont="1" applyAlignment="1">
      <alignment horizontal="center"/>
    </xf>
    <xf numFmtId="2" fontId="3" fillId="0" borderId="23" xfId="0" applyNumberFormat="1" applyFont="1" applyBorder="1" applyAlignment="1">
      <alignment horizontal="center"/>
    </xf>
    <xf numFmtId="0" fontId="3" fillId="0" borderId="23" xfId="0" applyFont="1" applyBorder="1" applyAlignment="1">
      <alignment horizontal="center"/>
    </xf>
    <xf numFmtId="0" fontId="3" fillId="0" borderId="15" xfId="0" applyFont="1" applyBorder="1" applyAlignment="1">
      <alignment horizontal="center"/>
    </xf>
    <xf numFmtId="2" fontId="3" fillId="0" borderId="24" xfId="0" applyNumberFormat="1" applyFont="1" applyBorder="1" applyAlignment="1">
      <alignment horizontal="center"/>
    </xf>
    <xf numFmtId="0" fontId="3" fillId="0" borderId="24" xfId="0" applyFont="1" applyBorder="1" applyAlignment="1">
      <alignment horizontal="center"/>
    </xf>
    <xf numFmtId="0" fontId="3" fillId="0" borderId="4" xfId="0" applyFont="1" applyBorder="1" applyAlignment="1">
      <alignment horizontal="center"/>
    </xf>
    <xf numFmtId="2" fontId="2" fillId="0" borderId="0" xfId="0" applyNumberFormat="1" applyFont="1" applyAlignment="1">
      <alignment horizontal="center"/>
    </xf>
    <xf numFmtId="188" fontId="3" fillId="0" borderId="22" xfId="0" applyNumberFormat="1" applyFont="1" applyBorder="1" applyAlignment="1">
      <alignment horizontal="right"/>
    </xf>
    <xf numFmtId="188" fontId="3" fillId="0" borderId="14" xfId="0" applyNumberFormat="1" applyFont="1" applyBorder="1" applyAlignment="1">
      <alignment horizontal="right"/>
    </xf>
    <xf numFmtId="0" fontId="4" fillId="0" borderId="0" xfId="0" applyFont="1" applyAlignment="1">
      <alignment/>
    </xf>
    <xf numFmtId="3" fontId="3" fillId="0" borderId="15" xfId="74" applyNumberFormat="1" applyFont="1" applyBorder="1">
      <alignment/>
      <protection/>
    </xf>
    <xf numFmtId="9" fontId="3" fillId="0" borderId="0" xfId="74" applyNumberFormat="1" applyFont="1" applyFill="1" applyBorder="1">
      <alignment/>
      <protection/>
    </xf>
    <xf numFmtId="9" fontId="3" fillId="0" borderId="0" xfId="74" applyNumberFormat="1" applyFont="1" applyFill="1" applyBorder="1" applyAlignment="1">
      <alignment horizontal="centerContinuous"/>
      <protection/>
    </xf>
    <xf numFmtId="3" fontId="3" fillId="0" borderId="4" xfId="74" applyNumberFormat="1" applyFont="1" applyBorder="1" applyAlignment="1">
      <alignment horizontal="center"/>
      <protection/>
    </xf>
    <xf numFmtId="3" fontId="3" fillId="0" borderId="4" xfId="74" applyNumberFormat="1" applyFont="1" applyBorder="1" applyAlignment="1">
      <alignment horizontal="centerContinuous"/>
      <protection/>
    </xf>
    <xf numFmtId="9" fontId="3" fillId="0" borderId="24" xfId="74" applyNumberFormat="1" applyFont="1" applyFill="1" applyBorder="1" applyAlignment="1">
      <alignment horizontal="centerContinuous"/>
      <protection/>
    </xf>
    <xf numFmtId="10" fontId="3" fillId="0" borderId="13" xfId="74" applyNumberFormat="1" applyFont="1" applyBorder="1" applyAlignment="1">
      <alignment horizontal="centerContinuous"/>
      <protection/>
    </xf>
    <xf numFmtId="3" fontId="3" fillId="0" borderId="14" xfId="74" applyNumberFormat="1" applyFont="1" applyBorder="1" applyAlignment="1">
      <alignment horizontal="center"/>
      <protection/>
    </xf>
    <xf numFmtId="3" fontId="3" fillId="0" borderId="14" xfId="74" applyNumberFormat="1" applyFont="1" applyBorder="1" applyAlignment="1">
      <alignment horizontal="centerContinuous"/>
      <protection/>
    </xf>
    <xf numFmtId="9" fontId="3" fillId="0" borderId="22" xfId="74" applyNumberFormat="1" applyFont="1" applyFill="1" applyBorder="1">
      <alignment/>
      <protection/>
    </xf>
    <xf numFmtId="10" fontId="3" fillId="0" borderId="17" xfId="74" applyNumberFormat="1" applyFont="1" applyBorder="1" applyAlignment="1">
      <alignment horizontal="centerContinuous"/>
      <protection/>
    </xf>
    <xf numFmtId="10" fontId="3" fillId="0" borderId="23" xfId="74" applyNumberFormat="1" applyFont="1" applyFill="1" applyBorder="1" applyAlignment="1">
      <alignment horizontal="right"/>
      <protection/>
    </xf>
    <xf numFmtId="0" fontId="3" fillId="0" borderId="0" xfId="74" applyFont="1" applyAlignment="1">
      <alignment horizontal="right"/>
      <protection/>
    </xf>
    <xf numFmtId="9" fontId="3" fillId="0" borderId="20" xfId="74" applyNumberFormat="1" applyFont="1" applyBorder="1" applyAlignment="1">
      <alignment horizontal="right"/>
      <protection/>
    </xf>
    <xf numFmtId="188" fontId="3" fillId="0" borderId="14" xfId="74" applyNumberFormat="1" applyFont="1" applyBorder="1" applyAlignment="1">
      <alignment/>
      <protection/>
    </xf>
    <xf numFmtId="188" fontId="3" fillId="0" borderId="22" xfId="74" applyNumberFormat="1" applyFont="1" applyFill="1" applyBorder="1" applyAlignment="1">
      <alignment/>
      <protection/>
    </xf>
    <xf numFmtId="188" fontId="3" fillId="0" borderId="0" xfId="74" applyNumberFormat="1" applyFont="1" applyBorder="1">
      <alignment/>
      <protection/>
    </xf>
    <xf numFmtId="188" fontId="3" fillId="1" borderId="14" xfId="74" applyNumberFormat="1" applyFont="1" applyFill="1" applyBorder="1">
      <alignment/>
      <protection/>
    </xf>
    <xf numFmtId="2" fontId="3" fillId="1" borderId="17" xfId="74" applyNumberFormat="1" applyFont="1" applyFill="1" applyBorder="1">
      <alignment/>
      <protection/>
    </xf>
    <xf numFmtId="188" fontId="3" fillId="0" borderId="14" xfId="74" applyNumberFormat="1" applyFont="1" applyBorder="1">
      <alignment/>
      <protection/>
    </xf>
    <xf numFmtId="2" fontId="3" fillId="0" borderId="17" xfId="74" applyNumberFormat="1" applyFont="1" applyBorder="1">
      <alignment/>
      <protection/>
    </xf>
    <xf numFmtId="0" fontId="3" fillId="0" borderId="0" xfId="74" applyFont="1" applyBorder="1">
      <alignment/>
      <protection/>
    </xf>
    <xf numFmtId="188" fontId="3" fillId="0" borderId="0" xfId="74" applyNumberFormat="1" applyFont="1">
      <alignment/>
      <protection/>
    </xf>
    <xf numFmtId="188" fontId="3" fillId="0" borderId="15" xfId="74" applyNumberFormat="1" applyFont="1" applyBorder="1" applyAlignment="1">
      <alignment/>
      <protection/>
    </xf>
    <xf numFmtId="188" fontId="3" fillId="0" borderId="23" xfId="74" applyNumberFormat="1" applyFont="1" applyFill="1" applyBorder="1" applyAlignment="1">
      <alignment/>
      <protection/>
    </xf>
    <xf numFmtId="188" fontId="3" fillId="0" borderId="15" xfId="74" applyNumberFormat="1" applyFont="1" applyBorder="1">
      <alignment/>
      <protection/>
    </xf>
    <xf numFmtId="2" fontId="3" fillId="0" borderId="16" xfId="74" applyNumberFormat="1" applyFont="1" applyBorder="1">
      <alignment/>
      <protection/>
    </xf>
    <xf numFmtId="10" fontId="3" fillId="0" borderId="0" xfId="74" applyNumberFormat="1" applyFont="1" applyBorder="1">
      <alignment/>
      <protection/>
    </xf>
    <xf numFmtId="0" fontId="2" fillId="0" borderId="0" xfId="74" applyFont="1" applyAlignment="1">
      <alignment horizontal="centerContinuous"/>
      <protection/>
    </xf>
    <xf numFmtId="0" fontId="3" fillId="0" borderId="0" xfId="74" applyFont="1" applyFill="1" applyBorder="1" applyAlignment="1">
      <alignment horizontal="centerContinuous"/>
      <protection/>
    </xf>
    <xf numFmtId="188" fontId="3" fillId="0" borderId="22" xfId="74" applyNumberFormat="1" applyFont="1" applyBorder="1" applyAlignment="1">
      <alignment/>
      <protection/>
    </xf>
    <xf numFmtId="188" fontId="3" fillId="0" borderId="23" xfId="74" applyNumberFormat="1" applyFont="1" applyBorder="1" applyAlignment="1">
      <alignment/>
      <protection/>
    </xf>
    <xf numFmtId="0" fontId="3" fillId="0" borderId="0" xfId="74" applyFont="1" applyFill="1" applyBorder="1">
      <alignment/>
      <protection/>
    </xf>
    <xf numFmtId="0" fontId="3" fillId="0" borderId="4" xfId="74" applyFont="1" applyBorder="1">
      <alignment/>
      <protection/>
    </xf>
    <xf numFmtId="0" fontId="3" fillId="0" borderId="4" xfId="74" applyFont="1" applyBorder="1" applyAlignment="1">
      <alignment horizontal="center"/>
      <protection/>
    </xf>
    <xf numFmtId="0" fontId="3" fillId="0" borderId="4" xfId="74" applyFont="1" applyBorder="1" applyAlignment="1">
      <alignment horizontal="centerContinuous"/>
      <protection/>
    </xf>
    <xf numFmtId="0" fontId="3" fillId="0" borderId="12" xfId="74" applyFont="1" applyBorder="1" applyAlignment="1">
      <alignment horizontal="centerContinuous"/>
      <protection/>
    </xf>
    <xf numFmtId="0" fontId="3" fillId="0" borderId="13" xfId="74" applyFont="1" applyBorder="1" applyAlignment="1">
      <alignment horizontal="centerContinuous"/>
      <protection/>
    </xf>
    <xf numFmtId="0" fontId="3" fillId="0" borderId="15" xfId="74" applyFont="1" applyBorder="1">
      <alignment/>
      <protection/>
    </xf>
    <xf numFmtId="0" fontId="3" fillId="0" borderId="15" xfId="74" applyFont="1" applyBorder="1" applyAlignment="1">
      <alignment horizontal="center"/>
      <protection/>
    </xf>
    <xf numFmtId="0" fontId="3" fillId="0" borderId="18" xfId="74" applyFont="1" applyBorder="1" applyAlignment="1">
      <alignment horizontal="center"/>
      <protection/>
    </xf>
    <xf numFmtId="0" fontId="3" fillId="0" borderId="26" xfId="74" applyFont="1" applyBorder="1" applyAlignment="1">
      <alignment horizontal="center"/>
      <protection/>
    </xf>
    <xf numFmtId="0" fontId="3" fillId="0" borderId="15" xfId="74" applyFont="1" applyBorder="1" applyAlignment="1">
      <alignment horizontal="centerContinuous"/>
      <protection/>
    </xf>
    <xf numFmtId="0" fontId="3" fillId="0" borderId="16" xfId="74" applyFont="1" applyBorder="1" applyAlignment="1">
      <alignment horizontal="centerContinuous"/>
      <protection/>
    </xf>
    <xf numFmtId="0" fontId="3" fillId="0" borderId="17" xfId="74" applyFont="1" applyBorder="1" applyAlignment="1">
      <alignment horizontal="centerContinuous"/>
      <protection/>
    </xf>
    <xf numFmtId="3" fontId="3" fillId="0" borderId="23" xfId="74" applyNumberFormat="1" applyFont="1" applyBorder="1">
      <alignment/>
      <protection/>
    </xf>
    <xf numFmtId="3" fontId="3" fillId="0" borderId="0" xfId="74" applyNumberFormat="1" applyFont="1" applyBorder="1" applyAlignment="1">
      <alignment horizontal="centerContinuous"/>
      <protection/>
    </xf>
    <xf numFmtId="0" fontId="3" fillId="0" borderId="0" xfId="74" applyFont="1" applyBorder="1" applyAlignment="1">
      <alignment horizontal="centerContinuous"/>
      <protection/>
    </xf>
    <xf numFmtId="3" fontId="4" fillId="0" borderId="14" xfId="72" applyNumberFormat="1" applyFont="1" applyFill="1" applyBorder="1" applyAlignment="1">
      <alignment horizontal="left" vertical="center"/>
      <protection/>
    </xf>
    <xf numFmtId="188" fontId="4" fillId="0" borderId="14" xfId="72" applyNumberFormat="1" applyFont="1" applyFill="1" applyBorder="1" applyAlignment="1">
      <alignment horizontal="right" vertical="center"/>
      <protection/>
    </xf>
    <xf numFmtId="188" fontId="4" fillId="0" borderId="0" xfId="72" applyNumberFormat="1" applyFont="1" applyFill="1" applyBorder="1" applyAlignment="1">
      <alignment horizontal="right" vertical="center"/>
      <protection/>
    </xf>
    <xf numFmtId="3" fontId="21" fillId="0" borderId="17" xfId="0" applyNumberFormat="1" applyFont="1" applyBorder="1" applyAlignment="1">
      <alignment vertical="center"/>
    </xf>
    <xf numFmtId="0" fontId="4" fillId="0" borderId="33" xfId="0" applyFont="1" applyBorder="1" applyAlignment="1">
      <alignment/>
    </xf>
    <xf numFmtId="0" fontId="3" fillId="0" borderId="34" xfId="0" applyFont="1" applyBorder="1" applyAlignment="1">
      <alignment vertical="top" wrapText="1"/>
    </xf>
    <xf numFmtId="0" fontId="4" fillId="0" borderId="13" xfId="0" applyFont="1" applyBorder="1" applyAlignment="1">
      <alignment/>
    </xf>
    <xf numFmtId="0" fontId="3" fillId="0" borderId="16" xfId="0" applyFont="1" applyBorder="1" applyAlignment="1">
      <alignment/>
    </xf>
    <xf numFmtId="0" fontId="4" fillId="0" borderId="0" xfId="0" applyFont="1" applyBorder="1" applyAlignment="1">
      <alignment/>
    </xf>
    <xf numFmtId="3" fontId="21" fillId="0" borderId="16" xfId="0" applyNumberFormat="1" applyFont="1" applyFill="1" applyBorder="1" applyAlignment="1">
      <alignment vertical="center"/>
    </xf>
    <xf numFmtId="188" fontId="4" fillId="0" borderId="15" xfId="72" applyNumberFormat="1" applyFont="1" applyFill="1" applyBorder="1" applyAlignment="1">
      <alignment horizontal="right" vertical="center"/>
      <protection/>
    </xf>
    <xf numFmtId="188" fontId="4" fillId="0" borderId="21" xfId="72" applyNumberFormat="1" applyFont="1" applyFill="1" applyBorder="1" applyAlignment="1">
      <alignment horizontal="right" vertical="center"/>
      <protection/>
    </xf>
    <xf numFmtId="9" fontId="3" fillId="0" borderId="0" xfId="74" applyNumberFormat="1" applyFont="1" applyBorder="1">
      <alignment/>
      <protection/>
    </xf>
    <xf numFmtId="9" fontId="3" fillId="0" borderId="0" xfId="74" applyNumberFormat="1" applyFont="1" applyBorder="1" applyAlignment="1">
      <alignment horizontal="centerContinuous"/>
      <protection/>
    </xf>
    <xf numFmtId="3" fontId="3" fillId="0" borderId="4" xfId="74" applyNumberFormat="1" applyFont="1" applyBorder="1">
      <alignment/>
      <protection/>
    </xf>
    <xf numFmtId="10" fontId="3" fillId="0" borderId="12" xfId="74" applyNumberFormat="1" applyFont="1" applyBorder="1" applyAlignment="1">
      <alignment horizontal="centerContinuous"/>
      <protection/>
    </xf>
    <xf numFmtId="9" fontId="3" fillId="0" borderId="12" xfId="74" applyNumberFormat="1" applyFont="1" applyBorder="1" applyAlignment="1">
      <alignment horizontal="centerContinuous"/>
      <protection/>
    </xf>
    <xf numFmtId="9" fontId="3" fillId="0" borderId="13" xfId="74" applyNumberFormat="1" applyFont="1" applyFill="1" applyBorder="1" applyAlignment="1">
      <alignment horizontal="centerContinuous"/>
      <protection/>
    </xf>
    <xf numFmtId="3" fontId="3" fillId="0" borderId="15" xfId="74" applyNumberFormat="1" applyFont="1" applyBorder="1" applyAlignment="1">
      <alignment horizontal="centerContinuous"/>
      <protection/>
    </xf>
    <xf numFmtId="3" fontId="3" fillId="0" borderId="16" xfId="74" applyNumberFormat="1" applyFont="1" applyBorder="1" applyAlignment="1">
      <alignment horizontal="centerContinuous"/>
      <protection/>
    </xf>
    <xf numFmtId="9" fontId="3" fillId="0" borderId="17" xfId="74" applyNumberFormat="1" applyFont="1" applyFill="1" applyBorder="1">
      <alignment/>
      <protection/>
    </xf>
    <xf numFmtId="10" fontId="3" fillId="0" borderId="19" xfId="74" applyNumberFormat="1" applyFont="1" applyBorder="1" applyAlignment="1">
      <alignment horizontal="right"/>
      <protection/>
    </xf>
    <xf numFmtId="10" fontId="3" fillId="0" borderId="20" xfId="74" applyNumberFormat="1" applyFont="1" applyFill="1" applyBorder="1" applyAlignment="1">
      <alignment horizontal="right"/>
      <protection/>
    </xf>
    <xf numFmtId="188" fontId="3" fillId="0" borderId="0" xfId="74" applyNumberFormat="1" applyFont="1" applyAlignment="1">
      <alignment/>
      <protection/>
    </xf>
    <xf numFmtId="188" fontId="3" fillId="0" borderId="0" xfId="74" applyNumberFormat="1" applyFont="1" applyFill="1" applyBorder="1" applyAlignment="1">
      <alignment/>
      <protection/>
    </xf>
    <xf numFmtId="188" fontId="3" fillId="0" borderId="17" xfId="74" applyNumberFormat="1" applyFont="1" applyFill="1" applyBorder="1">
      <alignment/>
      <protection/>
    </xf>
    <xf numFmtId="188" fontId="3" fillId="0" borderId="0" xfId="74" applyNumberFormat="1" applyFont="1" applyBorder="1" applyAlignment="1">
      <alignment/>
      <protection/>
    </xf>
    <xf numFmtId="3" fontId="2" fillId="0" borderId="0" xfId="74" applyNumberFormat="1" applyFont="1" applyBorder="1" applyAlignment="1">
      <alignment horizontal="centerContinuous"/>
      <protection/>
    </xf>
    <xf numFmtId="188" fontId="3" fillId="0" borderId="4" xfId="74" applyNumberFormat="1" applyFont="1" applyBorder="1" applyAlignment="1">
      <alignment/>
      <protection/>
    </xf>
    <xf numFmtId="188" fontId="3" fillId="0" borderId="12" xfId="74" applyNumberFormat="1" applyFont="1" applyBorder="1" applyAlignment="1">
      <alignment/>
      <protection/>
    </xf>
    <xf numFmtId="188" fontId="3" fillId="0" borderId="12" xfId="74" applyNumberFormat="1" applyFont="1" applyFill="1" applyBorder="1" applyAlignment="1">
      <alignment/>
      <protection/>
    </xf>
    <xf numFmtId="188" fontId="3" fillId="0" borderId="13" xfId="74" applyNumberFormat="1" applyFont="1" applyFill="1" applyBorder="1">
      <alignment/>
      <protection/>
    </xf>
    <xf numFmtId="3" fontId="3" fillId="0" borderId="14" xfId="74" applyNumberFormat="1" applyFont="1" applyFill="1" applyBorder="1">
      <alignment/>
      <protection/>
    </xf>
    <xf numFmtId="188" fontId="3" fillId="0" borderId="14" xfId="74" applyNumberFormat="1" applyFont="1" applyFill="1" applyBorder="1" applyAlignment="1">
      <alignment/>
      <protection/>
    </xf>
    <xf numFmtId="188" fontId="3" fillId="0" borderId="0" xfId="74" applyNumberFormat="1" applyFont="1" applyFill="1" applyAlignment="1">
      <alignment/>
      <protection/>
    </xf>
    <xf numFmtId="0" fontId="3" fillId="0" borderId="0" xfId="74" applyFont="1" applyFill="1">
      <alignment/>
      <protection/>
    </xf>
    <xf numFmtId="3" fontId="3" fillId="0" borderId="0" xfId="74" applyNumberFormat="1" applyFont="1" applyFill="1" applyBorder="1">
      <alignment/>
      <protection/>
    </xf>
    <xf numFmtId="188" fontId="3" fillId="0" borderId="0" xfId="74" applyNumberFormat="1" applyFont="1" applyFill="1" applyBorder="1">
      <alignment/>
      <protection/>
    </xf>
    <xf numFmtId="3" fontId="2" fillId="0" borderId="0" xfId="74" applyNumberFormat="1" applyFont="1" applyFill="1" applyAlignment="1">
      <alignment horizontal="centerContinuous"/>
      <protection/>
    </xf>
    <xf numFmtId="3" fontId="3" fillId="0" borderId="0" xfId="74" applyNumberFormat="1" applyFont="1" applyFill="1" applyAlignment="1">
      <alignment horizontal="centerContinuous"/>
      <protection/>
    </xf>
    <xf numFmtId="10" fontId="3" fillId="0" borderId="0" xfId="74" applyNumberFormat="1" applyFont="1" applyFill="1" applyAlignment="1">
      <alignment horizontal="centerContinuous"/>
      <protection/>
    </xf>
    <xf numFmtId="0" fontId="3" fillId="0" borderId="0" xfId="74" applyFont="1" applyFill="1" applyAlignment="1">
      <alignment horizontal="centerContinuous"/>
      <protection/>
    </xf>
    <xf numFmtId="3" fontId="3" fillId="0" borderId="0" xfId="74" applyNumberFormat="1" applyFont="1" applyFill="1">
      <alignment/>
      <protection/>
    </xf>
    <xf numFmtId="10" fontId="3" fillId="0" borderId="0" xfId="74" applyNumberFormat="1" applyFont="1" applyFill="1">
      <alignment/>
      <protection/>
    </xf>
    <xf numFmtId="3" fontId="3" fillId="0" borderId="4" xfId="74" applyNumberFormat="1" applyFont="1" applyFill="1" applyBorder="1">
      <alignment/>
      <protection/>
    </xf>
    <xf numFmtId="3" fontId="3" fillId="0" borderId="4" xfId="74" applyNumberFormat="1" applyFont="1" applyFill="1" applyBorder="1" applyAlignment="1">
      <alignment horizontal="centerContinuous"/>
      <protection/>
    </xf>
    <xf numFmtId="10" fontId="3" fillId="0" borderId="12" xfId="74" applyNumberFormat="1" applyFont="1" applyFill="1" applyBorder="1" applyAlignment="1">
      <alignment horizontal="centerContinuous"/>
      <protection/>
    </xf>
    <xf numFmtId="9" fontId="3" fillId="0" borderId="12" xfId="74" applyNumberFormat="1" applyFont="1" applyFill="1" applyBorder="1" applyAlignment="1">
      <alignment horizontal="centerContinuous"/>
      <protection/>
    </xf>
    <xf numFmtId="3" fontId="3" fillId="0" borderId="14" xfId="74" applyNumberFormat="1" applyFont="1" applyFill="1" applyBorder="1" applyAlignment="1">
      <alignment horizontal="centerContinuous"/>
      <protection/>
    </xf>
    <xf numFmtId="3" fontId="3" fillId="0" borderId="15" xfId="74" applyNumberFormat="1" applyFont="1" applyFill="1" applyBorder="1" applyAlignment="1">
      <alignment horizontal="centerContinuous"/>
      <protection/>
    </xf>
    <xf numFmtId="3" fontId="3" fillId="0" borderId="16" xfId="74" applyNumberFormat="1" applyFont="1" applyFill="1" applyBorder="1" applyAlignment="1">
      <alignment horizontal="centerContinuous"/>
      <protection/>
    </xf>
    <xf numFmtId="3" fontId="3" fillId="0" borderId="15" xfId="74" applyNumberFormat="1" applyFont="1" applyFill="1" applyBorder="1" applyAlignment="1">
      <alignment horizontal="center"/>
      <protection/>
    </xf>
    <xf numFmtId="3" fontId="3" fillId="0" borderId="18" xfId="74" applyNumberFormat="1" applyFont="1" applyFill="1" applyBorder="1" applyAlignment="1">
      <alignment horizontal="right"/>
      <protection/>
    </xf>
    <xf numFmtId="10" fontId="3" fillId="0" borderId="19" xfId="74" applyNumberFormat="1" applyFont="1" applyFill="1" applyBorder="1" applyAlignment="1">
      <alignment horizontal="right"/>
      <protection/>
    </xf>
    <xf numFmtId="0" fontId="3" fillId="0" borderId="0" xfId="74" applyFont="1" applyFill="1" applyAlignment="1">
      <alignment horizontal="right"/>
      <protection/>
    </xf>
    <xf numFmtId="188" fontId="3" fillId="0" borderId="4" xfId="74" applyNumberFormat="1" applyFont="1" applyFill="1" applyBorder="1" applyAlignment="1">
      <alignment/>
      <protection/>
    </xf>
    <xf numFmtId="0" fontId="3" fillId="0" borderId="14" xfId="0" applyFont="1" applyBorder="1" applyAlignment="1">
      <alignment horizontal="left" indent="4"/>
    </xf>
    <xf numFmtId="0" fontId="3" fillId="0" borderId="17" xfId="74" applyFont="1" applyFill="1" applyBorder="1">
      <alignment/>
      <protection/>
    </xf>
    <xf numFmtId="0" fontId="4" fillId="0" borderId="0" xfId="74" applyNumberFormat="1" applyFont="1">
      <alignment/>
      <protection/>
    </xf>
    <xf numFmtId="0" fontId="0" fillId="0" borderId="14" xfId="0" applyFont="1" applyBorder="1" applyAlignment="1">
      <alignment horizontal="left" indent="4"/>
    </xf>
    <xf numFmtId="0" fontId="0" fillId="0" borderId="17" xfId="74" applyFont="1" applyFill="1" applyBorder="1">
      <alignment/>
      <protection/>
    </xf>
    <xf numFmtId="0" fontId="0" fillId="0" borderId="12" xfId="74" applyNumberFormat="1" applyFont="1" applyBorder="1" applyAlignment="1">
      <alignment horizontal="left" vertical="top" wrapText="1"/>
      <protection/>
    </xf>
    <xf numFmtId="1" fontId="4" fillId="1" borderId="0" xfId="74" applyNumberFormat="1" applyFont="1" applyFill="1" applyBorder="1" applyAlignment="1">
      <alignment horizontal="right"/>
      <protection/>
    </xf>
    <xf numFmtId="3" fontId="3" fillId="0" borderId="0" xfId="74" applyNumberFormat="1" applyFont="1" applyBorder="1">
      <alignment/>
      <protection/>
    </xf>
    <xf numFmtId="3" fontId="3" fillId="0" borderId="0" xfId="74" applyNumberFormat="1" applyFont="1" applyBorder="1" applyAlignment="1">
      <alignment horizontal="right"/>
      <protection/>
    </xf>
    <xf numFmtId="3" fontId="21" fillId="0" borderId="17" xfId="0" applyNumberFormat="1" applyFont="1" applyFill="1" applyBorder="1" applyAlignment="1">
      <alignment vertical="center"/>
    </xf>
    <xf numFmtId="189" fontId="3" fillId="0" borderId="14" xfId="73" applyNumberFormat="1" applyFont="1" applyBorder="1">
      <alignment/>
      <protection/>
    </xf>
    <xf numFmtId="0" fontId="3" fillId="0" borderId="18" xfId="0" applyFont="1" applyBorder="1" applyAlignment="1">
      <alignment/>
    </xf>
    <xf numFmtId="188" fontId="3" fillId="0" borderId="26" xfId="0" applyNumberFormat="1" applyFont="1" applyBorder="1" applyAlignment="1">
      <alignment/>
    </xf>
    <xf numFmtId="2" fontId="3" fillId="0" borderId="26" xfId="0" applyNumberFormat="1" applyFont="1" applyBorder="1" applyAlignment="1">
      <alignment/>
    </xf>
    <xf numFmtId="2" fontId="3" fillId="0" borderId="21" xfId="74" applyNumberFormat="1" applyFont="1" applyBorder="1">
      <alignment/>
      <protection/>
    </xf>
    <xf numFmtId="188" fontId="3" fillId="0" borderId="23" xfId="0" applyNumberFormat="1" applyFont="1" applyBorder="1" applyAlignment="1">
      <alignment/>
    </xf>
    <xf numFmtId="2" fontId="3" fillId="0" borderId="23" xfId="0" applyNumberFormat="1" applyFont="1" applyBorder="1" applyAlignment="1">
      <alignment/>
    </xf>
    <xf numFmtId="188" fontId="3" fillId="0" borderId="0" xfId="0" applyNumberFormat="1" applyFont="1" applyBorder="1" applyAlignment="1">
      <alignment horizontal="center"/>
    </xf>
    <xf numFmtId="188" fontId="3" fillId="0" borderId="15" xfId="0" applyNumberFormat="1" applyFont="1" applyBorder="1" applyAlignment="1">
      <alignment horizontal="right"/>
    </xf>
    <xf numFmtId="2" fontId="3" fillId="0" borderId="23" xfId="0" applyNumberFormat="1" applyFont="1" applyBorder="1" applyAlignment="1">
      <alignment horizontal="right"/>
    </xf>
    <xf numFmtId="188" fontId="3" fillId="0" borderId="22" xfId="0" applyNumberFormat="1" applyFont="1" applyBorder="1" applyAlignment="1">
      <alignment horizontal="right"/>
    </xf>
    <xf numFmtId="3" fontId="4" fillId="0" borderId="23" xfId="74" applyNumberFormat="1" applyFont="1" applyBorder="1" applyAlignment="1">
      <alignment horizontal="center"/>
      <protection/>
    </xf>
    <xf numFmtId="0" fontId="3" fillId="0" borderId="14" xfId="0" applyFont="1" applyBorder="1" applyAlignment="1">
      <alignment/>
    </xf>
    <xf numFmtId="0" fontId="3" fillId="0" borderId="0" xfId="0" applyFont="1" applyBorder="1" applyAlignment="1">
      <alignment/>
    </xf>
    <xf numFmtId="188" fontId="3" fillId="0" borderId="14" xfId="0" applyNumberFormat="1" applyFont="1" applyBorder="1" applyAlignment="1">
      <alignment/>
    </xf>
    <xf numFmtId="188" fontId="3" fillId="0" borderId="0" xfId="0" applyNumberFormat="1" applyFont="1" applyBorder="1" applyAlignment="1">
      <alignment/>
    </xf>
    <xf numFmtId="3" fontId="3" fillId="0" borderId="26" xfId="74" applyNumberFormat="1" applyFont="1" applyBorder="1" applyAlignment="1">
      <alignment horizontal="right"/>
      <protection/>
    </xf>
    <xf numFmtId="3" fontId="3" fillId="0" borderId="24" xfId="74" applyNumberFormat="1" applyFont="1" applyBorder="1" applyAlignment="1">
      <alignment horizontal="right"/>
      <protection/>
    </xf>
    <xf numFmtId="3" fontId="3" fillId="0" borderId="22" xfId="74" applyNumberFormat="1" applyFont="1" applyBorder="1" applyAlignment="1">
      <alignment horizontal="right"/>
      <protection/>
    </xf>
    <xf numFmtId="3" fontId="3" fillId="0" borderId="35" xfId="74" applyNumberFormat="1" applyFont="1" applyBorder="1" applyAlignment="1">
      <alignment horizontal="right"/>
      <protection/>
    </xf>
    <xf numFmtId="3" fontId="3" fillId="0" borderId="27" xfId="74" applyNumberFormat="1" applyFont="1" applyBorder="1" applyAlignment="1">
      <alignment horizontal="right"/>
      <protection/>
    </xf>
    <xf numFmtId="3" fontId="3" fillId="0" borderId="23" xfId="74" applyNumberFormat="1" applyFont="1" applyBorder="1" applyAlignment="1">
      <alignment horizontal="right"/>
      <protection/>
    </xf>
    <xf numFmtId="0" fontId="3" fillId="0" borderId="26" xfId="0" applyFont="1" applyBorder="1" applyAlignment="1">
      <alignment horizontal="right"/>
    </xf>
    <xf numFmtId="188" fontId="3" fillId="0" borderId="24" xfId="0" applyNumberFormat="1" applyFont="1" applyBorder="1" applyAlignment="1">
      <alignment horizontal="right"/>
    </xf>
    <xf numFmtId="188" fontId="3" fillId="0" borderId="23" xfId="0" applyNumberFormat="1" applyFont="1" applyBorder="1" applyAlignment="1">
      <alignment horizontal="right"/>
    </xf>
    <xf numFmtId="188" fontId="3" fillId="0" borderId="26" xfId="0" applyNumberFormat="1" applyFont="1" applyBorder="1" applyAlignment="1">
      <alignment horizontal="right"/>
    </xf>
    <xf numFmtId="0" fontId="2" fillId="0" borderId="0" xfId="0" applyFont="1" applyAlignment="1">
      <alignment/>
    </xf>
    <xf numFmtId="0" fontId="2" fillId="0" borderId="0" xfId="0" applyFont="1" applyBorder="1" applyAlignment="1">
      <alignment vertical="center"/>
    </xf>
    <xf numFmtId="3" fontId="3" fillId="0" borderId="26" xfId="74" applyNumberFormat="1" applyFont="1" applyBorder="1" applyAlignment="1">
      <alignment horizontal="right"/>
      <protection/>
    </xf>
    <xf numFmtId="3" fontId="3" fillId="0" borderId="27" xfId="74" applyNumberFormat="1" applyFont="1" applyBorder="1">
      <alignment/>
      <protection/>
    </xf>
    <xf numFmtId="188" fontId="3" fillId="0" borderId="27" xfId="0" applyNumberFormat="1" applyFont="1" applyBorder="1" applyAlignment="1">
      <alignment horizontal="right"/>
    </xf>
    <xf numFmtId="3" fontId="4" fillId="0" borderId="0" xfId="74" applyNumberFormat="1" applyFont="1" applyAlignment="1">
      <alignment wrapText="1"/>
      <protection/>
    </xf>
    <xf numFmtId="0" fontId="0" fillId="0" borderId="0" xfId="0" applyFont="1" applyAlignment="1">
      <alignment/>
    </xf>
    <xf numFmtId="0" fontId="1" fillId="0" borderId="0" xfId="0" applyFont="1" applyAlignment="1">
      <alignment/>
    </xf>
    <xf numFmtId="3" fontId="4" fillId="0" borderId="15" xfId="74" applyNumberFormat="1" applyFont="1" applyBorder="1" applyAlignment="1">
      <alignment horizontal="center"/>
      <protection/>
    </xf>
    <xf numFmtId="3" fontId="4" fillId="0" borderId="16" xfId="74" applyNumberFormat="1" applyFont="1" applyBorder="1" applyAlignment="1">
      <alignment horizontal="center"/>
      <protection/>
    </xf>
    <xf numFmtId="0" fontId="3" fillId="0" borderId="26" xfId="0" applyFont="1" applyBorder="1" applyAlignment="1">
      <alignment horizontal="center"/>
    </xf>
    <xf numFmtId="0" fontId="3" fillId="0" borderId="24"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vertical="center"/>
    </xf>
    <xf numFmtId="2" fontId="3" fillId="0" borderId="29" xfId="0" applyNumberFormat="1" applyFont="1" applyBorder="1" applyAlignment="1">
      <alignment vertical="top" wrapText="1"/>
    </xf>
    <xf numFmtId="2" fontId="3" fillId="0" borderId="30" xfId="0" applyNumberFormat="1" applyFont="1" applyBorder="1" applyAlignment="1">
      <alignment vertical="top" wrapText="1"/>
    </xf>
    <xf numFmtId="2" fontId="3" fillId="0" borderId="31" xfId="0" applyNumberFormat="1" applyFont="1" applyBorder="1" applyAlignment="1">
      <alignment vertical="top" wrapText="1"/>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 fontId="2" fillId="0" borderId="4" xfId="74" applyNumberFormat="1" applyFont="1" applyBorder="1" applyAlignment="1">
      <alignment horizontal="left" vertical="center" wrapText="1"/>
      <protection/>
    </xf>
    <xf numFmtId="3" fontId="2" fillId="0" borderId="12" xfId="74" applyNumberFormat="1" applyFont="1" applyBorder="1" applyAlignment="1">
      <alignment horizontal="left" vertical="center" wrapText="1"/>
      <protection/>
    </xf>
    <xf numFmtId="3" fontId="2" fillId="0" borderId="13" xfId="74" applyNumberFormat="1" applyFont="1" applyBorder="1" applyAlignment="1">
      <alignment horizontal="left" vertical="center" wrapText="1"/>
      <protection/>
    </xf>
    <xf numFmtId="3" fontId="2" fillId="0" borderId="15" xfId="74" applyNumberFormat="1" applyFont="1" applyBorder="1" applyAlignment="1">
      <alignment horizontal="left" vertical="center" wrapText="1"/>
      <protection/>
    </xf>
    <xf numFmtId="3" fontId="2" fillId="0" borderId="21" xfId="74" applyNumberFormat="1" applyFont="1" applyBorder="1" applyAlignment="1">
      <alignment horizontal="left" vertical="center" wrapText="1"/>
      <protection/>
    </xf>
    <xf numFmtId="3" fontId="2" fillId="0" borderId="16" xfId="74" applyNumberFormat="1" applyFont="1" applyBorder="1" applyAlignment="1">
      <alignment horizontal="left" vertical="center" wrapText="1"/>
      <protection/>
    </xf>
    <xf numFmtId="3" fontId="2" fillId="0" borderId="4" xfId="74" applyNumberFormat="1" applyFont="1" applyBorder="1" applyAlignment="1">
      <alignment horizontal="center" vertical="center"/>
      <protection/>
    </xf>
    <xf numFmtId="3" fontId="2" fillId="0" borderId="12" xfId="74" applyNumberFormat="1" applyFont="1" applyBorder="1" applyAlignment="1">
      <alignment horizontal="center" vertical="center"/>
      <protection/>
    </xf>
    <xf numFmtId="3" fontId="2" fillId="0" borderId="13" xfId="74" applyNumberFormat="1" applyFont="1" applyBorder="1" applyAlignment="1">
      <alignment horizontal="center" vertical="center"/>
      <protection/>
    </xf>
    <xf numFmtId="3" fontId="2" fillId="0" borderId="15" xfId="74" applyNumberFormat="1" applyFont="1" applyBorder="1" applyAlignment="1">
      <alignment horizontal="center" vertical="center"/>
      <protection/>
    </xf>
    <xf numFmtId="3" fontId="2" fillId="0" borderId="21" xfId="74" applyNumberFormat="1" applyFont="1" applyBorder="1" applyAlignment="1">
      <alignment horizontal="center" vertical="center"/>
      <protection/>
    </xf>
    <xf numFmtId="3" fontId="2" fillId="0" borderId="16" xfId="74" applyNumberFormat="1" applyFont="1" applyBorder="1" applyAlignment="1">
      <alignment horizontal="center" vertical="center"/>
      <protection/>
    </xf>
    <xf numFmtId="3" fontId="2" fillId="0" borderId="4" xfId="74" applyNumberFormat="1" applyFont="1" applyBorder="1" applyAlignment="1">
      <alignment horizontal="left" vertical="top" wrapText="1"/>
      <protection/>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16" xfId="0" applyBorder="1" applyAlignment="1">
      <alignment horizontal="left" vertical="top" wrapText="1"/>
    </xf>
    <xf numFmtId="3" fontId="4" fillId="0" borderId="0" xfId="74" applyNumberFormat="1" applyFont="1" applyAlignment="1">
      <alignment horizontal="left" vertical="top" wrapText="1"/>
      <protection/>
    </xf>
    <xf numFmtId="3" fontId="3" fillId="0" borderId="18" xfId="74" applyNumberFormat="1" applyFont="1" applyBorder="1" applyAlignment="1">
      <alignment horizontal="center"/>
      <protection/>
    </xf>
    <xf numFmtId="3" fontId="3" fillId="0" borderId="20" xfId="74" applyNumberFormat="1" applyFont="1" applyBorder="1" applyAlignment="1">
      <alignment horizontal="center"/>
      <protection/>
    </xf>
    <xf numFmtId="3" fontId="2" fillId="0" borderId="0" xfId="74" applyNumberFormat="1" applyFont="1" applyAlignment="1">
      <alignment horizontal="center"/>
      <protection/>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21" xfId="0" applyFont="1" applyBorder="1" applyAlignment="1">
      <alignment horizontal="left" vertical="top" wrapText="1"/>
    </xf>
    <xf numFmtId="0" fontId="3" fillId="0" borderId="16" xfId="0" applyFont="1" applyBorder="1" applyAlignment="1">
      <alignment horizontal="left" vertical="top" wrapText="1"/>
    </xf>
    <xf numFmtId="0" fontId="3" fillId="0" borderId="4" xfId="71" applyNumberFormat="1" applyFont="1" applyBorder="1" applyAlignment="1">
      <alignment horizontal="left" vertical="top" wrapText="1"/>
      <protection/>
    </xf>
    <xf numFmtId="0" fontId="3" fillId="0" borderId="12" xfId="71" applyNumberFormat="1" applyFont="1" applyBorder="1" applyAlignment="1">
      <alignment horizontal="left" vertical="top" wrapText="1"/>
      <protection/>
    </xf>
    <xf numFmtId="0" fontId="3" fillId="0" borderId="13" xfId="71" applyNumberFormat="1" applyFont="1" applyBorder="1" applyAlignment="1">
      <alignment horizontal="left" vertical="top" wrapText="1"/>
      <protection/>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16" xfId="0" applyFont="1" applyBorder="1" applyAlignment="1">
      <alignment horizontal="left" vertical="top" wrapText="1"/>
    </xf>
    <xf numFmtId="0" fontId="0" fillId="0" borderId="4" xfId="71" applyNumberFormat="1" applyFont="1" applyBorder="1" applyAlignment="1">
      <alignment horizontal="left" vertical="top" wrapText="1"/>
      <protection/>
    </xf>
    <xf numFmtId="0" fontId="0" fillId="0" borderId="12" xfId="71" applyNumberFormat="1" applyFont="1" applyBorder="1" applyAlignment="1">
      <alignment horizontal="left" vertical="top" wrapText="1"/>
      <protection/>
    </xf>
    <xf numFmtId="0" fontId="0" fillId="0" borderId="13" xfId="71" applyNumberFormat="1" applyFont="1" applyBorder="1" applyAlignment="1">
      <alignment horizontal="left" vertical="top" wrapText="1"/>
      <protection/>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0" fillId="0" borderId="18" xfId="74" applyNumberFormat="1" applyFont="1" applyBorder="1" applyAlignment="1">
      <alignment horizontal="left" vertical="top" wrapText="1"/>
      <protection/>
    </xf>
    <xf numFmtId="0" fontId="0" fillId="0" borderId="19" xfId="74" applyNumberFormat="1" applyFont="1" applyBorder="1" applyAlignment="1">
      <alignment horizontal="left" vertical="top" wrapText="1"/>
      <protection/>
    </xf>
    <xf numFmtId="0" fontId="0" fillId="0" borderId="20" xfId="74" applyNumberFormat="1" applyFont="1" applyBorder="1" applyAlignment="1">
      <alignment horizontal="left" vertical="top" wrapText="1"/>
      <protection/>
    </xf>
    <xf numFmtId="0" fontId="2" fillId="0" borderId="0" xfId="74" applyFont="1" applyAlignment="1">
      <alignment horizontal="center"/>
      <protection/>
    </xf>
    <xf numFmtId="3" fontId="3" fillId="0" borderId="15" xfId="74" applyNumberFormat="1" applyFont="1" applyBorder="1" applyAlignment="1">
      <alignment horizontal="center"/>
      <protection/>
    </xf>
    <xf numFmtId="3" fontId="3" fillId="0" borderId="16" xfId="74" applyNumberFormat="1" applyFont="1" applyBorder="1" applyAlignment="1">
      <alignment horizontal="center"/>
      <protection/>
    </xf>
    <xf numFmtId="3" fontId="3" fillId="0" borderId="14" xfId="74" applyNumberFormat="1" applyFont="1" applyBorder="1" applyAlignment="1">
      <alignment horizontal="center"/>
      <protection/>
    </xf>
    <xf numFmtId="3" fontId="3" fillId="0" borderId="17" xfId="74" applyNumberFormat="1" applyFont="1" applyBorder="1" applyAlignment="1">
      <alignment horizontal="center"/>
      <protection/>
    </xf>
    <xf numFmtId="3" fontId="3" fillId="0" borderId="27" xfId="74" applyNumberFormat="1" applyFont="1" applyFill="1" applyBorder="1" applyAlignment="1">
      <alignment horizontal="right"/>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_96BUSO01" xfId="71"/>
    <cellStyle name="Standaard_97EVO15" xfId="72"/>
    <cellStyle name="Standaard_dko9900" xfId="73"/>
    <cellStyle name="Standaard_evo9899" xfId="74"/>
    <cellStyle name="Standaard_evolutie type5" xfId="75"/>
    <cellStyle name="Standaard_l_hoger0203"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771525</xdr:colOff>
      <xdr:row>0</xdr:row>
      <xdr:rowOff>0</xdr:rowOff>
    </xdr:to>
    <xdr:sp>
      <xdr:nvSpPr>
        <xdr:cNvPr id="1" name="Tekst 2"/>
        <xdr:cNvSpPr txBox="1">
          <a:spLocks noChangeArrowheads="1"/>
        </xdr:cNvSpPr>
      </xdr:nvSpPr>
      <xdr:spPr>
        <a:xfrm>
          <a:off x="19050" y="0"/>
          <a:ext cx="718185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(1) Vanaf het academiejaar 1999-2000 worden de studentengegevens verzameld door het departement Onderwijs via de Databank Tertiair Onderwijs (DTO). De vorige jaren was de Vlaamse Interuniversitaire Raad (Vl.I.R) verantwoordelijk voor de aanlevering van de gegevens.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Voor het bepalen van de studentenbevolking in het universitair onderwijs, worden in DTO de hoofdinschrijvingen in volgende opleidingen meegeteld: academische basisopleidingen, aanvullende opleidingen, specialisatieopleidingen en de academische initiële lerarenopleiding.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0</xdr:colOff>
      <xdr:row>51</xdr:row>
      <xdr:rowOff>0</xdr:rowOff>
    </xdr:to>
    <xdr:sp>
      <xdr:nvSpPr>
        <xdr:cNvPr id="1" name="Rectangle 1"/>
        <xdr:cNvSpPr>
          <a:spLocks/>
        </xdr:cNvSpPr>
      </xdr:nvSpPr>
      <xdr:spPr>
        <a:xfrm>
          <a:off x="0" y="68389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Tekst 1"/>
        <xdr:cNvSpPr txBox="1">
          <a:spLocks noChangeArrowheads="1"/>
        </xdr:cNvSpPr>
      </xdr:nvSpPr>
      <xdr:spPr>
        <a:xfrm>
          <a:off x="0" y="16192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is er vanaf het schooljaar 1999-2000 een andere wijze van registratie van cursisten. Het aantal inschrijvingen in opleidingen gestart binnen de referteperiode wordt geteld.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herstructurering in het onderwijs voor sociale promotie en de gewijzigde gegevensopvraging hebben tot gevolg dat er een breuk komt in de historieken. De gegevens vanaf 1/9/1999 kunnen niet meer vergeleken worden met deze van vroegere jaren. In 1999-2000 was er een overgangsperiode en werd er geregistreerd in een beperkte referteperiode (1/9/1999 – 31/1/2000). Vanaf 2000-2001 hebben de inschrijvingen betrekking op de volledige referteperiode (van 1 februari X tot 31 januari X+1).
</a:t>
          </a:r>
          <a:r>
            <a:rPr lang="en-US" cap="none" sz="900" b="0" i="0" u="none" baseline="0">
              <a:solidFill>
                <a:srgbClr val="000000"/>
              </a:solidFill>
              <a:latin typeface="Arial"/>
              <a:ea typeface="Arial"/>
              <a:cs typeface="Arial"/>
            </a:rPr>
            <a:t>'Talen' wordt bovendien na de herstructurering niet meer apart beschouwd, maar is in de nieuwe structuur in 2 studiegebieden ingedeeld ('Nederlands tweede taal' wordt als apart studiegebied opgenomen).</a:t>
          </a:r>
        </a:p>
      </xdr:txBody>
    </xdr:sp>
    <xdr:clientData/>
  </xdr:twoCellAnchor>
  <xdr:twoCellAnchor>
    <xdr:from>
      <xdr:col>0</xdr:col>
      <xdr:colOff>19050</xdr:colOff>
      <xdr:row>32</xdr:row>
      <xdr:rowOff>9525</xdr:rowOff>
    </xdr:from>
    <xdr:to>
      <xdr:col>11</xdr:col>
      <xdr:colOff>619125</xdr:colOff>
      <xdr:row>39</xdr:row>
      <xdr:rowOff>0</xdr:rowOff>
    </xdr:to>
    <xdr:sp>
      <xdr:nvSpPr>
        <xdr:cNvPr id="2" name="Tekst 1"/>
        <xdr:cNvSpPr txBox="1">
          <a:spLocks noChangeArrowheads="1"/>
        </xdr:cNvSpPr>
      </xdr:nvSpPr>
      <xdr:spPr>
        <a:xfrm>
          <a:off x="19050" y="5172075"/>
          <a:ext cx="8124825" cy="1104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van 2 maart 1999 is er in het onderwijs voor sociale promotie een herstructurering doorgevoerd. In het modulair onderwijs werd het systeem van 2 semesters vervangen door 1 referteperiode.  Vanaf het schooljaar 1999-2000 is er bijgevolg een andere wijze van registratie van cursisten: het aantal inschrijvingen in opleidingen gestart binnen de referteperiode wordt geteld. 
</a:t>
          </a:r>
          <a:r>
            <a:rPr lang="en-US" cap="none" sz="900" b="0" i="0" u="none" baseline="0">
              <a:solidFill>
                <a:srgbClr val="000000"/>
              </a:solidFill>
              <a:latin typeface="Arial"/>
              <a:ea typeface="Arial"/>
              <a:cs typeface="Arial"/>
            </a:rPr>
            <a:t>De herstructurering in het onderwijs voor sociale promotie en de gewijzigde gegevensopvraging hebben tot gevolg dat er een breuk komt in de historieken. De gegevens vanaf 1/9/1999 kunnen niet meer vergeleken worden met deze van vroegere jaren. In 1999-2000 was er een overgangsperiode en werd er geregistreerd in een beperkte referteperiode (1/9/1999 – 
</a:t>
          </a:r>
          <a:r>
            <a:rPr lang="en-US" cap="none" sz="900" b="0" i="0" u="none" baseline="0">
              <a:solidFill>
                <a:srgbClr val="000000"/>
              </a:solidFill>
              <a:latin typeface="Arial"/>
              <a:ea typeface="Arial"/>
              <a:cs typeface="Arial"/>
            </a:rPr>
            <a:t>31/1/2000). Vanaf 2000-2001 hebben de inschrijvingen betrekking op de volledige referteperiode (van 1 februari X tot 31 januari X+1).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Tekst 1"/>
        <xdr:cNvSpPr txBox="1">
          <a:spLocks noChangeArrowheads="1"/>
        </xdr:cNvSpPr>
      </xdr:nvSpPr>
      <xdr:spPr>
        <a:xfrm>
          <a:off x="0" y="1428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Door het decreet volwassenenonderwijs is er vanaf het schooljaar 1999-2000 een andere wijze van registratie van cursisten. Het aantal inschrijvingen in opleidingen gestart binnen de referteperiode wordt geteld. Deze gewijzigde gegevensopvraging heeft tot ge-volg dat er een breuk is in de historieken. De gegevens vanaf 1/9/1999 kunnen niet meer vergeleken worden met deze van vroegere jaren. In 1999-2000 was er een overgangsperiode en werd er geregistreerd in een beperkte referteperiode (1/9/1999 – 31/1/2000). Vanaf 2000-2001 hebben de inschrijvingen betrekking op de volledige referteperiode (van 1 februari X tot 31 januari X+1).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285750</xdr:colOff>
      <xdr:row>24</xdr:row>
      <xdr:rowOff>95250</xdr:rowOff>
    </xdr:to>
    <xdr:sp>
      <xdr:nvSpPr>
        <xdr:cNvPr id="1" name="Text Box 1"/>
        <xdr:cNvSpPr txBox="1">
          <a:spLocks noChangeArrowheads="1"/>
        </xdr:cNvSpPr>
      </xdr:nvSpPr>
      <xdr:spPr>
        <a:xfrm>
          <a:off x="0" y="0"/>
          <a:ext cx="7600950" cy="3981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VOLWASSENENONDERWIJS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 15 juni 2007 werd het nieuwe decreet betreffende het volwassenenonderwijs goedgekeurd.
</a:t>
          </a:r>
          <a:r>
            <a:rPr lang="en-US" cap="none" sz="1000" b="0" i="0" u="none" baseline="0">
              <a:solidFill>
                <a:srgbClr val="000000"/>
              </a:solidFill>
              <a:latin typeface="Arial"/>
              <a:ea typeface="Arial"/>
              <a:cs typeface="Arial"/>
            </a:rPr>
            <a:t>De invoering van het decreet vanaf 1 september 2007 heeft invloed op de verzameling van gegevens over cursisten en opleidingsaanbod en vervolgens dus ook op de weergave van de tabellen die in het huidig statistisch jaarboek gepubliceerd worden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de referteperiode voor het schooljaar 2007-2008 loopt niet zoals voorheen van 01.02.2007 t.e.m. 31.01.2008 maar wordt eenmalig verlengd tot 31.03.2008;
</a:t>
          </a:r>
          <a:r>
            <a:rPr lang="en-US" cap="none" sz="1000" b="0" i="0" u="none" baseline="0">
              <a:solidFill>
                <a:srgbClr val="000000"/>
              </a:solidFill>
              <a:latin typeface="Arial"/>
              <a:ea typeface="Arial"/>
              <a:cs typeface="Arial"/>
            </a:rPr>
            <a:t>• voor het schooljaar 2008-2009 en volgende loopt de referteperiode van 01.04.200X tot 31.03.200X;
</a:t>
          </a:r>
          <a:r>
            <a:rPr lang="en-US" cap="none" sz="1000" b="0" i="0" u="none" baseline="0">
              <a:solidFill>
                <a:srgbClr val="000000"/>
              </a:solidFill>
              <a:latin typeface="Arial"/>
              <a:ea typeface="Arial"/>
              <a:cs typeface="Arial"/>
            </a:rPr>
            <a:t>• het decreet voert nieuwe benamingen in : 
</a:t>
          </a:r>
          <a:r>
            <a:rPr lang="en-US" cap="none" sz="1000" b="0" i="0" u="none" baseline="0">
              <a:solidFill>
                <a:srgbClr val="000000"/>
              </a:solidFill>
              <a:latin typeface="Arial"/>
              <a:ea typeface="Arial"/>
              <a:cs typeface="Arial"/>
            </a:rPr>
            <a:t>o Het Secundair onderwijs voor Sociale Promotie heet voortaan Secundair Volwassenenonderwijs. 
</a:t>
          </a:r>
          <a:r>
            <a:rPr lang="en-US" cap="none" sz="1000" b="0" i="0" u="none" baseline="0">
              <a:solidFill>
                <a:srgbClr val="000000"/>
              </a:solidFill>
              <a:latin typeface="Arial"/>
              <a:ea typeface="Arial"/>
              <a:cs typeface="Arial"/>
            </a:rPr>
            <a:t>o Het Hoger onderwijs voor Sociale Promotie heet voortaan Hoger Beroepsonderwijs van het Volwassenenonderwijs.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Omdat de invoering van het nieuwe decreet eigenlijk kan gezien worden als een ‘trendbreuk’ in het statistisch materiaal, heeft de afdeling Volwassenenonderwijs ervoor gekozen om de referteperiode op te splitsen in 2 periodes, nl. de periode vóór en ná de invoering van het decreet op 01.09.2007.
</a:t>
          </a:r>
          <a:r>
            <a:rPr lang="en-US" cap="none" sz="1000" b="0" i="0" u="none" baseline="0">
              <a:solidFill>
                <a:srgbClr val="000000"/>
              </a:solidFill>
              <a:latin typeface="Arial"/>
              <a:ea typeface="Arial"/>
              <a:cs typeface="Arial"/>
            </a:rPr>
            <a:t>Dit betekent concreet dat er per ‘onderwerp’ steeds een tabel opgenomen is met cijfergegevens m.b.t. de referteperiode 01.02.2007 t.e.m. 31.08.2007 en een tabel met cijfergegevens voor de referteperiode 01.09.2007 t.e.m. 31.03.2008.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 cijfers in de beide referteperiodes dienen afzonderlijk beschouwd te worden en kunnen niet samengeteld worden.  Ze kunnen evenmin vergeleken worden met cijfergegevens van voorgaande referteperiodes. Daarom worden ze niet opgenomen in de evolutietabellen.</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0</xdr:col>
      <xdr:colOff>0</xdr:colOff>
      <xdr:row>51</xdr:row>
      <xdr:rowOff>0</xdr:rowOff>
    </xdr:to>
    <xdr:sp>
      <xdr:nvSpPr>
        <xdr:cNvPr id="1" name="Rectangle 1"/>
        <xdr:cNvSpPr>
          <a:spLocks/>
        </xdr:cNvSpPr>
      </xdr:nvSpPr>
      <xdr:spPr>
        <a:xfrm>
          <a:off x="0" y="74009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21" sqref="A21"/>
    </sheetView>
  </sheetViews>
  <sheetFormatPr defaultColWidth="9.140625" defaultRowHeight="12.75"/>
  <cols>
    <col min="1" max="1" width="12.7109375" style="0" customWidth="1"/>
  </cols>
  <sheetData>
    <row r="1" ht="12.75">
      <c r="A1" s="500" t="s">
        <v>262</v>
      </c>
    </row>
    <row r="3" spans="1:2" ht="12.75">
      <c r="A3" t="s">
        <v>277</v>
      </c>
      <c r="B3" t="s">
        <v>263</v>
      </c>
    </row>
    <row r="4" spans="1:2" ht="12.75">
      <c r="A4" t="s">
        <v>278</v>
      </c>
      <c r="B4" t="s">
        <v>264</v>
      </c>
    </row>
    <row r="5" spans="1:2" ht="12.75">
      <c r="A5" t="s">
        <v>279</v>
      </c>
      <c r="B5" t="s">
        <v>265</v>
      </c>
    </row>
    <row r="6" spans="1:2" ht="12.75">
      <c r="A6" t="s">
        <v>280</v>
      </c>
      <c r="B6" t="s">
        <v>266</v>
      </c>
    </row>
    <row r="7" spans="1:2" ht="12.75">
      <c r="A7" t="s">
        <v>281</v>
      </c>
      <c r="B7" t="s">
        <v>267</v>
      </c>
    </row>
    <row r="8" spans="1:2" ht="12.75">
      <c r="A8" t="s">
        <v>282</v>
      </c>
      <c r="B8" t="s">
        <v>268</v>
      </c>
    </row>
    <row r="9" spans="1:2" ht="12.75">
      <c r="A9" t="s">
        <v>283</v>
      </c>
      <c r="B9" t="s">
        <v>269</v>
      </c>
    </row>
    <row r="10" spans="1:2" ht="12.75">
      <c r="A10" t="s">
        <v>284</v>
      </c>
      <c r="B10" t="s">
        <v>270</v>
      </c>
    </row>
    <row r="11" spans="1:2" ht="12.75">
      <c r="A11" t="s">
        <v>285</v>
      </c>
      <c r="B11" t="s">
        <v>271</v>
      </c>
    </row>
    <row r="12" spans="1:2" ht="12.75">
      <c r="A12" t="s">
        <v>290</v>
      </c>
      <c r="B12" t="s">
        <v>272</v>
      </c>
    </row>
    <row r="13" spans="1:2" ht="12.75">
      <c r="A13" t="s">
        <v>286</v>
      </c>
      <c r="B13" t="s">
        <v>273</v>
      </c>
    </row>
    <row r="14" spans="1:2" ht="12.75">
      <c r="A14" t="s">
        <v>287</v>
      </c>
      <c r="B14" t="s">
        <v>274</v>
      </c>
    </row>
    <row r="15" spans="1:2" ht="12.75">
      <c r="A15" t="s">
        <v>288</v>
      </c>
      <c r="B15" t="s">
        <v>274</v>
      </c>
    </row>
    <row r="16" spans="1:2" ht="12.75">
      <c r="A16" s="499" t="s">
        <v>292</v>
      </c>
      <c r="B16" t="s">
        <v>274</v>
      </c>
    </row>
    <row r="17" spans="1:2" ht="12.75">
      <c r="A17" t="s">
        <v>289</v>
      </c>
      <c r="B17" t="s">
        <v>275</v>
      </c>
    </row>
    <row r="18" spans="1:2" ht="12.75">
      <c r="A18" t="s">
        <v>291</v>
      </c>
      <c r="B18" t="s">
        <v>276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B10" sqref="B10"/>
    </sheetView>
  </sheetViews>
  <sheetFormatPr defaultColWidth="9.140625" defaultRowHeight="12.75"/>
  <cols>
    <col min="1" max="1" width="21.57421875" style="309" customWidth="1"/>
    <col min="2" max="2" width="13.28125" style="93" customWidth="1"/>
    <col min="3" max="3" width="14.28125" style="93" customWidth="1"/>
    <col min="4" max="4" width="14.57421875" style="93" customWidth="1"/>
    <col min="5" max="6" width="13.28125" style="93" customWidth="1"/>
    <col min="7" max="7" width="10.7109375" style="309" customWidth="1"/>
    <col min="8" max="16384" width="9.140625" style="93" customWidth="1"/>
  </cols>
  <sheetData>
    <row r="1" spans="1:7" ht="10.5" customHeight="1">
      <c r="A1" s="5" t="s">
        <v>249</v>
      </c>
      <c r="B1" s="294"/>
      <c r="C1" s="294"/>
      <c r="D1" s="294"/>
      <c r="E1" s="294"/>
      <c r="F1" s="294"/>
      <c r="G1" s="94"/>
    </row>
    <row r="2" spans="1:7" ht="10.5" customHeight="1">
      <c r="A2" s="295" t="s">
        <v>76</v>
      </c>
      <c r="B2" s="296"/>
      <c r="C2" s="296"/>
      <c r="D2" s="297"/>
      <c r="E2" s="296"/>
      <c r="F2" s="298"/>
      <c r="G2" s="299"/>
    </row>
    <row r="3" spans="1:7" ht="10.5" customHeight="1">
      <c r="A3" s="295" t="s">
        <v>77</v>
      </c>
      <c r="B3" s="296"/>
      <c r="C3" s="296"/>
      <c r="D3" s="297"/>
      <c r="E3" s="296"/>
      <c r="F3" s="298"/>
      <c r="G3" s="299"/>
    </row>
    <row r="4" spans="1:7" ht="10.5" customHeight="1">
      <c r="A4" s="94"/>
      <c r="B4" s="294"/>
      <c r="C4" s="294"/>
      <c r="D4" s="294"/>
      <c r="E4" s="294"/>
      <c r="F4" s="294"/>
      <c r="G4" s="94"/>
    </row>
    <row r="5" spans="1:7" ht="10.5" customHeight="1">
      <c r="A5" s="300" t="s">
        <v>24</v>
      </c>
      <c r="B5" s="301" t="s">
        <v>79</v>
      </c>
      <c r="C5" s="301" t="s">
        <v>80</v>
      </c>
      <c r="D5" s="301" t="s">
        <v>81</v>
      </c>
      <c r="E5" s="301" t="s">
        <v>82</v>
      </c>
      <c r="F5" s="301" t="s">
        <v>83</v>
      </c>
      <c r="G5" s="300" t="s">
        <v>4</v>
      </c>
    </row>
    <row r="6" spans="1:7" ht="10.5" customHeight="1">
      <c r="A6" s="302"/>
      <c r="B6" s="303" t="s">
        <v>84</v>
      </c>
      <c r="C6" s="303" t="s">
        <v>84</v>
      </c>
      <c r="D6" s="303" t="s">
        <v>84</v>
      </c>
      <c r="E6" s="304" t="s">
        <v>210</v>
      </c>
      <c r="F6" s="305" t="s">
        <v>211</v>
      </c>
      <c r="G6" s="306"/>
    </row>
    <row r="7" spans="1:7" s="309" customFormat="1" ht="11.25" customHeight="1">
      <c r="A7" s="307" t="s">
        <v>34</v>
      </c>
      <c r="B7" s="304">
        <v>249139</v>
      </c>
      <c r="C7" s="304">
        <v>414528</v>
      </c>
      <c r="D7" s="304">
        <v>448988</v>
      </c>
      <c r="E7" s="308">
        <v>90651</v>
      </c>
      <c r="F7" s="308">
        <v>50887</v>
      </c>
      <c r="G7" s="308">
        <v>1254193</v>
      </c>
    </row>
    <row r="8" spans="1:7" s="309" customFormat="1" ht="11.25" customHeight="1">
      <c r="A8" s="307" t="s">
        <v>85</v>
      </c>
      <c r="B8" s="304">
        <v>254731</v>
      </c>
      <c r="C8" s="304">
        <v>412589</v>
      </c>
      <c r="D8" s="304">
        <v>451917</v>
      </c>
      <c r="E8" s="304">
        <v>90155</v>
      </c>
      <c r="F8" s="304">
        <v>52777</v>
      </c>
      <c r="G8" s="310">
        <v>1262169</v>
      </c>
    </row>
    <row r="9" spans="1:7" s="309" customFormat="1" ht="11.25" customHeight="1">
      <c r="A9" s="307" t="s">
        <v>86</v>
      </c>
      <c r="B9" s="304">
        <v>255477</v>
      </c>
      <c r="C9" s="304">
        <v>412723</v>
      </c>
      <c r="D9" s="304">
        <v>450793</v>
      </c>
      <c r="E9" s="310">
        <v>91046</v>
      </c>
      <c r="F9" s="304">
        <v>55298</v>
      </c>
      <c r="G9" s="310">
        <v>1265337</v>
      </c>
    </row>
    <row r="10" spans="1:7" s="309" customFormat="1" ht="11.25" customHeight="1">
      <c r="A10" s="307" t="s">
        <v>37</v>
      </c>
      <c r="B10" s="304">
        <v>253043</v>
      </c>
      <c r="C10" s="304">
        <v>417369</v>
      </c>
      <c r="D10" s="304">
        <v>447775</v>
      </c>
      <c r="E10" s="304">
        <v>93976</v>
      </c>
      <c r="F10" s="304">
        <v>56416</v>
      </c>
      <c r="G10" s="310">
        <v>1268579</v>
      </c>
    </row>
    <row r="11" spans="1:7" s="309" customFormat="1" ht="11.25" customHeight="1">
      <c r="A11" s="307" t="s">
        <v>87</v>
      </c>
      <c r="B11" s="304">
        <v>247515</v>
      </c>
      <c r="C11" s="304">
        <v>424110</v>
      </c>
      <c r="D11" s="304">
        <v>441867</v>
      </c>
      <c r="E11" s="304">
        <v>97574</v>
      </c>
      <c r="F11" s="311">
        <v>56902</v>
      </c>
      <c r="G11" s="310">
        <v>1267968</v>
      </c>
    </row>
    <row r="12" spans="1:7" s="309" customFormat="1" ht="11.25" customHeight="1" thickBot="1">
      <c r="A12" s="307" t="s">
        <v>39</v>
      </c>
      <c r="B12" s="304">
        <v>242621</v>
      </c>
      <c r="C12" s="304">
        <v>429956</v>
      </c>
      <c r="D12" s="304">
        <v>436025</v>
      </c>
      <c r="E12" s="304">
        <v>99933</v>
      </c>
      <c r="F12" s="311">
        <v>57170</v>
      </c>
      <c r="G12" s="310">
        <v>1265705</v>
      </c>
    </row>
    <row r="13" spans="1:7" s="309" customFormat="1" ht="11.25" customHeight="1" thickTop="1">
      <c r="A13" s="312" t="s">
        <v>88</v>
      </c>
      <c r="B13" s="313">
        <v>240654</v>
      </c>
      <c r="C13" s="313">
        <v>434272</v>
      </c>
      <c r="D13" s="313">
        <v>431027</v>
      </c>
      <c r="E13" s="313">
        <v>98536</v>
      </c>
      <c r="F13" s="314">
        <v>56740</v>
      </c>
      <c r="G13" s="315">
        <v>1261229</v>
      </c>
    </row>
    <row r="14" spans="1:7" s="309" customFormat="1" ht="11.25" customHeight="1">
      <c r="A14" s="307" t="s">
        <v>41</v>
      </c>
      <c r="B14" s="304">
        <v>240582</v>
      </c>
      <c r="C14" s="304">
        <v>435535</v>
      </c>
      <c r="D14" s="304">
        <v>429106</v>
      </c>
      <c r="E14" s="304">
        <v>99258</v>
      </c>
      <c r="F14" s="311">
        <v>56118</v>
      </c>
      <c r="G14" s="310">
        <v>1260599</v>
      </c>
    </row>
    <row r="15" spans="1:7" s="309" customFormat="1" ht="11.25" customHeight="1">
      <c r="A15" s="307" t="s">
        <v>130</v>
      </c>
      <c r="B15" s="304">
        <v>239504</v>
      </c>
      <c r="C15" s="304">
        <v>434320</v>
      </c>
      <c r="D15" s="304">
        <v>430163</v>
      </c>
      <c r="E15" s="304">
        <v>99339</v>
      </c>
      <c r="F15" s="311">
        <v>56693</v>
      </c>
      <c r="G15" s="310">
        <v>1260019</v>
      </c>
    </row>
    <row r="16" spans="1:7" ht="11.25" customHeight="1">
      <c r="A16" s="307" t="s">
        <v>137</v>
      </c>
      <c r="B16" s="304">
        <v>238143</v>
      </c>
      <c r="C16" s="304">
        <v>431209</v>
      </c>
      <c r="D16" s="304">
        <v>435781</v>
      </c>
      <c r="E16" s="304">
        <v>99661</v>
      </c>
      <c r="F16" s="311">
        <v>56839</v>
      </c>
      <c r="G16" s="310">
        <v>1261633</v>
      </c>
    </row>
    <row r="17" spans="1:7" s="309" customFormat="1" ht="11.25" customHeight="1">
      <c r="A17" s="307" t="s">
        <v>147</v>
      </c>
      <c r="B17" s="304">
        <v>236671</v>
      </c>
      <c r="C17" s="304">
        <v>426567</v>
      </c>
      <c r="D17" s="304">
        <v>444714</v>
      </c>
      <c r="E17" s="304">
        <v>100178</v>
      </c>
      <c r="F17" s="311">
        <v>56839</v>
      </c>
      <c r="G17" s="310">
        <v>1264969</v>
      </c>
    </row>
    <row r="18" spans="1:7" s="309" customFormat="1" ht="11.25" customHeight="1">
      <c r="A18" s="307" t="s">
        <v>151</v>
      </c>
      <c r="B18" s="304">
        <v>234963</v>
      </c>
      <c r="C18" s="304">
        <v>420678</v>
      </c>
      <c r="D18" s="304">
        <f>435048+17393</f>
        <v>452441</v>
      </c>
      <c r="E18" s="304">
        <v>101185</v>
      </c>
      <c r="F18" s="311">
        <v>57005</v>
      </c>
      <c r="G18" s="310">
        <f>SUM(B18:F18)</f>
        <v>1266272</v>
      </c>
    </row>
    <row r="19" spans="1:7" s="309" customFormat="1" ht="11.25" customHeight="1">
      <c r="A19" s="307" t="s">
        <v>160</v>
      </c>
      <c r="B19" s="304">
        <v>234530</v>
      </c>
      <c r="C19" s="304">
        <v>415726</v>
      </c>
      <c r="D19" s="304">
        <v>457351</v>
      </c>
      <c r="E19" s="304">
        <v>102367</v>
      </c>
      <c r="F19" s="311">
        <v>59172</v>
      </c>
      <c r="G19" s="310">
        <f>SUM(B19:F19)</f>
        <v>1269146</v>
      </c>
    </row>
    <row r="20" spans="1:7" s="309" customFormat="1" ht="11.25" customHeight="1">
      <c r="A20" s="307" t="s">
        <v>218</v>
      </c>
      <c r="B20" s="304">
        <v>235251</v>
      </c>
      <c r="C20" s="304">
        <v>413951</v>
      </c>
      <c r="D20" s="304">
        <v>457527</v>
      </c>
      <c r="E20" s="304">
        <v>102477</v>
      </c>
      <c r="F20" s="311">
        <v>60866</v>
      </c>
      <c r="G20" s="310">
        <f>SUM(B20:F20)</f>
        <v>1270072</v>
      </c>
    </row>
    <row r="21" spans="1:7" s="309" customFormat="1" ht="12">
      <c r="A21" s="316" t="s">
        <v>252</v>
      </c>
      <c r="B21" s="317">
        <v>239480</v>
      </c>
      <c r="C21" s="317">
        <v>411697</v>
      </c>
      <c r="D21" s="317">
        <v>456578</v>
      </c>
      <c r="E21" s="317">
        <v>104174</v>
      </c>
      <c r="F21" s="478">
        <v>64372</v>
      </c>
      <c r="G21" s="478">
        <f>SUM(B21:F21)</f>
        <v>1276301</v>
      </c>
    </row>
    <row r="23" spans="7:9" ht="12.75">
      <c r="G23" s="318"/>
      <c r="H23" s="318"/>
      <c r="I23" s="318"/>
    </row>
    <row r="24" spans="1:5" ht="12">
      <c r="A24" s="301" t="s">
        <v>24</v>
      </c>
      <c r="B24" s="319" t="s">
        <v>89</v>
      </c>
      <c r="C24" s="320"/>
      <c r="D24" s="319" t="s">
        <v>90</v>
      </c>
      <c r="E24" s="321"/>
    </row>
    <row r="25" spans="1:5" ht="12">
      <c r="A25" s="322"/>
      <c r="B25" s="301" t="s">
        <v>25</v>
      </c>
      <c r="C25" s="300" t="s">
        <v>68</v>
      </c>
      <c r="D25" s="300" t="s">
        <v>25</v>
      </c>
      <c r="E25" s="300" t="s">
        <v>68</v>
      </c>
    </row>
    <row r="26" spans="1:7" ht="12">
      <c r="A26" s="323" t="s">
        <v>34</v>
      </c>
      <c r="B26" s="324">
        <v>640185</v>
      </c>
      <c r="C26" s="325">
        <v>51.043579417202935</v>
      </c>
      <c r="D26" s="308">
        <v>614008</v>
      </c>
      <c r="E26" s="325">
        <v>48.956420582797065</v>
      </c>
      <c r="F26" s="326">
        <v>1254193</v>
      </c>
      <c r="G26" s="327"/>
    </row>
    <row r="27" spans="1:7" ht="12">
      <c r="A27" s="307" t="s">
        <v>85</v>
      </c>
      <c r="B27" s="304">
        <v>643731</v>
      </c>
      <c r="C27" s="328">
        <v>51.0019656638691</v>
      </c>
      <c r="D27" s="310">
        <v>618438</v>
      </c>
      <c r="E27" s="328">
        <v>48.9980343361309</v>
      </c>
      <c r="F27" s="326">
        <v>1262169</v>
      </c>
      <c r="G27" s="327"/>
    </row>
    <row r="28" spans="1:7" ht="12">
      <c r="A28" s="307" t="s">
        <v>86</v>
      </c>
      <c r="B28" s="304">
        <v>644216</v>
      </c>
      <c r="C28" s="328">
        <v>50.91260272954952</v>
      </c>
      <c r="D28" s="310">
        <v>621121</v>
      </c>
      <c r="E28" s="328">
        <v>49.08739727045048</v>
      </c>
      <c r="F28" s="326">
        <v>1265337</v>
      </c>
      <c r="G28" s="327"/>
    </row>
    <row r="29" spans="1:7" ht="12">
      <c r="A29" s="307" t="s">
        <v>37</v>
      </c>
      <c r="B29" s="304">
        <v>645586</v>
      </c>
      <c r="C29" s="328">
        <v>50.89048455003591</v>
      </c>
      <c r="D29" s="310">
        <v>622993</v>
      </c>
      <c r="E29" s="328">
        <v>49.10951544996409</v>
      </c>
      <c r="F29" s="326">
        <v>1268579</v>
      </c>
      <c r="G29" s="327"/>
    </row>
    <row r="30" spans="1:7" ht="12">
      <c r="A30" s="307" t="s">
        <v>87</v>
      </c>
      <c r="B30" s="304">
        <v>644282</v>
      </c>
      <c r="C30" s="328">
        <v>50.812165606703005</v>
      </c>
      <c r="D30" s="304">
        <v>623686</v>
      </c>
      <c r="E30" s="328">
        <v>49.187834393296995</v>
      </c>
      <c r="F30" s="326">
        <v>1267968</v>
      </c>
      <c r="G30" s="327"/>
    </row>
    <row r="31" spans="1:7" ht="12.75" thickBot="1">
      <c r="A31" s="307" t="s">
        <v>74</v>
      </c>
      <c r="B31" s="304">
        <v>642022</v>
      </c>
      <c r="C31" s="328">
        <v>50.724457910808596</v>
      </c>
      <c r="D31" s="304">
        <v>623683</v>
      </c>
      <c r="E31" s="328">
        <v>49.2755420891914</v>
      </c>
      <c r="F31" s="326">
        <v>1265705</v>
      </c>
      <c r="G31" s="327"/>
    </row>
    <row r="32" spans="1:7" s="309" customFormat="1" ht="12.75" thickTop="1">
      <c r="A32" s="312" t="s">
        <v>88</v>
      </c>
      <c r="B32" s="313">
        <v>638243</v>
      </c>
      <c r="C32" s="329">
        <v>50.604846542539065</v>
      </c>
      <c r="D32" s="313">
        <v>622986</v>
      </c>
      <c r="E32" s="329">
        <v>49.395153457460935</v>
      </c>
      <c r="F32" s="330">
        <v>1261229</v>
      </c>
      <c r="G32" s="327"/>
    </row>
    <row r="33" spans="1:7" s="309" customFormat="1" ht="12">
      <c r="A33" s="307" t="s">
        <v>58</v>
      </c>
      <c r="B33" s="304">
        <v>636814</v>
      </c>
      <c r="C33" s="328">
        <v>50.51677813483907</v>
      </c>
      <c r="D33" s="304">
        <v>623785</v>
      </c>
      <c r="E33" s="328">
        <v>49.48322186516093</v>
      </c>
      <c r="F33" s="330">
        <v>1260599</v>
      </c>
      <c r="G33" s="327"/>
    </row>
    <row r="34" spans="1:7" s="309" customFormat="1" ht="12">
      <c r="A34" s="307" t="s">
        <v>133</v>
      </c>
      <c r="B34" s="304">
        <v>635488</v>
      </c>
      <c r="C34" s="328">
        <v>50.43479503086858</v>
      </c>
      <c r="D34" s="304">
        <v>624531</v>
      </c>
      <c r="E34" s="328">
        <v>49.565204969131415</v>
      </c>
      <c r="F34" s="330"/>
      <c r="G34" s="327"/>
    </row>
    <row r="35" spans="1:7" ht="12">
      <c r="A35" s="307" t="s">
        <v>138</v>
      </c>
      <c r="B35" s="304">
        <v>635856</v>
      </c>
      <c r="C35" s="328">
        <v>50.39944262713483</v>
      </c>
      <c r="D35" s="304">
        <v>625777</v>
      </c>
      <c r="E35" s="328">
        <v>49.60055737286517</v>
      </c>
      <c r="F35" s="331"/>
      <c r="G35" s="327"/>
    </row>
    <row r="36" spans="1:6" s="309" customFormat="1" ht="12">
      <c r="A36" s="307" t="s">
        <v>148</v>
      </c>
      <c r="B36" s="304">
        <v>637242</v>
      </c>
      <c r="C36" s="328">
        <v>50.3760961731078</v>
      </c>
      <c r="D36" s="304">
        <v>627727</v>
      </c>
      <c r="E36" s="328">
        <v>49.6239038268922</v>
      </c>
      <c r="F36" s="332"/>
    </row>
    <row r="37" spans="1:6" s="309" customFormat="1" ht="12">
      <c r="A37" s="307" t="s">
        <v>152</v>
      </c>
      <c r="B37" s="304">
        <v>637622</v>
      </c>
      <c r="C37" s="328">
        <f>B37/G18*100</f>
        <v>50.35426827727376</v>
      </c>
      <c r="D37" s="304">
        <v>628650</v>
      </c>
      <c r="E37" s="328">
        <f>D37/G18*100</f>
        <v>49.64573172272624</v>
      </c>
      <c r="F37" s="332"/>
    </row>
    <row r="38" spans="1:6" s="309" customFormat="1" ht="12">
      <c r="A38" s="307" t="s">
        <v>160</v>
      </c>
      <c r="B38" s="304">
        <v>639050</v>
      </c>
      <c r="C38" s="328">
        <f>B38/G18*100</f>
        <v>50.467040256753684</v>
      </c>
      <c r="D38" s="304">
        <v>630096</v>
      </c>
      <c r="E38" s="328">
        <f>D38/G18*100</f>
        <v>49.75992519774582</v>
      </c>
      <c r="F38" s="332"/>
    </row>
    <row r="39" spans="1:6" s="309" customFormat="1" ht="12">
      <c r="A39" s="307" t="s">
        <v>218</v>
      </c>
      <c r="B39" s="304">
        <v>639131</v>
      </c>
      <c r="C39" s="328">
        <f>B39/G20*100</f>
        <v>50.322422665801625</v>
      </c>
      <c r="D39" s="304">
        <v>630941</v>
      </c>
      <c r="E39" s="328">
        <f>D39/G20*100</f>
        <v>49.677577334198375</v>
      </c>
      <c r="F39" s="332"/>
    </row>
    <row r="40" spans="1:6" s="309" customFormat="1" ht="12">
      <c r="A40" s="316" t="s">
        <v>252</v>
      </c>
      <c r="B40" s="317">
        <v>641926</v>
      </c>
      <c r="C40" s="333">
        <f>B40/G21*100</f>
        <v>50.29581579893772</v>
      </c>
      <c r="D40" s="317">
        <v>634375</v>
      </c>
      <c r="E40" s="333">
        <f>D40/G21*100</f>
        <v>49.70418420106229</v>
      </c>
      <c r="F40" s="332"/>
    </row>
    <row r="41" spans="1:7" ht="12">
      <c r="A41" s="334"/>
      <c r="B41" s="335"/>
      <c r="C41" s="336"/>
      <c r="D41" s="335"/>
      <c r="E41" s="336"/>
      <c r="F41" s="331"/>
      <c r="G41" s="327"/>
    </row>
    <row r="42" ht="11.25" customHeight="1">
      <c r="A42" s="6" t="s">
        <v>91</v>
      </c>
    </row>
    <row r="43" ht="11.25" customHeight="1">
      <c r="A43" s="34" t="s">
        <v>212</v>
      </c>
    </row>
    <row r="44" ht="11.25" customHeight="1">
      <c r="A44" s="34" t="s">
        <v>200</v>
      </c>
    </row>
    <row r="45" ht="11.25" customHeight="1">
      <c r="A45" s="34" t="s">
        <v>213</v>
      </c>
    </row>
    <row r="46" ht="11.25" customHeight="1">
      <c r="A46" s="34" t="s">
        <v>214</v>
      </c>
    </row>
    <row r="47" ht="11.25" customHeight="1">
      <c r="A47" s="34" t="s">
        <v>215</v>
      </c>
    </row>
    <row r="48" ht="11.25" customHeight="1">
      <c r="A48" s="3" t="s">
        <v>220</v>
      </c>
    </row>
    <row r="49" ht="12">
      <c r="A49" s="3"/>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6"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69"/>
  <sheetViews>
    <sheetView zoomScalePageLayoutView="0" workbookViewId="0" topLeftCell="A1">
      <selection activeCell="T41" sqref="T41"/>
    </sheetView>
  </sheetViews>
  <sheetFormatPr defaultColWidth="9.140625" defaultRowHeight="12.75"/>
  <cols>
    <col min="1" max="1" width="10.28125" style="128" customWidth="1"/>
    <col min="2" max="16" width="5.28125" style="128" customWidth="1"/>
    <col min="17" max="16384" width="9.140625" style="128" customWidth="1"/>
  </cols>
  <sheetData>
    <row r="1" ht="11.25">
      <c r="A1" s="5" t="s">
        <v>249</v>
      </c>
    </row>
    <row r="2" spans="1:16" ht="12">
      <c r="A2" s="129" t="s">
        <v>92</v>
      </c>
      <c r="B2" s="130"/>
      <c r="C2" s="130"/>
      <c r="D2" s="130"/>
      <c r="E2" s="130"/>
      <c r="F2" s="130"/>
      <c r="G2" s="130"/>
      <c r="H2" s="130"/>
      <c r="I2" s="130"/>
      <c r="J2" s="130"/>
      <c r="K2" s="130"/>
      <c r="L2" s="130"/>
      <c r="M2" s="130"/>
      <c r="N2" s="130"/>
      <c r="O2" s="130"/>
      <c r="P2" s="130"/>
    </row>
    <row r="3" spans="1:16" ht="12">
      <c r="A3" s="129" t="s">
        <v>93</v>
      </c>
      <c r="B3" s="130"/>
      <c r="C3" s="130"/>
      <c r="D3" s="130"/>
      <c r="E3" s="130"/>
      <c r="F3" s="130"/>
      <c r="G3" s="130"/>
      <c r="H3" s="130"/>
      <c r="I3" s="130"/>
      <c r="J3" s="130"/>
      <c r="K3" s="130"/>
      <c r="L3" s="130"/>
      <c r="M3" s="130"/>
      <c r="N3" s="130"/>
      <c r="O3" s="130"/>
      <c r="P3" s="130"/>
    </row>
    <row r="4" spans="1:16" ht="12">
      <c r="A4" s="129"/>
      <c r="B4" s="130"/>
      <c r="C4" s="130"/>
      <c r="D4" s="130"/>
      <c r="E4" s="130"/>
      <c r="F4" s="130"/>
      <c r="G4" s="130"/>
      <c r="H4" s="130"/>
      <c r="I4" s="130"/>
      <c r="J4" s="130"/>
      <c r="K4" s="130"/>
      <c r="L4" s="130"/>
      <c r="M4" s="130"/>
      <c r="N4" s="130"/>
      <c r="O4" s="130"/>
      <c r="P4" s="130"/>
    </row>
    <row r="5" spans="1:16" ht="12">
      <c r="A5" s="129" t="s">
        <v>94</v>
      </c>
      <c r="B5" s="130"/>
      <c r="C5" s="130"/>
      <c r="D5" s="130"/>
      <c r="E5" s="130"/>
      <c r="F5" s="130"/>
      <c r="G5" s="130"/>
      <c r="H5" s="130"/>
      <c r="I5" s="130"/>
      <c r="J5" s="130"/>
      <c r="K5" s="130"/>
      <c r="L5" s="130"/>
      <c r="M5" s="130"/>
      <c r="N5" s="130"/>
      <c r="O5" s="130"/>
      <c r="P5" s="130"/>
    </row>
    <row r="7" spans="1:16" ht="11.25">
      <c r="A7" s="234"/>
      <c r="B7" s="235" t="s">
        <v>11</v>
      </c>
      <c r="C7" s="236"/>
      <c r="D7" s="236"/>
      <c r="E7" s="235" t="s">
        <v>9</v>
      </c>
      <c r="F7" s="236"/>
      <c r="G7" s="236"/>
      <c r="H7" s="235" t="s">
        <v>0</v>
      </c>
      <c r="I7" s="236"/>
      <c r="J7" s="236"/>
      <c r="K7" s="235" t="s">
        <v>1</v>
      </c>
      <c r="L7" s="236"/>
      <c r="M7" s="236"/>
      <c r="N7" s="235" t="s">
        <v>4</v>
      </c>
      <c r="O7" s="236"/>
      <c r="P7" s="237"/>
    </row>
    <row r="8" spans="1:16" ht="11.25">
      <c r="A8" s="131" t="s">
        <v>24</v>
      </c>
      <c r="B8" s="132" t="s">
        <v>5</v>
      </c>
      <c r="C8" s="133"/>
      <c r="D8" s="133"/>
      <c r="E8" s="132" t="s">
        <v>12</v>
      </c>
      <c r="F8" s="133"/>
      <c r="G8" s="133"/>
      <c r="H8" s="134"/>
      <c r="I8" s="135"/>
      <c r="J8" s="135"/>
      <c r="K8" s="134"/>
      <c r="L8" s="135"/>
      <c r="M8" s="135"/>
      <c r="N8" s="134"/>
      <c r="O8" s="135"/>
      <c r="P8" s="136"/>
    </row>
    <row r="9" spans="1:16" s="141" customFormat="1" ht="11.25">
      <c r="A9" s="137"/>
      <c r="B9" s="138" t="s">
        <v>6</v>
      </c>
      <c r="C9" s="139" t="s">
        <v>7</v>
      </c>
      <c r="D9" s="139" t="s">
        <v>8</v>
      </c>
      <c r="E9" s="138" t="s">
        <v>6</v>
      </c>
      <c r="F9" s="139" t="s">
        <v>7</v>
      </c>
      <c r="G9" s="139" t="s">
        <v>8</v>
      </c>
      <c r="H9" s="138" t="s">
        <v>6</v>
      </c>
      <c r="I9" s="139" t="s">
        <v>7</v>
      </c>
      <c r="J9" s="139" t="s">
        <v>8</v>
      </c>
      <c r="K9" s="138" t="s">
        <v>6</v>
      </c>
      <c r="L9" s="139" t="s">
        <v>7</v>
      </c>
      <c r="M9" s="139" t="s">
        <v>8</v>
      </c>
      <c r="N9" s="138" t="s">
        <v>6</v>
      </c>
      <c r="O9" s="139" t="s">
        <v>7</v>
      </c>
      <c r="P9" s="140" t="s">
        <v>8</v>
      </c>
    </row>
    <row r="10" spans="1:16" ht="11.25" customHeight="1">
      <c r="A10" s="142" t="s">
        <v>14</v>
      </c>
      <c r="B10" s="143">
        <v>0</v>
      </c>
      <c r="C10" s="144">
        <v>0</v>
      </c>
      <c r="D10" s="144">
        <v>0</v>
      </c>
      <c r="E10" s="143">
        <v>98</v>
      </c>
      <c r="F10" s="144">
        <v>69</v>
      </c>
      <c r="G10" s="144">
        <v>167</v>
      </c>
      <c r="H10" s="143">
        <v>0</v>
      </c>
      <c r="I10" s="144">
        <v>0</v>
      </c>
      <c r="J10" s="144">
        <v>0</v>
      </c>
      <c r="K10" s="143">
        <v>58</v>
      </c>
      <c r="L10" s="144">
        <v>34</v>
      </c>
      <c r="M10" s="144">
        <v>92</v>
      </c>
      <c r="N10" s="143">
        <v>156</v>
      </c>
      <c r="O10" s="144">
        <v>103</v>
      </c>
      <c r="P10" s="145">
        <v>259</v>
      </c>
    </row>
    <row r="11" spans="1:16" ht="11.25" customHeight="1">
      <c r="A11" s="142" t="s">
        <v>15</v>
      </c>
      <c r="B11" s="143">
        <v>0</v>
      </c>
      <c r="C11" s="144">
        <v>0</v>
      </c>
      <c r="D11" s="144">
        <v>0</v>
      </c>
      <c r="E11" s="143">
        <v>113</v>
      </c>
      <c r="F11" s="144">
        <v>63</v>
      </c>
      <c r="G11" s="144">
        <v>176</v>
      </c>
      <c r="H11" s="143">
        <v>0</v>
      </c>
      <c r="I11" s="144">
        <v>0</v>
      </c>
      <c r="J11" s="144">
        <v>0</v>
      </c>
      <c r="K11" s="143">
        <v>58</v>
      </c>
      <c r="L11" s="144">
        <v>47</v>
      </c>
      <c r="M11" s="144">
        <v>105</v>
      </c>
      <c r="N11" s="143">
        <v>171</v>
      </c>
      <c r="O11" s="144">
        <v>110</v>
      </c>
      <c r="P11" s="145">
        <v>281</v>
      </c>
    </row>
    <row r="12" spans="1:16" ht="11.25" customHeight="1">
      <c r="A12" s="142" t="s">
        <v>16</v>
      </c>
      <c r="B12" s="143">
        <v>0</v>
      </c>
      <c r="C12" s="144">
        <v>0</v>
      </c>
      <c r="D12" s="144">
        <v>0</v>
      </c>
      <c r="E12" s="143">
        <v>99</v>
      </c>
      <c r="F12" s="144">
        <v>55</v>
      </c>
      <c r="G12" s="144">
        <v>154</v>
      </c>
      <c r="H12" s="143">
        <v>0</v>
      </c>
      <c r="I12" s="144">
        <v>0</v>
      </c>
      <c r="J12" s="144">
        <v>0</v>
      </c>
      <c r="K12" s="143">
        <v>44</v>
      </c>
      <c r="L12" s="144">
        <v>32</v>
      </c>
      <c r="M12" s="144">
        <v>76</v>
      </c>
      <c r="N12" s="143">
        <v>143</v>
      </c>
      <c r="O12" s="144">
        <v>87</v>
      </c>
      <c r="P12" s="145">
        <v>230</v>
      </c>
    </row>
    <row r="13" spans="1:16" ht="11.25" customHeight="1">
      <c r="A13" s="142" t="s">
        <v>17</v>
      </c>
      <c r="B13" s="143">
        <v>0</v>
      </c>
      <c r="C13" s="144">
        <v>0</v>
      </c>
      <c r="D13" s="144">
        <v>0</v>
      </c>
      <c r="E13" s="143">
        <v>84</v>
      </c>
      <c r="F13" s="144">
        <v>47</v>
      </c>
      <c r="G13" s="144">
        <v>131</v>
      </c>
      <c r="H13" s="143">
        <v>0</v>
      </c>
      <c r="I13" s="144">
        <v>0</v>
      </c>
      <c r="J13" s="144">
        <v>0</v>
      </c>
      <c r="K13" s="143">
        <v>56</v>
      </c>
      <c r="L13" s="144">
        <v>39</v>
      </c>
      <c r="M13" s="144">
        <v>95</v>
      </c>
      <c r="N13" s="143">
        <v>140</v>
      </c>
      <c r="O13" s="144">
        <v>86</v>
      </c>
      <c r="P13" s="145">
        <v>226</v>
      </c>
    </row>
    <row r="14" spans="1:16" ht="11.25" customHeight="1">
      <c r="A14" s="142" t="s">
        <v>18</v>
      </c>
      <c r="B14" s="143">
        <v>0</v>
      </c>
      <c r="C14" s="144">
        <v>0</v>
      </c>
      <c r="D14" s="144">
        <v>0</v>
      </c>
      <c r="E14" s="143">
        <v>70</v>
      </c>
      <c r="F14" s="144">
        <v>57</v>
      </c>
      <c r="G14" s="144">
        <v>127</v>
      </c>
      <c r="H14" s="143">
        <v>0</v>
      </c>
      <c r="I14" s="144">
        <v>0</v>
      </c>
      <c r="J14" s="144">
        <v>0</v>
      </c>
      <c r="K14" s="143">
        <v>49</v>
      </c>
      <c r="L14" s="144">
        <v>36</v>
      </c>
      <c r="M14" s="144">
        <v>85</v>
      </c>
      <c r="N14" s="143">
        <v>119</v>
      </c>
      <c r="O14" s="144">
        <v>93</v>
      </c>
      <c r="P14" s="145">
        <v>212</v>
      </c>
    </row>
    <row r="15" spans="1:16" ht="11.25" customHeight="1">
      <c r="A15" s="142" t="s">
        <v>19</v>
      </c>
      <c r="B15" s="143">
        <v>26</v>
      </c>
      <c r="C15" s="144">
        <v>15</v>
      </c>
      <c r="D15" s="144">
        <v>41</v>
      </c>
      <c r="E15" s="143">
        <v>44</v>
      </c>
      <c r="F15" s="144">
        <v>36</v>
      </c>
      <c r="G15" s="144">
        <v>80</v>
      </c>
      <c r="H15" s="143">
        <v>0</v>
      </c>
      <c r="I15" s="144">
        <v>0</v>
      </c>
      <c r="J15" s="144">
        <v>0</v>
      </c>
      <c r="K15" s="143">
        <v>54</v>
      </c>
      <c r="L15" s="144">
        <v>52</v>
      </c>
      <c r="M15" s="144">
        <v>106</v>
      </c>
      <c r="N15" s="143">
        <v>124</v>
      </c>
      <c r="O15" s="144">
        <v>103</v>
      </c>
      <c r="P15" s="145">
        <v>227</v>
      </c>
    </row>
    <row r="16" spans="1:16" ht="11.25" customHeight="1">
      <c r="A16" s="142" t="s">
        <v>20</v>
      </c>
      <c r="B16" s="143">
        <v>19</v>
      </c>
      <c r="C16" s="144">
        <v>7</v>
      </c>
      <c r="D16" s="144">
        <v>26</v>
      </c>
      <c r="E16" s="143">
        <v>51</v>
      </c>
      <c r="F16" s="144">
        <v>46</v>
      </c>
      <c r="G16" s="144">
        <v>97</v>
      </c>
      <c r="H16" s="143">
        <v>0</v>
      </c>
      <c r="I16" s="144">
        <v>0</v>
      </c>
      <c r="J16" s="144">
        <v>0</v>
      </c>
      <c r="K16" s="143">
        <v>33</v>
      </c>
      <c r="L16" s="144">
        <v>35</v>
      </c>
      <c r="M16" s="144">
        <v>68</v>
      </c>
      <c r="N16" s="143">
        <v>103</v>
      </c>
      <c r="O16" s="144">
        <v>88</v>
      </c>
      <c r="P16" s="145">
        <v>191</v>
      </c>
    </row>
    <row r="17" spans="1:16" s="148" customFormat="1" ht="11.25" customHeight="1">
      <c r="A17" s="142" t="s">
        <v>21</v>
      </c>
      <c r="B17" s="146" t="s">
        <v>95</v>
      </c>
      <c r="C17" s="147" t="s">
        <v>95</v>
      </c>
      <c r="D17" s="144">
        <v>11</v>
      </c>
      <c r="E17" s="146" t="s">
        <v>95</v>
      </c>
      <c r="F17" s="147" t="s">
        <v>95</v>
      </c>
      <c r="G17" s="144">
        <v>49</v>
      </c>
      <c r="H17" s="143">
        <v>0</v>
      </c>
      <c r="I17" s="144">
        <v>0</v>
      </c>
      <c r="J17" s="144">
        <v>0</v>
      </c>
      <c r="K17" s="146" t="s">
        <v>95</v>
      </c>
      <c r="L17" s="147" t="s">
        <v>95</v>
      </c>
      <c r="M17" s="144">
        <v>54</v>
      </c>
      <c r="N17" s="146" t="s">
        <v>95</v>
      </c>
      <c r="O17" s="147" t="s">
        <v>95</v>
      </c>
      <c r="P17" s="145">
        <v>114</v>
      </c>
    </row>
    <row r="18" spans="1:16" s="148" customFormat="1" ht="11.25" customHeight="1">
      <c r="A18" s="142" t="s">
        <v>22</v>
      </c>
      <c r="B18" s="146" t="s">
        <v>95</v>
      </c>
      <c r="C18" s="147" t="s">
        <v>95</v>
      </c>
      <c r="D18" s="144">
        <v>13</v>
      </c>
      <c r="E18" s="146" t="s">
        <v>95</v>
      </c>
      <c r="F18" s="147" t="s">
        <v>95</v>
      </c>
      <c r="G18" s="144">
        <v>72</v>
      </c>
      <c r="H18" s="143">
        <v>0</v>
      </c>
      <c r="I18" s="144">
        <v>0</v>
      </c>
      <c r="J18" s="144">
        <v>0</v>
      </c>
      <c r="K18" s="146" t="s">
        <v>95</v>
      </c>
      <c r="L18" s="147" t="s">
        <v>95</v>
      </c>
      <c r="M18" s="144">
        <v>45</v>
      </c>
      <c r="N18" s="146" t="s">
        <v>95</v>
      </c>
      <c r="O18" s="147" t="s">
        <v>95</v>
      </c>
      <c r="P18" s="145">
        <v>130</v>
      </c>
    </row>
    <row r="19" spans="1:16" s="148" customFormat="1" ht="11.25" customHeight="1">
      <c r="A19" s="142" t="s">
        <v>132</v>
      </c>
      <c r="B19" s="146" t="s">
        <v>95</v>
      </c>
      <c r="C19" s="147" t="s">
        <v>95</v>
      </c>
      <c r="D19" s="144">
        <v>26</v>
      </c>
      <c r="E19" s="146" t="s">
        <v>95</v>
      </c>
      <c r="F19" s="147" t="s">
        <v>95</v>
      </c>
      <c r="G19" s="144">
        <v>77</v>
      </c>
      <c r="H19" s="143">
        <v>0</v>
      </c>
      <c r="I19" s="144">
        <v>0</v>
      </c>
      <c r="J19" s="144">
        <v>0</v>
      </c>
      <c r="K19" s="146" t="s">
        <v>95</v>
      </c>
      <c r="L19" s="147" t="s">
        <v>95</v>
      </c>
      <c r="M19" s="144">
        <v>44</v>
      </c>
      <c r="N19" s="146" t="s">
        <v>95</v>
      </c>
      <c r="O19" s="147" t="s">
        <v>95</v>
      </c>
      <c r="P19" s="145">
        <v>147</v>
      </c>
    </row>
    <row r="20" spans="1:16" ht="10.5" customHeight="1">
      <c r="A20" s="142" t="s">
        <v>136</v>
      </c>
      <c r="B20" s="146">
        <v>12</v>
      </c>
      <c r="C20" s="147">
        <v>6</v>
      </c>
      <c r="D20" s="144">
        <v>18</v>
      </c>
      <c r="E20" s="146">
        <v>42</v>
      </c>
      <c r="F20" s="147">
        <v>43</v>
      </c>
      <c r="G20" s="144">
        <v>85</v>
      </c>
      <c r="H20" s="143">
        <v>0</v>
      </c>
      <c r="I20" s="144">
        <v>0</v>
      </c>
      <c r="J20" s="144">
        <v>0</v>
      </c>
      <c r="K20" s="146">
        <v>28</v>
      </c>
      <c r="L20" s="147">
        <v>18</v>
      </c>
      <c r="M20" s="144">
        <v>46</v>
      </c>
      <c r="N20" s="146">
        <v>82</v>
      </c>
      <c r="O20" s="147">
        <v>67</v>
      </c>
      <c r="P20" s="145">
        <v>149</v>
      </c>
    </row>
    <row r="21" spans="1:16" s="148" customFormat="1" ht="11.25" customHeight="1">
      <c r="A21" s="142" t="s">
        <v>146</v>
      </c>
      <c r="B21" s="146">
        <v>12</v>
      </c>
      <c r="C21" s="147">
        <v>5</v>
      </c>
      <c r="D21" s="144">
        <v>17</v>
      </c>
      <c r="E21" s="146">
        <v>51</v>
      </c>
      <c r="F21" s="147">
        <v>43</v>
      </c>
      <c r="G21" s="144">
        <v>94</v>
      </c>
      <c r="H21" s="143">
        <v>0</v>
      </c>
      <c r="I21" s="144">
        <v>0</v>
      </c>
      <c r="J21" s="144">
        <v>0</v>
      </c>
      <c r="K21" s="146">
        <v>29</v>
      </c>
      <c r="L21" s="147">
        <v>24</v>
      </c>
      <c r="M21" s="144">
        <v>53</v>
      </c>
      <c r="N21" s="146">
        <v>92</v>
      </c>
      <c r="O21" s="147">
        <v>72</v>
      </c>
      <c r="P21" s="145">
        <v>164</v>
      </c>
    </row>
    <row r="22" spans="1:16" s="148" customFormat="1" ht="11.25" customHeight="1">
      <c r="A22" s="142" t="s">
        <v>150</v>
      </c>
      <c r="B22" s="146">
        <v>15</v>
      </c>
      <c r="C22" s="147">
        <v>4</v>
      </c>
      <c r="D22" s="144">
        <v>19</v>
      </c>
      <c r="E22" s="146">
        <v>48</v>
      </c>
      <c r="F22" s="147">
        <v>35</v>
      </c>
      <c r="G22" s="144">
        <v>83</v>
      </c>
      <c r="H22" s="143">
        <v>0</v>
      </c>
      <c r="I22" s="144">
        <v>0</v>
      </c>
      <c r="J22" s="144">
        <v>0</v>
      </c>
      <c r="K22" s="146">
        <v>22</v>
      </c>
      <c r="L22" s="147">
        <v>16</v>
      </c>
      <c r="M22" s="144">
        <v>38</v>
      </c>
      <c r="N22" s="146">
        <f aca="true" t="shared" si="0" ref="N22:O24">SUM(K22,H22,E22,B22)</f>
        <v>85</v>
      </c>
      <c r="O22" s="147">
        <f t="shared" si="0"/>
        <v>55</v>
      </c>
      <c r="P22" s="145">
        <f>SUM(N22:O22)</f>
        <v>140</v>
      </c>
    </row>
    <row r="23" spans="1:16" s="148" customFormat="1" ht="11.25" customHeight="1">
      <c r="A23" s="142" t="s">
        <v>159</v>
      </c>
      <c r="B23" s="146">
        <v>9</v>
      </c>
      <c r="C23" s="147">
        <v>6</v>
      </c>
      <c r="D23" s="144">
        <f>SUM(B23:C23)</f>
        <v>15</v>
      </c>
      <c r="E23" s="146">
        <v>50</v>
      </c>
      <c r="F23" s="147">
        <v>31</v>
      </c>
      <c r="G23" s="144">
        <f>SUM(E23:F23)</f>
        <v>81</v>
      </c>
      <c r="H23" s="143">
        <v>0</v>
      </c>
      <c r="I23" s="144">
        <v>0</v>
      </c>
      <c r="J23" s="144">
        <v>0</v>
      </c>
      <c r="K23" s="146">
        <v>20</v>
      </c>
      <c r="L23" s="147">
        <v>16</v>
      </c>
      <c r="M23" s="144">
        <f>SUM(K23:L23)</f>
        <v>36</v>
      </c>
      <c r="N23" s="146">
        <f t="shared" si="0"/>
        <v>79</v>
      </c>
      <c r="O23" s="147">
        <f t="shared" si="0"/>
        <v>53</v>
      </c>
      <c r="P23" s="145">
        <f>SUM(N23:O23)</f>
        <v>132</v>
      </c>
    </row>
    <row r="24" spans="1:16" s="148" customFormat="1" ht="11.25" customHeight="1">
      <c r="A24" s="142" t="s">
        <v>216</v>
      </c>
      <c r="B24" s="146">
        <v>8</v>
      </c>
      <c r="C24" s="147">
        <v>3</v>
      </c>
      <c r="D24" s="144">
        <f>SUM(B24:C24)</f>
        <v>11</v>
      </c>
      <c r="E24" s="146">
        <v>33</v>
      </c>
      <c r="F24" s="147">
        <v>23</v>
      </c>
      <c r="G24" s="144">
        <f>SUM(E24:F24)</f>
        <v>56</v>
      </c>
      <c r="H24" s="143">
        <v>0</v>
      </c>
      <c r="I24" s="144">
        <v>0</v>
      </c>
      <c r="J24" s="144">
        <v>0</v>
      </c>
      <c r="K24" s="146">
        <v>26</v>
      </c>
      <c r="L24" s="147">
        <v>16</v>
      </c>
      <c r="M24" s="144">
        <f>SUM(K24:L24)</f>
        <v>42</v>
      </c>
      <c r="N24" s="146">
        <f t="shared" si="0"/>
        <v>67</v>
      </c>
      <c r="O24" s="147">
        <f t="shared" si="0"/>
        <v>42</v>
      </c>
      <c r="P24" s="145">
        <f>SUM(N24:O24)</f>
        <v>109</v>
      </c>
    </row>
    <row r="25" spans="1:16" s="148" customFormat="1" ht="11.25" customHeight="1">
      <c r="A25" s="149" t="s">
        <v>251</v>
      </c>
      <c r="B25" s="150">
        <v>9</v>
      </c>
      <c r="C25" s="151">
        <v>6</v>
      </c>
      <c r="D25" s="152">
        <f>SUM(B25:C25)</f>
        <v>15</v>
      </c>
      <c r="E25" s="150">
        <v>50</v>
      </c>
      <c r="F25" s="151">
        <v>29</v>
      </c>
      <c r="G25" s="152">
        <f>SUM(E25:F25)</f>
        <v>79</v>
      </c>
      <c r="H25" s="153">
        <v>0</v>
      </c>
      <c r="I25" s="152">
        <v>0</v>
      </c>
      <c r="J25" s="152">
        <v>0</v>
      </c>
      <c r="K25" s="150">
        <v>31</v>
      </c>
      <c r="L25" s="151">
        <v>14</v>
      </c>
      <c r="M25" s="152">
        <f>SUM(K25:L25)</f>
        <v>45</v>
      </c>
      <c r="N25" s="150">
        <f>SUM(K25,H25,E25,B25)</f>
        <v>90</v>
      </c>
      <c r="O25" s="151">
        <f>SUM(L25,I25,F25,C25)</f>
        <v>49</v>
      </c>
      <c r="P25" s="154">
        <f>SUM(N25:O25)</f>
        <v>139</v>
      </c>
    </row>
    <row r="27" spans="1:16" ht="12">
      <c r="A27" s="129" t="s">
        <v>96</v>
      </c>
      <c r="B27" s="130"/>
      <c r="C27" s="130"/>
      <c r="D27" s="130"/>
      <c r="E27" s="130"/>
      <c r="F27" s="130"/>
      <c r="G27" s="130"/>
      <c r="H27" s="130"/>
      <c r="I27" s="130"/>
      <c r="J27" s="130"/>
      <c r="K27" s="130"/>
      <c r="L27" s="130"/>
      <c r="M27" s="130"/>
      <c r="N27" s="130"/>
      <c r="O27" s="130"/>
      <c r="P27" s="130"/>
    </row>
    <row r="29" spans="1:16" ht="11.25">
      <c r="A29" s="234"/>
      <c r="B29" s="235" t="s">
        <v>11</v>
      </c>
      <c r="C29" s="236"/>
      <c r="D29" s="236"/>
      <c r="E29" s="235" t="s">
        <v>9</v>
      </c>
      <c r="F29" s="236"/>
      <c r="G29" s="236"/>
      <c r="H29" s="235" t="s">
        <v>0</v>
      </c>
      <c r="I29" s="236"/>
      <c r="J29" s="236"/>
      <c r="K29" s="235" t="s">
        <v>1</v>
      </c>
      <c r="L29" s="236"/>
      <c r="M29" s="236"/>
      <c r="N29" s="235" t="s">
        <v>4</v>
      </c>
      <c r="O29" s="236"/>
      <c r="P29" s="237"/>
    </row>
    <row r="30" spans="1:16" ht="11.25">
      <c r="A30" s="131" t="s">
        <v>24</v>
      </c>
      <c r="B30" s="132" t="s">
        <v>5</v>
      </c>
      <c r="C30" s="133"/>
      <c r="D30" s="133"/>
      <c r="E30" s="132" t="s">
        <v>12</v>
      </c>
      <c r="F30" s="133"/>
      <c r="G30" s="133"/>
      <c r="H30" s="134"/>
      <c r="I30" s="135"/>
      <c r="J30" s="135"/>
      <c r="K30" s="134"/>
      <c r="L30" s="135"/>
      <c r="M30" s="135"/>
      <c r="N30" s="134"/>
      <c r="O30" s="135"/>
      <c r="P30" s="136"/>
    </row>
    <row r="31" spans="1:16" s="141" customFormat="1" ht="11.25">
      <c r="A31" s="137"/>
      <c r="B31" s="138" t="s">
        <v>6</v>
      </c>
      <c r="C31" s="139" t="s">
        <v>7</v>
      </c>
      <c r="D31" s="139" t="s">
        <v>8</v>
      </c>
      <c r="E31" s="138" t="s">
        <v>6</v>
      </c>
      <c r="F31" s="139" t="s">
        <v>7</v>
      </c>
      <c r="G31" s="139" t="s">
        <v>8</v>
      </c>
      <c r="H31" s="138" t="s">
        <v>6</v>
      </c>
      <c r="I31" s="139" t="s">
        <v>7</v>
      </c>
      <c r="J31" s="139" t="s">
        <v>8</v>
      </c>
      <c r="K31" s="138" t="s">
        <v>6</v>
      </c>
      <c r="L31" s="139" t="s">
        <v>7</v>
      </c>
      <c r="M31" s="139" t="s">
        <v>8</v>
      </c>
      <c r="N31" s="138" t="s">
        <v>6</v>
      </c>
      <c r="O31" s="139" t="s">
        <v>7</v>
      </c>
      <c r="P31" s="140" t="s">
        <v>8</v>
      </c>
    </row>
    <row r="32" spans="1:16" ht="11.25">
      <c r="A32" s="142" t="s">
        <v>14</v>
      </c>
      <c r="B32" s="143">
        <v>0</v>
      </c>
      <c r="C32" s="144">
        <v>0</v>
      </c>
      <c r="D32" s="144">
        <v>0</v>
      </c>
      <c r="E32" s="143">
        <v>138</v>
      </c>
      <c r="F32" s="144">
        <v>83</v>
      </c>
      <c r="G32" s="144">
        <v>221</v>
      </c>
      <c r="H32" s="143">
        <v>0</v>
      </c>
      <c r="I32" s="144">
        <v>0</v>
      </c>
      <c r="J32" s="144">
        <v>0</v>
      </c>
      <c r="K32" s="143">
        <v>57</v>
      </c>
      <c r="L32" s="144">
        <v>39</v>
      </c>
      <c r="M32" s="144">
        <v>96</v>
      </c>
      <c r="N32" s="143">
        <v>195</v>
      </c>
      <c r="O32" s="144">
        <v>122</v>
      </c>
      <c r="P32" s="145">
        <v>317</v>
      </c>
    </row>
    <row r="33" spans="1:16" ht="11.25">
      <c r="A33" s="142" t="s">
        <v>15</v>
      </c>
      <c r="B33" s="143">
        <v>0</v>
      </c>
      <c r="C33" s="144">
        <v>0</v>
      </c>
      <c r="D33" s="144">
        <v>0</v>
      </c>
      <c r="E33" s="143">
        <v>173</v>
      </c>
      <c r="F33" s="144">
        <v>84</v>
      </c>
      <c r="G33" s="144">
        <v>257</v>
      </c>
      <c r="H33" s="143">
        <v>0</v>
      </c>
      <c r="I33" s="144">
        <v>0</v>
      </c>
      <c r="J33" s="144">
        <v>0</v>
      </c>
      <c r="K33" s="143">
        <v>43</v>
      </c>
      <c r="L33" s="144">
        <v>29</v>
      </c>
      <c r="M33" s="144">
        <v>72</v>
      </c>
      <c r="N33" s="143">
        <v>216</v>
      </c>
      <c r="O33" s="144">
        <v>113</v>
      </c>
      <c r="P33" s="145">
        <v>329</v>
      </c>
    </row>
    <row r="34" spans="1:16" ht="11.25">
      <c r="A34" s="142" t="s">
        <v>16</v>
      </c>
      <c r="B34" s="143">
        <v>0</v>
      </c>
      <c r="C34" s="144">
        <v>0</v>
      </c>
      <c r="D34" s="144">
        <v>0</v>
      </c>
      <c r="E34" s="143">
        <v>137</v>
      </c>
      <c r="F34" s="144">
        <v>90</v>
      </c>
      <c r="G34" s="144">
        <v>227</v>
      </c>
      <c r="H34" s="143">
        <v>0</v>
      </c>
      <c r="I34" s="144">
        <v>0</v>
      </c>
      <c r="J34" s="144">
        <v>0</v>
      </c>
      <c r="K34" s="143">
        <v>47</v>
      </c>
      <c r="L34" s="144">
        <v>44</v>
      </c>
      <c r="M34" s="144">
        <v>91</v>
      </c>
      <c r="N34" s="143">
        <v>184</v>
      </c>
      <c r="O34" s="144">
        <v>134</v>
      </c>
      <c r="P34" s="145">
        <v>318</v>
      </c>
    </row>
    <row r="35" spans="1:16" ht="11.25">
      <c r="A35" s="142" t="s">
        <v>17</v>
      </c>
      <c r="B35" s="143">
        <v>0</v>
      </c>
      <c r="C35" s="144">
        <v>0</v>
      </c>
      <c r="D35" s="144">
        <v>0</v>
      </c>
      <c r="E35" s="143">
        <v>126</v>
      </c>
      <c r="F35" s="144">
        <v>91</v>
      </c>
      <c r="G35" s="144">
        <v>217</v>
      </c>
      <c r="H35" s="143">
        <v>0</v>
      </c>
      <c r="I35" s="144">
        <v>0</v>
      </c>
      <c r="J35" s="144">
        <v>0</v>
      </c>
      <c r="K35" s="143">
        <v>51</v>
      </c>
      <c r="L35" s="144">
        <v>31</v>
      </c>
      <c r="M35" s="144">
        <v>82</v>
      </c>
      <c r="N35" s="143">
        <v>177</v>
      </c>
      <c r="O35" s="144">
        <v>122</v>
      </c>
      <c r="P35" s="145">
        <v>299</v>
      </c>
    </row>
    <row r="36" spans="1:16" ht="11.25">
      <c r="A36" s="142" t="s">
        <v>18</v>
      </c>
      <c r="B36" s="143">
        <v>0</v>
      </c>
      <c r="C36" s="144">
        <v>0</v>
      </c>
      <c r="D36" s="144">
        <v>0</v>
      </c>
      <c r="E36" s="143">
        <v>107</v>
      </c>
      <c r="F36" s="144">
        <v>51</v>
      </c>
      <c r="G36" s="144">
        <v>158</v>
      </c>
      <c r="H36" s="143">
        <v>0</v>
      </c>
      <c r="I36" s="144">
        <v>0</v>
      </c>
      <c r="J36" s="144">
        <v>0</v>
      </c>
      <c r="K36" s="143">
        <v>65</v>
      </c>
      <c r="L36" s="144">
        <v>23</v>
      </c>
      <c r="M36" s="144">
        <v>88</v>
      </c>
      <c r="N36" s="143">
        <v>172</v>
      </c>
      <c r="O36" s="144">
        <v>74</v>
      </c>
      <c r="P36" s="145">
        <v>246</v>
      </c>
    </row>
    <row r="37" spans="1:16" ht="11.25">
      <c r="A37" s="142" t="s">
        <v>19</v>
      </c>
      <c r="B37" s="143">
        <v>49</v>
      </c>
      <c r="C37" s="144">
        <v>37</v>
      </c>
      <c r="D37" s="144">
        <v>86</v>
      </c>
      <c r="E37" s="143">
        <v>45</v>
      </c>
      <c r="F37" s="144">
        <v>44</v>
      </c>
      <c r="G37" s="144">
        <v>89</v>
      </c>
      <c r="H37" s="143">
        <v>0</v>
      </c>
      <c r="I37" s="144">
        <v>0</v>
      </c>
      <c r="J37" s="144">
        <v>0</v>
      </c>
      <c r="K37" s="143">
        <v>43</v>
      </c>
      <c r="L37" s="144">
        <v>38</v>
      </c>
      <c r="M37" s="144">
        <v>81</v>
      </c>
      <c r="N37" s="143">
        <v>137</v>
      </c>
      <c r="O37" s="144">
        <v>119</v>
      </c>
      <c r="P37" s="145">
        <v>256</v>
      </c>
    </row>
    <row r="38" spans="1:16" ht="11.25">
      <c r="A38" s="142" t="s">
        <v>20</v>
      </c>
      <c r="B38" s="143">
        <v>52</v>
      </c>
      <c r="C38" s="144">
        <v>33</v>
      </c>
      <c r="D38" s="144">
        <v>85</v>
      </c>
      <c r="E38" s="143">
        <v>64</v>
      </c>
      <c r="F38" s="144">
        <v>43</v>
      </c>
      <c r="G38" s="144">
        <v>107</v>
      </c>
      <c r="H38" s="143">
        <v>0</v>
      </c>
      <c r="I38" s="144">
        <v>0</v>
      </c>
      <c r="J38" s="144">
        <v>0</v>
      </c>
      <c r="K38" s="143">
        <v>46</v>
      </c>
      <c r="L38" s="144">
        <v>23</v>
      </c>
      <c r="M38" s="144">
        <v>69</v>
      </c>
      <c r="N38" s="143">
        <v>162</v>
      </c>
      <c r="O38" s="144">
        <v>99</v>
      </c>
      <c r="P38" s="145">
        <v>261</v>
      </c>
    </row>
    <row r="39" spans="1:16" s="148" customFormat="1" ht="11.25">
      <c r="A39" s="142" t="s">
        <v>21</v>
      </c>
      <c r="B39" s="146" t="s">
        <v>95</v>
      </c>
      <c r="C39" s="147" t="s">
        <v>95</v>
      </c>
      <c r="D39" s="144">
        <v>76</v>
      </c>
      <c r="E39" s="146" t="s">
        <v>95</v>
      </c>
      <c r="F39" s="147" t="s">
        <v>95</v>
      </c>
      <c r="G39" s="144">
        <v>75</v>
      </c>
      <c r="H39" s="143">
        <v>0</v>
      </c>
      <c r="I39" s="144">
        <v>0</v>
      </c>
      <c r="J39" s="144">
        <v>0</v>
      </c>
      <c r="K39" s="146" t="s">
        <v>95</v>
      </c>
      <c r="L39" s="147" t="s">
        <v>95</v>
      </c>
      <c r="M39" s="144">
        <v>56</v>
      </c>
      <c r="N39" s="146" t="s">
        <v>95</v>
      </c>
      <c r="O39" s="147" t="s">
        <v>95</v>
      </c>
      <c r="P39" s="145">
        <v>207</v>
      </c>
    </row>
    <row r="40" spans="1:16" s="148" customFormat="1" ht="11.25">
      <c r="A40" s="142" t="s">
        <v>22</v>
      </c>
      <c r="B40" s="146" t="s">
        <v>95</v>
      </c>
      <c r="C40" s="147" t="s">
        <v>95</v>
      </c>
      <c r="D40" s="144">
        <v>74</v>
      </c>
      <c r="E40" s="146" t="s">
        <v>95</v>
      </c>
      <c r="F40" s="147" t="s">
        <v>95</v>
      </c>
      <c r="G40" s="144">
        <v>90</v>
      </c>
      <c r="H40" s="143">
        <v>0</v>
      </c>
      <c r="I40" s="144">
        <v>0</v>
      </c>
      <c r="J40" s="144">
        <v>0</v>
      </c>
      <c r="K40" s="146" t="s">
        <v>95</v>
      </c>
      <c r="L40" s="147" t="s">
        <v>95</v>
      </c>
      <c r="M40" s="144">
        <v>63</v>
      </c>
      <c r="N40" s="146" t="s">
        <v>95</v>
      </c>
      <c r="O40" s="147" t="s">
        <v>95</v>
      </c>
      <c r="P40" s="145">
        <v>227</v>
      </c>
    </row>
    <row r="41" spans="1:16" s="148" customFormat="1" ht="11.25">
      <c r="A41" s="142" t="s">
        <v>132</v>
      </c>
      <c r="B41" s="146" t="s">
        <v>95</v>
      </c>
      <c r="C41" s="147" t="s">
        <v>95</v>
      </c>
      <c r="D41" s="144">
        <v>65</v>
      </c>
      <c r="E41" s="146" t="s">
        <v>95</v>
      </c>
      <c r="F41" s="147" t="s">
        <v>95</v>
      </c>
      <c r="G41" s="144">
        <v>91</v>
      </c>
      <c r="H41" s="143">
        <v>0</v>
      </c>
      <c r="I41" s="144">
        <v>0</v>
      </c>
      <c r="J41" s="144">
        <v>0</v>
      </c>
      <c r="K41" s="146" t="s">
        <v>95</v>
      </c>
      <c r="L41" s="147" t="s">
        <v>95</v>
      </c>
      <c r="M41" s="144">
        <v>52</v>
      </c>
      <c r="N41" s="146" t="s">
        <v>95</v>
      </c>
      <c r="O41" s="147" t="s">
        <v>95</v>
      </c>
      <c r="P41" s="145">
        <v>208</v>
      </c>
    </row>
    <row r="42" spans="1:16" ht="11.25">
      <c r="A42" s="142" t="s">
        <v>136</v>
      </c>
      <c r="B42" s="146">
        <v>35</v>
      </c>
      <c r="C42" s="147">
        <v>27</v>
      </c>
      <c r="D42" s="144">
        <v>62</v>
      </c>
      <c r="E42" s="146">
        <v>49</v>
      </c>
      <c r="F42" s="147">
        <v>40</v>
      </c>
      <c r="G42" s="144">
        <v>89</v>
      </c>
      <c r="H42" s="143">
        <v>0</v>
      </c>
      <c r="I42" s="144">
        <v>0</v>
      </c>
      <c r="J42" s="144">
        <v>0</v>
      </c>
      <c r="K42" s="146">
        <v>38</v>
      </c>
      <c r="L42" s="147">
        <v>24</v>
      </c>
      <c r="M42" s="144">
        <v>62</v>
      </c>
      <c r="N42" s="146">
        <v>122</v>
      </c>
      <c r="O42" s="147">
        <v>91</v>
      </c>
      <c r="P42" s="145">
        <v>213</v>
      </c>
    </row>
    <row r="43" spans="1:16" s="148" customFormat="1" ht="11.25">
      <c r="A43" s="142" t="s">
        <v>146</v>
      </c>
      <c r="B43" s="146">
        <v>34</v>
      </c>
      <c r="C43" s="147">
        <v>24</v>
      </c>
      <c r="D43" s="144">
        <v>58</v>
      </c>
      <c r="E43" s="146">
        <v>62</v>
      </c>
      <c r="F43" s="147">
        <v>27</v>
      </c>
      <c r="G43" s="144">
        <v>89</v>
      </c>
      <c r="H43" s="143">
        <v>0</v>
      </c>
      <c r="I43" s="144">
        <v>0</v>
      </c>
      <c r="J43" s="144">
        <v>0</v>
      </c>
      <c r="K43" s="146">
        <v>43</v>
      </c>
      <c r="L43" s="147">
        <v>18</v>
      </c>
      <c r="M43" s="144">
        <v>61</v>
      </c>
      <c r="N43" s="146">
        <v>139</v>
      </c>
      <c r="O43" s="147">
        <v>69</v>
      </c>
      <c r="P43" s="145">
        <v>208</v>
      </c>
    </row>
    <row r="44" spans="1:16" s="148" customFormat="1" ht="11.25">
      <c r="A44" s="142" t="s">
        <v>150</v>
      </c>
      <c r="B44" s="146">
        <v>23</v>
      </c>
      <c r="C44" s="147">
        <v>22</v>
      </c>
      <c r="D44" s="144">
        <v>45</v>
      </c>
      <c r="E44" s="146">
        <v>60</v>
      </c>
      <c r="F44" s="147">
        <v>37</v>
      </c>
      <c r="G44" s="144">
        <v>97</v>
      </c>
      <c r="H44" s="143">
        <v>0</v>
      </c>
      <c r="I44" s="144">
        <v>0</v>
      </c>
      <c r="J44" s="144">
        <v>0</v>
      </c>
      <c r="K44" s="146">
        <v>43</v>
      </c>
      <c r="L44" s="147">
        <v>25</v>
      </c>
      <c r="M44" s="144">
        <v>68</v>
      </c>
      <c r="N44" s="146">
        <f aca="true" t="shared" si="1" ref="N44:O46">SUM(K44,H44,E44,B44)</f>
        <v>126</v>
      </c>
      <c r="O44" s="147">
        <f t="shared" si="1"/>
        <v>84</v>
      </c>
      <c r="P44" s="145">
        <f>SUM(N44:O44)</f>
        <v>210</v>
      </c>
    </row>
    <row r="45" spans="1:16" s="148" customFormat="1" ht="11.25">
      <c r="A45" s="142" t="s">
        <v>159</v>
      </c>
      <c r="B45" s="146">
        <v>25</v>
      </c>
      <c r="C45" s="147">
        <v>21</v>
      </c>
      <c r="D45" s="144">
        <f>SUM(B45:C45)</f>
        <v>46</v>
      </c>
      <c r="E45" s="146">
        <v>46</v>
      </c>
      <c r="F45" s="147">
        <v>42</v>
      </c>
      <c r="G45" s="144">
        <f>SUM(E45:F45)</f>
        <v>88</v>
      </c>
      <c r="H45" s="143">
        <v>0</v>
      </c>
      <c r="I45" s="144">
        <v>0</v>
      </c>
      <c r="J45" s="145">
        <v>0</v>
      </c>
      <c r="K45" s="146">
        <v>46</v>
      </c>
      <c r="L45" s="147">
        <v>23</v>
      </c>
      <c r="M45" s="144">
        <f>SUM(K45:L45)</f>
        <v>69</v>
      </c>
      <c r="N45" s="146">
        <f t="shared" si="1"/>
        <v>117</v>
      </c>
      <c r="O45" s="147">
        <f t="shared" si="1"/>
        <v>86</v>
      </c>
      <c r="P45" s="145">
        <f>SUM(N45:O45)</f>
        <v>203</v>
      </c>
    </row>
    <row r="46" spans="1:16" s="148" customFormat="1" ht="11.25">
      <c r="A46" s="142" t="s">
        <v>216</v>
      </c>
      <c r="B46" s="146">
        <v>26</v>
      </c>
      <c r="C46" s="147">
        <v>25</v>
      </c>
      <c r="D46" s="144">
        <f>SUM(B46:C46)</f>
        <v>51</v>
      </c>
      <c r="E46" s="146">
        <v>37</v>
      </c>
      <c r="F46" s="147">
        <v>26</v>
      </c>
      <c r="G46" s="144">
        <f>SUM(E46:F46)</f>
        <v>63</v>
      </c>
      <c r="H46" s="143">
        <v>0</v>
      </c>
      <c r="I46" s="144">
        <v>0</v>
      </c>
      <c r="J46" s="145">
        <v>0</v>
      </c>
      <c r="K46" s="146">
        <v>45</v>
      </c>
      <c r="L46" s="147">
        <v>26</v>
      </c>
      <c r="M46" s="144">
        <f>SUM(K46:L46)</f>
        <v>71</v>
      </c>
      <c r="N46" s="146">
        <f t="shared" si="1"/>
        <v>108</v>
      </c>
      <c r="O46" s="147">
        <f t="shared" si="1"/>
        <v>77</v>
      </c>
      <c r="P46" s="145">
        <f>SUM(N46:O46)</f>
        <v>185</v>
      </c>
    </row>
    <row r="47" spans="1:16" s="148" customFormat="1" ht="11.25">
      <c r="A47" s="149" t="s">
        <v>251</v>
      </c>
      <c r="B47" s="150">
        <v>23</v>
      </c>
      <c r="C47" s="151">
        <v>22</v>
      </c>
      <c r="D47" s="152">
        <f>SUM(B47:C47)</f>
        <v>45</v>
      </c>
      <c r="E47" s="150">
        <v>58</v>
      </c>
      <c r="F47" s="151">
        <v>36</v>
      </c>
      <c r="G47" s="152">
        <f>SUM(E47:F47)</f>
        <v>94</v>
      </c>
      <c r="H47" s="153">
        <v>0</v>
      </c>
      <c r="I47" s="152">
        <v>0</v>
      </c>
      <c r="J47" s="154">
        <v>0</v>
      </c>
      <c r="K47" s="150">
        <v>43</v>
      </c>
      <c r="L47" s="151">
        <v>34</v>
      </c>
      <c r="M47" s="152">
        <f>SUM(K47:L47)</f>
        <v>77</v>
      </c>
      <c r="N47" s="150">
        <f>SUM(K47,H47,E47,B47)</f>
        <v>124</v>
      </c>
      <c r="O47" s="151">
        <f>SUM(L47,I47,F47,C47)</f>
        <v>92</v>
      </c>
      <c r="P47" s="154">
        <f>SUM(N47:O47)</f>
        <v>216</v>
      </c>
    </row>
    <row r="49" spans="1:16" ht="12">
      <c r="A49" s="129" t="s">
        <v>97</v>
      </c>
      <c r="B49" s="130"/>
      <c r="C49" s="130"/>
      <c r="D49" s="130"/>
      <c r="E49" s="130"/>
      <c r="F49" s="130"/>
      <c r="G49" s="130"/>
      <c r="H49" s="130"/>
      <c r="I49" s="130"/>
      <c r="J49" s="130"/>
      <c r="K49" s="130"/>
      <c r="L49" s="130"/>
      <c r="M49" s="130"/>
      <c r="N49" s="130"/>
      <c r="O49" s="130"/>
      <c r="P49" s="130"/>
    </row>
    <row r="51" spans="1:16" ht="11.25">
      <c r="A51" s="234"/>
      <c r="B51" s="235" t="s">
        <v>11</v>
      </c>
      <c r="C51" s="236"/>
      <c r="D51" s="236"/>
      <c r="E51" s="235" t="s">
        <v>9</v>
      </c>
      <c r="F51" s="236"/>
      <c r="G51" s="236"/>
      <c r="H51" s="235" t="s">
        <v>0</v>
      </c>
      <c r="I51" s="236"/>
      <c r="J51" s="236"/>
      <c r="K51" s="235" t="s">
        <v>1</v>
      </c>
      <c r="L51" s="236"/>
      <c r="M51" s="236"/>
      <c r="N51" s="235" t="s">
        <v>4</v>
      </c>
      <c r="O51" s="236"/>
      <c r="P51" s="237"/>
    </row>
    <row r="52" spans="1:16" ht="11.25">
      <c r="A52" s="131" t="s">
        <v>24</v>
      </c>
      <c r="B52" s="132" t="s">
        <v>5</v>
      </c>
      <c r="C52" s="133"/>
      <c r="D52" s="133"/>
      <c r="E52" s="132" t="s">
        <v>12</v>
      </c>
      <c r="F52" s="133"/>
      <c r="G52" s="133"/>
      <c r="H52" s="134"/>
      <c r="I52" s="135"/>
      <c r="J52" s="135"/>
      <c r="K52" s="134"/>
      <c r="L52" s="135"/>
      <c r="M52" s="135"/>
      <c r="N52" s="134"/>
      <c r="O52" s="135"/>
      <c r="P52" s="136"/>
    </row>
    <row r="53" spans="1:16" s="141" customFormat="1" ht="11.25">
      <c r="A53" s="137"/>
      <c r="B53" s="138" t="s">
        <v>6</v>
      </c>
      <c r="C53" s="139" t="s">
        <v>7</v>
      </c>
      <c r="D53" s="139" t="s">
        <v>8</v>
      </c>
      <c r="E53" s="138" t="s">
        <v>6</v>
      </c>
      <c r="F53" s="139" t="s">
        <v>7</v>
      </c>
      <c r="G53" s="139" t="s">
        <v>8</v>
      </c>
      <c r="H53" s="138" t="s">
        <v>6</v>
      </c>
      <c r="I53" s="139" t="s">
        <v>7</v>
      </c>
      <c r="J53" s="139" t="s">
        <v>8</v>
      </c>
      <c r="K53" s="138" t="s">
        <v>6</v>
      </c>
      <c r="L53" s="139" t="s">
        <v>7</v>
      </c>
      <c r="M53" s="139" t="s">
        <v>8</v>
      </c>
      <c r="N53" s="138" t="s">
        <v>6</v>
      </c>
      <c r="O53" s="139" t="s">
        <v>7</v>
      </c>
      <c r="P53" s="140" t="s">
        <v>8</v>
      </c>
    </row>
    <row r="54" spans="1:16" ht="11.25">
      <c r="A54" s="142" t="s">
        <v>14</v>
      </c>
      <c r="B54" s="143">
        <v>0</v>
      </c>
      <c r="C54" s="144">
        <v>0</v>
      </c>
      <c r="D54" s="144">
        <v>0</v>
      </c>
      <c r="E54" s="143">
        <v>65</v>
      </c>
      <c r="F54" s="144">
        <v>44</v>
      </c>
      <c r="G54" s="144">
        <v>109</v>
      </c>
      <c r="H54" s="143">
        <v>0</v>
      </c>
      <c r="I54" s="144">
        <v>0</v>
      </c>
      <c r="J54" s="144">
        <v>0</v>
      </c>
      <c r="K54" s="143">
        <v>43</v>
      </c>
      <c r="L54" s="144">
        <v>31</v>
      </c>
      <c r="M54" s="144">
        <v>74</v>
      </c>
      <c r="N54" s="143">
        <v>108</v>
      </c>
      <c r="O54" s="144">
        <v>75</v>
      </c>
      <c r="P54" s="145">
        <v>183</v>
      </c>
    </row>
    <row r="55" spans="1:16" ht="11.25">
      <c r="A55" s="142" t="s">
        <v>15</v>
      </c>
      <c r="B55" s="143">
        <v>0</v>
      </c>
      <c r="C55" s="144">
        <v>0</v>
      </c>
      <c r="D55" s="144">
        <v>0</v>
      </c>
      <c r="E55" s="143">
        <v>51</v>
      </c>
      <c r="F55" s="144">
        <v>55</v>
      </c>
      <c r="G55" s="144">
        <v>106</v>
      </c>
      <c r="H55" s="143">
        <v>0</v>
      </c>
      <c r="I55" s="144">
        <v>0</v>
      </c>
      <c r="J55" s="144">
        <v>0</v>
      </c>
      <c r="K55" s="143">
        <v>46</v>
      </c>
      <c r="L55" s="144">
        <v>29</v>
      </c>
      <c r="M55" s="144">
        <v>75</v>
      </c>
      <c r="N55" s="143">
        <v>97</v>
      </c>
      <c r="O55" s="144">
        <v>84</v>
      </c>
      <c r="P55" s="145">
        <v>181</v>
      </c>
    </row>
    <row r="56" spans="1:16" ht="11.25">
      <c r="A56" s="142" t="s">
        <v>16</v>
      </c>
      <c r="B56" s="143">
        <v>0</v>
      </c>
      <c r="C56" s="144">
        <v>0</v>
      </c>
      <c r="D56" s="144">
        <v>0</v>
      </c>
      <c r="E56" s="143">
        <v>58</v>
      </c>
      <c r="F56" s="144">
        <v>56</v>
      </c>
      <c r="G56" s="144">
        <v>114</v>
      </c>
      <c r="H56" s="143">
        <v>0</v>
      </c>
      <c r="I56" s="144">
        <v>0</v>
      </c>
      <c r="J56" s="144">
        <v>0</v>
      </c>
      <c r="K56" s="143">
        <v>25</v>
      </c>
      <c r="L56" s="144">
        <v>40</v>
      </c>
      <c r="M56" s="144">
        <v>65</v>
      </c>
      <c r="N56" s="143">
        <v>83</v>
      </c>
      <c r="O56" s="144">
        <v>96</v>
      </c>
      <c r="P56" s="145">
        <v>179</v>
      </c>
    </row>
    <row r="57" spans="1:16" ht="11.25">
      <c r="A57" s="142" t="s">
        <v>17</v>
      </c>
      <c r="B57" s="143">
        <v>0</v>
      </c>
      <c r="C57" s="144">
        <v>0</v>
      </c>
      <c r="D57" s="144">
        <v>0</v>
      </c>
      <c r="E57" s="143">
        <v>67</v>
      </c>
      <c r="F57" s="144">
        <v>53</v>
      </c>
      <c r="G57" s="144">
        <v>120</v>
      </c>
      <c r="H57" s="143">
        <v>0</v>
      </c>
      <c r="I57" s="144">
        <v>0</v>
      </c>
      <c r="J57" s="144">
        <v>0</v>
      </c>
      <c r="K57" s="143">
        <v>31</v>
      </c>
      <c r="L57" s="144">
        <v>29</v>
      </c>
      <c r="M57" s="144">
        <v>60</v>
      </c>
      <c r="N57" s="143">
        <v>98</v>
      </c>
      <c r="O57" s="144">
        <v>82</v>
      </c>
      <c r="P57" s="145">
        <v>180</v>
      </c>
    </row>
    <row r="58" spans="1:16" ht="11.25">
      <c r="A58" s="142" t="s">
        <v>18</v>
      </c>
      <c r="B58" s="143">
        <v>0</v>
      </c>
      <c r="C58" s="144">
        <v>0</v>
      </c>
      <c r="D58" s="144">
        <v>0</v>
      </c>
      <c r="E58" s="143">
        <v>61</v>
      </c>
      <c r="F58" s="144">
        <v>71</v>
      </c>
      <c r="G58" s="144">
        <v>132</v>
      </c>
      <c r="H58" s="143">
        <v>0</v>
      </c>
      <c r="I58" s="144">
        <v>0</v>
      </c>
      <c r="J58" s="144">
        <v>0</v>
      </c>
      <c r="K58" s="143">
        <v>30</v>
      </c>
      <c r="L58" s="144">
        <v>30</v>
      </c>
      <c r="M58" s="144">
        <v>60</v>
      </c>
      <c r="N58" s="143">
        <v>91</v>
      </c>
      <c r="O58" s="144">
        <v>101</v>
      </c>
      <c r="P58" s="145">
        <v>192</v>
      </c>
    </row>
    <row r="59" spans="1:16" ht="11.25">
      <c r="A59" s="142" t="s">
        <v>19</v>
      </c>
      <c r="B59" s="143">
        <v>51</v>
      </c>
      <c r="C59" s="144">
        <v>42</v>
      </c>
      <c r="D59" s="144">
        <v>93</v>
      </c>
      <c r="E59" s="143">
        <v>15</v>
      </c>
      <c r="F59" s="144">
        <v>24</v>
      </c>
      <c r="G59" s="144">
        <v>39</v>
      </c>
      <c r="H59" s="143">
        <v>0</v>
      </c>
      <c r="I59" s="144">
        <v>0</v>
      </c>
      <c r="J59" s="144">
        <v>0</v>
      </c>
      <c r="K59" s="143">
        <v>21</v>
      </c>
      <c r="L59" s="144">
        <v>24</v>
      </c>
      <c r="M59" s="144">
        <v>45</v>
      </c>
      <c r="N59" s="143">
        <v>87</v>
      </c>
      <c r="O59" s="144">
        <v>90</v>
      </c>
      <c r="P59" s="145">
        <v>177</v>
      </c>
    </row>
    <row r="60" spans="1:16" ht="11.25">
      <c r="A60" s="142" t="s">
        <v>20</v>
      </c>
      <c r="B60" s="143">
        <v>48</v>
      </c>
      <c r="C60" s="144">
        <v>52</v>
      </c>
      <c r="D60" s="144">
        <v>100</v>
      </c>
      <c r="E60" s="143">
        <v>13</v>
      </c>
      <c r="F60" s="144">
        <v>23</v>
      </c>
      <c r="G60" s="144">
        <v>36</v>
      </c>
      <c r="H60" s="143">
        <v>0</v>
      </c>
      <c r="I60" s="144">
        <v>0</v>
      </c>
      <c r="J60" s="144">
        <v>0</v>
      </c>
      <c r="K60" s="143">
        <v>28</v>
      </c>
      <c r="L60" s="144">
        <v>26</v>
      </c>
      <c r="M60" s="144">
        <v>54</v>
      </c>
      <c r="N60" s="143">
        <v>89</v>
      </c>
      <c r="O60" s="144">
        <v>101</v>
      </c>
      <c r="P60" s="145">
        <v>190</v>
      </c>
    </row>
    <row r="61" spans="1:16" s="148" customFormat="1" ht="11.25">
      <c r="A61" s="142" t="s">
        <v>21</v>
      </c>
      <c r="B61" s="146" t="s">
        <v>95</v>
      </c>
      <c r="C61" s="147" t="s">
        <v>95</v>
      </c>
      <c r="D61" s="144">
        <v>97</v>
      </c>
      <c r="E61" s="146" t="s">
        <v>95</v>
      </c>
      <c r="F61" s="147" t="s">
        <v>95</v>
      </c>
      <c r="G61" s="144">
        <v>35</v>
      </c>
      <c r="H61" s="143">
        <v>0</v>
      </c>
      <c r="I61" s="144">
        <v>0</v>
      </c>
      <c r="J61" s="144">
        <v>0</v>
      </c>
      <c r="K61" s="146" t="s">
        <v>95</v>
      </c>
      <c r="L61" s="147" t="s">
        <v>95</v>
      </c>
      <c r="M61" s="144">
        <v>43</v>
      </c>
      <c r="N61" s="146" t="s">
        <v>95</v>
      </c>
      <c r="O61" s="147" t="s">
        <v>95</v>
      </c>
      <c r="P61" s="145">
        <v>175</v>
      </c>
    </row>
    <row r="62" spans="1:16" s="148" customFormat="1" ht="11.25">
      <c r="A62" s="142" t="s">
        <v>22</v>
      </c>
      <c r="B62" s="146" t="s">
        <v>95</v>
      </c>
      <c r="C62" s="147" t="s">
        <v>95</v>
      </c>
      <c r="D62" s="144">
        <v>115</v>
      </c>
      <c r="E62" s="146" t="s">
        <v>95</v>
      </c>
      <c r="F62" s="147" t="s">
        <v>95</v>
      </c>
      <c r="G62" s="144">
        <v>32</v>
      </c>
      <c r="H62" s="143">
        <v>0</v>
      </c>
      <c r="I62" s="144">
        <v>0</v>
      </c>
      <c r="J62" s="144">
        <v>0</v>
      </c>
      <c r="K62" s="146" t="s">
        <v>95</v>
      </c>
      <c r="L62" s="147" t="s">
        <v>95</v>
      </c>
      <c r="M62" s="144">
        <v>50</v>
      </c>
      <c r="N62" s="146" t="s">
        <v>95</v>
      </c>
      <c r="O62" s="147" t="s">
        <v>95</v>
      </c>
      <c r="P62" s="145">
        <v>197</v>
      </c>
    </row>
    <row r="63" spans="1:16" s="148" customFormat="1" ht="11.25">
      <c r="A63" s="142" t="s">
        <v>132</v>
      </c>
      <c r="B63" s="146" t="s">
        <v>95</v>
      </c>
      <c r="C63" s="147" t="s">
        <v>95</v>
      </c>
      <c r="D63" s="144">
        <v>122</v>
      </c>
      <c r="E63" s="146" t="s">
        <v>95</v>
      </c>
      <c r="F63" s="147" t="s">
        <v>95</v>
      </c>
      <c r="G63" s="144">
        <v>42</v>
      </c>
      <c r="H63" s="143">
        <v>0</v>
      </c>
      <c r="I63" s="144">
        <v>0</v>
      </c>
      <c r="J63" s="144">
        <v>0</v>
      </c>
      <c r="K63" s="146" t="s">
        <v>95</v>
      </c>
      <c r="L63" s="147" t="s">
        <v>95</v>
      </c>
      <c r="M63" s="144">
        <v>64</v>
      </c>
      <c r="N63" s="146" t="s">
        <v>95</v>
      </c>
      <c r="O63" s="147" t="s">
        <v>95</v>
      </c>
      <c r="P63" s="145">
        <v>228</v>
      </c>
    </row>
    <row r="64" spans="1:16" ht="11.25">
      <c r="A64" s="142" t="s">
        <v>136</v>
      </c>
      <c r="B64" s="146" t="s">
        <v>95</v>
      </c>
      <c r="C64" s="147" t="s">
        <v>95</v>
      </c>
      <c r="D64" s="144">
        <v>108</v>
      </c>
      <c r="E64" s="146" t="s">
        <v>95</v>
      </c>
      <c r="F64" s="147" t="s">
        <v>95</v>
      </c>
      <c r="G64" s="144">
        <v>34</v>
      </c>
      <c r="H64" s="143">
        <v>0</v>
      </c>
      <c r="I64" s="144">
        <v>0</v>
      </c>
      <c r="J64" s="144">
        <v>0</v>
      </c>
      <c r="K64" s="146" t="s">
        <v>95</v>
      </c>
      <c r="L64" s="147" t="s">
        <v>95</v>
      </c>
      <c r="M64" s="144">
        <v>71</v>
      </c>
      <c r="N64" s="146" t="s">
        <v>95</v>
      </c>
      <c r="O64" s="147" t="s">
        <v>95</v>
      </c>
      <c r="P64" s="145">
        <v>213</v>
      </c>
    </row>
    <row r="65" spans="1:16" s="148" customFormat="1" ht="11.25">
      <c r="A65" s="142" t="s">
        <v>146</v>
      </c>
      <c r="B65" s="146" t="s">
        <v>95</v>
      </c>
      <c r="C65" s="147" t="s">
        <v>95</v>
      </c>
      <c r="D65" s="144">
        <v>121</v>
      </c>
      <c r="E65" s="146" t="s">
        <v>95</v>
      </c>
      <c r="F65" s="147" t="s">
        <v>95</v>
      </c>
      <c r="G65" s="144">
        <v>45</v>
      </c>
      <c r="H65" s="143">
        <v>0</v>
      </c>
      <c r="I65" s="144">
        <v>0</v>
      </c>
      <c r="J65" s="144">
        <v>0</v>
      </c>
      <c r="K65" s="146" t="s">
        <v>95</v>
      </c>
      <c r="L65" s="147" t="s">
        <v>95</v>
      </c>
      <c r="M65" s="144">
        <v>62</v>
      </c>
      <c r="N65" s="146" t="s">
        <v>95</v>
      </c>
      <c r="O65" s="147" t="s">
        <v>95</v>
      </c>
      <c r="P65" s="145">
        <v>228</v>
      </c>
    </row>
    <row r="66" spans="1:16" s="148" customFormat="1" ht="12.75" customHeight="1">
      <c r="A66" s="142" t="s">
        <v>150</v>
      </c>
      <c r="B66" s="146" t="s">
        <v>95</v>
      </c>
      <c r="C66" s="147" t="s">
        <v>95</v>
      </c>
      <c r="D66" s="144">
        <v>124</v>
      </c>
      <c r="E66" s="146" t="s">
        <v>95</v>
      </c>
      <c r="F66" s="147" t="s">
        <v>95</v>
      </c>
      <c r="G66" s="144">
        <v>34</v>
      </c>
      <c r="H66" s="143">
        <v>0</v>
      </c>
      <c r="I66" s="144">
        <v>0</v>
      </c>
      <c r="J66" s="144">
        <v>0</v>
      </c>
      <c r="K66" s="146" t="s">
        <v>95</v>
      </c>
      <c r="L66" s="147" t="s">
        <v>95</v>
      </c>
      <c r="M66" s="144">
        <v>60</v>
      </c>
      <c r="N66" s="146" t="s">
        <v>95</v>
      </c>
      <c r="O66" s="147" t="s">
        <v>95</v>
      </c>
      <c r="P66" s="145">
        <f>SUM(M66,G66,D66)</f>
        <v>218</v>
      </c>
    </row>
    <row r="67" spans="1:16" s="148" customFormat="1" ht="11.25">
      <c r="A67" s="142" t="s">
        <v>159</v>
      </c>
      <c r="B67" s="146" t="s">
        <v>95</v>
      </c>
      <c r="C67" s="147" t="s">
        <v>95</v>
      </c>
      <c r="D67" s="144">
        <v>120</v>
      </c>
      <c r="E67" s="146" t="s">
        <v>95</v>
      </c>
      <c r="F67" s="147" t="s">
        <v>95</v>
      </c>
      <c r="G67" s="144">
        <v>40</v>
      </c>
      <c r="H67" s="143">
        <v>0</v>
      </c>
      <c r="I67" s="144">
        <v>0</v>
      </c>
      <c r="J67" s="144">
        <v>0</v>
      </c>
      <c r="K67" s="146" t="s">
        <v>95</v>
      </c>
      <c r="L67" s="147" t="s">
        <v>95</v>
      </c>
      <c r="M67" s="145">
        <v>80</v>
      </c>
      <c r="N67" s="146" t="s">
        <v>95</v>
      </c>
      <c r="O67" s="147" t="s">
        <v>95</v>
      </c>
      <c r="P67" s="145">
        <f>SUM(M67,G67,D67)</f>
        <v>240</v>
      </c>
    </row>
    <row r="68" spans="1:16" s="148" customFormat="1" ht="11.25">
      <c r="A68" s="142" t="s">
        <v>216</v>
      </c>
      <c r="B68" s="146" t="s">
        <v>95</v>
      </c>
      <c r="C68" s="147" t="s">
        <v>95</v>
      </c>
      <c r="D68" s="144">
        <v>120</v>
      </c>
      <c r="E68" s="146" t="s">
        <v>95</v>
      </c>
      <c r="F68" s="147" t="s">
        <v>95</v>
      </c>
      <c r="G68" s="144">
        <v>35</v>
      </c>
      <c r="H68" s="143">
        <v>0</v>
      </c>
      <c r="I68" s="144">
        <v>0</v>
      </c>
      <c r="J68" s="144">
        <v>0</v>
      </c>
      <c r="K68" s="146" t="s">
        <v>95</v>
      </c>
      <c r="L68" s="147" t="s">
        <v>95</v>
      </c>
      <c r="M68" s="145">
        <v>80</v>
      </c>
      <c r="N68" s="146" t="s">
        <v>95</v>
      </c>
      <c r="O68" s="147" t="s">
        <v>95</v>
      </c>
      <c r="P68" s="145">
        <f>SUM(M68,G68,D68)</f>
        <v>235</v>
      </c>
    </row>
    <row r="69" spans="1:16" s="148" customFormat="1" ht="11.25">
      <c r="A69" s="149" t="s">
        <v>251</v>
      </c>
      <c r="B69" s="150" t="s">
        <v>95</v>
      </c>
      <c r="C69" s="151" t="s">
        <v>95</v>
      </c>
      <c r="D69" s="152">
        <v>130</v>
      </c>
      <c r="E69" s="150" t="s">
        <v>95</v>
      </c>
      <c r="F69" s="151" t="s">
        <v>95</v>
      </c>
      <c r="G69" s="152">
        <v>35</v>
      </c>
      <c r="H69" s="153">
        <v>0</v>
      </c>
      <c r="I69" s="152">
        <v>0</v>
      </c>
      <c r="J69" s="152">
        <v>0</v>
      </c>
      <c r="K69" s="150" t="s">
        <v>95</v>
      </c>
      <c r="L69" s="151" t="s">
        <v>95</v>
      </c>
      <c r="M69" s="154">
        <v>73</v>
      </c>
      <c r="N69" s="150" t="s">
        <v>95</v>
      </c>
      <c r="O69" s="151" t="s">
        <v>95</v>
      </c>
      <c r="P69" s="154">
        <f>SUM(M69,G69,D69)</f>
        <v>238</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3"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O71"/>
  <sheetViews>
    <sheetView zoomScalePageLayoutView="0" workbookViewId="0" topLeftCell="A1">
      <selection activeCell="O71" sqref="O71"/>
    </sheetView>
  </sheetViews>
  <sheetFormatPr defaultColWidth="9.140625" defaultRowHeight="12.75"/>
  <cols>
    <col min="1" max="1" width="9.57421875" style="9" customWidth="1"/>
    <col min="2" max="10" width="7.00390625" style="9" customWidth="1"/>
    <col min="11" max="11" width="7.00390625" style="34" customWidth="1"/>
    <col min="12" max="12" width="7.00390625" style="178" customWidth="1"/>
    <col min="13" max="13" width="1.8515625" style="9" customWidth="1"/>
    <col min="14" max="14" width="7.7109375" style="9" customWidth="1"/>
    <col min="15" max="15" width="7.28125" style="9" customWidth="1"/>
    <col min="16" max="16384" width="9.140625" style="9" customWidth="1"/>
  </cols>
  <sheetData>
    <row r="1" spans="1:15" ht="10.5" customHeight="1">
      <c r="A1" s="5" t="s">
        <v>249</v>
      </c>
      <c r="B1" s="6"/>
      <c r="C1" s="7"/>
      <c r="D1" s="6"/>
      <c r="E1" s="7"/>
      <c r="F1" s="6"/>
      <c r="G1" s="7"/>
      <c r="H1" s="6"/>
      <c r="I1" s="7"/>
      <c r="J1" s="6"/>
      <c r="K1" s="58"/>
      <c r="L1" s="155"/>
      <c r="N1" s="6"/>
      <c r="O1" s="7"/>
    </row>
    <row r="2" spans="1:15" ht="11.25" customHeight="1">
      <c r="A2" s="10" t="s">
        <v>99</v>
      </c>
      <c r="B2" s="11"/>
      <c r="C2" s="12"/>
      <c r="D2" s="11"/>
      <c r="E2" s="12"/>
      <c r="F2" s="13"/>
      <c r="G2" s="13"/>
      <c r="H2" s="11"/>
      <c r="I2" s="12"/>
      <c r="J2" s="11"/>
      <c r="K2" s="156"/>
      <c r="L2" s="157"/>
      <c r="M2" s="13"/>
      <c r="N2" s="11"/>
      <c r="O2" s="12"/>
    </row>
    <row r="3" spans="1:15" ht="10.5" customHeight="1">
      <c r="A3" s="10" t="s">
        <v>98</v>
      </c>
      <c r="B3" s="11"/>
      <c r="C3" s="12"/>
      <c r="D3" s="11"/>
      <c r="E3" s="12"/>
      <c r="F3" s="13"/>
      <c r="G3" s="13"/>
      <c r="H3" s="11"/>
      <c r="I3" s="12"/>
      <c r="J3" s="11"/>
      <c r="K3" s="156"/>
      <c r="L3" s="157"/>
      <c r="M3" s="13"/>
      <c r="N3" s="11"/>
      <c r="O3" s="12"/>
    </row>
    <row r="4" spans="1:15" ht="10.5" customHeight="1">
      <c r="A4" s="10"/>
      <c r="B4" s="11"/>
      <c r="C4" s="12"/>
      <c r="D4" s="11"/>
      <c r="E4" s="12"/>
      <c r="F4" s="13"/>
      <c r="G4" s="13"/>
      <c r="H4" s="11"/>
      <c r="I4" s="12"/>
      <c r="J4" s="11"/>
      <c r="K4" s="156"/>
      <c r="L4" s="157"/>
      <c r="M4" s="13"/>
      <c r="N4" s="11"/>
      <c r="O4" s="12"/>
    </row>
    <row r="5" spans="1:15" ht="10.5" customHeight="1">
      <c r="A5" s="10" t="s">
        <v>100</v>
      </c>
      <c r="B5" s="11"/>
      <c r="C5" s="12"/>
      <c r="D5" s="11"/>
      <c r="E5" s="12"/>
      <c r="F5" s="13"/>
      <c r="G5" s="13"/>
      <c r="H5" s="11"/>
      <c r="I5" s="12"/>
      <c r="J5" s="11"/>
      <c r="K5" s="156"/>
      <c r="L5" s="157"/>
      <c r="M5" s="13"/>
      <c r="N5" s="11"/>
      <c r="O5" s="12"/>
    </row>
    <row r="6" spans="1:15" ht="10.5" customHeight="1">
      <c r="A6" s="6"/>
      <c r="B6" s="6"/>
      <c r="C6" s="7"/>
      <c r="D6" s="6"/>
      <c r="E6" s="7"/>
      <c r="F6" s="6"/>
      <c r="G6" s="7"/>
      <c r="H6" s="6"/>
      <c r="I6" s="7"/>
      <c r="J6" s="6"/>
      <c r="K6" s="58"/>
      <c r="L6" s="155"/>
      <c r="N6" s="6"/>
      <c r="O6" s="7"/>
    </row>
    <row r="7" spans="1:15" ht="10.5" customHeight="1">
      <c r="A7" s="158" t="s">
        <v>24</v>
      </c>
      <c r="B7" s="16" t="s">
        <v>11</v>
      </c>
      <c r="C7" s="17"/>
      <c r="D7" s="16" t="s">
        <v>9</v>
      </c>
      <c r="E7" s="17"/>
      <c r="F7" s="16" t="s">
        <v>0</v>
      </c>
      <c r="G7" s="17"/>
      <c r="H7" s="16" t="s">
        <v>1</v>
      </c>
      <c r="I7" s="17"/>
      <c r="J7" s="16" t="s">
        <v>4</v>
      </c>
      <c r="K7" s="159"/>
      <c r="L7" s="160"/>
      <c r="N7" s="16" t="s">
        <v>23</v>
      </c>
      <c r="O7" s="19"/>
    </row>
    <row r="8" spans="1:15" ht="10.5" customHeight="1">
      <c r="A8" s="20"/>
      <c r="B8" s="21" t="s">
        <v>5</v>
      </c>
      <c r="C8" s="22"/>
      <c r="D8" s="20" t="s">
        <v>12</v>
      </c>
      <c r="E8" s="12"/>
      <c r="F8" s="23"/>
      <c r="G8" s="7"/>
      <c r="H8" s="23"/>
      <c r="I8" s="7"/>
      <c r="J8" s="23"/>
      <c r="K8" s="58"/>
      <c r="L8" s="161"/>
      <c r="N8" s="20" t="s">
        <v>14</v>
      </c>
      <c r="O8" s="25"/>
    </row>
    <row r="9" spans="1:15" s="166" customFormat="1" ht="10.5" customHeight="1">
      <c r="A9" s="162"/>
      <c r="B9" s="163" t="s">
        <v>2</v>
      </c>
      <c r="C9" s="164" t="s">
        <v>3</v>
      </c>
      <c r="D9" s="163" t="s">
        <v>2</v>
      </c>
      <c r="E9" s="164" t="s">
        <v>3</v>
      </c>
      <c r="F9" s="163" t="s">
        <v>2</v>
      </c>
      <c r="G9" s="164" t="s">
        <v>3</v>
      </c>
      <c r="H9" s="163" t="s">
        <v>2</v>
      </c>
      <c r="I9" s="164" t="s">
        <v>3</v>
      </c>
      <c r="J9" s="163" t="s">
        <v>2</v>
      </c>
      <c r="K9" s="164" t="s">
        <v>3</v>
      </c>
      <c r="L9" s="165" t="s">
        <v>4</v>
      </c>
      <c r="N9" s="163" t="s">
        <v>25</v>
      </c>
      <c r="O9" s="167" t="s">
        <v>26</v>
      </c>
    </row>
    <row r="10" spans="1:15" ht="10.5" customHeight="1">
      <c r="A10" s="23" t="s">
        <v>33</v>
      </c>
      <c r="B10" s="168">
        <v>875</v>
      </c>
      <c r="C10" s="169">
        <v>535</v>
      </c>
      <c r="D10" s="168">
        <v>1553</v>
      </c>
      <c r="E10" s="169">
        <v>816</v>
      </c>
      <c r="F10" s="168">
        <v>102</v>
      </c>
      <c r="G10" s="169">
        <v>61</v>
      </c>
      <c r="H10" s="168">
        <v>279</v>
      </c>
      <c r="I10" s="169">
        <v>240</v>
      </c>
      <c r="J10" s="168">
        <v>2809</v>
      </c>
      <c r="K10" s="170">
        <v>1652</v>
      </c>
      <c r="L10" s="171">
        <v>4461</v>
      </c>
      <c r="M10" s="51"/>
      <c r="N10" s="172">
        <v>4461</v>
      </c>
      <c r="O10" s="38">
        <v>100</v>
      </c>
    </row>
    <row r="11" spans="1:15" s="34" customFormat="1" ht="10.5" customHeight="1">
      <c r="A11" s="23" t="s">
        <v>34</v>
      </c>
      <c r="B11" s="168">
        <v>875</v>
      </c>
      <c r="C11" s="169">
        <v>506</v>
      </c>
      <c r="D11" s="168">
        <v>1473</v>
      </c>
      <c r="E11" s="169">
        <v>804</v>
      </c>
      <c r="F11" s="168">
        <v>100</v>
      </c>
      <c r="G11" s="169">
        <v>69</v>
      </c>
      <c r="H11" s="168">
        <v>284</v>
      </c>
      <c r="I11" s="169">
        <v>267</v>
      </c>
      <c r="J11" s="168">
        <v>2732</v>
      </c>
      <c r="K11" s="170">
        <v>1646</v>
      </c>
      <c r="L11" s="171">
        <v>4378</v>
      </c>
      <c r="M11" s="52"/>
      <c r="N11" s="51">
        <v>4378</v>
      </c>
      <c r="O11" s="33">
        <v>98.139430620937</v>
      </c>
    </row>
    <row r="12" spans="1:15" s="34" customFormat="1" ht="10.5" customHeight="1">
      <c r="A12" s="23" t="s">
        <v>35</v>
      </c>
      <c r="B12" s="168">
        <v>933</v>
      </c>
      <c r="C12" s="169">
        <v>511</v>
      </c>
      <c r="D12" s="168">
        <v>1563</v>
      </c>
      <c r="E12" s="169">
        <v>792</v>
      </c>
      <c r="F12" s="168">
        <v>116</v>
      </c>
      <c r="G12" s="169">
        <v>73</v>
      </c>
      <c r="H12" s="168">
        <v>270</v>
      </c>
      <c r="I12" s="169">
        <v>273</v>
      </c>
      <c r="J12" s="168">
        <v>2882</v>
      </c>
      <c r="K12" s="170">
        <v>1649</v>
      </c>
      <c r="L12" s="171">
        <v>4531</v>
      </c>
      <c r="M12" s="52"/>
      <c r="N12" s="51">
        <v>4531</v>
      </c>
      <c r="O12" s="33">
        <v>101.56915489800494</v>
      </c>
    </row>
    <row r="13" spans="1:15" s="34" customFormat="1" ht="10.5" customHeight="1">
      <c r="A13" s="23" t="s">
        <v>36</v>
      </c>
      <c r="B13" s="168">
        <v>992</v>
      </c>
      <c r="C13" s="169">
        <v>513</v>
      </c>
      <c r="D13" s="168">
        <v>1608</v>
      </c>
      <c r="E13" s="169">
        <v>757</v>
      </c>
      <c r="F13" s="168">
        <v>116</v>
      </c>
      <c r="G13" s="169">
        <v>74</v>
      </c>
      <c r="H13" s="168">
        <v>333</v>
      </c>
      <c r="I13" s="169">
        <v>324</v>
      </c>
      <c r="J13" s="168">
        <v>3049</v>
      </c>
      <c r="K13" s="170">
        <v>1668</v>
      </c>
      <c r="L13" s="171">
        <v>4717</v>
      </c>
      <c r="M13" s="52"/>
      <c r="N13" s="51">
        <v>4717</v>
      </c>
      <c r="O13" s="33">
        <v>105.73862362698947</v>
      </c>
    </row>
    <row r="14" spans="1:15" s="34" customFormat="1" ht="10.5" customHeight="1">
      <c r="A14" s="23" t="s">
        <v>37</v>
      </c>
      <c r="B14" s="168">
        <v>996</v>
      </c>
      <c r="C14" s="169">
        <v>509</v>
      </c>
      <c r="D14" s="168">
        <v>1658</v>
      </c>
      <c r="E14" s="169">
        <v>836</v>
      </c>
      <c r="F14" s="168">
        <v>130</v>
      </c>
      <c r="G14" s="169">
        <v>74</v>
      </c>
      <c r="H14" s="168">
        <v>341</v>
      </c>
      <c r="I14" s="169">
        <v>270</v>
      </c>
      <c r="J14" s="168">
        <v>3125</v>
      </c>
      <c r="K14" s="170">
        <v>1689</v>
      </c>
      <c r="L14" s="171">
        <v>4814</v>
      </c>
      <c r="M14" s="52"/>
      <c r="N14" s="51">
        <v>4814</v>
      </c>
      <c r="O14" s="33">
        <v>107.91302398565344</v>
      </c>
    </row>
    <row r="15" spans="1:15" s="34" customFormat="1" ht="10.5" customHeight="1">
      <c r="A15" s="23" t="s">
        <v>38</v>
      </c>
      <c r="B15" s="168">
        <v>1058</v>
      </c>
      <c r="C15" s="169">
        <v>557</v>
      </c>
      <c r="D15" s="168">
        <v>1819</v>
      </c>
      <c r="E15" s="169">
        <v>819</v>
      </c>
      <c r="F15" s="168">
        <v>138</v>
      </c>
      <c r="G15" s="169">
        <v>77</v>
      </c>
      <c r="H15" s="168">
        <v>377</v>
      </c>
      <c r="I15" s="169">
        <v>272</v>
      </c>
      <c r="J15" s="168">
        <v>3392</v>
      </c>
      <c r="K15" s="170">
        <v>1725</v>
      </c>
      <c r="L15" s="171">
        <v>5117</v>
      </c>
      <c r="M15" s="52"/>
      <c r="N15" s="51">
        <v>5117</v>
      </c>
      <c r="O15" s="33">
        <v>114.7052230441605</v>
      </c>
    </row>
    <row r="16" spans="1:15" s="34" customFormat="1" ht="10.5" customHeight="1">
      <c r="A16" s="23" t="s">
        <v>39</v>
      </c>
      <c r="B16" s="168">
        <v>1019</v>
      </c>
      <c r="C16" s="169">
        <v>552</v>
      </c>
      <c r="D16" s="168">
        <v>1823</v>
      </c>
      <c r="E16" s="169">
        <v>852</v>
      </c>
      <c r="F16" s="168">
        <v>164</v>
      </c>
      <c r="G16" s="169">
        <v>84</v>
      </c>
      <c r="H16" s="168">
        <v>392</v>
      </c>
      <c r="I16" s="169">
        <v>269</v>
      </c>
      <c r="J16" s="168">
        <v>3398</v>
      </c>
      <c r="K16" s="170">
        <v>1757</v>
      </c>
      <c r="L16" s="171">
        <v>5155</v>
      </c>
      <c r="M16" s="52"/>
      <c r="N16" s="51">
        <v>5155</v>
      </c>
      <c r="O16" s="33">
        <v>115.55704998879175</v>
      </c>
    </row>
    <row r="17" spans="1:15" s="34" customFormat="1" ht="10.5" customHeight="1">
      <c r="A17" s="23" t="s">
        <v>40</v>
      </c>
      <c r="B17" s="168">
        <v>1024</v>
      </c>
      <c r="C17" s="169">
        <v>584</v>
      </c>
      <c r="D17" s="168">
        <v>1834</v>
      </c>
      <c r="E17" s="169">
        <v>869</v>
      </c>
      <c r="F17" s="168">
        <v>164</v>
      </c>
      <c r="G17" s="169">
        <v>79</v>
      </c>
      <c r="H17" s="168">
        <v>411</v>
      </c>
      <c r="I17" s="169">
        <v>311</v>
      </c>
      <c r="J17" s="168">
        <v>3433</v>
      </c>
      <c r="K17" s="170">
        <v>1843</v>
      </c>
      <c r="L17" s="171">
        <v>5276</v>
      </c>
      <c r="M17" s="52"/>
      <c r="N17" s="51">
        <v>5276</v>
      </c>
      <c r="O17" s="33">
        <v>118.269446312486</v>
      </c>
    </row>
    <row r="18" spans="1:15" s="34" customFormat="1" ht="10.5" customHeight="1">
      <c r="A18" s="23" t="s">
        <v>41</v>
      </c>
      <c r="B18" s="168">
        <v>1021</v>
      </c>
      <c r="C18" s="169">
        <v>615</v>
      </c>
      <c r="D18" s="168">
        <v>1920</v>
      </c>
      <c r="E18" s="169">
        <v>943</v>
      </c>
      <c r="F18" s="168">
        <v>141</v>
      </c>
      <c r="G18" s="169">
        <v>97</v>
      </c>
      <c r="H18" s="168">
        <v>409</v>
      </c>
      <c r="I18" s="169">
        <v>322</v>
      </c>
      <c r="J18" s="168">
        <v>3491</v>
      </c>
      <c r="K18" s="170">
        <v>1977</v>
      </c>
      <c r="L18" s="171">
        <v>5468</v>
      </c>
      <c r="M18" s="52"/>
      <c r="N18" s="51">
        <v>5468</v>
      </c>
      <c r="O18" s="33">
        <v>122.57341403272808</v>
      </c>
    </row>
    <row r="19" spans="1:15" s="34" customFormat="1" ht="10.5" customHeight="1">
      <c r="A19" s="23" t="s">
        <v>130</v>
      </c>
      <c r="B19" s="168">
        <v>1043</v>
      </c>
      <c r="C19" s="169">
        <v>578</v>
      </c>
      <c r="D19" s="168">
        <v>2003</v>
      </c>
      <c r="E19" s="169">
        <v>1000</v>
      </c>
      <c r="F19" s="168">
        <v>163</v>
      </c>
      <c r="G19" s="169">
        <v>88</v>
      </c>
      <c r="H19" s="168">
        <v>454</v>
      </c>
      <c r="I19" s="169">
        <v>336</v>
      </c>
      <c r="J19" s="168">
        <v>3663</v>
      </c>
      <c r="K19" s="170">
        <v>2002</v>
      </c>
      <c r="L19" s="171">
        <v>5665</v>
      </c>
      <c r="M19" s="52"/>
      <c r="N19" s="51">
        <v>5665</v>
      </c>
      <c r="O19" s="33">
        <v>126.98946424568483</v>
      </c>
    </row>
    <row r="20" spans="1:15" ht="10.5" customHeight="1">
      <c r="A20" s="23" t="s">
        <v>137</v>
      </c>
      <c r="B20" s="168">
        <v>1093</v>
      </c>
      <c r="C20" s="169">
        <v>655</v>
      </c>
      <c r="D20" s="168">
        <v>1982</v>
      </c>
      <c r="E20" s="169">
        <v>1001</v>
      </c>
      <c r="F20" s="168">
        <v>159</v>
      </c>
      <c r="G20" s="169">
        <v>78</v>
      </c>
      <c r="H20" s="168">
        <v>414</v>
      </c>
      <c r="I20" s="169">
        <v>273</v>
      </c>
      <c r="J20" s="168">
        <v>3648</v>
      </c>
      <c r="K20" s="170">
        <v>2007</v>
      </c>
      <c r="L20" s="171">
        <v>5655</v>
      </c>
      <c r="M20" s="177"/>
      <c r="N20" s="51">
        <v>5655</v>
      </c>
      <c r="O20" s="33">
        <v>126.76529926025555</v>
      </c>
    </row>
    <row r="21" spans="1:15" s="34" customFormat="1" ht="10.5" customHeight="1">
      <c r="A21" s="23" t="s">
        <v>147</v>
      </c>
      <c r="B21" s="168">
        <v>1168</v>
      </c>
      <c r="C21" s="169">
        <v>641</v>
      </c>
      <c r="D21" s="168">
        <v>1984</v>
      </c>
      <c r="E21" s="169">
        <v>1019</v>
      </c>
      <c r="F21" s="168">
        <v>147</v>
      </c>
      <c r="G21" s="169">
        <v>89</v>
      </c>
      <c r="H21" s="168">
        <v>393</v>
      </c>
      <c r="I21" s="169">
        <v>252</v>
      </c>
      <c r="J21" s="168">
        <v>3692</v>
      </c>
      <c r="K21" s="169">
        <v>2001</v>
      </c>
      <c r="L21" s="171">
        <v>5693</v>
      </c>
      <c r="M21" s="52"/>
      <c r="N21" s="51">
        <v>5693</v>
      </c>
      <c r="O21" s="33">
        <v>127.61712620488679</v>
      </c>
    </row>
    <row r="22" spans="1:15" s="34" customFormat="1" ht="10.5" customHeight="1">
      <c r="A22" s="23" t="s">
        <v>151</v>
      </c>
      <c r="B22" s="168">
        <v>1168</v>
      </c>
      <c r="C22" s="169">
        <v>641</v>
      </c>
      <c r="D22" s="168">
        <v>2050</v>
      </c>
      <c r="E22" s="169">
        <v>1004</v>
      </c>
      <c r="F22" s="168">
        <v>168</v>
      </c>
      <c r="G22" s="169">
        <v>80</v>
      </c>
      <c r="H22" s="168">
        <v>377</v>
      </c>
      <c r="I22" s="169">
        <v>271</v>
      </c>
      <c r="J22" s="168">
        <v>3763</v>
      </c>
      <c r="K22" s="169">
        <v>1996</v>
      </c>
      <c r="L22" s="171">
        <f>SUM(J22:K22)</f>
        <v>5759</v>
      </c>
      <c r="M22" s="52"/>
      <c r="N22" s="51">
        <f>SUM(L22)</f>
        <v>5759</v>
      </c>
      <c r="O22" s="33">
        <f>N22/N10*100</f>
        <v>129.09661510872002</v>
      </c>
    </row>
    <row r="23" spans="1:15" s="34" customFormat="1" ht="10.5" customHeight="1">
      <c r="A23" s="23" t="s">
        <v>160</v>
      </c>
      <c r="B23" s="168">
        <v>1167</v>
      </c>
      <c r="C23" s="169">
        <v>596</v>
      </c>
      <c r="D23" s="168">
        <f>1716+407</f>
        <v>2123</v>
      </c>
      <c r="E23" s="169">
        <f>909+125</f>
        <v>1034</v>
      </c>
      <c r="F23" s="168">
        <v>211</v>
      </c>
      <c r="G23" s="169">
        <v>85</v>
      </c>
      <c r="H23" s="168">
        <v>368</v>
      </c>
      <c r="I23" s="169">
        <v>288</v>
      </c>
      <c r="J23" s="168">
        <f aca="true" t="shared" si="0" ref="J23:K25">SUM(H23,F23,D23,B23)</f>
        <v>3869</v>
      </c>
      <c r="K23" s="169">
        <f t="shared" si="0"/>
        <v>2003</v>
      </c>
      <c r="L23" s="171">
        <f>SUM(J23:K23)</f>
        <v>5872</v>
      </c>
      <c r="M23" s="52"/>
      <c r="N23" s="51">
        <f>SUM(L23)</f>
        <v>5872</v>
      </c>
      <c r="O23" s="33">
        <f>N23/N10*100</f>
        <v>131.62967944407086</v>
      </c>
    </row>
    <row r="24" spans="1:15" s="34" customFormat="1" ht="10.5" customHeight="1">
      <c r="A24" s="23" t="s">
        <v>218</v>
      </c>
      <c r="B24" s="168">
        <v>1177</v>
      </c>
      <c r="C24" s="169">
        <v>632</v>
      </c>
      <c r="D24" s="168">
        <v>2177</v>
      </c>
      <c r="E24" s="169">
        <v>975</v>
      </c>
      <c r="F24" s="168">
        <v>224</v>
      </c>
      <c r="G24" s="169">
        <v>89</v>
      </c>
      <c r="H24" s="168">
        <v>358</v>
      </c>
      <c r="I24" s="169">
        <v>336</v>
      </c>
      <c r="J24" s="168">
        <f t="shared" si="0"/>
        <v>3936</v>
      </c>
      <c r="K24" s="169">
        <f t="shared" si="0"/>
        <v>2032</v>
      </c>
      <c r="L24" s="171">
        <f>SUM(J24:K24)</f>
        <v>5968</v>
      </c>
      <c r="M24" s="52"/>
      <c r="N24" s="51">
        <f>SUM(L24)</f>
        <v>5968</v>
      </c>
      <c r="O24" s="33">
        <f>N24/N10*100</f>
        <v>133.78166330419188</v>
      </c>
    </row>
    <row r="25" spans="1:15" s="34" customFormat="1" ht="10.5" customHeight="1">
      <c r="A25" s="40" t="s">
        <v>252</v>
      </c>
      <c r="B25" s="173">
        <v>1192</v>
      </c>
      <c r="C25" s="174">
        <v>607</v>
      </c>
      <c r="D25" s="173">
        <v>2249</v>
      </c>
      <c r="E25" s="174">
        <v>991</v>
      </c>
      <c r="F25" s="173">
        <v>231</v>
      </c>
      <c r="G25" s="174">
        <v>93</v>
      </c>
      <c r="H25" s="173">
        <v>419</v>
      </c>
      <c r="I25" s="174">
        <v>332</v>
      </c>
      <c r="J25" s="173">
        <f t="shared" si="0"/>
        <v>4091</v>
      </c>
      <c r="K25" s="174">
        <f t="shared" si="0"/>
        <v>2023</v>
      </c>
      <c r="L25" s="176">
        <f>SUM(J25:K25)</f>
        <v>6114</v>
      </c>
      <c r="M25" s="52"/>
      <c r="N25" s="54">
        <f>SUM(L25)</f>
        <v>6114</v>
      </c>
      <c r="O25" s="45">
        <f>N25/N10*100</f>
        <v>137.0544720914593</v>
      </c>
    </row>
    <row r="26" spans="1:15" ht="10.5" customHeight="1">
      <c r="A26" s="57"/>
      <c r="B26" s="169"/>
      <c r="C26" s="169"/>
      <c r="D26" s="169"/>
      <c r="E26" s="169"/>
      <c r="F26" s="169"/>
      <c r="G26" s="169"/>
      <c r="H26" s="169"/>
      <c r="I26" s="169"/>
      <c r="J26" s="169"/>
      <c r="K26" s="170"/>
      <c r="L26" s="170"/>
      <c r="M26" s="177"/>
      <c r="N26" s="52"/>
      <c r="O26" s="50"/>
    </row>
    <row r="27" spans="1:15" ht="10.5" customHeight="1">
      <c r="A27" s="10"/>
      <c r="B27" s="11"/>
      <c r="C27" s="12"/>
      <c r="D27" s="11"/>
      <c r="E27" s="12"/>
      <c r="F27" s="11"/>
      <c r="G27" s="13"/>
      <c r="H27" s="11"/>
      <c r="I27" s="12"/>
      <c r="J27" s="11"/>
      <c r="K27" s="156"/>
      <c r="L27" s="157"/>
      <c r="M27" s="13"/>
      <c r="N27" s="11"/>
      <c r="O27" s="12"/>
    </row>
    <row r="28" spans="1:15" ht="10.5" customHeight="1">
      <c r="A28" s="10" t="s">
        <v>101</v>
      </c>
      <c r="B28" s="11"/>
      <c r="C28" s="12"/>
      <c r="D28" s="11"/>
      <c r="E28" s="12"/>
      <c r="F28" s="11"/>
      <c r="G28" s="13"/>
      <c r="H28" s="11"/>
      <c r="I28" s="12"/>
      <c r="J28" s="11"/>
      <c r="K28" s="156"/>
      <c r="L28" s="157"/>
      <c r="M28" s="13"/>
      <c r="N28" s="11"/>
      <c r="O28" s="12"/>
    </row>
    <row r="29" spans="1:15" ht="10.5" customHeight="1">
      <c r="A29" s="6"/>
      <c r="B29" s="6"/>
      <c r="C29" s="7"/>
      <c r="D29" s="6"/>
      <c r="E29" s="7"/>
      <c r="F29" s="6"/>
      <c r="G29" s="7"/>
      <c r="H29" s="6"/>
      <c r="I29" s="7"/>
      <c r="J29" s="6"/>
      <c r="K29" s="58"/>
      <c r="L29" s="155"/>
      <c r="N29" s="6"/>
      <c r="O29" s="7"/>
    </row>
    <row r="30" spans="1:15" ht="10.5" customHeight="1">
      <c r="A30" s="158" t="s">
        <v>24</v>
      </c>
      <c r="B30" s="16" t="s">
        <v>11</v>
      </c>
      <c r="C30" s="17"/>
      <c r="D30" s="16" t="s">
        <v>9</v>
      </c>
      <c r="E30" s="17"/>
      <c r="F30" s="16" t="s">
        <v>0</v>
      </c>
      <c r="G30" s="17"/>
      <c r="H30" s="16" t="s">
        <v>1</v>
      </c>
      <c r="I30" s="17"/>
      <c r="J30" s="16" t="s">
        <v>4</v>
      </c>
      <c r="K30" s="159"/>
      <c r="L30" s="160"/>
      <c r="N30" s="16" t="s">
        <v>23</v>
      </c>
      <c r="O30" s="19"/>
    </row>
    <row r="31" spans="1:15" ht="10.5" customHeight="1">
      <c r="A31" s="20"/>
      <c r="B31" s="21" t="s">
        <v>5</v>
      </c>
      <c r="C31" s="22"/>
      <c r="D31" s="20" t="s">
        <v>12</v>
      </c>
      <c r="E31" s="12"/>
      <c r="F31" s="23"/>
      <c r="G31" s="7"/>
      <c r="H31" s="23"/>
      <c r="I31" s="7"/>
      <c r="J31" s="23"/>
      <c r="K31" s="58"/>
      <c r="L31" s="161"/>
      <c r="N31" s="20" t="s">
        <v>14</v>
      </c>
      <c r="O31" s="25"/>
    </row>
    <row r="32" spans="1:15" s="166" customFormat="1" ht="10.5" customHeight="1">
      <c r="A32" s="162"/>
      <c r="B32" s="163" t="s">
        <v>2</v>
      </c>
      <c r="C32" s="164" t="s">
        <v>3</v>
      </c>
      <c r="D32" s="163" t="s">
        <v>2</v>
      </c>
      <c r="E32" s="164" t="s">
        <v>3</v>
      </c>
      <c r="F32" s="163" t="s">
        <v>2</v>
      </c>
      <c r="G32" s="164" t="s">
        <v>3</v>
      </c>
      <c r="H32" s="163" t="s">
        <v>2</v>
      </c>
      <c r="I32" s="164" t="s">
        <v>3</v>
      </c>
      <c r="J32" s="163" t="s">
        <v>2</v>
      </c>
      <c r="K32" s="164" t="s">
        <v>3</v>
      </c>
      <c r="L32" s="165" t="s">
        <v>4</v>
      </c>
      <c r="N32" s="163" t="s">
        <v>25</v>
      </c>
      <c r="O32" s="167" t="s">
        <v>26</v>
      </c>
    </row>
    <row r="33" spans="1:15" ht="10.5" customHeight="1">
      <c r="A33" s="23" t="s">
        <v>33</v>
      </c>
      <c r="B33" s="168">
        <v>43</v>
      </c>
      <c r="C33" s="169">
        <v>17</v>
      </c>
      <c r="D33" s="168">
        <v>106</v>
      </c>
      <c r="E33" s="169">
        <v>27</v>
      </c>
      <c r="F33" s="168">
        <v>27</v>
      </c>
      <c r="G33" s="169">
        <v>0</v>
      </c>
      <c r="H33" s="168">
        <v>103</v>
      </c>
      <c r="I33" s="169">
        <v>2</v>
      </c>
      <c r="J33" s="168">
        <v>279</v>
      </c>
      <c r="K33" s="170">
        <v>46</v>
      </c>
      <c r="L33" s="171">
        <v>325</v>
      </c>
      <c r="M33" s="51"/>
      <c r="N33" s="172">
        <v>325</v>
      </c>
      <c r="O33" s="38">
        <v>100</v>
      </c>
    </row>
    <row r="34" spans="1:15" s="34" customFormat="1" ht="10.5" customHeight="1">
      <c r="A34" s="23" t="s">
        <v>34</v>
      </c>
      <c r="B34" s="168">
        <v>25</v>
      </c>
      <c r="C34" s="169">
        <v>9</v>
      </c>
      <c r="D34" s="168">
        <v>149</v>
      </c>
      <c r="E34" s="169">
        <v>33</v>
      </c>
      <c r="F34" s="168">
        <v>11</v>
      </c>
      <c r="G34" s="169">
        <v>0</v>
      </c>
      <c r="H34" s="168">
        <v>148</v>
      </c>
      <c r="I34" s="169">
        <v>31</v>
      </c>
      <c r="J34" s="168">
        <v>333</v>
      </c>
      <c r="K34" s="170">
        <v>73</v>
      </c>
      <c r="L34" s="171">
        <v>406</v>
      </c>
      <c r="M34" s="52"/>
      <c r="N34" s="51">
        <v>406</v>
      </c>
      <c r="O34" s="33">
        <v>124.92307692307692</v>
      </c>
    </row>
    <row r="35" spans="1:15" s="34" customFormat="1" ht="10.5" customHeight="1">
      <c r="A35" s="23" t="s">
        <v>35</v>
      </c>
      <c r="B35" s="168">
        <v>50</v>
      </c>
      <c r="C35" s="169">
        <v>18</v>
      </c>
      <c r="D35" s="168">
        <v>153</v>
      </c>
      <c r="E35" s="169">
        <v>37</v>
      </c>
      <c r="F35" s="168">
        <v>12</v>
      </c>
      <c r="G35" s="169">
        <v>0</v>
      </c>
      <c r="H35" s="168">
        <v>175</v>
      </c>
      <c r="I35" s="169">
        <v>81</v>
      </c>
      <c r="J35" s="168">
        <v>390</v>
      </c>
      <c r="K35" s="170">
        <v>136</v>
      </c>
      <c r="L35" s="171">
        <v>526</v>
      </c>
      <c r="M35" s="52"/>
      <c r="N35" s="51">
        <v>526</v>
      </c>
      <c r="O35" s="33">
        <v>161.84615384615384</v>
      </c>
    </row>
    <row r="36" spans="1:15" s="34" customFormat="1" ht="10.5" customHeight="1">
      <c r="A36" s="23" t="s">
        <v>36</v>
      </c>
      <c r="B36" s="168">
        <v>44</v>
      </c>
      <c r="C36" s="169">
        <v>15</v>
      </c>
      <c r="D36" s="168">
        <v>139</v>
      </c>
      <c r="E36" s="169">
        <v>38</v>
      </c>
      <c r="F36" s="168">
        <v>13</v>
      </c>
      <c r="G36" s="169">
        <v>0</v>
      </c>
      <c r="H36" s="168">
        <v>180</v>
      </c>
      <c r="I36" s="169">
        <v>99</v>
      </c>
      <c r="J36" s="168">
        <v>376</v>
      </c>
      <c r="K36" s="170">
        <v>152</v>
      </c>
      <c r="L36" s="171">
        <v>528</v>
      </c>
      <c r="M36" s="52"/>
      <c r="N36" s="51">
        <v>528</v>
      </c>
      <c r="O36" s="33">
        <v>162.46153846153845</v>
      </c>
    </row>
    <row r="37" spans="1:15" s="34" customFormat="1" ht="10.5" customHeight="1">
      <c r="A37" s="23" t="s">
        <v>37</v>
      </c>
      <c r="B37" s="168">
        <v>36</v>
      </c>
      <c r="C37" s="169">
        <v>11</v>
      </c>
      <c r="D37" s="168">
        <v>118</v>
      </c>
      <c r="E37" s="169">
        <v>37</v>
      </c>
      <c r="F37" s="168">
        <v>13</v>
      </c>
      <c r="G37" s="169">
        <v>1</v>
      </c>
      <c r="H37" s="168">
        <v>201</v>
      </c>
      <c r="I37" s="169">
        <v>118</v>
      </c>
      <c r="J37" s="168">
        <v>368</v>
      </c>
      <c r="K37" s="170">
        <v>167</v>
      </c>
      <c r="L37" s="171">
        <v>535</v>
      </c>
      <c r="M37" s="52"/>
      <c r="N37" s="51">
        <v>535</v>
      </c>
      <c r="O37" s="33">
        <v>164.6153846153846</v>
      </c>
    </row>
    <row r="38" spans="1:15" s="34" customFormat="1" ht="10.5" customHeight="1">
      <c r="A38" s="23" t="s">
        <v>38</v>
      </c>
      <c r="B38" s="168">
        <v>47</v>
      </c>
      <c r="C38" s="169">
        <v>20</v>
      </c>
      <c r="D38" s="168">
        <v>150</v>
      </c>
      <c r="E38" s="169">
        <v>53</v>
      </c>
      <c r="F38" s="168">
        <v>20</v>
      </c>
      <c r="G38" s="169">
        <v>1</v>
      </c>
      <c r="H38" s="168">
        <v>193</v>
      </c>
      <c r="I38" s="169">
        <v>100</v>
      </c>
      <c r="J38" s="168">
        <v>410</v>
      </c>
      <c r="K38" s="170">
        <v>174</v>
      </c>
      <c r="L38" s="171">
        <v>584</v>
      </c>
      <c r="M38" s="52"/>
      <c r="N38" s="51">
        <v>584</v>
      </c>
      <c r="O38" s="33">
        <v>179.69230769230768</v>
      </c>
    </row>
    <row r="39" spans="1:15" s="34" customFormat="1" ht="10.5" customHeight="1">
      <c r="A39" s="23" t="s">
        <v>39</v>
      </c>
      <c r="B39" s="168">
        <v>33</v>
      </c>
      <c r="C39" s="169">
        <v>11</v>
      </c>
      <c r="D39" s="168">
        <v>125</v>
      </c>
      <c r="E39" s="169">
        <v>48</v>
      </c>
      <c r="F39" s="168">
        <v>19</v>
      </c>
      <c r="G39" s="169">
        <v>2</v>
      </c>
      <c r="H39" s="168">
        <v>175</v>
      </c>
      <c r="I39" s="169">
        <v>104</v>
      </c>
      <c r="J39" s="168">
        <v>352</v>
      </c>
      <c r="K39" s="170">
        <v>165</v>
      </c>
      <c r="L39" s="171">
        <v>517</v>
      </c>
      <c r="M39" s="52"/>
      <c r="N39" s="51">
        <v>517</v>
      </c>
      <c r="O39" s="33">
        <v>159.07692307692307</v>
      </c>
    </row>
    <row r="40" spans="1:15" s="34" customFormat="1" ht="10.5" customHeight="1">
      <c r="A40" s="23" t="s">
        <v>40</v>
      </c>
      <c r="B40" s="168">
        <v>31</v>
      </c>
      <c r="C40" s="169">
        <v>12</v>
      </c>
      <c r="D40" s="168">
        <v>106</v>
      </c>
      <c r="E40" s="169">
        <v>50</v>
      </c>
      <c r="F40" s="168">
        <v>19</v>
      </c>
      <c r="G40" s="169">
        <v>2</v>
      </c>
      <c r="H40" s="168">
        <v>145</v>
      </c>
      <c r="I40" s="169">
        <v>84</v>
      </c>
      <c r="J40" s="168">
        <v>301</v>
      </c>
      <c r="K40" s="170">
        <v>148</v>
      </c>
      <c r="L40" s="171">
        <v>449</v>
      </c>
      <c r="M40" s="52"/>
      <c r="N40" s="51">
        <v>449</v>
      </c>
      <c r="O40" s="33">
        <v>138.15384615384616</v>
      </c>
    </row>
    <row r="41" spans="1:15" s="34" customFormat="1" ht="10.5" customHeight="1">
      <c r="A41" s="23" t="s">
        <v>41</v>
      </c>
      <c r="B41" s="168">
        <v>31</v>
      </c>
      <c r="C41" s="169">
        <v>9</v>
      </c>
      <c r="D41" s="168">
        <v>136</v>
      </c>
      <c r="E41" s="169">
        <v>53</v>
      </c>
      <c r="F41" s="168">
        <v>23</v>
      </c>
      <c r="G41" s="169">
        <v>1</v>
      </c>
      <c r="H41" s="168">
        <v>146</v>
      </c>
      <c r="I41" s="169">
        <v>83</v>
      </c>
      <c r="J41" s="168">
        <v>336</v>
      </c>
      <c r="K41" s="170">
        <v>146</v>
      </c>
      <c r="L41" s="171">
        <v>482</v>
      </c>
      <c r="M41" s="52"/>
      <c r="N41" s="51">
        <v>482</v>
      </c>
      <c r="O41" s="33">
        <v>148.30769230769232</v>
      </c>
    </row>
    <row r="42" spans="1:15" s="34" customFormat="1" ht="10.5" customHeight="1">
      <c r="A42" s="23" t="s">
        <v>130</v>
      </c>
      <c r="B42" s="168">
        <v>49</v>
      </c>
      <c r="C42" s="169">
        <v>18</v>
      </c>
      <c r="D42" s="168">
        <v>146</v>
      </c>
      <c r="E42" s="169">
        <v>56</v>
      </c>
      <c r="F42" s="168">
        <v>16</v>
      </c>
      <c r="G42" s="169">
        <v>1</v>
      </c>
      <c r="H42" s="168">
        <v>181</v>
      </c>
      <c r="I42" s="169">
        <v>97</v>
      </c>
      <c r="J42" s="168">
        <v>392</v>
      </c>
      <c r="K42" s="170">
        <v>172</v>
      </c>
      <c r="L42" s="171">
        <v>564</v>
      </c>
      <c r="M42" s="52"/>
      <c r="N42" s="51">
        <v>564</v>
      </c>
      <c r="O42" s="33">
        <v>173.53846153846152</v>
      </c>
    </row>
    <row r="43" spans="1:15" ht="9.75" customHeight="1">
      <c r="A43" s="23" t="s">
        <v>137</v>
      </c>
      <c r="B43" s="168">
        <v>62</v>
      </c>
      <c r="C43" s="169">
        <v>25</v>
      </c>
      <c r="D43" s="168">
        <v>178</v>
      </c>
      <c r="E43" s="169">
        <v>72</v>
      </c>
      <c r="F43" s="168">
        <v>20</v>
      </c>
      <c r="G43" s="169">
        <v>3</v>
      </c>
      <c r="H43" s="168">
        <v>184</v>
      </c>
      <c r="I43" s="169">
        <v>80</v>
      </c>
      <c r="J43" s="168">
        <v>444</v>
      </c>
      <c r="K43" s="170">
        <v>180</v>
      </c>
      <c r="L43" s="171">
        <v>624</v>
      </c>
      <c r="M43" s="177"/>
      <c r="N43" s="51">
        <v>624</v>
      </c>
      <c r="O43" s="33">
        <v>192</v>
      </c>
    </row>
    <row r="44" spans="1:15" s="34" customFormat="1" ht="10.5" customHeight="1">
      <c r="A44" s="23" t="s">
        <v>147</v>
      </c>
      <c r="B44" s="168">
        <v>50</v>
      </c>
      <c r="C44" s="169">
        <v>25</v>
      </c>
      <c r="D44" s="168">
        <v>208</v>
      </c>
      <c r="E44" s="169">
        <v>96</v>
      </c>
      <c r="F44" s="168">
        <v>18</v>
      </c>
      <c r="G44" s="169">
        <v>3</v>
      </c>
      <c r="H44" s="168">
        <v>161</v>
      </c>
      <c r="I44" s="169">
        <v>88</v>
      </c>
      <c r="J44" s="168">
        <v>437</v>
      </c>
      <c r="K44" s="170">
        <v>212</v>
      </c>
      <c r="L44" s="171">
        <v>649</v>
      </c>
      <c r="M44" s="52"/>
      <c r="N44" s="51">
        <v>649</v>
      </c>
      <c r="O44" s="33">
        <v>199.6923076923077</v>
      </c>
    </row>
    <row r="45" spans="1:15" s="34" customFormat="1" ht="10.5" customHeight="1">
      <c r="A45" s="23" t="s">
        <v>151</v>
      </c>
      <c r="B45" s="168">
        <v>39</v>
      </c>
      <c r="C45" s="169">
        <v>29</v>
      </c>
      <c r="D45" s="168">
        <v>192</v>
      </c>
      <c r="E45" s="169">
        <v>94</v>
      </c>
      <c r="F45" s="168">
        <v>21</v>
      </c>
      <c r="G45" s="169">
        <v>3</v>
      </c>
      <c r="H45" s="168">
        <v>164</v>
      </c>
      <c r="I45" s="169">
        <v>79</v>
      </c>
      <c r="J45" s="168">
        <v>416</v>
      </c>
      <c r="K45" s="170">
        <v>205</v>
      </c>
      <c r="L45" s="171">
        <v>621</v>
      </c>
      <c r="M45" s="52"/>
      <c r="N45" s="51">
        <f>SUM(L45)</f>
        <v>621</v>
      </c>
      <c r="O45" s="33">
        <f>N45/N33*100</f>
        <v>191.07692307692307</v>
      </c>
    </row>
    <row r="46" spans="1:15" s="34" customFormat="1" ht="10.5" customHeight="1">
      <c r="A46" s="23" t="s">
        <v>160</v>
      </c>
      <c r="B46" s="168">
        <v>40</v>
      </c>
      <c r="C46" s="169">
        <v>22</v>
      </c>
      <c r="D46" s="168">
        <v>163</v>
      </c>
      <c r="E46" s="169">
        <v>81</v>
      </c>
      <c r="F46" s="168">
        <v>24</v>
      </c>
      <c r="G46" s="169">
        <v>4</v>
      </c>
      <c r="H46" s="168">
        <v>163</v>
      </c>
      <c r="I46" s="169">
        <v>76</v>
      </c>
      <c r="J46" s="168">
        <f aca="true" t="shared" si="1" ref="J46:K48">SUM(H46,F46,D46,B46)</f>
        <v>390</v>
      </c>
      <c r="K46" s="169">
        <f t="shared" si="1"/>
        <v>183</v>
      </c>
      <c r="L46" s="171">
        <f>SUM(J46:K46)</f>
        <v>573</v>
      </c>
      <c r="M46" s="52"/>
      <c r="N46" s="51">
        <f>SUM(L46)</f>
        <v>573</v>
      </c>
      <c r="O46" s="33">
        <f>N46/N33*100</f>
        <v>176.3076923076923</v>
      </c>
    </row>
    <row r="47" spans="1:15" s="34" customFormat="1" ht="10.5" customHeight="1">
      <c r="A47" s="23" t="s">
        <v>218</v>
      </c>
      <c r="B47" s="168">
        <v>55</v>
      </c>
      <c r="C47" s="169">
        <v>28</v>
      </c>
      <c r="D47" s="168">
        <v>189</v>
      </c>
      <c r="E47" s="169">
        <v>79</v>
      </c>
      <c r="F47" s="168">
        <v>23</v>
      </c>
      <c r="G47" s="169">
        <v>1</v>
      </c>
      <c r="H47" s="168">
        <v>165</v>
      </c>
      <c r="I47" s="169">
        <v>65</v>
      </c>
      <c r="J47" s="168">
        <f t="shared" si="1"/>
        <v>432</v>
      </c>
      <c r="K47" s="169">
        <f t="shared" si="1"/>
        <v>173</v>
      </c>
      <c r="L47" s="171">
        <f>SUM(J47:K47)</f>
        <v>605</v>
      </c>
      <c r="M47" s="52"/>
      <c r="N47" s="51">
        <f>SUM(L47)</f>
        <v>605</v>
      </c>
      <c r="O47" s="33">
        <f>N47/N33*100</f>
        <v>186.15384615384616</v>
      </c>
    </row>
    <row r="48" spans="1:15" s="34" customFormat="1" ht="10.5" customHeight="1">
      <c r="A48" s="40" t="s">
        <v>252</v>
      </c>
      <c r="B48" s="173">
        <v>57</v>
      </c>
      <c r="C48" s="174">
        <v>27</v>
      </c>
      <c r="D48" s="173">
        <v>165</v>
      </c>
      <c r="E48" s="174">
        <v>79</v>
      </c>
      <c r="F48" s="173">
        <v>23</v>
      </c>
      <c r="G48" s="174">
        <v>4</v>
      </c>
      <c r="H48" s="173">
        <v>149</v>
      </c>
      <c r="I48" s="174">
        <v>69</v>
      </c>
      <c r="J48" s="173">
        <f t="shared" si="1"/>
        <v>394</v>
      </c>
      <c r="K48" s="174">
        <f t="shared" si="1"/>
        <v>179</v>
      </c>
      <c r="L48" s="176">
        <f>SUM(J48:K48)</f>
        <v>573</v>
      </c>
      <c r="M48" s="52"/>
      <c r="N48" s="54">
        <f>SUM(L48)</f>
        <v>573</v>
      </c>
      <c r="O48" s="45">
        <f>N48/N33*100</f>
        <v>176.3076923076923</v>
      </c>
    </row>
    <row r="49" spans="1:15" ht="10.5" customHeight="1">
      <c r="A49" s="57"/>
      <c r="B49" s="169"/>
      <c r="C49" s="169"/>
      <c r="D49" s="169"/>
      <c r="E49" s="169"/>
      <c r="F49" s="169"/>
      <c r="G49" s="169"/>
      <c r="H49" s="169"/>
      <c r="I49" s="169"/>
      <c r="J49" s="169"/>
      <c r="K49" s="170"/>
      <c r="L49" s="170"/>
      <c r="M49" s="177"/>
      <c r="N49" s="52"/>
      <c r="O49" s="50"/>
    </row>
    <row r="51" spans="1:15" ht="11.25" customHeight="1">
      <c r="A51" s="179" t="s">
        <v>102</v>
      </c>
      <c r="B51" s="13"/>
      <c r="C51" s="13"/>
      <c r="D51" s="13"/>
      <c r="E51" s="13"/>
      <c r="F51" s="13"/>
      <c r="G51" s="13"/>
      <c r="H51" s="13"/>
      <c r="I51" s="13"/>
      <c r="J51" s="13"/>
      <c r="K51" s="180"/>
      <c r="L51" s="181"/>
      <c r="M51" s="13"/>
      <c r="N51" s="13"/>
      <c r="O51" s="13"/>
    </row>
    <row r="52" spans="1:15" ht="9.75">
      <c r="A52" s="6"/>
      <c r="B52" s="6"/>
      <c r="C52" s="7"/>
      <c r="D52" s="6"/>
      <c r="E52" s="7"/>
      <c r="F52" s="6"/>
      <c r="G52" s="7"/>
      <c r="H52" s="6"/>
      <c r="I52" s="7"/>
      <c r="J52" s="6"/>
      <c r="K52" s="58"/>
      <c r="L52" s="155"/>
      <c r="N52" s="6"/>
      <c r="O52" s="7"/>
    </row>
    <row r="53" spans="1:15" ht="9.75">
      <c r="A53" s="158" t="s">
        <v>24</v>
      </c>
      <c r="B53" s="16" t="s">
        <v>11</v>
      </c>
      <c r="C53" s="17"/>
      <c r="D53" s="16" t="s">
        <v>9</v>
      </c>
      <c r="E53" s="17"/>
      <c r="F53" s="16" t="s">
        <v>0</v>
      </c>
      <c r="G53" s="17"/>
      <c r="H53" s="16" t="s">
        <v>1</v>
      </c>
      <c r="I53" s="17"/>
      <c r="J53" s="16" t="s">
        <v>4</v>
      </c>
      <c r="K53" s="159"/>
      <c r="L53" s="160"/>
      <c r="N53" s="16" t="s">
        <v>23</v>
      </c>
      <c r="O53" s="19"/>
    </row>
    <row r="54" spans="1:15" ht="9.75">
      <c r="A54" s="20"/>
      <c r="B54" s="21" t="s">
        <v>5</v>
      </c>
      <c r="C54" s="22"/>
      <c r="D54" s="20" t="s">
        <v>12</v>
      </c>
      <c r="E54" s="12"/>
      <c r="F54" s="23"/>
      <c r="G54" s="7"/>
      <c r="H54" s="23"/>
      <c r="I54" s="7"/>
      <c r="J54" s="23"/>
      <c r="K54" s="58"/>
      <c r="L54" s="161"/>
      <c r="N54" s="20" t="s">
        <v>14</v>
      </c>
      <c r="O54" s="25"/>
    </row>
    <row r="55" spans="1:15" s="166" customFormat="1" ht="9.75">
      <c r="A55" s="162"/>
      <c r="B55" s="163" t="s">
        <v>2</v>
      </c>
      <c r="C55" s="164" t="s">
        <v>3</v>
      </c>
      <c r="D55" s="163" t="s">
        <v>2</v>
      </c>
      <c r="E55" s="164" t="s">
        <v>3</v>
      </c>
      <c r="F55" s="163" t="s">
        <v>2</v>
      </c>
      <c r="G55" s="164" t="s">
        <v>3</v>
      </c>
      <c r="H55" s="163" t="s">
        <v>2</v>
      </c>
      <c r="I55" s="164" t="s">
        <v>3</v>
      </c>
      <c r="J55" s="163" t="s">
        <v>2</v>
      </c>
      <c r="K55" s="164" t="s">
        <v>3</v>
      </c>
      <c r="L55" s="165" t="s">
        <v>4</v>
      </c>
      <c r="N55" s="163" t="s">
        <v>25</v>
      </c>
      <c r="O55" s="167" t="s">
        <v>26</v>
      </c>
    </row>
    <row r="56" spans="1:15" ht="9.75">
      <c r="A56" s="23" t="s">
        <v>33</v>
      </c>
      <c r="B56" s="168">
        <v>0</v>
      </c>
      <c r="C56" s="169">
        <v>0</v>
      </c>
      <c r="D56" s="168">
        <v>0</v>
      </c>
      <c r="E56" s="169">
        <v>0</v>
      </c>
      <c r="F56" s="168">
        <v>52</v>
      </c>
      <c r="G56" s="169">
        <v>0</v>
      </c>
      <c r="H56" s="168">
        <v>0</v>
      </c>
      <c r="I56" s="169">
        <v>0</v>
      </c>
      <c r="J56" s="168">
        <v>52</v>
      </c>
      <c r="K56" s="170">
        <v>0</v>
      </c>
      <c r="L56" s="171">
        <v>52</v>
      </c>
      <c r="M56" s="51"/>
      <c r="N56" s="172">
        <v>52</v>
      </c>
      <c r="O56" s="38">
        <v>100</v>
      </c>
    </row>
    <row r="57" spans="1:15" ht="9.75">
      <c r="A57" s="23" t="s">
        <v>34</v>
      </c>
      <c r="B57" s="168">
        <v>0</v>
      </c>
      <c r="C57" s="169">
        <v>0</v>
      </c>
      <c r="D57" s="168">
        <v>0</v>
      </c>
      <c r="E57" s="169">
        <v>0</v>
      </c>
      <c r="F57" s="168">
        <v>31</v>
      </c>
      <c r="G57" s="169">
        <v>0</v>
      </c>
      <c r="H57" s="168">
        <v>0</v>
      </c>
      <c r="I57" s="169">
        <v>0</v>
      </c>
      <c r="J57" s="168">
        <v>31</v>
      </c>
      <c r="K57" s="170">
        <v>0</v>
      </c>
      <c r="L57" s="171">
        <v>31</v>
      </c>
      <c r="M57" s="52"/>
      <c r="N57" s="51">
        <v>31</v>
      </c>
      <c r="O57" s="33">
        <v>59.61538461538461</v>
      </c>
    </row>
    <row r="58" spans="1:15" ht="9.75">
      <c r="A58" s="23" t="s">
        <v>35</v>
      </c>
      <c r="B58" s="168">
        <v>0</v>
      </c>
      <c r="C58" s="169">
        <v>0</v>
      </c>
      <c r="D58" s="168">
        <v>0</v>
      </c>
      <c r="E58" s="169">
        <v>0</v>
      </c>
      <c r="F58" s="168">
        <v>20</v>
      </c>
      <c r="G58" s="169">
        <v>0</v>
      </c>
      <c r="H58" s="168">
        <v>0</v>
      </c>
      <c r="I58" s="169">
        <v>0</v>
      </c>
      <c r="J58" s="168">
        <v>20</v>
      </c>
      <c r="K58" s="170">
        <v>0</v>
      </c>
      <c r="L58" s="171">
        <v>20</v>
      </c>
      <c r="M58" s="52"/>
      <c r="N58" s="51">
        <v>20</v>
      </c>
      <c r="O58" s="33">
        <v>38.46153846153847</v>
      </c>
    </row>
    <row r="59" spans="1:15" ht="9.75">
      <c r="A59" s="23" t="s">
        <v>36</v>
      </c>
      <c r="B59" s="168">
        <v>0</v>
      </c>
      <c r="C59" s="169">
        <v>0</v>
      </c>
      <c r="D59" s="168">
        <v>0</v>
      </c>
      <c r="E59" s="169">
        <v>0</v>
      </c>
      <c r="F59" s="168">
        <v>20</v>
      </c>
      <c r="G59" s="169">
        <v>0</v>
      </c>
      <c r="H59" s="168">
        <v>0</v>
      </c>
      <c r="I59" s="169">
        <v>0</v>
      </c>
      <c r="J59" s="168">
        <v>20</v>
      </c>
      <c r="K59" s="170">
        <v>0</v>
      </c>
      <c r="L59" s="171">
        <v>20</v>
      </c>
      <c r="M59" s="52"/>
      <c r="N59" s="51">
        <v>20</v>
      </c>
      <c r="O59" s="33">
        <v>38.46153846153847</v>
      </c>
    </row>
    <row r="60" spans="1:15" s="34" customFormat="1" ht="9.75">
      <c r="A60" s="23" t="s">
        <v>37</v>
      </c>
      <c r="B60" s="168">
        <v>0</v>
      </c>
      <c r="C60" s="169">
        <v>0</v>
      </c>
      <c r="D60" s="168">
        <v>0</v>
      </c>
      <c r="E60" s="169">
        <v>0</v>
      </c>
      <c r="F60" s="168">
        <v>12</v>
      </c>
      <c r="G60" s="169">
        <v>0</v>
      </c>
      <c r="H60" s="168">
        <v>0</v>
      </c>
      <c r="I60" s="169">
        <v>0</v>
      </c>
      <c r="J60" s="168">
        <v>12</v>
      </c>
      <c r="K60" s="170">
        <v>0</v>
      </c>
      <c r="L60" s="171">
        <v>12</v>
      </c>
      <c r="M60" s="52"/>
      <c r="N60" s="51">
        <v>12</v>
      </c>
      <c r="O60" s="33">
        <v>23.076923076923077</v>
      </c>
    </row>
    <row r="61" spans="1:15" s="34" customFormat="1" ht="9.75">
      <c r="A61" s="23" t="s">
        <v>38</v>
      </c>
      <c r="B61" s="168">
        <v>0</v>
      </c>
      <c r="C61" s="169">
        <v>0</v>
      </c>
      <c r="D61" s="168">
        <v>0</v>
      </c>
      <c r="E61" s="169">
        <v>0</v>
      </c>
      <c r="F61" s="168">
        <v>5</v>
      </c>
      <c r="G61" s="169">
        <v>0</v>
      </c>
      <c r="H61" s="168">
        <v>0</v>
      </c>
      <c r="I61" s="169">
        <v>0</v>
      </c>
      <c r="J61" s="168">
        <v>5</v>
      </c>
      <c r="K61" s="170">
        <v>0</v>
      </c>
      <c r="L61" s="171">
        <v>5</v>
      </c>
      <c r="M61" s="52"/>
      <c r="N61" s="51">
        <v>5</v>
      </c>
      <c r="O61" s="33">
        <v>9.615384615384617</v>
      </c>
    </row>
    <row r="62" spans="1:15" s="34" customFormat="1" ht="9.75">
      <c r="A62" s="23" t="s">
        <v>39</v>
      </c>
      <c r="B62" s="168">
        <v>0</v>
      </c>
      <c r="C62" s="169">
        <v>0</v>
      </c>
      <c r="D62" s="168">
        <v>0</v>
      </c>
      <c r="E62" s="169">
        <v>0</v>
      </c>
      <c r="F62" s="168">
        <v>7</v>
      </c>
      <c r="G62" s="169">
        <v>0</v>
      </c>
      <c r="H62" s="168">
        <v>0</v>
      </c>
      <c r="I62" s="169">
        <v>0</v>
      </c>
      <c r="J62" s="168">
        <v>7</v>
      </c>
      <c r="K62" s="170">
        <v>0</v>
      </c>
      <c r="L62" s="171">
        <v>7</v>
      </c>
      <c r="M62" s="52"/>
      <c r="N62" s="51">
        <v>7</v>
      </c>
      <c r="O62" s="33">
        <v>13.461538461538462</v>
      </c>
    </row>
    <row r="63" spans="1:15" s="34" customFormat="1" ht="9.75">
      <c r="A63" s="23" t="s">
        <v>40</v>
      </c>
      <c r="B63" s="168">
        <v>0</v>
      </c>
      <c r="C63" s="169">
        <v>0</v>
      </c>
      <c r="D63" s="168">
        <v>0</v>
      </c>
      <c r="E63" s="169">
        <v>0</v>
      </c>
      <c r="F63" s="168">
        <v>9</v>
      </c>
      <c r="G63" s="169">
        <v>0</v>
      </c>
      <c r="H63" s="168">
        <v>0</v>
      </c>
      <c r="I63" s="169">
        <v>0</v>
      </c>
      <c r="J63" s="168">
        <v>9</v>
      </c>
      <c r="K63" s="170">
        <v>0</v>
      </c>
      <c r="L63" s="171">
        <v>9</v>
      </c>
      <c r="M63" s="52"/>
      <c r="N63" s="51">
        <v>9</v>
      </c>
      <c r="O63" s="33">
        <v>17.307692307692307</v>
      </c>
    </row>
    <row r="64" spans="1:15" s="34" customFormat="1" ht="9.75">
      <c r="A64" s="23" t="s">
        <v>41</v>
      </c>
      <c r="B64" s="168">
        <v>0</v>
      </c>
      <c r="C64" s="169">
        <v>0</v>
      </c>
      <c r="D64" s="168">
        <v>0</v>
      </c>
      <c r="E64" s="169">
        <v>0</v>
      </c>
      <c r="F64" s="168">
        <v>11</v>
      </c>
      <c r="G64" s="169">
        <v>0</v>
      </c>
      <c r="H64" s="168">
        <v>0</v>
      </c>
      <c r="I64" s="169">
        <v>0</v>
      </c>
      <c r="J64" s="168">
        <v>11</v>
      </c>
      <c r="K64" s="170">
        <v>0</v>
      </c>
      <c r="L64" s="171">
        <v>11</v>
      </c>
      <c r="M64" s="52"/>
      <c r="N64" s="51">
        <v>11</v>
      </c>
      <c r="O64" s="33">
        <v>21.153846153846153</v>
      </c>
    </row>
    <row r="65" spans="1:15" s="34" customFormat="1" ht="9.75">
      <c r="A65" s="23" t="s">
        <v>130</v>
      </c>
      <c r="B65" s="168">
        <v>0</v>
      </c>
      <c r="C65" s="169">
        <v>0</v>
      </c>
      <c r="D65" s="168">
        <v>0</v>
      </c>
      <c r="E65" s="169">
        <v>0</v>
      </c>
      <c r="F65" s="168">
        <v>7</v>
      </c>
      <c r="G65" s="169">
        <v>0</v>
      </c>
      <c r="H65" s="168">
        <v>0</v>
      </c>
      <c r="I65" s="169">
        <v>0</v>
      </c>
      <c r="J65" s="168">
        <v>7</v>
      </c>
      <c r="K65" s="170">
        <v>0</v>
      </c>
      <c r="L65" s="171">
        <v>7</v>
      </c>
      <c r="M65" s="52"/>
      <c r="N65" s="51">
        <v>7</v>
      </c>
      <c r="O65" s="33">
        <v>13.461538461538462</v>
      </c>
    </row>
    <row r="66" spans="1:15" ht="9.75">
      <c r="A66" s="23" t="s">
        <v>137</v>
      </c>
      <c r="B66" s="168">
        <v>0</v>
      </c>
      <c r="C66" s="169">
        <v>0</v>
      </c>
      <c r="D66" s="168">
        <v>0</v>
      </c>
      <c r="E66" s="169">
        <v>0</v>
      </c>
      <c r="F66" s="168">
        <v>4</v>
      </c>
      <c r="G66" s="169">
        <v>0</v>
      </c>
      <c r="H66" s="168">
        <v>0</v>
      </c>
      <c r="I66" s="169">
        <v>0</v>
      </c>
      <c r="J66" s="168">
        <v>4</v>
      </c>
      <c r="K66" s="170">
        <v>0</v>
      </c>
      <c r="L66" s="171">
        <v>4</v>
      </c>
      <c r="M66" s="177"/>
      <c r="N66" s="51">
        <v>4</v>
      </c>
      <c r="O66" s="33">
        <v>7.6923076923076925</v>
      </c>
    </row>
    <row r="67" spans="1:15" s="34" customFormat="1" ht="9.75">
      <c r="A67" s="23" t="s">
        <v>147</v>
      </c>
      <c r="B67" s="168">
        <v>0</v>
      </c>
      <c r="C67" s="169">
        <v>0</v>
      </c>
      <c r="D67" s="168">
        <v>0</v>
      </c>
      <c r="E67" s="169">
        <v>0</v>
      </c>
      <c r="F67" s="168">
        <v>6</v>
      </c>
      <c r="G67" s="169">
        <v>0</v>
      </c>
      <c r="H67" s="168">
        <v>0</v>
      </c>
      <c r="I67" s="169">
        <v>0</v>
      </c>
      <c r="J67" s="168">
        <v>6</v>
      </c>
      <c r="K67" s="170">
        <v>0</v>
      </c>
      <c r="L67" s="171">
        <v>6</v>
      </c>
      <c r="M67" s="52"/>
      <c r="N67" s="51">
        <v>6</v>
      </c>
      <c r="O67" s="33">
        <v>11.538461538461538</v>
      </c>
    </row>
    <row r="68" spans="1:15" s="34" customFormat="1" ht="9.75">
      <c r="A68" s="23" t="s">
        <v>151</v>
      </c>
      <c r="B68" s="168">
        <v>0</v>
      </c>
      <c r="C68" s="169">
        <v>0</v>
      </c>
      <c r="D68" s="168">
        <v>0</v>
      </c>
      <c r="E68" s="169">
        <v>0</v>
      </c>
      <c r="F68" s="168">
        <v>13</v>
      </c>
      <c r="G68" s="169">
        <v>0</v>
      </c>
      <c r="H68" s="168">
        <v>0</v>
      </c>
      <c r="I68" s="169">
        <v>0</v>
      </c>
      <c r="J68" s="168">
        <v>13</v>
      </c>
      <c r="K68" s="170">
        <v>0</v>
      </c>
      <c r="L68" s="171">
        <v>13</v>
      </c>
      <c r="M68" s="52"/>
      <c r="N68" s="51">
        <v>13</v>
      </c>
      <c r="O68" s="33">
        <f>N68/N56*100</f>
        <v>25</v>
      </c>
    </row>
    <row r="69" spans="1:15" s="34" customFormat="1" ht="9.75">
      <c r="A69" s="23" t="s">
        <v>160</v>
      </c>
      <c r="B69" s="168">
        <v>5</v>
      </c>
      <c r="C69" s="169">
        <v>0</v>
      </c>
      <c r="D69" s="168">
        <v>0</v>
      </c>
      <c r="E69" s="169">
        <v>0</v>
      </c>
      <c r="F69" s="168">
        <v>0</v>
      </c>
      <c r="G69" s="169">
        <v>0</v>
      </c>
      <c r="H69" s="168">
        <v>0</v>
      </c>
      <c r="I69" s="169">
        <v>0</v>
      </c>
      <c r="J69" s="168">
        <v>5</v>
      </c>
      <c r="K69" s="170">
        <v>0</v>
      </c>
      <c r="L69" s="171">
        <v>5</v>
      </c>
      <c r="M69" s="52"/>
      <c r="N69" s="51">
        <v>5</v>
      </c>
      <c r="O69" s="33">
        <f>N69/N56*100</f>
        <v>9.615384615384617</v>
      </c>
    </row>
    <row r="70" spans="1:15" s="34" customFormat="1" ht="9.75">
      <c r="A70" s="23" t="s">
        <v>218</v>
      </c>
      <c r="B70" s="168">
        <v>4</v>
      </c>
      <c r="C70" s="169">
        <v>0</v>
      </c>
      <c r="D70" s="168">
        <v>0</v>
      </c>
      <c r="E70" s="169">
        <v>0</v>
      </c>
      <c r="F70" s="168">
        <v>0</v>
      </c>
      <c r="G70" s="169">
        <v>0</v>
      </c>
      <c r="H70" s="168">
        <v>0</v>
      </c>
      <c r="I70" s="169">
        <v>0</v>
      </c>
      <c r="J70" s="168">
        <v>4</v>
      </c>
      <c r="K70" s="170">
        <v>0</v>
      </c>
      <c r="L70" s="171">
        <v>4</v>
      </c>
      <c r="M70" s="52"/>
      <c r="N70" s="51">
        <v>4</v>
      </c>
      <c r="O70" s="33">
        <f>N70/N56*100</f>
        <v>7.6923076923076925</v>
      </c>
    </row>
    <row r="71" spans="1:15" s="34" customFormat="1" ht="9.75">
      <c r="A71" s="40" t="s">
        <v>252</v>
      </c>
      <c r="B71" s="173">
        <v>2</v>
      </c>
      <c r="C71" s="174">
        <v>0</v>
      </c>
      <c r="D71" s="173">
        <v>0</v>
      </c>
      <c r="E71" s="174">
        <v>0</v>
      </c>
      <c r="F71" s="173">
        <v>0</v>
      </c>
      <c r="G71" s="174">
        <v>0</v>
      </c>
      <c r="H71" s="173">
        <v>0</v>
      </c>
      <c r="I71" s="174">
        <v>0</v>
      </c>
      <c r="J71" s="173">
        <f>SUM(H71,F71,D71,B71)</f>
        <v>2</v>
      </c>
      <c r="K71" s="175">
        <v>0</v>
      </c>
      <c r="L71" s="176">
        <v>2</v>
      </c>
      <c r="M71" s="52"/>
      <c r="N71" s="54">
        <v>2</v>
      </c>
      <c r="O71" s="45">
        <f>N71/N56*100</f>
        <v>3.8461538461538463</v>
      </c>
    </row>
  </sheetData>
  <sheetProtection/>
  <printOptions horizontalCentered="1"/>
  <pageMargins left="0.3937007874015748" right="0.3937007874015748" top="0.7874015748031497" bottom="0.5905511811023623" header="0.5118110236220472" footer="0.5118110236220472"/>
  <pageSetup horizontalDpi="600" verticalDpi="600" orientation="portrait" paperSize="9" scale="87"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L46"/>
  <sheetViews>
    <sheetView zoomScalePageLayoutView="0" workbookViewId="0" topLeftCell="A1">
      <selection activeCell="A32" sqref="A32:IV32"/>
    </sheetView>
  </sheetViews>
  <sheetFormatPr defaultColWidth="9.140625" defaultRowHeight="11.25" customHeight="1"/>
  <cols>
    <col min="1" max="1" width="20.00390625" style="127" customWidth="1"/>
    <col min="2" max="10" width="9.28125" style="127" customWidth="1"/>
    <col min="11" max="11" width="9.28125" style="374" customWidth="1"/>
    <col min="12" max="12" width="9.28125" style="385" customWidth="1"/>
    <col min="13" max="13" width="8.00390625" style="127" customWidth="1"/>
    <col min="14" max="16" width="9.140625" style="127" customWidth="1"/>
    <col min="17" max="17" width="4.8515625" style="127" customWidth="1"/>
    <col min="18" max="16384" width="9.140625" style="127" customWidth="1"/>
  </cols>
  <sheetData>
    <row r="1" spans="1:12" ht="12.75" customHeight="1">
      <c r="A1" s="207" t="s">
        <v>249</v>
      </c>
      <c r="B1" s="96"/>
      <c r="C1" s="97"/>
      <c r="D1" s="96"/>
      <c r="E1" s="97"/>
      <c r="F1" s="96"/>
      <c r="G1" s="97"/>
      <c r="H1" s="96"/>
      <c r="I1" s="97"/>
      <c r="J1" s="96"/>
      <c r="K1" s="413"/>
      <c r="L1" s="354"/>
    </row>
    <row r="2" spans="1:12" ht="12.75" customHeight="1">
      <c r="A2" s="534" t="s">
        <v>103</v>
      </c>
      <c r="B2" s="534"/>
      <c r="C2" s="534"/>
      <c r="D2" s="534"/>
      <c r="E2" s="534"/>
      <c r="F2" s="534"/>
      <c r="G2" s="534"/>
      <c r="H2" s="534"/>
      <c r="I2" s="534"/>
      <c r="J2" s="534"/>
      <c r="K2" s="534"/>
      <c r="L2" s="534"/>
    </row>
    <row r="3" spans="1:12" ht="12.75" customHeight="1">
      <c r="A3" s="428" t="s">
        <v>247</v>
      </c>
      <c r="B3" s="428"/>
      <c r="C3" s="428"/>
      <c r="D3" s="428"/>
      <c r="E3" s="428"/>
      <c r="F3" s="428"/>
      <c r="G3" s="428"/>
      <c r="H3" s="428"/>
      <c r="I3" s="428"/>
      <c r="J3" s="428"/>
      <c r="K3" s="428"/>
      <c r="L3" s="428"/>
    </row>
    <row r="4" ht="12.75" customHeight="1"/>
    <row r="5" spans="1:12" ht="12.75" customHeight="1">
      <c r="A5" s="98" t="s">
        <v>105</v>
      </c>
      <c r="B5" s="100"/>
      <c r="C5" s="101"/>
      <c r="D5" s="100"/>
      <c r="E5" s="101"/>
      <c r="F5" s="99"/>
      <c r="G5" s="99"/>
      <c r="H5" s="100"/>
      <c r="I5" s="101"/>
      <c r="J5" s="100"/>
      <c r="K5" s="414"/>
      <c r="L5" s="355"/>
    </row>
    <row r="6" spans="1:12" ht="12.75" customHeight="1">
      <c r="A6" s="96"/>
      <c r="B6" s="96"/>
      <c r="C6" s="97"/>
      <c r="D6" s="96"/>
      <c r="E6" s="97"/>
      <c r="F6" s="96"/>
      <c r="G6" s="97"/>
      <c r="H6" s="96"/>
      <c r="I6" s="97"/>
      <c r="J6" s="96"/>
      <c r="K6" s="413"/>
      <c r="L6" s="354"/>
    </row>
    <row r="7" spans="1:12" ht="12.75" customHeight="1">
      <c r="A7" s="415"/>
      <c r="B7" s="357" t="s">
        <v>11</v>
      </c>
      <c r="C7" s="416"/>
      <c r="D7" s="357" t="s">
        <v>9</v>
      </c>
      <c r="E7" s="416"/>
      <c r="F7" s="357" t="s">
        <v>0</v>
      </c>
      <c r="G7" s="416"/>
      <c r="H7" s="357" t="s">
        <v>104</v>
      </c>
      <c r="I7" s="416"/>
      <c r="J7" s="357" t="s">
        <v>4</v>
      </c>
      <c r="K7" s="417"/>
      <c r="L7" s="418"/>
    </row>
    <row r="8" spans="1:12" ht="12.75" customHeight="1">
      <c r="A8" s="361" t="s">
        <v>106</v>
      </c>
      <c r="B8" s="419" t="s">
        <v>5</v>
      </c>
      <c r="C8" s="420"/>
      <c r="D8" s="361" t="s">
        <v>12</v>
      </c>
      <c r="E8" s="101"/>
      <c r="F8" s="109"/>
      <c r="G8" s="97"/>
      <c r="H8" s="109"/>
      <c r="I8" s="97"/>
      <c r="J8" s="109"/>
      <c r="K8" s="413"/>
      <c r="L8" s="421"/>
    </row>
    <row r="9" spans="1:12" s="365" customFormat="1" ht="12.75" customHeight="1">
      <c r="A9" s="106"/>
      <c r="B9" s="107" t="s">
        <v>53</v>
      </c>
      <c r="C9" s="422" t="s">
        <v>54</v>
      </c>
      <c r="D9" s="107" t="s">
        <v>53</v>
      </c>
      <c r="E9" s="422" t="s">
        <v>54</v>
      </c>
      <c r="F9" s="107" t="s">
        <v>53</v>
      </c>
      <c r="G9" s="422" t="s">
        <v>54</v>
      </c>
      <c r="H9" s="107" t="s">
        <v>53</v>
      </c>
      <c r="I9" s="422" t="s">
        <v>54</v>
      </c>
      <c r="J9" s="107" t="s">
        <v>53</v>
      </c>
      <c r="K9" s="422" t="s">
        <v>54</v>
      </c>
      <c r="L9" s="423" t="s">
        <v>4</v>
      </c>
    </row>
    <row r="10" spans="1:12" ht="12.75" customHeight="1">
      <c r="A10" s="109" t="s">
        <v>107</v>
      </c>
      <c r="B10" s="367">
        <v>9625</v>
      </c>
      <c r="C10" s="424">
        <v>15922</v>
      </c>
      <c r="D10" s="367">
        <v>15997</v>
      </c>
      <c r="E10" s="424">
        <v>33896</v>
      </c>
      <c r="F10" s="367">
        <v>5108</v>
      </c>
      <c r="G10" s="424">
        <v>6661</v>
      </c>
      <c r="H10" s="367">
        <v>5600</v>
      </c>
      <c r="I10" s="424">
        <v>9344</v>
      </c>
      <c r="J10" s="367">
        <v>36330</v>
      </c>
      <c r="K10" s="425">
        <v>65823</v>
      </c>
      <c r="L10" s="426">
        <v>102153</v>
      </c>
    </row>
    <row r="11" spans="1:12" ht="12.75" customHeight="1">
      <c r="A11" s="415" t="s">
        <v>108</v>
      </c>
      <c r="B11" s="429">
        <v>10875</v>
      </c>
      <c r="C11" s="430">
        <v>16739</v>
      </c>
      <c r="D11" s="429">
        <v>15482</v>
      </c>
      <c r="E11" s="430">
        <v>32141</v>
      </c>
      <c r="F11" s="429">
        <v>5047</v>
      </c>
      <c r="G11" s="430">
        <v>6710</v>
      </c>
      <c r="H11" s="429">
        <v>5697</v>
      </c>
      <c r="I11" s="430">
        <v>9792</v>
      </c>
      <c r="J11" s="429">
        <v>37101</v>
      </c>
      <c r="K11" s="431">
        <v>65382</v>
      </c>
      <c r="L11" s="432">
        <v>102483</v>
      </c>
    </row>
    <row r="12" spans="1:12" ht="12.75" customHeight="1">
      <c r="A12" s="109" t="s">
        <v>131</v>
      </c>
      <c r="B12" s="367">
        <v>9961</v>
      </c>
      <c r="C12" s="424">
        <v>16420</v>
      </c>
      <c r="D12" s="367">
        <v>15926</v>
      </c>
      <c r="E12" s="424">
        <v>30550</v>
      </c>
      <c r="F12" s="367">
        <v>4967</v>
      </c>
      <c r="G12" s="424">
        <v>6390</v>
      </c>
      <c r="H12" s="367">
        <v>5221</v>
      </c>
      <c r="I12" s="424">
        <v>9637</v>
      </c>
      <c r="J12" s="367">
        <v>36075</v>
      </c>
      <c r="K12" s="425">
        <v>62997</v>
      </c>
      <c r="L12" s="426">
        <v>99072</v>
      </c>
    </row>
    <row r="13" spans="1:12" ht="12.75" customHeight="1">
      <c r="A13" s="109" t="s">
        <v>139</v>
      </c>
      <c r="B13" s="367">
        <v>8190</v>
      </c>
      <c r="C13" s="424">
        <v>13535</v>
      </c>
      <c r="D13" s="367">
        <v>13425</v>
      </c>
      <c r="E13" s="424">
        <v>26070</v>
      </c>
      <c r="F13" s="367">
        <v>4967</v>
      </c>
      <c r="G13" s="424">
        <v>6130</v>
      </c>
      <c r="H13" s="367">
        <v>4006</v>
      </c>
      <c r="I13" s="424">
        <v>8090</v>
      </c>
      <c r="J13" s="367">
        <v>30588</v>
      </c>
      <c r="K13" s="427">
        <v>53825</v>
      </c>
      <c r="L13" s="426">
        <v>84413</v>
      </c>
    </row>
    <row r="14" spans="1:12" ht="12.75" customHeight="1">
      <c r="A14" s="109" t="s">
        <v>149</v>
      </c>
      <c r="B14" s="367">
        <v>9176</v>
      </c>
      <c r="C14" s="424">
        <v>15066</v>
      </c>
      <c r="D14" s="367">
        <v>11326</v>
      </c>
      <c r="E14" s="424">
        <v>22498</v>
      </c>
      <c r="F14" s="367">
        <v>4678</v>
      </c>
      <c r="G14" s="424">
        <v>6150</v>
      </c>
      <c r="H14" s="367">
        <v>4064</v>
      </c>
      <c r="I14" s="424">
        <v>8338</v>
      </c>
      <c r="J14" s="367">
        <v>29244</v>
      </c>
      <c r="K14" s="427">
        <v>52052</v>
      </c>
      <c r="L14" s="426">
        <v>81296</v>
      </c>
    </row>
    <row r="15" spans="1:12" s="436" customFormat="1" ht="12.75" customHeight="1">
      <c r="A15" s="433" t="s">
        <v>153</v>
      </c>
      <c r="B15" s="434">
        <v>6857</v>
      </c>
      <c r="C15" s="435">
        <v>12141</v>
      </c>
      <c r="D15" s="434">
        <v>9185</v>
      </c>
      <c r="E15" s="435">
        <v>18513</v>
      </c>
      <c r="F15" s="434">
        <v>2151</v>
      </c>
      <c r="G15" s="435">
        <v>2830</v>
      </c>
      <c r="H15" s="434">
        <v>3212</v>
      </c>
      <c r="I15" s="435">
        <v>7477</v>
      </c>
      <c r="J15" s="434">
        <v>21405</v>
      </c>
      <c r="K15" s="425">
        <v>40961</v>
      </c>
      <c r="L15" s="426">
        <v>62366</v>
      </c>
    </row>
    <row r="16" spans="1:12" s="436" customFormat="1" ht="12.75" customHeight="1">
      <c r="A16" s="433" t="s">
        <v>181</v>
      </c>
      <c r="B16" s="434">
        <v>4402</v>
      </c>
      <c r="C16" s="435">
        <v>7747</v>
      </c>
      <c r="D16" s="434">
        <v>5820</v>
      </c>
      <c r="E16" s="435">
        <v>12974</v>
      </c>
      <c r="F16" s="434">
        <v>1598</v>
      </c>
      <c r="G16" s="435">
        <v>2212</v>
      </c>
      <c r="H16" s="434">
        <v>2822</v>
      </c>
      <c r="I16" s="435">
        <v>6717</v>
      </c>
      <c r="J16" s="434">
        <f>SUM(H16,F16,D16,B16)</f>
        <v>14642</v>
      </c>
      <c r="K16" s="425">
        <f>SUM(I16,G16,E16,C16)</f>
        <v>29650</v>
      </c>
      <c r="L16" s="426">
        <f>SUM(J16:K16)</f>
        <v>44292</v>
      </c>
    </row>
    <row r="17" spans="1:12" s="436" customFormat="1" ht="12.75" customHeight="1">
      <c r="A17" s="445" t="s">
        <v>239</v>
      </c>
      <c r="B17" s="456">
        <v>3601</v>
      </c>
      <c r="C17" s="431">
        <v>6679</v>
      </c>
      <c r="D17" s="456">
        <v>3552</v>
      </c>
      <c r="E17" s="431">
        <v>9051</v>
      </c>
      <c r="F17" s="456">
        <v>915</v>
      </c>
      <c r="G17" s="431">
        <v>1207</v>
      </c>
      <c r="H17" s="456">
        <v>1712</v>
      </c>
      <c r="I17" s="431">
        <v>3978</v>
      </c>
      <c r="J17" s="456">
        <v>9780</v>
      </c>
      <c r="K17" s="431">
        <v>20915</v>
      </c>
      <c r="L17" s="432">
        <v>30695</v>
      </c>
    </row>
    <row r="18" spans="1:9" s="436" customFormat="1" ht="12.75" customHeight="1">
      <c r="A18" s="437"/>
      <c r="B18" s="425"/>
      <c r="C18" s="435"/>
      <c r="D18" s="435"/>
      <c r="E18" s="425"/>
      <c r="F18" s="425"/>
      <c r="G18" s="435"/>
      <c r="H18" s="425"/>
      <c r="I18" s="438"/>
    </row>
    <row r="19" spans="1:12" s="436" customFormat="1" ht="12.75" customHeight="1">
      <c r="A19" s="439" t="s">
        <v>109</v>
      </c>
      <c r="B19" s="440"/>
      <c r="C19" s="441"/>
      <c r="D19" s="440"/>
      <c r="E19" s="441"/>
      <c r="F19" s="440"/>
      <c r="G19" s="442"/>
      <c r="H19" s="440"/>
      <c r="I19" s="441"/>
      <c r="J19" s="440"/>
      <c r="K19" s="355"/>
      <c r="L19" s="355"/>
    </row>
    <row r="20" spans="1:12" s="436" customFormat="1" ht="12.75" customHeight="1">
      <c r="A20" s="443"/>
      <c r="B20" s="443"/>
      <c r="C20" s="444"/>
      <c r="D20" s="443"/>
      <c r="E20" s="444"/>
      <c r="F20" s="443"/>
      <c r="G20" s="444"/>
      <c r="H20" s="443"/>
      <c r="I20" s="444"/>
      <c r="J20" s="443"/>
      <c r="K20" s="354"/>
      <c r="L20" s="354"/>
    </row>
    <row r="21" spans="1:12" s="436" customFormat="1" ht="12.75" customHeight="1">
      <c r="A21" s="445"/>
      <c r="B21" s="446" t="s">
        <v>11</v>
      </c>
      <c r="C21" s="447"/>
      <c r="D21" s="446" t="s">
        <v>9</v>
      </c>
      <c r="E21" s="447"/>
      <c r="F21" s="446" t="s">
        <v>0</v>
      </c>
      <c r="G21" s="447"/>
      <c r="H21" s="446" t="s">
        <v>104</v>
      </c>
      <c r="I21" s="447"/>
      <c r="J21" s="446" t="s">
        <v>4</v>
      </c>
      <c r="K21" s="448"/>
      <c r="L21" s="418"/>
    </row>
    <row r="22" spans="1:12" s="436" customFormat="1" ht="12.75" customHeight="1">
      <c r="A22" s="449" t="s">
        <v>106</v>
      </c>
      <c r="B22" s="450" t="s">
        <v>5</v>
      </c>
      <c r="C22" s="451"/>
      <c r="D22" s="449" t="s">
        <v>12</v>
      </c>
      <c r="E22" s="441"/>
      <c r="F22" s="433"/>
      <c r="G22" s="444"/>
      <c r="H22" s="433"/>
      <c r="I22" s="444"/>
      <c r="J22" s="433"/>
      <c r="K22" s="354"/>
      <c r="L22" s="421"/>
    </row>
    <row r="23" spans="1:12" s="455" customFormat="1" ht="12.75" customHeight="1">
      <c r="A23" s="452"/>
      <c r="B23" s="453" t="s">
        <v>53</v>
      </c>
      <c r="C23" s="454" t="s">
        <v>54</v>
      </c>
      <c r="D23" s="453" t="s">
        <v>53</v>
      </c>
      <c r="E23" s="454" t="s">
        <v>54</v>
      </c>
      <c r="F23" s="453" t="s">
        <v>53</v>
      </c>
      <c r="G23" s="454" t="s">
        <v>54</v>
      </c>
      <c r="H23" s="453" t="s">
        <v>53</v>
      </c>
      <c r="I23" s="454" t="s">
        <v>54</v>
      </c>
      <c r="J23" s="453" t="s">
        <v>53</v>
      </c>
      <c r="K23" s="454" t="s">
        <v>54</v>
      </c>
      <c r="L23" s="423" t="s">
        <v>4</v>
      </c>
    </row>
    <row r="24" spans="1:12" s="436" customFormat="1" ht="12.75" customHeight="1">
      <c r="A24" s="433" t="s">
        <v>107</v>
      </c>
      <c r="B24" s="434">
        <v>11183</v>
      </c>
      <c r="C24" s="435">
        <v>12836</v>
      </c>
      <c r="D24" s="434">
        <v>11587</v>
      </c>
      <c r="E24" s="435">
        <v>14457</v>
      </c>
      <c r="F24" s="434">
        <v>3373</v>
      </c>
      <c r="G24" s="435">
        <v>4176</v>
      </c>
      <c r="H24" s="434">
        <v>4462</v>
      </c>
      <c r="I24" s="435">
        <v>5836</v>
      </c>
      <c r="J24" s="434">
        <v>30605</v>
      </c>
      <c r="K24" s="425">
        <v>37305</v>
      </c>
      <c r="L24" s="426">
        <v>67910</v>
      </c>
    </row>
    <row r="25" spans="1:12" s="436" customFormat="1" ht="12.75" customHeight="1">
      <c r="A25" s="445" t="s">
        <v>108</v>
      </c>
      <c r="B25" s="456">
        <v>20103</v>
      </c>
      <c r="C25" s="431">
        <v>24142</v>
      </c>
      <c r="D25" s="456">
        <v>22549</v>
      </c>
      <c r="E25" s="431">
        <v>27695</v>
      </c>
      <c r="F25" s="456">
        <v>7863</v>
      </c>
      <c r="G25" s="431">
        <v>9221</v>
      </c>
      <c r="H25" s="456">
        <v>8272</v>
      </c>
      <c r="I25" s="431">
        <v>10584</v>
      </c>
      <c r="J25" s="456">
        <v>58787</v>
      </c>
      <c r="K25" s="431">
        <v>71642</v>
      </c>
      <c r="L25" s="432">
        <v>130429</v>
      </c>
    </row>
    <row r="26" spans="1:12" s="436" customFormat="1" ht="12.75" customHeight="1">
      <c r="A26" s="433" t="s">
        <v>131</v>
      </c>
      <c r="B26" s="434">
        <v>22925</v>
      </c>
      <c r="C26" s="435">
        <v>29603</v>
      </c>
      <c r="D26" s="434">
        <v>24511</v>
      </c>
      <c r="E26" s="435">
        <v>33028</v>
      </c>
      <c r="F26" s="434">
        <v>10239</v>
      </c>
      <c r="G26" s="435">
        <v>12073</v>
      </c>
      <c r="H26" s="434">
        <v>9076</v>
      </c>
      <c r="I26" s="435">
        <v>11002</v>
      </c>
      <c r="J26" s="434">
        <v>66751</v>
      </c>
      <c r="K26" s="425">
        <v>85706</v>
      </c>
      <c r="L26" s="426">
        <v>152457</v>
      </c>
    </row>
    <row r="27" spans="1:12" s="436" customFormat="1" ht="12.75" customHeight="1">
      <c r="A27" s="433" t="s">
        <v>139</v>
      </c>
      <c r="B27" s="434">
        <v>27249</v>
      </c>
      <c r="C27" s="435">
        <v>33246</v>
      </c>
      <c r="D27" s="434">
        <v>29081</v>
      </c>
      <c r="E27" s="435">
        <v>40245</v>
      </c>
      <c r="F27" s="434">
        <v>10832</v>
      </c>
      <c r="G27" s="435">
        <v>12526</v>
      </c>
      <c r="H27" s="434">
        <v>13681</v>
      </c>
      <c r="I27" s="435">
        <v>15494</v>
      </c>
      <c r="J27" s="434">
        <v>80843</v>
      </c>
      <c r="K27" s="425">
        <v>101511</v>
      </c>
      <c r="L27" s="426">
        <v>182354</v>
      </c>
    </row>
    <row r="28" spans="1:12" s="436" customFormat="1" ht="12.75" customHeight="1">
      <c r="A28" s="433" t="s">
        <v>149</v>
      </c>
      <c r="B28" s="434">
        <v>28165</v>
      </c>
      <c r="C28" s="435">
        <v>36186</v>
      </c>
      <c r="D28" s="434">
        <v>30132</v>
      </c>
      <c r="E28" s="435">
        <v>43000</v>
      </c>
      <c r="F28" s="434">
        <v>10970</v>
      </c>
      <c r="G28" s="435">
        <v>12916</v>
      </c>
      <c r="H28" s="434">
        <v>13041</v>
      </c>
      <c r="I28" s="435">
        <v>15213</v>
      </c>
      <c r="J28" s="434">
        <v>82308</v>
      </c>
      <c r="K28" s="425">
        <v>107315</v>
      </c>
      <c r="L28" s="426">
        <v>189623</v>
      </c>
    </row>
    <row r="29" spans="1:12" s="436" customFormat="1" ht="12.75" customHeight="1">
      <c r="A29" s="433" t="s">
        <v>153</v>
      </c>
      <c r="B29" s="434">
        <v>33996</v>
      </c>
      <c r="C29" s="435">
        <v>44749</v>
      </c>
      <c r="D29" s="434">
        <v>35734</v>
      </c>
      <c r="E29" s="435">
        <v>52694</v>
      </c>
      <c r="F29" s="434">
        <v>14984</v>
      </c>
      <c r="G29" s="435">
        <v>18170</v>
      </c>
      <c r="H29" s="434">
        <v>12725</v>
      </c>
      <c r="I29" s="435">
        <v>15819</v>
      </c>
      <c r="J29" s="434">
        <v>97439</v>
      </c>
      <c r="K29" s="425">
        <v>131432</v>
      </c>
      <c r="L29" s="426">
        <v>228871</v>
      </c>
    </row>
    <row r="30" spans="1:12" s="436" customFormat="1" ht="12.75" customHeight="1">
      <c r="A30" s="433" t="s">
        <v>181</v>
      </c>
      <c r="B30" s="434">
        <v>36991</v>
      </c>
      <c r="C30" s="435">
        <v>51152</v>
      </c>
      <c r="D30" s="434">
        <v>40427</v>
      </c>
      <c r="E30" s="435">
        <v>60684</v>
      </c>
      <c r="F30" s="434">
        <v>15287</v>
      </c>
      <c r="G30" s="435">
        <v>18586</v>
      </c>
      <c r="H30" s="434">
        <f>12859+898</f>
        <v>13757</v>
      </c>
      <c r="I30" s="435">
        <f>17053+1027</f>
        <v>18080</v>
      </c>
      <c r="J30" s="434">
        <f>SUM(H30,F30,D30,B30)</f>
        <v>106462</v>
      </c>
      <c r="K30" s="425">
        <f>SUM(I30,G30,E30,C30)</f>
        <v>148502</v>
      </c>
      <c r="L30" s="426">
        <f>SUM(J30:K30)</f>
        <v>254964</v>
      </c>
    </row>
    <row r="31" spans="1:12" s="436" customFormat="1" ht="12.75" customHeight="1">
      <c r="A31" s="433" t="s">
        <v>239</v>
      </c>
      <c r="B31" s="434">
        <v>36855</v>
      </c>
      <c r="C31" s="435">
        <v>51926</v>
      </c>
      <c r="D31" s="434">
        <v>43962</v>
      </c>
      <c r="E31" s="435">
        <v>66575</v>
      </c>
      <c r="F31" s="434">
        <v>16650</v>
      </c>
      <c r="G31" s="435">
        <v>20449</v>
      </c>
      <c r="H31" s="434">
        <v>14101</v>
      </c>
      <c r="I31" s="435">
        <v>20381</v>
      </c>
      <c r="J31" s="434">
        <v>111568</v>
      </c>
      <c r="K31" s="425">
        <v>159331</v>
      </c>
      <c r="L31" s="426">
        <v>270899</v>
      </c>
    </row>
    <row r="32" spans="2:9" ht="11.25" customHeight="1">
      <c r="B32" s="436"/>
      <c r="C32" s="436"/>
      <c r="D32" s="436"/>
      <c r="E32" s="436"/>
      <c r="F32" s="436"/>
      <c r="G32" s="436"/>
      <c r="H32" s="436"/>
      <c r="I32" s="436"/>
    </row>
    <row r="39" ht="20.25" customHeight="1"/>
    <row r="40" ht="12" customHeight="1"/>
    <row r="41" spans="1:12" ht="54" customHeight="1">
      <c r="A41" s="541" t="s">
        <v>237</v>
      </c>
      <c r="B41" s="542"/>
      <c r="C41" s="542"/>
      <c r="D41" s="542"/>
      <c r="E41" s="542"/>
      <c r="F41" s="542"/>
      <c r="G41" s="542"/>
      <c r="H41" s="542"/>
      <c r="I41" s="542"/>
      <c r="J41" s="542"/>
      <c r="K41" s="542"/>
      <c r="L41" s="543"/>
    </row>
    <row r="42" spans="1:12" ht="27" customHeight="1">
      <c r="A42" s="544" t="s">
        <v>248</v>
      </c>
      <c r="B42" s="545"/>
      <c r="C42" s="545"/>
      <c r="D42" s="545"/>
      <c r="E42" s="545"/>
      <c r="F42" s="545"/>
      <c r="G42" s="545"/>
      <c r="H42" s="545"/>
      <c r="I42" s="545"/>
      <c r="J42" s="545"/>
      <c r="K42" s="545"/>
      <c r="L42" s="546"/>
    </row>
    <row r="43" spans="1:12" ht="12" customHeight="1">
      <c r="A43" s="457" t="str">
        <f>"- in het lineair onderwijs: een inschrijving in een leerjaar van een opleiding"</f>
        <v>- in het lineair onderwijs: een inschrijving in een leerjaar van een opleiding</v>
      </c>
      <c r="B43" s="374"/>
      <c r="C43" s="374"/>
      <c r="D43" s="374"/>
      <c r="E43" s="374"/>
      <c r="F43" s="374"/>
      <c r="G43" s="374"/>
      <c r="H43" s="374"/>
      <c r="I43" s="374"/>
      <c r="J43" s="374"/>
      <c r="L43" s="458"/>
    </row>
    <row r="44" spans="1:12" ht="15.75" customHeight="1">
      <c r="A44" s="457" t="str">
        <f>"- in het modulair onderwijs: een inschrijving in een opleiding"</f>
        <v>- in het modulair onderwijs: een inschrijving in een opleiding</v>
      </c>
      <c r="B44" s="374"/>
      <c r="C44" s="374"/>
      <c r="D44" s="374"/>
      <c r="E44" s="374"/>
      <c r="F44" s="374"/>
      <c r="G44" s="374"/>
      <c r="H44" s="374"/>
      <c r="I44" s="374"/>
      <c r="J44" s="374"/>
      <c r="L44" s="458"/>
    </row>
    <row r="45" spans="1:12" ht="15.75" customHeight="1">
      <c r="A45" s="535" t="s">
        <v>238</v>
      </c>
      <c r="B45" s="536"/>
      <c r="C45" s="536"/>
      <c r="D45" s="536"/>
      <c r="E45" s="536"/>
      <c r="F45" s="536"/>
      <c r="G45" s="536"/>
      <c r="H45" s="536"/>
      <c r="I45" s="536"/>
      <c r="J45" s="536"/>
      <c r="K45" s="536"/>
      <c r="L45" s="537"/>
    </row>
    <row r="46" spans="1:12" ht="39.75" customHeight="1">
      <c r="A46" s="538" t="s">
        <v>245</v>
      </c>
      <c r="B46" s="539"/>
      <c r="C46" s="539"/>
      <c r="D46" s="539"/>
      <c r="E46" s="539"/>
      <c r="F46" s="539"/>
      <c r="G46" s="539"/>
      <c r="H46" s="539"/>
      <c r="I46" s="539"/>
      <c r="J46" s="539"/>
      <c r="K46" s="539"/>
      <c r="L46" s="540"/>
    </row>
  </sheetData>
  <sheetProtection/>
  <mergeCells count="5">
    <mergeCell ref="A2:L2"/>
    <mergeCell ref="A45:L45"/>
    <mergeCell ref="A46:L46"/>
    <mergeCell ref="A41:L41"/>
    <mergeCell ref="A42:L42"/>
  </mergeCells>
  <printOptions horizontalCentered="1"/>
  <pageMargins left="0" right="0" top="0.7874015748031497" bottom="0.5905511811023623" header="0.5118110236220472" footer="0.5118110236220472"/>
  <pageSetup horizontalDpi="600" verticalDpi="600" orientation="portrait" paperSize="9" scale="80"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dimension ref="A1:L43"/>
  <sheetViews>
    <sheetView zoomScalePageLayoutView="0" workbookViewId="0" topLeftCell="A1">
      <selection activeCell="A32" sqref="A32:IV32"/>
    </sheetView>
  </sheetViews>
  <sheetFormatPr defaultColWidth="9.140625" defaultRowHeight="12.75"/>
  <cols>
    <col min="1" max="1" width="19.8515625" style="9" customWidth="1"/>
    <col min="2" max="10" width="8.7109375" style="9" customWidth="1"/>
    <col min="11" max="11" width="8.7109375" style="34" customWidth="1"/>
    <col min="12" max="12" width="8.7109375" style="178" customWidth="1"/>
    <col min="13" max="16384" width="9.140625" style="9" customWidth="1"/>
  </cols>
  <sheetData>
    <row r="1" spans="1:12" s="127" customFormat="1" ht="11.25" customHeight="1">
      <c r="A1" s="207" t="s">
        <v>249</v>
      </c>
      <c r="B1" s="96"/>
      <c r="C1" s="97"/>
      <c r="D1" s="96"/>
      <c r="E1" s="97"/>
      <c r="F1" s="96"/>
      <c r="G1" s="97"/>
      <c r="H1" s="96"/>
      <c r="I1" s="97"/>
      <c r="J1" s="96"/>
      <c r="K1" s="413"/>
      <c r="L1" s="354"/>
    </row>
    <row r="2" spans="1:12" s="127" customFormat="1" ht="11.25" customHeight="1">
      <c r="A2" s="534" t="s">
        <v>110</v>
      </c>
      <c r="B2" s="534"/>
      <c r="C2" s="534"/>
      <c r="D2" s="534"/>
      <c r="E2" s="534"/>
      <c r="F2" s="534"/>
      <c r="G2" s="534"/>
      <c r="H2" s="534"/>
      <c r="I2" s="534"/>
      <c r="J2" s="534"/>
      <c r="K2" s="534"/>
      <c r="L2" s="534"/>
    </row>
    <row r="3" spans="1:12" s="127" customFormat="1" ht="11.25" customHeight="1">
      <c r="A3" s="428" t="s">
        <v>246</v>
      </c>
      <c r="B3" s="428"/>
      <c r="C3" s="428"/>
      <c r="D3" s="428"/>
      <c r="E3" s="428"/>
      <c r="F3" s="428"/>
      <c r="G3" s="428"/>
      <c r="H3" s="428"/>
      <c r="I3" s="428"/>
      <c r="J3" s="428"/>
      <c r="K3" s="428"/>
      <c r="L3" s="428"/>
    </row>
    <row r="4" spans="11:12" s="127" customFormat="1" ht="11.25" customHeight="1">
      <c r="K4" s="374"/>
      <c r="L4" s="385"/>
    </row>
    <row r="5" spans="1:12" s="127" customFormat="1" ht="11.25" customHeight="1">
      <c r="A5" s="98" t="s">
        <v>105</v>
      </c>
      <c r="B5" s="100"/>
      <c r="C5" s="101"/>
      <c r="D5" s="100"/>
      <c r="E5" s="101"/>
      <c r="F5" s="99"/>
      <c r="G5" s="99"/>
      <c r="H5" s="100"/>
      <c r="I5" s="101"/>
      <c r="J5" s="100"/>
      <c r="K5" s="414"/>
      <c r="L5" s="355"/>
    </row>
    <row r="6" spans="1:12" s="127" customFormat="1" ht="11.25" customHeight="1">
      <c r="A6" s="96"/>
      <c r="B6" s="96"/>
      <c r="C6" s="97"/>
      <c r="D6" s="96"/>
      <c r="E6" s="97"/>
      <c r="F6" s="96"/>
      <c r="G6" s="97"/>
      <c r="H6" s="96"/>
      <c r="I6" s="97"/>
      <c r="J6" s="96"/>
      <c r="K6" s="413"/>
      <c r="L6" s="354"/>
    </row>
    <row r="7" spans="1:12" s="127" customFormat="1" ht="11.25" customHeight="1">
      <c r="A7" s="415"/>
      <c r="B7" s="357" t="s">
        <v>11</v>
      </c>
      <c r="C7" s="416"/>
      <c r="D7" s="357" t="s">
        <v>9</v>
      </c>
      <c r="E7" s="416"/>
      <c r="F7" s="357" t="s">
        <v>0</v>
      </c>
      <c r="G7" s="416"/>
      <c r="H7" s="357" t="s">
        <v>104</v>
      </c>
      <c r="I7" s="416"/>
      <c r="J7" s="357" t="s">
        <v>4</v>
      </c>
      <c r="K7" s="417"/>
      <c r="L7" s="418"/>
    </row>
    <row r="8" spans="1:12" s="127" customFormat="1" ht="11.25" customHeight="1">
      <c r="A8" s="361" t="s">
        <v>106</v>
      </c>
      <c r="B8" s="419" t="s">
        <v>5</v>
      </c>
      <c r="C8" s="420"/>
      <c r="D8" s="361" t="s">
        <v>12</v>
      </c>
      <c r="E8" s="101"/>
      <c r="F8" s="109"/>
      <c r="G8" s="97"/>
      <c r="H8" s="109"/>
      <c r="I8" s="97"/>
      <c r="J8" s="109"/>
      <c r="K8" s="413"/>
      <c r="L8" s="421"/>
    </row>
    <row r="9" spans="1:12" s="365" customFormat="1" ht="11.25" customHeight="1">
      <c r="A9" s="106"/>
      <c r="B9" s="107" t="s">
        <v>53</v>
      </c>
      <c r="C9" s="422" t="s">
        <v>54</v>
      </c>
      <c r="D9" s="107" t="s">
        <v>53</v>
      </c>
      <c r="E9" s="422" t="s">
        <v>54</v>
      </c>
      <c r="F9" s="107" t="s">
        <v>53</v>
      </c>
      <c r="G9" s="422" t="s">
        <v>54</v>
      </c>
      <c r="H9" s="107" t="s">
        <v>53</v>
      </c>
      <c r="I9" s="422" t="s">
        <v>54</v>
      </c>
      <c r="J9" s="107" t="s">
        <v>53</v>
      </c>
      <c r="K9" s="422" t="s">
        <v>54</v>
      </c>
      <c r="L9" s="423" t="s">
        <v>4</v>
      </c>
    </row>
    <row r="10" spans="1:12" s="127" customFormat="1" ht="11.25" customHeight="1">
      <c r="A10" s="109" t="s">
        <v>107</v>
      </c>
      <c r="B10" s="367">
        <v>1642</v>
      </c>
      <c r="C10" s="424">
        <v>845</v>
      </c>
      <c r="D10" s="367">
        <v>3134</v>
      </c>
      <c r="E10" s="424">
        <v>3177</v>
      </c>
      <c r="F10" s="367">
        <v>582</v>
      </c>
      <c r="G10" s="424">
        <v>613</v>
      </c>
      <c r="H10" s="367">
        <v>751</v>
      </c>
      <c r="I10" s="424">
        <v>664</v>
      </c>
      <c r="J10" s="367">
        <v>6109</v>
      </c>
      <c r="K10" s="425">
        <v>5299</v>
      </c>
      <c r="L10" s="426">
        <v>11408</v>
      </c>
    </row>
    <row r="11" spans="1:12" s="127" customFormat="1" ht="11.25" customHeight="1">
      <c r="A11" s="415" t="s">
        <v>108</v>
      </c>
      <c r="B11" s="429">
        <v>1879</v>
      </c>
      <c r="C11" s="430">
        <v>955</v>
      </c>
      <c r="D11" s="429">
        <v>3458</v>
      </c>
      <c r="E11" s="430">
        <v>3273</v>
      </c>
      <c r="F11" s="429">
        <v>618</v>
      </c>
      <c r="G11" s="430">
        <v>655</v>
      </c>
      <c r="H11" s="429">
        <v>688</v>
      </c>
      <c r="I11" s="430">
        <v>630</v>
      </c>
      <c r="J11" s="429">
        <v>6643</v>
      </c>
      <c r="K11" s="431">
        <v>5513</v>
      </c>
      <c r="L11" s="432">
        <v>12156</v>
      </c>
    </row>
    <row r="12" spans="1:12" s="127" customFormat="1" ht="11.25" customHeight="1">
      <c r="A12" s="109" t="s">
        <v>131</v>
      </c>
      <c r="B12" s="367">
        <v>2086</v>
      </c>
      <c r="C12" s="424">
        <v>1048</v>
      </c>
      <c r="D12" s="367">
        <v>3054</v>
      </c>
      <c r="E12" s="424">
        <v>3196</v>
      </c>
      <c r="F12" s="367">
        <v>613</v>
      </c>
      <c r="G12" s="424">
        <v>627</v>
      </c>
      <c r="H12" s="367">
        <v>581</v>
      </c>
      <c r="I12" s="424">
        <v>562</v>
      </c>
      <c r="J12" s="367">
        <v>6334</v>
      </c>
      <c r="K12" s="425">
        <v>5433</v>
      </c>
      <c r="L12" s="426">
        <v>11767</v>
      </c>
    </row>
    <row r="13" spans="1:12" s="127" customFormat="1" ht="11.25" customHeight="1">
      <c r="A13" s="109" t="s">
        <v>139</v>
      </c>
      <c r="B13" s="367">
        <v>1840</v>
      </c>
      <c r="C13" s="424">
        <v>1001</v>
      </c>
      <c r="D13" s="367">
        <v>2675</v>
      </c>
      <c r="E13" s="424">
        <v>3032</v>
      </c>
      <c r="F13" s="367">
        <v>569</v>
      </c>
      <c r="G13" s="424">
        <v>688</v>
      </c>
      <c r="H13" s="367">
        <v>410</v>
      </c>
      <c r="I13" s="424">
        <v>459</v>
      </c>
      <c r="J13" s="367">
        <v>5494</v>
      </c>
      <c r="K13" s="425">
        <v>5180</v>
      </c>
      <c r="L13" s="426">
        <v>10674</v>
      </c>
    </row>
    <row r="14" spans="1:12" s="127" customFormat="1" ht="11.25" customHeight="1">
      <c r="A14" s="109" t="s">
        <v>149</v>
      </c>
      <c r="B14" s="367">
        <v>1453</v>
      </c>
      <c r="C14" s="424">
        <v>850</v>
      </c>
      <c r="D14" s="367">
        <v>2037</v>
      </c>
      <c r="E14" s="424">
        <v>2600</v>
      </c>
      <c r="F14" s="367">
        <v>566</v>
      </c>
      <c r="G14" s="424">
        <v>714</v>
      </c>
      <c r="H14" s="367">
        <v>272</v>
      </c>
      <c r="I14" s="424">
        <v>323</v>
      </c>
      <c r="J14" s="367">
        <v>4328</v>
      </c>
      <c r="K14" s="427">
        <v>4487</v>
      </c>
      <c r="L14" s="426">
        <v>8815</v>
      </c>
    </row>
    <row r="15" spans="1:12" s="127" customFormat="1" ht="11.25" customHeight="1">
      <c r="A15" s="109" t="s">
        <v>153</v>
      </c>
      <c r="B15" s="367">
        <v>987</v>
      </c>
      <c r="C15" s="424">
        <v>550</v>
      </c>
      <c r="D15" s="367">
        <v>1700</v>
      </c>
      <c r="E15" s="424">
        <v>2268</v>
      </c>
      <c r="F15" s="367">
        <v>423</v>
      </c>
      <c r="G15" s="424">
        <v>442</v>
      </c>
      <c r="H15" s="367">
        <v>116</v>
      </c>
      <c r="I15" s="424">
        <v>164</v>
      </c>
      <c r="J15" s="367">
        <v>3226</v>
      </c>
      <c r="K15" s="427">
        <v>3424</v>
      </c>
      <c r="L15" s="426">
        <v>6650</v>
      </c>
    </row>
    <row r="16" spans="1:12" s="127" customFormat="1" ht="11.25" customHeight="1">
      <c r="A16" s="109" t="s">
        <v>181</v>
      </c>
      <c r="B16" s="434">
        <v>607</v>
      </c>
      <c r="C16" s="435">
        <v>355</v>
      </c>
      <c r="D16" s="434">
        <v>1334</v>
      </c>
      <c r="E16" s="435">
        <v>1901</v>
      </c>
      <c r="F16" s="434">
        <v>251</v>
      </c>
      <c r="G16" s="435">
        <v>336</v>
      </c>
      <c r="H16" s="434">
        <v>91</v>
      </c>
      <c r="I16" s="435">
        <v>74</v>
      </c>
      <c r="J16" s="434">
        <f>SUM(H16,F16,D16,B16)</f>
        <v>2283</v>
      </c>
      <c r="K16" s="425">
        <f>SUM(I16,G16,E16,C16)</f>
        <v>2666</v>
      </c>
      <c r="L16" s="426">
        <f>SUM(J16:K16)</f>
        <v>4949</v>
      </c>
    </row>
    <row r="17" spans="1:12" s="127" customFormat="1" ht="11.25" customHeight="1">
      <c r="A17" s="415" t="s">
        <v>239</v>
      </c>
      <c r="B17" s="456">
        <v>475</v>
      </c>
      <c r="C17" s="431">
        <v>186</v>
      </c>
      <c r="D17" s="456">
        <v>1154</v>
      </c>
      <c r="E17" s="431">
        <v>1697</v>
      </c>
      <c r="F17" s="456">
        <v>146</v>
      </c>
      <c r="G17" s="431">
        <v>232</v>
      </c>
      <c r="H17" s="456">
        <v>60</v>
      </c>
      <c r="I17" s="431">
        <v>27</v>
      </c>
      <c r="J17" s="456">
        <v>1835</v>
      </c>
      <c r="K17" s="431">
        <v>2142</v>
      </c>
      <c r="L17" s="432">
        <v>3977</v>
      </c>
    </row>
    <row r="18" spans="1:9" s="127" customFormat="1" ht="11.25" customHeight="1">
      <c r="A18" s="110"/>
      <c r="B18" s="425"/>
      <c r="C18" s="435"/>
      <c r="D18" s="435"/>
      <c r="E18" s="425"/>
      <c r="F18" s="425"/>
      <c r="G18" s="435"/>
      <c r="H18" s="425"/>
      <c r="I18" s="438"/>
    </row>
    <row r="19" spans="1:12" s="127" customFormat="1" ht="11.25" customHeight="1">
      <c r="A19" s="98" t="s">
        <v>109</v>
      </c>
      <c r="B19" s="440"/>
      <c r="C19" s="441"/>
      <c r="D19" s="440"/>
      <c r="E19" s="441"/>
      <c r="F19" s="440"/>
      <c r="G19" s="442"/>
      <c r="H19" s="440"/>
      <c r="I19" s="441"/>
      <c r="J19" s="100"/>
      <c r="K19" s="414"/>
      <c r="L19" s="355"/>
    </row>
    <row r="20" spans="1:12" s="127" customFormat="1" ht="11.25" customHeight="1">
      <c r="A20" s="96"/>
      <c r="B20" s="443"/>
      <c r="C20" s="444"/>
      <c r="D20" s="443"/>
      <c r="E20" s="444"/>
      <c r="F20" s="443"/>
      <c r="G20" s="444"/>
      <c r="H20" s="443"/>
      <c r="I20" s="444"/>
      <c r="J20" s="96"/>
      <c r="K20" s="413"/>
      <c r="L20" s="354"/>
    </row>
    <row r="21" spans="1:12" s="127" customFormat="1" ht="11.25" customHeight="1">
      <c r="A21" s="415"/>
      <c r="B21" s="446" t="s">
        <v>11</v>
      </c>
      <c r="C21" s="447"/>
      <c r="D21" s="446" t="s">
        <v>9</v>
      </c>
      <c r="E21" s="447"/>
      <c r="F21" s="446" t="s">
        <v>0</v>
      </c>
      <c r="G21" s="447"/>
      <c r="H21" s="446" t="s">
        <v>104</v>
      </c>
      <c r="I21" s="447"/>
      <c r="J21" s="357" t="s">
        <v>4</v>
      </c>
      <c r="K21" s="417"/>
      <c r="L21" s="418"/>
    </row>
    <row r="22" spans="1:12" s="127" customFormat="1" ht="11.25" customHeight="1">
      <c r="A22" s="361" t="s">
        <v>106</v>
      </c>
      <c r="B22" s="450" t="s">
        <v>5</v>
      </c>
      <c r="C22" s="451"/>
      <c r="D22" s="449" t="s">
        <v>12</v>
      </c>
      <c r="E22" s="441"/>
      <c r="F22" s="433"/>
      <c r="G22" s="444"/>
      <c r="H22" s="433"/>
      <c r="I22" s="444"/>
      <c r="J22" s="109"/>
      <c r="K22" s="413"/>
      <c r="L22" s="421"/>
    </row>
    <row r="23" spans="1:12" s="365" customFormat="1" ht="11.25" customHeight="1">
      <c r="A23" s="106"/>
      <c r="B23" s="453" t="s">
        <v>53</v>
      </c>
      <c r="C23" s="454" t="s">
        <v>54</v>
      </c>
      <c r="D23" s="453" t="s">
        <v>53</v>
      </c>
      <c r="E23" s="454" t="s">
        <v>54</v>
      </c>
      <c r="F23" s="453" t="s">
        <v>53</v>
      </c>
      <c r="G23" s="454" t="s">
        <v>54</v>
      </c>
      <c r="H23" s="453" t="s">
        <v>53</v>
      </c>
      <c r="I23" s="454" t="s">
        <v>54</v>
      </c>
      <c r="J23" s="107" t="s">
        <v>53</v>
      </c>
      <c r="K23" s="422" t="s">
        <v>54</v>
      </c>
      <c r="L23" s="423" t="s">
        <v>4</v>
      </c>
    </row>
    <row r="24" spans="1:12" s="127" customFormat="1" ht="11.25" customHeight="1">
      <c r="A24" s="109" t="s">
        <v>107</v>
      </c>
      <c r="B24" s="434">
        <v>686</v>
      </c>
      <c r="C24" s="435">
        <v>595</v>
      </c>
      <c r="D24" s="434">
        <v>1270</v>
      </c>
      <c r="E24" s="435">
        <v>1808</v>
      </c>
      <c r="F24" s="434">
        <v>328</v>
      </c>
      <c r="G24" s="435">
        <v>403</v>
      </c>
      <c r="H24" s="434">
        <v>181</v>
      </c>
      <c r="I24" s="435">
        <v>228</v>
      </c>
      <c r="J24" s="367">
        <v>2465</v>
      </c>
      <c r="K24" s="425">
        <v>3034</v>
      </c>
      <c r="L24" s="426">
        <v>5499</v>
      </c>
    </row>
    <row r="25" spans="1:12" s="127" customFormat="1" ht="11.25" customHeight="1">
      <c r="A25" s="415" t="s">
        <v>108</v>
      </c>
      <c r="B25" s="456">
        <v>923</v>
      </c>
      <c r="C25" s="431">
        <v>911</v>
      </c>
      <c r="D25" s="456">
        <v>2021</v>
      </c>
      <c r="E25" s="431">
        <v>2859</v>
      </c>
      <c r="F25" s="456">
        <v>597</v>
      </c>
      <c r="G25" s="431">
        <v>822</v>
      </c>
      <c r="H25" s="456">
        <v>305</v>
      </c>
      <c r="I25" s="431">
        <v>458</v>
      </c>
      <c r="J25" s="429">
        <v>3846</v>
      </c>
      <c r="K25" s="431">
        <v>5050</v>
      </c>
      <c r="L25" s="432">
        <v>8896</v>
      </c>
    </row>
    <row r="26" spans="1:12" s="127" customFormat="1" ht="11.25" customHeight="1">
      <c r="A26" s="109" t="s">
        <v>131</v>
      </c>
      <c r="B26" s="434">
        <v>1235</v>
      </c>
      <c r="C26" s="435">
        <v>1215</v>
      </c>
      <c r="D26" s="434">
        <v>2632</v>
      </c>
      <c r="E26" s="435">
        <v>3663</v>
      </c>
      <c r="F26" s="434">
        <v>707</v>
      </c>
      <c r="G26" s="435">
        <v>1110</v>
      </c>
      <c r="H26" s="434">
        <v>332</v>
      </c>
      <c r="I26" s="435">
        <v>612</v>
      </c>
      <c r="J26" s="367">
        <v>4906</v>
      </c>
      <c r="K26" s="425">
        <v>6600</v>
      </c>
      <c r="L26" s="426">
        <v>11506</v>
      </c>
    </row>
    <row r="27" spans="1:12" s="127" customFormat="1" ht="11.25" customHeight="1">
      <c r="A27" s="109" t="s">
        <v>139</v>
      </c>
      <c r="B27" s="434">
        <v>1976</v>
      </c>
      <c r="C27" s="435">
        <v>2110</v>
      </c>
      <c r="D27" s="434">
        <v>3416</v>
      </c>
      <c r="E27" s="435">
        <v>4859</v>
      </c>
      <c r="F27" s="434">
        <v>848</v>
      </c>
      <c r="G27" s="435">
        <v>1352</v>
      </c>
      <c r="H27" s="434">
        <v>491</v>
      </c>
      <c r="I27" s="435">
        <v>709</v>
      </c>
      <c r="J27" s="367">
        <v>6731</v>
      </c>
      <c r="K27" s="425">
        <v>9030</v>
      </c>
      <c r="L27" s="426">
        <v>15761</v>
      </c>
    </row>
    <row r="28" spans="1:12" s="127" customFormat="1" ht="11.25" customHeight="1">
      <c r="A28" s="109" t="s">
        <v>149</v>
      </c>
      <c r="B28" s="434">
        <v>2534</v>
      </c>
      <c r="C28" s="435">
        <v>2650</v>
      </c>
      <c r="D28" s="434">
        <v>3904</v>
      </c>
      <c r="E28" s="435">
        <v>5610</v>
      </c>
      <c r="F28" s="434">
        <v>1030</v>
      </c>
      <c r="G28" s="435">
        <v>1550</v>
      </c>
      <c r="H28" s="434">
        <v>716</v>
      </c>
      <c r="I28" s="435">
        <v>879</v>
      </c>
      <c r="J28" s="367">
        <v>8184</v>
      </c>
      <c r="K28" s="425">
        <v>10689</v>
      </c>
      <c r="L28" s="426">
        <v>18873</v>
      </c>
    </row>
    <row r="29" spans="1:12" s="127" customFormat="1" ht="11.25" customHeight="1">
      <c r="A29" s="109" t="s">
        <v>153</v>
      </c>
      <c r="B29" s="434">
        <v>2681</v>
      </c>
      <c r="C29" s="435">
        <v>2863</v>
      </c>
      <c r="D29" s="434">
        <v>4097</v>
      </c>
      <c r="E29" s="435">
        <v>6326</v>
      </c>
      <c r="F29" s="434">
        <v>1098</v>
      </c>
      <c r="G29" s="435">
        <v>1599</v>
      </c>
      <c r="H29" s="434">
        <v>848</v>
      </c>
      <c r="I29" s="435">
        <v>1187</v>
      </c>
      <c r="J29" s="367">
        <v>8724</v>
      </c>
      <c r="K29" s="425">
        <v>11975</v>
      </c>
      <c r="L29" s="426">
        <v>20699</v>
      </c>
    </row>
    <row r="30" spans="1:12" s="127" customFormat="1" ht="11.25" customHeight="1">
      <c r="A30" s="109" t="s">
        <v>181</v>
      </c>
      <c r="B30" s="434">
        <v>2869</v>
      </c>
      <c r="C30" s="435">
        <v>3143</v>
      </c>
      <c r="D30" s="434">
        <v>4347</v>
      </c>
      <c r="E30" s="435">
        <v>7144</v>
      </c>
      <c r="F30" s="434">
        <v>1212</v>
      </c>
      <c r="G30" s="435">
        <v>1671</v>
      </c>
      <c r="H30" s="434">
        <v>911</v>
      </c>
      <c r="I30" s="435">
        <v>1273</v>
      </c>
      <c r="J30" s="434">
        <f>SUM(H30,F30,D30,B30)</f>
        <v>9339</v>
      </c>
      <c r="K30" s="425">
        <f>SUM(I30,G30,E30,C30)</f>
        <v>13231</v>
      </c>
      <c r="L30" s="426">
        <f>SUM(J30:K30)</f>
        <v>22570</v>
      </c>
    </row>
    <row r="31" spans="1:12" s="127" customFormat="1" ht="11.25" customHeight="1">
      <c r="A31" s="109" t="s">
        <v>239</v>
      </c>
      <c r="B31" s="434">
        <v>2695</v>
      </c>
      <c r="C31" s="435">
        <v>2817</v>
      </c>
      <c r="D31" s="434">
        <v>4747</v>
      </c>
      <c r="E31" s="435">
        <v>7806</v>
      </c>
      <c r="F31" s="434">
        <v>859</v>
      </c>
      <c r="G31" s="435">
        <v>1114</v>
      </c>
      <c r="H31" s="434">
        <v>825</v>
      </c>
      <c r="I31" s="435">
        <v>1245</v>
      </c>
      <c r="J31" s="434">
        <v>9126</v>
      </c>
      <c r="K31" s="425">
        <v>12982</v>
      </c>
      <c r="L31" s="426">
        <v>22108</v>
      </c>
    </row>
    <row r="32" spans="2:9" ht="9.75">
      <c r="B32" s="244"/>
      <c r="C32" s="244"/>
      <c r="D32" s="244"/>
      <c r="E32" s="244"/>
      <c r="F32" s="244"/>
      <c r="G32" s="244"/>
      <c r="H32" s="244"/>
      <c r="I32" s="244"/>
    </row>
    <row r="33" spans="1:12" ht="96" customHeight="1">
      <c r="A33" s="559" t="s">
        <v>244</v>
      </c>
      <c r="B33" s="560"/>
      <c r="C33" s="560"/>
      <c r="D33" s="560"/>
      <c r="E33" s="560"/>
      <c r="F33" s="560"/>
      <c r="G33" s="560"/>
      <c r="H33" s="560"/>
      <c r="I33" s="560"/>
      <c r="J33" s="560"/>
      <c r="K33" s="560"/>
      <c r="L33" s="561"/>
    </row>
    <row r="34" spans="1:12" s="34" customFormat="1" ht="12" customHeight="1">
      <c r="A34" s="462"/>
      <c r="B34" s="462"/>
      <c r="C34" s="462"/>
      <c r="D34" s="462"/>
      <c r="E34" s="462"/>
      <c r="F34" s="462"/>
      <c r="G34" s="462"/>
      <c r="H34" s="462"/>
      <c r="I34" s="462"/>
      <c r="J34" s="462"/>
      <c r="K34" s="462"/>
      <c r="L34" s="462"/>
    </row>
    <row r="35" spans="1:12" ht="65.25" customHeight="1">
      <c r="A35" s="550" t="s">
        <v>237</v>
      </c>
      <c r="B35" s="551"/>
      <c r="C35" s="551"/>
      <c r="D35" s="551"/>
      <c r="E35" s="551"/>
      <c r="F35" s="551"/>
      <c r="G35" s="551"/>
      <c r="H35" s="551"/>
      <c r="I35" s="551"/>
      <c r="J35" s="551"/>
      <c r="K35" s="551"/>
      <c r="L35" s="552"/>
    </row>
    <row r="36" spans="1:12" ht="28.5" customHeight="1">
      <c r="A36" s="553" t="s">
        <v>248</v>
      </c>
      <c r="B36" s="554"/>
      <c r="C36" s="554"/>
      <c r="D36" s="554"/>
      <c r="E36" s="554"/>
      <c r="F36" s="554"/>
      <c r="G36" s="554"/>
      <c r="H36" s="554"/>
      <c r="I36" s="554"/>
      <c r="J36" s="554"/>
      <c r="K36" s="554"/>
      <c r="L36" s="555"/>
    </row>
    <row r="37" spans="1:12" s="87" customFormat="1" ht="12.75">
      <c r="A37" s="460" t="str">
        <f>"- in het lineair onderwijs: een inschrijving in een leerjaar van een opleiding"</f>
        <v>- in het lineair onderwijs: een inschrijving in een leerjaar van een opleiding</v>
      </c>
      <c r="B37" s="92"/>
      <c r="C37" s="92"/>
      <c r="D37" s="92"/>
      <c r="E37" s="92"/>
      <c r="F37" s="92"/>
      <c r="G37" s="92"/>
      <c r="H37" s="92"/>
      <c r="I37" s="92"/>
      <c r="J37" s="92"/>
      <c r="K37" s="92"/>
      <c r="L37" s="461"/>
    </row>
    <row r="38" spans="1:12" s="87" customFormat="1" ht="14.25" customHeight="1">
      <c r="A38" s="460" t="str">
        <f>"- in het modulair onderwijs: een inschrijving in een opleiding"</f>
        <v>- in het modulair onderwijs: een inschrijving in een opleiding</v>
      </c>
      <c r="B38" s="92"/>
      <c r="C38" s="92"/>
      <c r="D38" s="92"/>
      <c r="E38" s="92"/>
      <c r="F38" s="92"/>
      <c r="G38" s="92"/>
      <c r="H38" s="92"/>
      <c r="I38" s="92"/>
      <c r="J38" s="92"/>
      <c r="K38" s="92"/>
      <c r="L38" s="461"/>
    </row>
    <row r="39" spans="1:12" s="87" customFormat="1" ht="29.25" customHeight="1">
      <c r="A39" s="556" t="s">
        <v>243</v>
      </c>
      <c r="B39" s="557"/>
      <c r="C39" s="557"/>
      <c r="D39" s="557"/>
      <c r="E39" s="557"/>
      <c r="F39" s="557"/>
      <c r="G39" s="557"/>
      <c r="H39" s="557"/>
      <c r="I39" s="557"/>
      <c r="J39" s="557"/>
      <c r="K39" s="557"/>
      <c r="L39" s="558"/>
    </row>
    <row r="40" spans="1:12" s="87" customFormat="1" ht="54.75" customHeight="1">
      <c r="A40" s="547" t="s">
        <v>245</v>
      </c>
      <c r="B40" s="548"/>
      <c r="C40" s="548"/>
      <c r="D40" s="548"/>
      <c r="E40" s="548"/>
      <c r="F40" s="548"/>
      <c r="G40" s="548"/>
      <c r="H40" s="548"/>
      <c r="I40" s="548"/>
      <c r="J40" s="548"/>
      <c r="K40" s="548"/>
      <c r="L40" s="549"/>
    </row>
    <row r="43" ht="9.75">
      <c r="A43" s="459"/>
    </row>
  </sheetData>
  <sheetProtection/>
  <mergeCells count="6">
    <mergeCell ref="A40:L40"/>
    <mergeCell ref="A35:L35"/>
    <mergeCell ref="A2:L2"/>
    <mergeCell ref="A36:L36"/>
    <mergeCell ref="A39:L39"/>
    <mergeCell ref="A33:L33"/>
  </mergeCells>
  <printOptions horizontalCentered="1"/>
  <pageMargins left="0.1968503937007874" right="0.1968503937007874" top="0.5905511811023623" bottom="0.3937007874015748" header="0.5118110236220472" footer="0.5118110236220472"/>
  <pageSetup horizontalDpi="600" verticalDpi="600" orientation="portrait" paperSize="9" scale="85" r:id="rId2"/>
  <headerFooter alignWithMargins="0">
    <oddFooter>&amp;R&amp;A</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Q13" sqref="Q13"/>
    </sheetView>
  </sheetViews>
  <sheetFormatPr defaultColWidth="9.140625" defaultRowHeight="12.75"/>
  <cols>
    <col min="1" max="16384" width="9.140625" style="270" customWidth="1"/>
  </cols>
  <sheetData/>
  <sheetProtection/>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55"/>
  <sheetViews>
    <sheetView zoomScalePageLayoutView="0" workbookViewId="0" topLeftCell="A1">
      <selection activeCell="F51" sqref="F51"/>
    </sheetView>
  </sheetViews>
  <sheetFormatPr defaultColWidth="9.140625" defaultRowHeight="12.75"/>
  <cols>
    <col min="1" max="1" width="18.8515625" style="250" customWidth="1"/>
    <col min="2" max="3" width="17.00390625" style="250" customWidth="1"/>
    <col min="4" max="4" width="17.28125" style="250" customWidth="1"/>
    <col min="5" max="5" width="7.00390625" style="249" customWidth="1"/>
    <col min="6" max="6" width="11.140625" style="249" customWidth="1"/>
    <col min="7" max="10" width="7.00390625" style="249" customWidth="1"/>
    <col min="11" max="12" width="7.00390625" style="185" customWidth="1"/>
    <col min="13" max="13" width="1.8515625" style="249" customWidth="1"/>
    <col min="14" max="15" width="7.00390625" style="249" customWidth="1"/>
    <col min="16" max="16" width="9.140625" style="249" customWidth="1"/>
    <col min="17" max="16384" width="9.140625" style="250" customWidth="1"/>
  </cols>
  <sheetData>
    <row r="1" ht="9.75">
      <c r="A1" s="5" t="s">
        <v>249</v>
      </c>
    </row>
    <row r="2" spans="1:15" ht="10.5" customHeight="1">
      <c r="A2" s="251" t="s">
        <v>184</v>
      </c>
      <c r="B2" s="252"/>
      <c r="C2" s="253"/>
      <c r="D2" s="252"/>
      <c r="E2" s="254" t="s">
        <v>78</v>
      </c>
      <c r="F2" s="255"/>
      <c r="G2" s="255"/>
      <c r="H2" s="256"/>
      <c r="I2" s="254"/>
      <c r="J2" s="256"/>
      <c r="K2" s="183"/>
      <c r="L2" s="183"/>
      <c r="M2" s="255"/>
      <c r="N2" s="256"/>
      <c r="O2" s="254"/>
    </row>
    <row r="3" spans="1:15" ht="10.5" customHeight="1">
      <c r="A3" s="251" t="s">
        <v>111</v>
      </c>
      <c r="B3" s="252"/>
      <c r="C3" s="253"/>
      <c r="D3" s="252"/>
      <c r="E3" s="254" t="s">
        <v>78</v>
      </c>
      <c r="F3" s="255"/>
      <c r="G3" s="255"/>
      <c r="H3" s="256"/>
      <c r="I3" s="254"/>
      <c r="J3" s="256"/>
      <c r="K3" s="183"/>
      <c r="L3" s="183"/>
      <c r="M3" s="255"/>
      <c r="N3" s="256"/>
      <c r="O3" s="254"/>
    </row>
    <row r="4" spans="1:15" ht="10.5" customHeight="1" thickBot="1">
      <c r="A4" s="251"/>
      <c r="B4" s="252"/>
      <c r="C4" s="253"/>
      <c r="D4" s="252"/>
      <c r="E4" s="257"/>
      <c r="F4" s="258"/>
      <c r="G4" s="258"/>
      <c r="H4" s="259"/>
      <c r="I4" s="257"/>
      <c r="J4" s="259"/>
      <c r="K4" s="184"/>
      <c r="L4" s="184"/>
      <c r="M4" s="258"/>
      <c r="N4" s="259"/>
      <c r="O4" s="257"/>
    </row>
    <row r="5" spans="1:16" s="265" customFormat="1" ht="10.5" customHeight="1">
      <c r="A5" s="260" t="s">
        <v>112</v>
      </c>
      <c r="B5" s="261" t="s">
        <v>53</v>
      </c>
      <c r="C5" s="262" t="s">
        <v>54</v>
      </c>
      <c r="D5" s="263" t="s">
        <v>4</v>
      </c>
      <c r="E5" s="264"/>
      <c r="F5" s="264"/>
      <c r="G5" s="264"/>
      <c r="H5" s="264"/>
      <c r="I5" s="264"/>
      <c r="J5" s="264"/>
      <c r="K5" s="264"/>
      <c r="L5" s="264"/>
      <c r="M5" s="264"/>
      <c r="N5" s="264"/>
      <c r="O5" s="264"/>
      <c r="P5" s="264"/>
    </row>
    <row r="6" spans="1:12" ht="10.5" customHeight="1">
      <c r="A6" s="266" t="s">
        <v>31</v>
      </c>
      <c r="B6" s="189">
        <v>0</v>
      </c>
      <c r="C6" s="267">
        <v>0</v>
      </c>
      <c r="D6" s="191">
        <v>7085</v>
      </c>
      <c r="K6" s="249"/>
      <c r="L6" s="249"/>
    </row>
    <row r="7" spans="1:12" ht="10.5" customHeight="1">
      <c r="A7" s="266" t="s">
        <v>32</v>
      </c>
      <c r="B7" s="268">
        <v>3633</v>
      </c>
      <c r="C7" s="267">
        <v>5030</v>
      </c>
      <c r="D7" s="191">
        <v>8663</v>
      </c>
      <c r="K7" s="249"/>
      <c r="L7" s="249"/>
    </row>
    <row r="8" spans="1:12" ht="10.5" customHeight="1">
      <c r="A8" s="266" t="s">
        <v>33</v>
      </c>
      <c r="B8" s="268">
        <v>4204</v>
      </c>
      <c r="C8" s="190">
        <v>5790</v>
      </c>
      <c r="D8" s="191">
        <v>9994</v>
      </c>
      <c r="K8" s="249"/>
      <c r="L8" s="249"/>
    </row>
    <row r="9" spans="1:16" s="269" customFormat="1" ht="10.5" customHeight="1">
      <c r="A9" s="266" t="s">
        <v>34</v>
      </c>
      <c r="B9" s="268">
        <v>5058</v>
      </c>
      <c r="C9" s="190">
        <v>6767</v>
      </c>
      <c r="D9" s="191">
        <v>11825</v>
      </c>
      <c r="E9" s="185"/>
      <c r="F9" s="185"/>
      <c r="G9" s="185"/>
      <c r="H9" s="185"/>
      <c r="I9" s="185"/>
      <c r="J9" s="185"/>
      <c r="K9" s="185"/>
      <c r="L9" s="185"/>
      <c r="M9" s="185"/>
      <c r="N9" s="185"/>
      <c r="O9" s="185"/>
      <c r="P9" s="185"/>
    </row>
    <row r="10" spans="1:16" s="269" customFormat="1" ht="10.5" customHeight="1">
      <c r="A10" s="266" t="s">
        <v>35</v>
      </c>
      <c r="B10" s="268">
        <v>5491</v>
      </c>
      <c r="C10" s="190">
        <v>7351</v>
      </c>
      <c r="D10" s="191">
        <v>12842</v>
      </c>
      <c r="E10" s="185"/>
      <c r="F10" s="185"/>
      <c r="G10" s="185"/>
      <c r="H10" s="185"/>
      <c r="I10" s="185"/>
      <c r="J10" s="185"/>
      <c r="K10" s="185"/>
      <c r="L10" s="185"/>
      <c r="M10" s="185"/>
      <c r="N10" s="185"/>
      <c r="O10" s="185"/>
      <c r="P10" s="185"/>
    </row>
    <row r="11" spans="1:16" s="269" customFormat="1" ht="10.5" customHeight="1">
      <c r="A11" s="266" t="s">
        <v>36</v>
      </c>
      <c r="B11" s="268">
        <v>5421</v>
      </c>
      <c r="C11" s="190">
        <v>7867</v>
      </c>
      <c r="D11" s="191">
        <v>13288</v>
      </c>
      <c r="E11" s="185"/>
      <c r="F11" s="185"/>
      <c r="G11" s="185"/>
      <c r="H11" s="185"/>
      <c r="I11" s="185"/>
      <c r="J11" s="185"/>
      <c r="K11" s="185"/>
      <c r="L11" s="185"/>
      <c r="M11" s="185"/>
      <c r="N11" s="185"/>
      <c r="O11" s="185"/>
      <c r="P11" s="185"/>
    </row>
    <row r="12" spans="1:16" s="269" customFormat="1" ht="10.5" customHeight="1">
      <c r="A12" s="266" t="s">
        <v>37</v>
      </c>
      <c r="B12" s="268">
        <v>5681</v>
      </c>
      <c r="C12" s="190">
        <v>7909</v>
      </c>
      <c r="D12" s="191">
        <v>13590</v>
      </c>
      <c r="E12" s="185"/>
      <c r="F12" s="185"/>
      <c r="G12" s="185"/>
      <c r="H12" s="185"/>
      <c r="I12" s="185"/>
      <c r="J12" s="185"/>
      <c r="K12" s="185"/>
      <c r="L12" s="185"/>
      <c r="M12" s="185"/>
      <c r="N12" s="185"/>
      <c r="O12" s="185"/>
      <c r="P12" s="185"/>
    </row>
    <row r="13" spans="1:16" s="269" customFormat="1" ht="10.5" customHeight="1">
      <c r="A13" s="266" t="s">
        <v>38</v>
      </c>
      <c r="B13" s="268">
        <v>6006</v>
      </c>
      <c r="C13" s="190">
        <v>8773</v>
      </c>
      <c r="D13" s="191">
        <v>14779</v>
      </c>
      <c r="E13" s="185"/>
      <c r="F13" s="185"/>
      <c r="G13" s="185"/>
      <c r="H13" s="185"/>
      <c r="I13" s="185"/>
      <c r="J13" s="185"/>
      <c r="K13" s="185"/>
      <c r="L13" s="185"/>
      <c r="M13" s="185"/>
      <c r="N13" s="185"/>
      <c r="O13" s="185"/>
      <c r="P13" s="185"/>
    </row>
    <row r="14" spans="1:16" s="269" customFormat="1" ht="10.5" customHeight="1">
      <c r="A14" s="266" t="s">
        <v>39</v>
      </c>
      <c r="B14" s="268">
        <v>6748</v>
      </c>
      <c r="C14" s="190">
        <v>10154</v>
      </c>
      <c r="D14" s="191">
        <v>16902</v>
      </c>
      <c r="E14" s="185"/>
      <c r="F14" s="185"/>
      <c r="G14" s="185"/>
      <c r="H14" s="185"/>
      <c r="I14" s="185"/>
      <c r="J14" s="185"/>
      <c r="K14" s="185"/>
      <c r="L14" s="185"/>
      <c r="M14" s="185"/>
      <c r="N14" s="185"/>
      <c r="O14" s="185"/>
      <c r="P14" s="185"/>
    </row>
    <row r="15" spans="1:16" s="269" customFormat="1" ht="10.5" customHeight="1">
      <c r="A15" s="266" t="s">
        <v>40</v>
      </c>
      <c r="B15" s="268">
        <v>7788</v>
      </c>
      <c r="C15" s="190">
        <v>11684</v>
      </c>
      <c r="D15" s="191">
        <v>19472</v>
      </c>
      <c r="E15" s="185"/>
      <c r="F15" s="185"/>
      <c r="G15" s="185"/>
      <c r="H15" s="185"/>
      <c r="I15" s="185"/>
      <c r="J15" s="185"/>
      <c r="K15" s="185"/>
      <c r="L15" s="185"/>
      <c r="M15" s="185"/>
      <c r="N15" s="185"/>
      <c r="O15" s="185"/>
      <c r="P15" s="185"/>
    </row>
    <row r="16" spans="1:16" s="269" customFormat="1" ht="10.5" customHeight="1">
      <c r="A16" s="266" t="s">
        <v>41</v>
      </c>
      <c r="B16" s="268">
        <v>8460</v>
      </c>
      <c r="C16" s="190">
        <v>12753</v>
      </c>
      <c r="D16" s="191">
        <v>21213</v>
      </c>
      <c r="E16" s="185"/>
      <c r="F16" s="185"/>
      <c r="G16" s="185"/>
      <c r="H16" s="185"/>
      <c r="I16" s="185"/>
      <c r="J16" s="185"/>
      <c r="K16" s="185"/>
      <c r="L16" s="185"/>
      <c r="M16" s="185"/>
      <c r="N16" s="185"/>
      <c r="O16" s="185"/>
      <c r="P16" s="185"/>
    </row>
    <row r="17" spans="1:12" ht="10.5" customHeight="1">
      <c r="A17" s="266" t="s">
        <v>130</v>
      </c>
      <c r="B17" s="189">
        <v>10462</v>
      </c>
      <c r="C17" s="190">
        <v>15925</v>
      </c>
      <c r="D17" s="191">
        <f>SUM(B17:C17)</f>
        <v>26387</v>
      </c>
      <c r="F17" s="270"/>
      <c r="G17" s="271"/>
      <c r="H17" s="270"/>
      <c r="K17" s="249"/>
      <c r="L17" s="249"/>
    </row>
    <row r="18" spans="1:12" ht="10.5" customHeight="1">
      <c r="A18" s="266" t="s">
        <v>137</v>
      </c>
      <c r="B18" s="189">
        <v>10456</v>
      </c>
      <c r="C18" s="190">
        <v>14206</v>
      </c>
      <c r="D18" s="191">
        <v>24662</v>
      </c>
      <c r="F18" s="270"/>
      <c r="G18" s="271"/>
      <c r="H18" s="270"/>
      <c r="K18" s="249"/>
      <c r="L18" s="249"/>
    </row>
    <row r="19" spans="1:16" s="269" customFormat="1" ht="11.25" customHeight="1">
      <c r="A19" s="266" t="s">
        <v>147</v>
      </c>
      <c r="B19" s="240" t="s">
        <v>95</v>
      </c>
      <c r="C19" s="241" t="s">
        <v>95</v>
      </c>
      <c r="D19" s="242" t="s">
        <v>95</v>
      </c>
      <c r="E19" s="185"/>
      <c r="F19" s="272"/>
      <c r="G19" s="273"/>
      <c r="H19" s="272"/>
      <c r="I19" s="185"/>
      <c r="J19" s="185"/>
      <c r="K19" s="185"/>
      <c r="L19" s="185"/>
      <c r="M19" s="185"/>
      <c r="N19" s="185"/>
      <c r="O19" s="185"/>
      <c r="P19" s="185"/>
    </row>
    <row r="20" spans="1:16" s="269" customFormat="1" ht="11.25" customHeight="1">
      <c r="A20" s="266" t="s">
        <v>151</v>
      </c>
      <c r="B20" s="240" t="s">
        <v>95</v>
      </c>
      <c r="C20" s="241" t="s">
        <v>95</v>
      </c>
      <c r="D20" s="191">
        <v>26188</v>
      </c>
      <c r="E20" s="185"/>
      <c r="F20" s="272"/>
      <c r="G20" s="273"/>
      <c r="H20" s="272"/>
      <c r="I20" s="185"/>
      <c r="J20" s="185"/>
      <c r="K20" s="185"/>
      <c r="L20" s="185"/>
      <c r="M20" s="185"/>
      <c r="N20" s="185"/>
      <c r="O20" s="185"/>
      <c r="P20" s="185"/>
    </row>
    <row r="21" spans="1:16" s="341" customFormat="1" ht="11.25" customHeight="1">
      <c r="A21" s="401" t="s">
        <v>160</v>
      </c>
      <c r="B21" s="402" t="s">
        <v>95</v>
      </c>
      <c r="C21" s="403" t="s">
        <v>95</v>
      </c>
      <c r="D21" s="404">
        <v>31838</v>
      </c>
      <c r="E21" s="338"/>
      <c r="F21" s="339"/>
      <c r="G21" s="340"/>
      <c r="H21" s="339"/>
      <c r="I21" s="338"/>
      <c r="J21" s="338"/>
      <c r="K21" s="338"/>
      <c r="L21" s="338"/>
      <c r="M21" s="338"/>
      <c r="N21" s="338"/>
      <c r="O21" s="338"/>
      <c r="P21" s="338"/>
    </row>
    <row r="22" spans="1:16" s="341" customFormat="1" ht="11.25" customHeight="1">
      <c r="A22" s="401" t="s">
        <v>218</v>
      </c>
      <c r="B22" s="402" t="s">
        <v>95</v>
      </c>
      <c r="C22" s="403" t="s">
        <v>95</v>
      </c>
      <c r="D22" s="466">
        <v>33463</v>
      </c>
      <c r="E22" s="338"/>
      <c r="F22" s="339"/>
      <c r="G22" s="340"/>
      <c r="H22" s="339"/>
      <c r="I22" s="338"/>
      <c r="J22" s="338"/>
      <c r="K22" s="338"/>
      <c r="L22" s="338"/>
      <c r="M22" s="338"/>
      <c r="N22" s="338"/>
      <c r="O22" s="338"/>
      <c r="P22" s="338"/>
    </row>
    <row r="23" spans="1:16" s="341" customFormat="1" ht="11.25" customHeight="1">
      <c r="A23" s="337" t="s">
        <v>252</v>
      </c>
      <c r="B23" s="411" t="s">
        <v>95</v>
      </c>
      <c r="C23" s="412" t="s">
        <v>95</v>
      </c>
      <c r="D23" s="410">
        <v>39223</v>
      </c>
      <c r="E23" s="338"/>
      <c r="F23" s="339"/>
      <c r="G23" s="340"/>
      <c r="H23" s="339"/>
      <c r="I23" s="338"/>
      <c r="J23" s="338"/>
      <c r="K23" s="338"/>
      <c r="L23" s="338"/>
      <c r="M23" s="338"/>
      <c r="N23" s="338"/>
      <c r="O23" s="338"/>
      <c r="P23" s="338"/>
    </row>
    <row r="24" spans="1:15" ht="10.5" customHeight="1">
      <c r="A24" s="245"/>
      <c r="B24" s="245"/>
      <c r="C24" s="246"/>
      <c r="D24" s="245"/>
      <c r="E24" s="247"/>
      <c r="F24" s="248"/>
      <c r="G24" s="247"/>
      <c r="H24" s="248"/>
      <c r="I24" s="247"/>
      <c r="J24" s="248"/>
      <c r="K24" s="182"/>
      <c r="L24" s="182"/>
      <c r="N24" s="248"/>
      <c r="O24" s="247"/>
    </row>
    <row r="25" ht="9.75">
      <c r="A25" s="250" t="s">
        <v>256</v>
      </c>
    </row>
    <row r="26" ht="9.75">
      <c r="A26" s="250" t="s">
        <v>257</v>
      </c>
    </row>
    <row r="30" spans="1:4" ht="9.75">
      <c r="A30" s="275" t="s">
        <v>145</v>
      </c>
      <c r="B30" s="275"/>
      <c r="C30" s="275"/>
      <c r="D30" s="275"/>
    </row>
    <row r="31" spans="1:15" ht="10.5" customHeight="1" thickBot="1">
      <c r="A31" s="245"/>
      <c r="B31" s="245"/>
      <c r="C31" s="246"/>
      <c r="D31" s="245"/>
      <c r="E31" s="247"/>
      <c r="F31" s="248"/>
      <c r="G31" s="247"/>
      <c r="H31" s="248"/>
      <c r="I31" s="247"/>
      <c r="J31" s="248"/>
      <c r="K31" s="182"/>
      <c r="L31" s="182"/>
      <c r="N31" s="248"/>
      <c r="O31" s="247"/>
    </row>
    <row r="32" spans="1:16" s="265" customFormat="1" ht="10.5" customHeight="1">
      <c r="A32" s="260" t="s">
        <v>113</v>
      </c>
      <c r="B32" s="261"/>
      <c r="C32" s="276" t="s">
        <v>114</v>
      </c>
      <c r="D32" s="263"/>
      <c r="E32" s="264"/>
      <c r="F32" s="264"/>
      <c r="G32" s="264"/>
      <c r="H32" s="264"/>
      <c r="I32" s="264"/>
      <c r="J32" s="264"/>
      <c r="K32" s="264"/>
      <c r="L32" s="264"/>
      <c r="M32" s="264"/>
      <c r="N32" s="264"/>
      <c r="O32" s="264"/>
      <c r="P32" s="264"/>
    </row>
    <row r="33" spans="1:12" ht="10.5" customHeight="1">
      <c r="A33" s="277">
        <v>1990</v>
      </c>
      <c r="B33" s="268"/>
      <c r="C33" s="278">
        <v>31353</v>
      </c>
      <c r="D33" s="191"/>
      <c r="K33" s="249"/>
      <c r="L33" s="249"/>
    </row>
    <row r="34" spans="1:12" ht="10.5" customHeight="1">
      <c r="A34" s="277">
        <v>1991</v>
      </c>
      <c r="B34" s="268"/>
      <c r="C34" s="278">
        <v>27950</v>
      </c>
      <c r="D34" s="191"/>
      <c r="K34" s="249"/>
      <c r="L34" s="249"/>
    </row>
    <row r="35" spans="1:12" ht="10.5" customHeight="1">
      <c r="A35" s="277">
        <v>1992</v>
      </c>
      <c r="B35" s="268"/>
      <c r="C35" s="278">
        <v>23828</v>
      </c>
      <c r="D35" s="191"/>
      <c r="K35" s="249"/>
      <c r="L35" s="249"/>
    </row>
    <row r="36" spans="1:16" s="269" customFormat="1" ht="10.5" customHeight="1">
      <c r="A36" s="277">
        <v>1993</v>
      </c>
      <c r="B36" s="268"/>
      <c r="C36" s="278">
        <v>23309</v>
      </c>
      <c r="D36" s="191"/>
      <c r="E36" s="185"/>
      <c r="F36" s="185"/>
      <c r="G36" s="185"/>
      <c r="H36" s="185"/>
      <c r="I36" s="185"/>
      <c r="J36" s="185"/>
      <c r="K36" s="185"/>
      <c r="L36" s="185"/>
      <c r="M36" s="185"/>
      <c r="N36" s="185"/>
      <c r="O36" s="185"/>
      <c r="P36" s="185"/>
    </row>
    <row r="37" spans="1:16" s="269" customFormat="1" ht="10.5" customHeight="1">
      <c r="A37" s="277">
        <v>1994</v>
      </c>
      <c r="B37" s="268"/>
      <c r="C37" s="278">
        <v>25727</v>
      </c>
      <c r="D37" s="191"/>
      <c r="E37" s="185"/>
      <c r="F37" s="185"/>
      <c r="G37" s="185"/>
      <c r="H37" s="185"/>
      <c r="I37" s="185"/>
      <c r="J37" s="185"/>
      <c r="K37" s="185"/>
      <c r="L37" s="185"/>
      <c r="M37" s="185"/>
      <c r="N37" s="185"/>
      <c r="O37" s="185"/>
      <c r="P37" s="185"/>
    </row>
    <row r="38" spans="1:16" s="269" customFormat="1" ht="10.5" customHeight="1">
      <c r="A38" s="277">
        <v>1995</v>
      </c>
      <c r="B38" s="268"/>
      <c r="C38" s="278">
        <v>25488</v>
      </c>
      <c r="D38" s="191"/>
      <c r="E38" s="185"/>
      <c r="F38" s="185"/>
      <c r="G38" s="185"/>
      <c r="H38" s="185"/>
      <c r="I38" s="185"/>
      <c r="J38" s="185"/>
      <c r="K38" s="185"/>
      <c r="L38" s="185"/>
      <c r="M38" s="185"/>
      <c r="N38" s="185"/>
      <c r="O38" s="185"/>
      <c r="P38" s="185"/>
    </row>
    <row r="39" spans="1:16" s="269" customFormat="1" ht="10.5" customHeight="1">
      <c r="A39" s="277">
        <v>1996</v>
      </c>
      <c r="B39" s="268"/>
      <c r="C39" s="278">
        <v>25520</v>
      </c>
      <c r="D39" s="191"/>
      <c r="E39" s="185"/>
      <c r="F39" s="185"/>
      <c r="G39" s="185"/>
      <c r="H39" s="185"/>
      <c r="I39" s="185"/>
      <c r="J39" s="185"/>
      <c r="K39" s="185"/>
      <c r="L39" s="185"/>
      <c r="M39" s="185"/>
      <c r="N39" s="185"/>
      <c r="O39" s="185"/>
      <c r="P39" s="185"/>
    </row>
    <row r="40" spans="1:16" s="269" customFormat="1" ht="10.5" customHeight="1">
      <c r="A40" s="277">
        <v>1997</v>
      </c>
      <c r="B40" s="268"/>
      <c r="C40" s="278">
        <v>30025</v>
      </c>
      <c r="D40" s="191"/>
      <c r="E40" s="185"/>
      <c r="F40" s="185"/>
      <c r="G40" s="185"/>
      <c r="H40" s="185"/>
      <c r="I40" s="185"/>
      <c r="J40" s="185"/>
      <c r="K40" s="185"/>
      <c r="L40" s="185"/>
      <c r="M40" s="185"/>
      <c r="N40" s="185"/>
      <c r="O40" s="185"/>
      <c r="P40" s="185"/>
    </row>
    <row r="41" spans="1:16" s="269" customFormat="1" ht="10.5" customHeight="1" thickBot="1">
      <c r="A41" s="277">
        <v>1998</v>
      </c>
      <c r="B41" s="268"/>
      <c r="C41" s="278">
        <v>23887</v>
      </c>
      <c r="D41" s="191"/>
      <c r="E41" s="185"/>
      <c r="F41" s="185"/>
      <c r="G41" s="279"/>
      <c r="H41" s="185"/>
      <c r="I41" s="185"/>
      <c r="J41" s="185"/>
      <c r="K41" s="185"/>
      <c r="L41" s="185"/>
      <c r="M41" s="185"/>
      <c r="N41" s="185"/>
      <c r="O41" s="185"/>
      <c r="P41" s="185"/>
    </row>
    <row r="42" spans="1:16" s="269" customFormat="1" ht="12" customHeight="1" thickTop="1">
      <c r="A42" s="280">
        <v>1999</v>
      </c>
      <c r="B42" s="281"/>
      <c r="C42" s="282">
        <v>48882</v>
      </c>
      <c r="D42" s="283"/>
      <c r="E42" s="185"/>
      <c r="F42" s="185"/>
      <c r="G42" s="185"/>
      <c r="H42" s="185"/>
      <c r="I42" s="185"/>
      <c r="J42" s="185"/>
      <c r="K42" s="185"/>
      <c r="L42" s="185"/>
      <c r="M42" s="185"/>
      <c r="N42" s="185"/>
      <c r="O42" s="185"/>
      <c r="P42" s="185"/>
    </row>
    <row r="43" spans="1:16" s="269" customFormat="1" ht="12" customHeight="1">
      <c r="A43" s="277">
        <v>2000</v>
      </c>
      <c r="B43" s="268"/>
      <c r="C43" s="278">
        <v>40613</v>
      </c>
      <c r="D43" s="191"/>
      <c r="E43" s="185"/>
      <c r="F43" s="185"/>
      <c r="G43" s="185"/>
      <c r="H43" s="185"/>
      <c r="I43" s="185"/>
      <c r="J43" s="185"/>
      <c r="K43" s="185"/>
      <c r="L43" s="185"/>
      <c r="M43" s="185"/>
      <c r="N43" s="185"/>
      <c r="O43" s="185"/>
      <c r="P43" s="185"/>
    </row>
    <row r="44" spans="1:16" s="269" customFormat="1" ht="12" customHeight="1">
      <c r="A44" s="277">
        <v>2001</v>
      </c>
      <c r="B44" s="268"/>
      <c r="C44" s="278">
        <v>23342</v>
      </c>
      <c r="D44" s="191"/>
      <c r="E44" s="185"/>
      <c r="F44" s="185"/>
      <c r="G44" s="185"/>
      <c r="H44" s="185"/>
      <c r="I44" s="185"/>
      <c r="J44" s="185"/>
      <c r="K44" s="185"/>
      <c r="L44" s="185"/>
      <c r="M44" s="185"/>
      <c r="N44" s="185"/>
      <c r="O44" s="185"/>
      <c r="P44" s="185"/>
    </row>
    <row r="45" spans="1:12" ht="12" customHeight="1">
      <c r="A45" s="277">
        <v>2002</v>
      </c>
      <c r="B45" s="268"/>
      <c r="C45" s="278">
        <v>24825</v>
      </c>
      <c r="D45" s="191"/>
      <c r="K45" s="249"/>
      <c r="L45" s="249"/>
    </row>
    <row r="46" spans="1:16" s="269" customFormat="1" ht="12" customHeight="1">
      <c r="A46" s="277">
        <v>2003</v>
      </c>
      <c r="B46" s="268"/>
      <c r="C46" s="278">
        <v>29158</v>
      </c>
      <c r="D46" s="191"/>
      <c r="E46" s="185"/>
      <c r="F46" s="185"/>
      <c r="G46" s="185"/>
      <c r="H46" s="185"/>
      <c r="I46" s="185"/>
      <c r="J46" s="185"/>
      <c r="K46" s="185"/>
      <c r="L46" s="185"/>
      <c r="M46" s="185"/>
      <c r="N46" s="185"/>
      <c r="O46" s="185"/>
      <c r="P46" s="185"/>
    </row>
    <row r="47" spans="1:16" s="269" customFormat="1" ht="12" customHeight="1">
      <c r="A47" s="277">
        <v>2004</v>
      </c>
      <c r="B47" s="268"/>
      <c r="C47" s="278">
        <v>25453</v>
      </c>
      <c r="D47" s="191"/>
      <c r="E47" s="185"/>
      <c r="F47" s="185"/>
      <c r="G47" s="185"/>
      <c r="H47" s="185"/>
      <c r="I47" s="185"/>
      <c r="J47" s="185"/>
      <c r="K47" s="185"/>
      <c r="L47" s="185"/>
      <c r="M47" s="185"/>
      <c r="N47" s="185"/>
      <c r="O47" s="185"/>
      <c r="P47" s="185"/>
    </row>
    <row r="48" spans="1:16" s="269" customFormat="1" ht="12" customHeight="1">
      <c r="A48" s="277">
        <v>2005</v>
      </c>
      <c r="B48" s="268"/>
      <c r="C48" s="278">
        <v>22431</v>
      </c>
      <c r="D48" s="191"/>
      <c r="E48" s="185"/>
      <c r="F48" s="185"/>
      <c r="G48" s="185"/>
      <c r="H48" s="185"/>
      <c r="I48" s="185"/>
      <c r="J48" s="185"/>
      <c r="K48" s="185"/>
      <c r="L48" s="185"/>
      <c r="M48" s="185"/>
      <c r="N48" s="185"/>
      <c r="O48" s="185"/>
      <c r="P48" s="185"/>
    </row>
    <row r="49" spans="1:16" s="269" customFormat="1" ht="12" customHeight="1">
      <c r="A49" s="277" t="s">
        <v>228</v>
      </c>
      <c r="B49" s="268"/>
      <c r="C49" s="278">
        <v>21118</v>
      </c>
      <c r="D49" s="191"/>
      <c r="E49" s="185"/>
      <c r="F49" s="185"/>
      <c r="G49" s="185"/>
      <c r="H49" s="185"/>
      <c r="I49" s="185"/>
      <c r="J49" s="185"/>
      <c r="K49" s="185"/>
      <c r="L49" s="185"/>
      <c r="M49" s="185"/>
      <c r="N49" s="185"/>
      <c r="O49" s="185"/>
      <c r="P49" s="185"/>
    </row>
    <row r="50" spans="1:16" s="269" customFormat="1" ht="12" customHeight="1">
      <c r="A50" s="284">
        <v>2007</v>
      </c>
      <c r="B50" s="285"/>
      <c r="C50" s="286">
        <v>13688</v>
      </c>
      <c r="D50" s="274"/>
      <c r="E50" s="185"/>
      <c r="F50" s="185"/>
      <c r="G50" s="185"/>
      <c r="H50" s="185"/>
      <c r="I50" s="185"/>
      <c r="J50" s="185"/>
      <c r="K50" s="185"/>
      <c r="L50" s="185"/>
      <c r="M50" s="185"/>
      <c r="N50" s="185"/>
      <c r="O50" s="185"/>
      <c r="P50" s="185"/>
    </row>
    <row r="51" spans="1:16" ht="10.5" customHeight="1">
      <c r="A51" s="287"/>
      <c r="B51" s="287"/>
      <c r="C51" s="288"/>
      <c r="D51" s="287"/>
      <c r="E51" s="289"/>
      <c r="F51" s="290"/>
      <c r="G51" s="289"/>
      <c r="H51" s="290"/>
      <c r="I51" s="289"/>
      <c r="J51" s="290"/>
      <c r="K51" s="182"/>
      <c r="L51" s="182"/>
      <c r="M51" s="185"/>
      <c r="N51" s="290"/>
      <c r="O51" s="289"/>
      <c r="P51" s="185"/>
    </row>
    <row r="52" ht="9.75">
      <c r="A52" s="291" t="s">
        <v>115</v>
      </c>
    </row>
    <row r="53" ht="9.75">
      <c r="A53" s="291" t="s">
        <v>135</v>
      </c>
    </row>
    <row r="54" ht="9.75">
      <c r="A54" s="291" t="s">
        <v>134</v>
      </c>
    </row>
    <row r="55" ht="9.75">
      <c r="A55" s="291" t="s">
        <v>227</v>
      </c>
    </row>
  </sheetData>
  <sheetProtection/>
  <printOptions horizontalCentered="1"/>
  <pageMargins left="0.3937007874015748" right="0.3937007874015748" top="0.7874015748031497" bottom="0.984251968503937" header="0.5118110236220472" footer="0.5118110236220472"/>
  <pageSetup horizontalDpi="600" verticalDpi="600" orientation="portrait" paperSize="9"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100"/>
  <sheetViews>
    <sheetView zoomScalePageLayoutView="0" workbookViewId="0" topLeftCell="A1">
      <selection activeCell="K87" sqref="K87"/>
    </sheetView>
  </sheetViews>
  <sheetFormatPr defaultColWidth="13.421875" defaultRowHeight="11.25" customHeight="1"/>
  <cols>
    <col min="1" max="5" width="13.421875" style="127" customWidth="1"/>
    <col min="6" max="6" width="13.421875" style="385" customWidth="1"/>
    <col min="7" max="7" width="1.7109375" style="127" customWidth="1"/>
    <col min="8" max="16384" width="13.421875" style="127" customWidth="1"/>
  </cols>
  <sheetData>
    <row r="1" spans="1:9" ht="11.25" customHeight="1">
      <c r="A1" s="207" t="s">
        <v>249</v>
      </c>
      <c r="B1" s="96"/>
      <c r="C1" s="96"/>
      <c r="D1" s="96"/>
      <c r="E1" s="96"/>
      <c r="F1" s="354"/>
      <c r="H1" s="96"/>
      <c r="I1" s="97"/>
    </row>
    <row r="2" spans="1:9" ht="11.25" customHeight="1">
      <c r="A2" s="98" t="s">
        <v>242</v>
      </c>
      <c r="B2" s="100"/>
      <c r="C2" s="100"/>
      <c r="D2" s="99"/>
      <c r="E2" s="100"/>
      <c r="F2" s="355"/>
      <c r="G2" s="99"/>
      <c r="H2" s="100"/>
      <c r="I2" s="101"/>
    </row>
    <row r="3" spans="1:9" ht="15.75" customHeight="1">
      <c r="A3" s="98" t="s">
        <v>241</v>
      </c>
      <c r="B3" s="100"/>
      <c r="C3" s="100"/>
      <c r="D3" s="99"/>
      <c r="E3" s="100"/>
      <c r="F3" s="355"/>
      <c r="G3" s="99"/>
      <c r="H3" s="100"/>
      <c r="I3" s="101"/>
    </row>
    <row r="4" spans="1:9" ht="9" customHeight="1">
      <c r="A4" s="98"/>
      <c r="B4" s="100"/>
      <c r="C4" s="100"/>
      <c r="D4" s="99"/>
      <c r="E4" s="100"/>
      <c r="F4" s="355"/>
      <c r="G4" s="99"/>
      <c r="H4" s="100"/>
      <c r="I4" s="101"/>
    </row>
    <row r="5" spans="1:9" ht="15.75" customHeight="1">
      <c r="A5" s="98" t="s">
        <v>116</v>
      </c>
      <c r="B5" s="100"/>
      <c r="C5" s="100"/>
      <c r="D5" s="99"/>
      <c r="E5" s="100"/>
      <c r="F5" s="355"/>
      <c r="G5" s="99"/>
      <c r="H5" s="100"/>
      <c r="I5" s="101"/>
    </row>
    <row r="6" spans="1:9" ht="13.5" customHeight="1">
      <c r="A6" s="96"/>
      <c r="B6" s="96"/>
      <c r="C6" s="96"/>
      <c r="D6" s="96"/>
      <c r="E6" s="96"/>
      <c r="F6" s="354"/>
      <c r="H6" s="96"/>
      <c r="I6" s="97"/>
    </row>
    <row r="7" spans="1:9" ht="11.25" customHeight="1">
      <c r="A7" s="356" t="s">
        <v>24</v>
      </c>
      <c r="B7" s="356" t="s">
        <v>11</v>
      </c>
      <c r="C7" s="357" t="s">
        <v>9</v>
      </c>
      <c r="D7" s="357" t="s">
        <v>0</v>
      </c>
      <c r="E7" s="357" t="s">
        <v>1</v>
      </c>
      <c r="F7" s="358" t="s">
        <v>4</v>
      </c>
      <c r="H7" s="357" t="s">
        <v>23</v>
      </c>
      <c r="I7" s="359"/>
    </row>
    <row r="8" spans="1:9" ht="11.25" customHeight="1">
      <c r="A8" s="360"/>
      <c r="B8" s="360" t="s">
        <v>5</v>
      </c>
      <c r="C8" s="361" t="s">
        <v>12</v>
      </c>
      <c r="D8" s="109"/>
      <c r="E8" s="109"/>
      <c r="F8" s="362"/>
      <c r="H8" s="361" t="s">
        <v>13</v>
      </c>
      <c r="I8" s="363"/>
    </row>
    <row r="9" spans="1:9" s="365" customFormat="1" ht="11.25" customHeight="1">
      <c r="A9" s="113"/>
      <c r="B9" s="106"/>
      <c r="C9" s="113"/>
      <c r="D9" s="113"/>
      <c r="E9" s="113"/>
      <c r="F9" s="364"/>
      <c r="H9" s="107" t="s">
        <v>25</v>
      </c>
      <c r="I9" s="366" t="s">
        <v>26</v>
      </c>
    </row>
    <row r="10" spans="1:9" ht="11.25" customHeight="1">
      <c r="A10" s="109" t="s">
        <v>32</v>
      </c>
      <c r="B10" s="367">
        <v>1847</v>
      </c>
      <c r="C10" s="367">
        <v>4553</v>
      </c>
      <c r="D10" s="367">
        <v>0</v>
      </c>
      <c r="E10" s="367">
        <v>33510</v>
      </c>
      <c r="F10" s="368">
        <v>39910</v>
      </c>
      <c r="G10" s="369"/>
      <c r="H10" s="370">
        <v>39910</v>
      </c>
      <c r="I10" s="371">
        <v>100</v>
      </c>
    </row>
    <row r="11" spans="1:9" ht="11.25" customHeight="1">
      <c r="A11" s="109" t="s">
        <v>33</v>
      </c>
      <c r="B11" s="367">
        <v>1912</v>
      </c>
      <c r="C11" s="367">
        <v>4393</v>
      </c>
      <c r="D11" s="367">
        <v>0</v>
      </c>
      <c r="E11" s="367">
        <v>34141</v>
      </c>
      <c r="F11" s="368">
        <v>40446</v>
      </c>
      <c r="G11" s="372"/>
      <c r="H11" s="372">
        <v>40446</v>
      </c>
      <c r="I11" s="373">
        <v>101.34302179904786</v>
      </c>
    </row>
    <row r="12" spans="1:9" s="374" customFormat="1" ht="11.25" customHeight="1">
      <c r="A12" s="109" t="s">
        <v>34</v>
      </c>
      <c r="B12" s="367">
        <v>1829</v>
      </c>
      <c r="C12" s="367">
        <v>4352</v>
      </c>
      <c r="D12" s="367">
        <v>0</v>
      </c>
      <c r="E12" s="367">
        <v>35009</v>
      </c>
      <c r="F12" s="368">
        <v>41190</v>
      </c>
      <c r="G12" s="369"/>
      <c r="H12" s="372">
        <v>41190</v>
      </c>
      <c r="I12" s="373">
        <v>103.20721623653219</v>
      </c>
    </row>
    <row r="13" spans="1:9" s="374" customFormat="1" ht="11.25" customHeight="1">
      <c r="A13" s="109" t="s">
        <v>35</v>
      </c>
      <c r="B13" s="367">
        <v>1899</v>
      </c>
      <c r="C13" s="367">
        <v>4470</v>
      </c>
      <c r="D13" s="367">
        <v>0</v>
      </c>
      <c r="E13" s="367">
        <v>37184</v>
      </c>
      <c r="F13" s="368">
        <v>43553</v>
      </c>
      <c r="G13" s="369"/>
      <c r="H13" s="372">
        <v>43553</v>
      </c>
      <c r="I13" s="373">
        <v>109.12803808569281</v>
      </c>
    </row>
    <row r="14" spans="1:9" s="374" customFormat="1" ht="11.25" customHeight="1">
      <c r="A14" s="109" t="s">
        <v>36</v>
      </c>
      <c r="B14" s="367">
        <v>1900</v>
      </c>
      <c r="C14" s="367">
        <v>4578</v>
      </c>
      <c r="D14" s="367">
        <v>0</v>
      </c>
      <c r="E14" s="367">
        <v>38056</v>
      </c>
      <c r="F14" s="368">
        <v>44534</v>
      </c>
      <c r="G14" s="369"/>
      <c r="H14" s="372">
        <v>44534</v>
      </c>
      <c r="I14" s="373">
        <v>111.58606865447256</v>
      </c>
    </row>
    <row r="15" spans="1:9" s="374" customFormat="1" ht="11.25" customHeight="1">
      <c r="A15" s="109" t="s">
        <v>37</v>
      </c>
      <c r="B15" s="367">
        <v>2171</v>
      </c>
      <c r="C15" s="367">
        <v>4638</v>
      </c>
      <c r="D15" s="367">
        <v>0</v>
      </c>
      <c r="E15" s="367">
        <v>38647</v>
      </c>
      <c r="F15" s="368">
        <v>45456</v>
      </c>
      <c r="G15" s="369"/>
      <c r="H15" s="372">
        <v>45456</v>
      </c>
      <c r="I15" s="373">
        <v>113.89626659984967</v>
      </c>
    </row>
    <row r="16" spans="1:9" s="374" customFormat="1" ht="11.25" customHeight="1">
      <c r="A16" s="109" t="s">
        <v>38</v>
      </c>
      <c r="B16" s="367">
        <v>2209</v>
      </c>
      <c r="C16" s="367">
        <v>4069</v>
      </c>
      <c r="D16" s="367">
        <v>0</v>
      </c>
      <c r="E16" s="367">
        <v>39955</v>
      </c>
      <c r="F16" s="368">
        <v>46233</v>
      </c>
      <c r="G16" s="369"/>
      <c r="H16" s="372">
        <v>46233</v>
      </c>
      <c r="I16" s="373">
        <v>115.84314708093211</v>
      </c>
    </row>
    <row r="17" spans="1:9" s="374" customFormat="1" ht="11.25" customHeight="1">
      <c r="A17" s="109" t="s">
        <v>39</v>
      </c>
      <c r="B17" s="367">
        <v>2343</v>
      </c>
      <c r="C17" s="367">
        <v>3444</v>
      </c>
      <c r="D17" s="367">
        <v>0</v>
      </c>
      <c r="E17" s="367">
        <v>42418</v>
      </c>
      <c r="F17" s="368">
        <v>48205</v>
      </c>
      <c r="G17" s="369"/>
      <c r="H17" s="372">
        <v>48205</v>
      </c>
      <c r="I17" s="373">
        <v>120.78426459533951</v>
      </c>
    </row>
    <row r="18" spans="1:9" s="374" customFormat="1" ht="11.25" customHeight="1">
      <c r="A18" s="109" t="s">
        <v>40</v>
      </c>
      <c r="B18" s="367">
        <v>2434</v>
      </c>
      <c r="C18" s="367">
        <v>3806</v>
      </c>
      <c r="D18" s="367">
        <v>0</v>
      </c>
      <c r="E18" s="367">
        <v>43661</v>
      </c>
      <c r="F18" s="368">
        <v>49901</v>
      </c>
      <c r="G18" s="369"/>
      <c r="H18" s="372">
        <v>49901</v>
      </c>
      <c r="I18" s="373">
        <v>125.03382610874468</v>
      </c>
    </row>
    <row r="19" spans="1:9" s="374" customFormat="1" ht="11.25" customHeight="1">
      <c r="A19" s="109" t="s">
        <v>41</v>
      </c>
      <c r="B19" s="367">
        <v>2481</v>
      </c>
      <c r="C19" s="367">
        <v>3890</v>
      </c>
      <c r="D19" s="367">
        <v>0</v>
      </c>
      <c r="E19" s="367">
        <v>44618</v>
      </c>
      <c r="F19" s="368">
        <v>50989</v>
      </c>
      <c r="G19" s="369"/>
      <c r="H19" s="372">
        <v>50989</v>
      </c>
      <c r="I19" s="373">
        <v>127.75995990979705</v>
      </c>
    </row>
    <row r="20" spans="1:9" s="374" customFormat="1" ht="11.25" customHeight="1">
      <c r="A20" s="109" t="s">
        <v>130</v>
      </c>
      <c r="B20" s="367">
        <v>2434</v>
      </c>
      <c r="C20" s="367">
        <v>3989</v>
      </c>
      <c r="D20" s="367">
        <v>0</v>
      </c>
      <c r="E20" s="367">
        <v>45957</v>
      </c>
      <c r="F20" s="368">
        <v>52380</v>
      </c>
      <c r="G20" s="369"/>
      <c r="H20" s="372">
        <v>52380</v>
      </c>
      <c r="I20" s="373">
        <v>131.245301929341</v>
      </c>
    </row>
    <row r="21" spans="1:9" ht="11.25" customHeight="1">
      <c r="A21" s="109" t="s">
        <v>137</v>
      </c>
      <c r="B21" s="367">
        <v>2464</v>
      </c>
      <c r="C21" s="367">
        <v>3029</v>
      </c>
      <c r="D21" s="367">
        <v>0</v>
      </c>
      <c r="E21" s="367">
        <v>48639</v>
      </c>
      <c r="F21" s="368">
        <v>54132</v>
      </c>
      <c r="G21" s="375"/>
      <c r="H21" s="372">
        <v>54132</v>
      </c>
      <c r="I21" s="373">
        <v>135.63517915309444</v>
      </c>
    </row>
    <row r="22" spans="1:9" s="374" customFormat="1" ht="11.25" customHeight="1">
      <c r="A22" s="109" t="s">
        <v>147</v>
      </c>
      <c r="B22" s="367">
        <v>2483</v>
      </c>
      <c r="C22" s="367">
        <v>1826</v>
      </c>
      <c r="D22" s="367">
        <v>0</v>
      </c>
      <c r="E22" s="367">
        <v>50685</v>
      </c>
      <c r="F22" s="368">
        <v>54994</v>
      </c>
      <c r="G22" s="369"/>
      <c r="H22" s="372">
        <v>54994</v>
      </c>
      <c r="I22" s="373">
        <v>137.7950388373841</v>
      </c>
    </row>
    <row r="23" spans="1:9" s="374" customFormat="1" ht="11.25" customHeight="1">
      <c r="A23" s="109" t="s">
        <v>151</v>
      </c>
      <c r="B23" s="367">
        <v>2354</v>
      </c>
      <c r="C23" s="367">
        <v>1915</v>
      </c>
      <c r="D23" s="367">
        <v>0</v>
      </c>
      <c r="E23" s="367">
        <v>51242</v>
      </c>
      <c r="F23" s="368">
        <f>SUM(B23:E23)</f>
        <v>55511</v>
      </c>
      <c r="G23" s="369"/>
      <c r="H23" s="372">
        <f>SUM(F23)</f>
        <v>55511</v>
      </c>
      <c r="I23" s="373">
        <f>H23/H10*100</f>
        <v>139.09045352042097</v>
      </c>
    </row>
    <row r="24" spans="1:9" s="374" customFormat="1" ht="11.25" customHeight="1">
      <c r="A24" s="109" t="s">
        <v>160</v>
      </c>
      <c r="B24" s="367">
        <v>2443</v>
      </c>
      <c r="C24" s="367">
        <v>1924</v>
      </c>
      <c r="D24" s="367">
        <v>0</v>
      </c>
      <c r="E24" s="367">
        <v>51752</v>
      </c>
      <c r="F24" s="368">
        <f>SUM(B24:E24)</f>
        <v>56119</v>
      </c>
      <c r="G24" s="369"/>
      <c r="H24" s="372">
        <f>SUM(F24)</f>
        <v>56119</v>
      </c>
      <c r="I24" s="373">
        <f>H24/$H$10*100</f>
        <v>140.61388123277374</v>
      </c>
    </row>
    <row r="25" spans="1:9" s="374" customFormat="1" ht="11.25" customHeight="1">
      <c r="A25" s="109" t="s">
        <v>218</v>
      </c>
      <c r="B25" s="367">
        <v>2452</v>
      </c>
      <c r="C25" s="367">
        <v>1893</v>
      </c>
      <c r="D25" s="367">
        <v>0</v>
      </c>
      <c r="E25" s="367">
        <v>53200</v>
      </c>
      <c r="F25" s="368">
        <f>SUM(B25:E25)</f>
        <v>57545</v>
      </c>
      <c r="G25" s="369"/>
      <c r="H25" s="372">
        <f>SUM(F25)</f>
        <v>57545</v>
      </c>
      <c r="I25" s="373">
        <f>H25/$H$10*100</f>
        <v>144.18692057128538</v>
      </c>
    </row>
    <row r="26" spans="1:9" s="374" customFormat="1" ht="11.25" customHeight="1">
      <c r="A26" s="112" t="s">
        <v>252</v>
      </c>
      <c r="B26" s="376">
        <v>2385</v>
      </c>
      <c r="C26" s="376">
        <v>1956</v>
      </c>
      <c r="D26" s="376">
        <v>0</v>
      </c>
      <c r="E26" s="376">
        <v>54162</v>
      </c>
      <c r="F26" s="377">
        <f>SUM(B26:E26)</f>
        <v>58503</v>
      </c>
      <c r="G26" s="369"/>
      <c r="H26" s="378">
        <f>SUM(F26)</f>
        <v>58503</v>
      </c>
      <c r="I26" s="379">
        <f>H26/$H$10*100</f>
        <v>146.58732147331497</v>
      </c>
    </row>
    <row r="27" spans="1:9" ht="11.25" customHeight="1">
      <c r="A27" s="98"/>
      <c r="B27" s="100"/>
      <c r="C27" s="100"/>
      <c r="D27" s="100"/>
      <c r="E27" s="100"/>
      <c r="F27" s="355"/>
      <c r="G27" s="99"/>
      <c r="H27" s="100"/>
      <c r="I27" s="101"/>
    </row>
    <row r="28" spans="1:9" ht="11.25" customHeight="1">
      <c r="A28" s="98" t="s">
        <v>117</v>
      </c>
      <c r="B28" s="100"/>
      <c r="C28" s="100"/>
      <c r="D28" s="100"/>
      <c r="E28" s="100"/>
      <c r="F28" s="355"/>
      <c r="G28" s="99"/>
      <c r="H28" s="100"/>
      <c r="I28" s="101"/>
    </row>
    <row r="29" spans="1:9" ht="11.25" customHeight="1">
      <c r="A29" s="96"/>
      <c r="B29" s="96"/>
      <c r="C29" s="96"/>
      <c r="D29" s="96"/>
      <c r="E29" s="96"/>
      <c r="F29" s="354"/>
      <c r="H29" s="96"/>
      <c r="I29" s="97"/>
    </row>
    <row r="30" spans="1:9" ht="11.25" customHeight="1">
      <c r="A30" s="356" t="s">
        <v>24</v>
      </c>
      <c r="B30" s="356" t="s">
        <v>11</v>
      </c>
      <c r="C30" s="357" t="s">
        <v>9</v>
      </c>
      <c r="D30" s="357" t="s">
        <v>0</v>
      </c>
      <c r="E30" s="357" t="s">
        <v>1</v>
      </c>
      <c r="F30" s="358" t="s">
        <v>4</v>
      </c>
      <c r="H30" s="357" t="s">
        <v>23</v>
      </c>
      <c r="I30" s="359"/>
    </row>
    <row r="31" spans="1:9" ht="11.25" customHeight="1">
      <c r="A31" s="360"/>
      <c r="B31" s="360" t="s">
        <v>5</v>
      </c>
      <c r="C31" s="361" t="s">
        <v>12</v>
      </c>
      <c r="D31" s="109"/>
      <c r="E31" s="109"/>
      <c r="F31" s="362"/>
      <c r="H31" s="361" t="s">
        <v>13</v>
      </c>
      <c r="I31" s="363"/>
    </row>
    <row r="32" spans="1:9" s="365" customFormat="1" ht="11.25" customHeight="1">
      <c r="A32" s="113"/>
      <c r="B32" s="106"/>
      <c r="C32" s="113"/>
      <c r="D32" s="113"/>
      <c r="E32" s="113"/>
      <c r="F32" s="364"/>
      <c r="H32" s="107" t="s">
        <v>25</v>
      </c>
      <c r="I32" s="366" t="s">
        <v>26</v>
      </c>
    </row>
    <row r="33" spans="1:9" ht="11.25" customHeight="1">
      <c r="A33" s="109" t="s">
        <v>32</v>
      </c>
      <c r="B33" s="367">
        <v>6429</v>
      </c>
      <c r="C33" s="367">
        <v>2065</v>
      </c>
      <c r="D33" s="367">
        <v>0</v>
      </c>
      <c r="E33" s="367">
        <v>82713</v>
      </c>
      <c r="F33" s="368">
        <v>91207</v>
      </c>
      <c r="G33" s="369"/>
      <c r="H33" s="370">
        <v>91207</v>
      </c>
      <c r="I33" s="371">
        <v>100</v>
      </c>
    </row>
    <row r="34" spans="1:9" ht="11.25" customHeight="1">
      <c r="A34" s="109" t="s">
        <v>33</v>
      </c>
      <c r="B34" s="367">
        <v>6401</v>
      </c>
      <c r="C34" s="367">
        <v>2147</v>
      </c>
      <c r="D34" s="367">
        <v>0</v>
      </c>
      <c r="E34" s="367">
        <v>82039</v>
      </c>
      <c r="F34" s="368">
        <v>90587</v>
      </c>
      <c r="G34" s="372"/>
      <c r="H34" s="372">
        <v>90587</v>
      </c>
      <c r="I34" s="373">
        <v>99.32022761410857</v>
      </c>
    </row>
    <row r="35" spans="1:9" s="374" customFormat="1" ht="11.25" customHeight="1">
      <c r="A35" s="109" t="s">
        <v>34</v>
      </c>
      <c r="B35" s="367">
        <v>5666</v>
      </c>
      <c r="C35" s="367">
        <v>2130</v>
      </c>
      <c r="D35" s="367">
        <v>0</v>
      </c>
      <c r="E35" s="367">
        <v>79154</v>
      </c>
      <c r="F35" s="368">
        <v>86950</v>
      </c>
      <c r="G35" s="369"/>
      <c r="H35" s="372">
        <v>86950</v>
      </c>
      <c r="I35" s="373">
        <v>95.33259508590349</v>
      </c>
    </row>
    <row r="36" spans="1:9" s="374" customFormat="1" ht="11.25" customHeight="1">
      <c r="A36" s="109" t="s">
        <v>35</v>
      </c>
      <c r="B36" s="367">
        <v>6052</v>
      </c>
      <c r="C36" s="367">
        <v>2066</v>
      </c>
      <c r="D36" s="367">
        <v>0</v>
      </c>
      <c r="E36" s="367">
        <v>80289</v>
      </c>
      <c r="F36" s="368">
        <v>88407</v>
      </c>
      <c r="G36" s="369"/>
      <c r="H36" s="372">
        <v>88407</v>
      </c>
      <c r="I36" s="373">
        <v>96.93006019274837</v>
      </c>
    </row>
    <row r="37" spans="1:9" s="374" customFormat="1" ht="11.25" customHeight="1">
      <c r="A37" s="109" t="s">
        <v>36</v>
      </c>
      <c r="B37" s="367">
        <v>6007</v>
      </c>
      <c r="C37" s="367">
        <v>2054</v>
      </c>
      <c r="D37" s="367">
        <v>0</v>
      </c>
      <c r="E37" s="367">
        <v>81975</v>
      </c>
      <c r="F37" s="368">
        <v>90036</v>
      </c>
      <c r="G37" s="369"/>
      <c r="H37" s="372">
        <v>90036</v>
      </c>
      <c r="I37" s="373">
        <v>98.71610731632441</v>
      </c>
    </row>
    <row r="38" spans="1:9" s="374" customFormat="1" ht="11.25" customHeight="1">
      <c r="A38" s="109" t="s">
        <v>37</v>
      </c>
      <c r="B38" s="367">
        <v>6917</v>
      </c>
      <c r="C38" s="367">
        <v>2011</v>
      </c>
      <c r="D38" s="367">
        <v>0</v>
      </c>
      <c r="E38" s="367">
        <v>80923</v>
      </c>
      <c r="F38" s="368">
        <v>89851</v>
      </c>
      <c r="G38" s="369"/>
      <c r="H38" s="372">
        <v>89851</v>
      </c>
      <c r="I38" s="373">
        <v>98.51327200763099</v>
      </c>
    </row>
    <row r="39" spans="1:9" s="374" customFormat="1" ht="11.25" customHeight="1">
      <c r="A39" s="109" t="s">
        <v>38</v>
      </c>
      <c r="B39" s="367">
        <v>6908</v>
      </c>
      <c r="C39" s="367">
        <v>1873</v>
      </c>
      <c r="D39" s="367">
        <v>0</v>
      </c>
      <c r="E39" s="367">
        <v>80327</v>
      </c>
      <c r="F39" s="368">
        <v>89108</v>
      </c>
      <c r="G39" s="369"/>
      <c r="H39" s="372">
        <v>89108</v>
      </c>
      <c r="I39" s="373">
        <v>97.69864155163529</v>
      </c>
    </row>
    <row r="40" spans="1:9" s="374" customFormat="1" ht="11.25" customHeight="1">
      <c r="A40" s="109" t="s">
        <v>39</v>
      </c>
      <c r="B40" s="367">
        <v>6891</v>
      </c>
      <c r="C40" s="367">
        <v>1893</v>
      </c>
      <c r="D40" s="367">
        <v>0</v>
      </c>
      <c r="E40" s="367">
        <v>81275</v>
      </c>
      <c r="F40" s="368">
        <v>90059</v>
      </c>
      <c r="G40" s="369"/>
      <c r="H40" s="372">
        <v>90059</v>
      </c>
      <c r="I40" s="373">
        <v>98.74132467902683</v>
      </c>
    </row>
    <row r="41" spans="1:9" s="374" customFormat="1" ht="11.25" customHeight="1">
      <c r="A41" s="109" t="s">
        <v>40</v>
      </c>
      <c r="B41" s="367">
        <v>6678</v>
      </c>
      <c r="C41" s="367">
        <v>1909</v>
      </c>
      <c r="D41" s="367">
        <v>0</v>
      </c>
      <c r="E41" s="367">
        <v>80999</v>
      </c>
      <c r="F41" s="368">
        <v>89586</v>
      </c>
      <c r="G41" s="369"/>
      <c r="H41" s="372">
        <v>89586</v>
      </c>
      <c r="I41" s="373">
        <v>98.2227241330161</v>
      </c>
    </row>
    <row r="42" spans="1:9" s="374" customFormat="1" ht="11.25" customHeight="1">
      <c r="A42" s="109" t="s">
        <v>41</v>
      </c>
      <c r="B42" s="367">
        <v>6488</v>
      </c>
      <c r="C42" s="367">
        <v>1908</v>
      </c>
      <c r="D42" s="367">
        <v>0</v>
      </c>
      <c r="E42" s="367">
        <v>81565</v>
      </c>
      <c r="F42" s="368">
        <v>89961</v>
      </c>
      <c r="G42" s="369"/>
      <c r="H42" s="372">
        <v>89961</v>
      </c>
      <c r="I42" s="373">
        <v>98.63387678577303</v>
      </c>
    </row>
    <row r="43" spans="1:9" s="374" customFormat="1" ht="11.25" customHeight="1">
      <c r="A43" s="109" t="s">
        <v>130</v>
      </c>
      <c r="B43" s="367">
        <v>6622</v>
      </c>
      <c r="C43" s="367">
        <v>2002</v>
      </c>
      <c r="D43" s="367">
        <v>0</v>
      </c>
      <c r="E43" s="367">
        <v>84604</v>
      </c>
      <c r="F43" s="368">
        <v>93228</v>
      </c>
      <c r="G43" s="369"/>
      <c r="H43" s="372">
        <v>93228</v>
      </c>
      <c r="I43" s="373">
        <v>102.21583869659126</v>
      </c>
    </row>
    <row r="44" spans="1:9" ht="11.25" customHeight="1">
      <c r="A44" s="109" t="s">
        <v>137</v>
      </c>
      <c r="B44" s="367">
        <v>6752</v>
      </c>
      <c r="C44" s="367">
        <v>2000</v>
      </c>
      <c r="D44" s="367">
        <v>0</v>
      </c>
      <c r="E44" s="367">
        <v>86837</v>
      </c>
      <c r="F44" s="368">
        <v>95589</v>
      </c>
      <c r="G44" s="375"/>
      <c r="H44" s="372">
        <v>95589</v>
      </c>
      <c r="I44" s="373">
        <v>104.80445579834881</v>
      </c>
    </row>
    <row r="45" spans="1:9" ht="11.25" customHeight="1">
      <c r="A45" s="109" t="s">
        <v>147</v>
      </c>
      <c r="B45" s="367">
        <v>6956</v>
      </c>
      <c r="C45" s="367">
        <v>39</v>
      </c>
      <c r="D45" s="367">
        <v>0</v>
      </c>
      <c r="E45" s="367">
        <v>91562</v>
      </c>
      <c r="F45" s="368">
        <v>98557</v>
      </c>
      <c r="G45" s="375"/>
      <c r="H45" s="372">
        <v>98557</v>
      </c>
      <c r="I45" s="373">
        <v>108.05859199403554</v>
      </c>
    </row>
    <row r="46" spans="1:9" s="374" customFormat="1" ht="11.25" customHeight="1">
      <c r="A46" s="109" t="s">
        <v>151</v>
      </c>
      <c r="B46" s="367">
        <v>7126</v>
      </c>
      <c r="C46" s="367">
        <v>0</v>
      </c>
      <c r="D46" s="367">
        <v>0</v>
      </c>
      <c r="E46" s="367">
        <v>95075</v>
      </c>
      <c r="F46" s="368">
        <f>SUM(B46:E46)</f>
        <v>102201</v>
      </c>
      <c r="G46" s="369"/>
      <c r="H46" s="372">
        <f>SUM(F46)</f>
        <v>102201</v>
      </c>
      <c r="I46" s="373">
        <f>H46/H33*100</f>
        <v>112.05389937175873</v>
      </c>
    </row>
    <row r="47" spans="1:9" s="374" customFormat="1" ht="11.25" customHeight="1">
      <c r="A47" s="109" t="s">
        <v>160</v>
      </c>
      <c r="B47" s="367">
        <v>7481</v>
      </c>
      <c r="C47" s="367">
        <v>0</v>
      </c>
      <c r="D47" s="367">
        <v>0</v>
      </c>
      <c r="E47" s="367">
        <v>98523</v>
      </c>
      <c r="F47" s="368">
        <f>SUM(B47:E47)</f>
        <v>106004</v>
      </c>
      <c r="G47" s="369"/>
      <c r="H47" s="372">
        <f>SUM(F47)</f>
        <v>106004</v>
      </c>
      <c r="I47" s="373">
        <f>H47/$H$33*100</f>
        <v>116.22353547425088</v>
      </c>
    </row>
    <row r="48" spans="1:9" s="374" customFormat="1" ht="11.25" customHeight="1">
      <c r="A48" s="109" t="s">
        <v>218</v>
      </c>
      <c r="B48" s="367">
        <v>7573</v>
      </c>
      <c r="C48" s="367">
        <v>0</v>
      </c>
      <c r="D48" s="367">
        <v>0</v>
      </c>
      <c r="E48" s="367">
        <v>100039</v>
      </c>
      <c r="F48" s="368">
        <f>SUM(B48:E48)</f>
        <v>107612</v>
      </c>
      <c r="G48" s="369"/>
      <c r="H48" s="372">
        <f>SUM(F48)</f>
        <v>107612</v>
      </c>
      <c r="I48" s="373">
        <f>H48/$H$33*100</f>
        <v>117.98655804927253</v>
      </c>
    </row>
    <row r="49" spans="1:9" s="374" customFormat="1" ht="11.25" customHeight="1">
      <c r="A49" s="112" t="s">
        <v>252</v>
      </c>
      <c r="B49" s="376">
        <v>8008</v>
      </c>
      <c r="C49" s="376">
        <v>0</v>
      </c>
      <c r="D49" s="376">
        <v>0</v>
      </c>
      <c r="E49" s="376">
        <v>101555</v>
      </c>
      <c r="F49" s="377">
        <f>SUM(B49:E49)</f>
        <v>109563</v>
      </c>
      <c r="G49" s="369"/>
      <c r="H49" s="378">
        <f>SUM(F49)</f>
        <v>109563</v>
      </c>
      <c r="I49" s="379">
        <f>H49/$H$33*100</f>
        <v>120.1256482506825</v>
      </c>
    </row>
    <row r="50" spans="1:9" ht="11.25" customHeight="1">
      <c r="A50" s="110"/>
      <c r="B50" s="110"/>
      <c r="C50" s="110"/>
      <c r="D50" s="110"/>
      <c r="E50" s="110"/>
      <c r="F50" s="354"/>
      <c r="G50" s="374"/>
      <c r="H50" s="110"/>
      <c r="I50" s="380"/>
    </row>
    <row r="51" spans="1:9" ht="11.25" customHeight="1">
      <c r="A51" s="381" t="s">
        <v>118</v>
      </c>
      <c r="B51" s="99"/>
      <c r="C51" s="99"/>
      <c r="D51" s="99"/>
      <c r="E51" s="99"/>
      <c r="F51" s="382"/>
      <c r="G51" s="99"/>
      <c r="H51" s="99"/>
      <c r="I51" s="99"/>
    </row>
    <row r="52" spans="1:9" ht="11.25" customHeight="1">
      <c r="A52" s="96"/>
      <c r="B52" s="96"/>
      <c r="C52" s="96"/>
      <c r="D52" s="96"/>
      <c r="E52" s="96"/>
      <c r="F52" s="354"/>
      <c r="H52" s="96"/>
      <c r="I52" s="97"/>
    </row>
    <row r="53" spans="1:9" ht="11.25" customHeight="1">
      <c r="A53" s="356" t="s">
        <v>24</v>
      </c>
      <c r="B53" s="356" t="s">
        <v>11</v>
      </c>
      <c r="C53" s="357" t="s">
        <v>9</v>
      </c>
      <c r="D53" s="357" t="s">
        <v>0</v>
      </c>
      <c r="E53" s="357" t="s">
        <v>1</v>
      </c>
      <c r="F53" s="358" t="s">
        <v>4</v>
      </c>
      <c r="H53" s="357" t="s">
        <v>23</v>
      </c>
      <c r="I53" s="359"/>
    </row>
    <row r="54" spans="1:9" ht="11.25" customHeight="1">
      <c r="A54" s="360"/>
      <c r="B54" s="360" t="s">
        <v>5</v>
      </c>
      <c r="C54" s="361" t="s">
        <v>12</v>
      </c>
      <c r="D54" s="109"/>
      <c r="E54" s="109"/>
      <c r="F54" s="362"/>
      <c r="H54" s="361" t="s">
        <v>13</v>
      </c>
      <c r="I54" s="363"/>
    </row>
    <row r="55" spans="1:9" ht="11.25" customHeight="1">
      <c r="A55" s="113"/>
      <c r="B55" s="106"/>
      <c r="C55" s="113"/>
      <c r="D55" s="113"/>
      <c r="E55" s="113"/>
      <c r="F55" s="364"/>
      <c r="G55" s="365"/>
      <c r="H55" s="107" t="s">
        <v>25</v>
      </c>
      <c r="I55" s="366" t="s">
        <v>26</v>
      </c>
    </row>
    <row r="56" spans="1:9" ht="11.25" customHeight="1">
      <c r="A56" s="109" t="s">
        <v>32</v>
      </c>
      <c r="B56" s="367">
        <v>8276</v>
      </c>
      <c r="C56" s="367">
        <v>6618</v>
      </c>
      <c r="D56" s="367">
        <v>0</v>
      </c>
      <c r="E56" s="367">
        <v>116223</v>
      </c>
      <c r="F56" s="368">
        <v>131117</v>
      </c>
      <c r="G56" s="369"/>
      <c r="H56" s="370">
        <v>131117</v>
      </c>
      <c r="I56" s="371">
        <v>100</v>
      </c>
    </row>
    <row r="57" spans="1:9" ht="11.25" customHeight="1">
      <c r="A57" s="109" t="s">
        <v>33</v>
      </c>
      <c r="B57" s="367">
        <v>8313</v>
      </c>
      <c r="C57" s="367">
        <v>6540</v>
      </c>
      <c r="D57" s="367">
        <v>0</v>
      </c>
      <c r="E57" s="367">
        <v>116180</v>
      </c>
      <c r="F57" s="368">
        <v>131033</v>
      </c>
      <c r="G57" s="372"/>
      <c r="H57" s="372">
        <v>131033</v>
      </c>
      <c r="I57" s="373">
        <v>99.93593508088196</v>
      </c>
    </row>
    <row r="58" spans="1:9" ht="11.25" customHeight="1">
      <c r="A58" s="109" t="s">
        <v>34</v>
      </c>
      <c r="B58" s="367">
        <v>7495</v>
      </c>
      <c r="C58" s="367">
        <v>6482</v>
      </c>
      <c r="D58" s="367">
        <v>0</v>
      </c>
      <c r="E58" s="367">
        <v>114163</v>
      </c>
      <c r="F58" s="368">
        <v>128140</v>
      </c>
      <c r="G58" s="369"/>
      <c r="H58" s="372">
        <v>128140</v>
      </c>
      <c r="I58" s="373">
        <v>97.72950875935234</v>
      </c>
    </row>
    <row r="59" spans="1:9" ht="11.25" customHeight="1">
      <c r="A59" s="109" t="s">
        <v>35</v>
      </c>
      <c r="B59" s="367">
        <v>7951</v>
      </c>
      <c r="C59" s="367">
        <v>6536</v>
      </c>
      <c r="D59" s="367">
        <v>0</v>
      </c>
      <c r="E59" s="367">
        <v>117473</v>
      </c>
      <c r="F59" s="368">
        <v>131960</v>
      </c>
      <c r="G59" s="369"/>
      <c r="H59" s="372">
        <v>131960</v>
      </c>
      <c r="I59" s="373">
        <v>100.64293722400603</v>
      </c>
    </row>
    <row r="60" spans="1:9" ht="11.25" customHeight="1">
      <c r="A60" s="109" t="s">
        <v>36</v>
      </c>
      <c r="B60" s="367">
        <v>7907</v>
      </c>
      <c r="C60" s="367">
        <v>6632</v>
      </c>
      <c r="D60" s="367">
        <v>0</v>
      </c>
      <c r="E60" s="367">
        <v>120031</v>
      </c>
      <c r="F60" s="368">
        <v>134570</v>
      </c>
      <c r="G60" s="369"/>
      <c r="H60" s="372">
        <v>134570</v>
      </c>
      <c r="I60" s="373">
        <v>102.63352578231655</v>
      </c>
    </row>
    <row r="61" spans="1:9" s="374" customFormat="1" ht="11.25" customHeight="1">
      <c r="A61" s="109" t="s">
        <v>37</v>
      </c>
      <c r="B61" s="367">
        <v>9088</v>
      </c>
      <c r="C61" s="367">
        <v>6649</v>
      </c>
      <c r="D61" s="367">
        <v>0</v>
      </c>
      <c r="E61" s="367">
        <v>119570</v>
      </c>
      <c r="F61" s="368">
        <v>135307</v>
      </c>
      <c r="G61" s="369"/>
      <c r="H61" s="372">
        <v>135307</v>
      </c>
      <c r="I61" s="373">
        <v>103.1956191798165</v>
      </c>
    </row>
    <row r="62" spans="1:9" s="374" customFormat="1" ht="11.25" customHeight="1">
      <c r="A62" s="109" t="s">
        <v>38</v>
      </c>
      <c r="B62" s="367">
        <v>9117</v>
      </c>
      <c r="C62" s="367">
        <v>5942</v>
      </c>
      <c r="D62" s="367">
        <v>0</v>
      </c>
      <c r="E62" s="367">
        <v>120282</v>
      </c>
      <c r="F62" s="368">
        <v>135341</v>
      </c>
      <c r="G62" s="369"/>
      <c r="H62" s="372">
        <v>135341</v>
      </c>
      <c r="I62" s="373">
        <v>103.22155021850715</v>
      </c>
    </row>
    <row r="63" spans="1:9" s="374" customFormat="1" ht="11.25" customHeight="1">
      <c r="A63" s="109" t="s">
        <v>39</v>
      </c>
      <c r="B63" s="367">
        <v>9234</v>
      </c>
      <c r="C63" s="367">
        <v>5337</v>
      </c>
      <c r="D63" s="367">
        <v>0</v>
      </c>
      <c r="E63" s="367">
        <v>123693</v>
      </c>
      <c r="F63" s="368">
        <v>138264</v>
      </c>
      <c r="G63" s="369"/>
      <c r="H63" s="372">
        <v>138264</v>
      </c>
      <c r="I63" s="373">
        <v>105.45085686829322</v>
      </c>
    </row>
    <row r="64" spans="1:9" s="374" customFormat="1" ht="11.25" customHeight="1">
      <c r="A64" s="109" t="s">
        <v>40</v>
      </c>
      <c r="B64" s="367">
        <v>9112</v>
      </c>
      <c r="C64" s="367">
        <v>5715</v>
      </c>
      <c r="D64" s="367">
        <v>0</v>
      </c>
      <c r="E64" s="367">
        <v>124660</v>
      </c>
      <c r="F64" s="368">
        <v>139487</v>
      </c>
      <c r="G64" s="369"/>
      <c r="H64" s="372">
        <v>139487</v>
      </c>
      <c r="I64" s="373">
        <v>106.38361158354752</v>
      </c>
    </row>
    <row r="65" spans="1:9" s="374" customFormat="1" ht="11.25" customHeight="1">
      <c r="A65" s="109" t="s">
        <v>41</v>
      </c>
      <c r="B65" s="367">
        <v>8969</v>
      </c>
      <c r="C65" s="367">
        <v>5798</v>
      </c>
      <c r="D65" s="367">
        <v>0</v>
      </c>
      <c r="E65" s="367">
        <v>126183</v>
      </c>
      <c r="F65" s="368">
        <v>140950</v>
      </c>
      <c r="G65" s="369"/>
      <c r="H65" s="372">
        <v>140950</v>
      </c>
      <c r="I65" s="373">
        <v>107.49940892485337</v>
      </c>
    </row>
    <row r="66" spans="1:9" s="374" customFormat="1" ht="11.25" customHeight="1">
      <c r="A66" s="109" t="s">
        <v>130</v>
      </c>
      <c r="B66" s="367">
        <v>9056</v>
      </c>
      <c r="C66" s="367">
        <v>5991</v>
      </c>
      <c r="D66" s="367">
        <v>0</v>
      </c>
      <c r="E66" s="367">
        <v>130561</v>
      </c>
      <c r="F66" s="368">
        <v>145608</v>
      </c>
      <c r="G66" s="369"/>
      <c r="H66" s="372">
        <v>145608</v>
      </c>
      <c r="I66" s="373">
        <v>111.05196122547038</v>
      </c>
    </row>
    <row r="67" spans="1:9" ht="11.25" customHeight="1">
      <c r="A67" s="109" t="s">
        <v>137</v>
      </c>
      <c r="B67" s="367">
        <v>9216</v>
      </c>
      <c r="C67" s="367">
        <v>5029</v>
      </c>
      <c r="D67" s="367">
        <v>0</v>
      </c>
      <c r="E67" s="367">
        <v>135476</v>
      </c>
      <c r="F67" s="368">
        <v>149721</v>
      </c>
      <c r="G67" s="369"/>
      <c r="H67" s="372">
        <v>149721</v>
      </c>
      <c r="I67" s="373">
        <v>114.18885422942867</v>
      </c>
    </row>
    <row r="68" spans="1:9" s="374" customFormat="1" ht="11.25" customHeight="1">
      <c r="A68" s="109" t="s">
        <v>147</v>
      </c>
      <c r="B68" s="367">
        <v>9439</v>
      </c>
      <c r="C68" s="367">
        <v>1865</v>
      </c>
      <c r="D68" s="367">
        <v>0</v>
      </c>
      <c r="E68" s="367">
        <v>142247</v>
      </c>
      <c r="F68" s="383">
        <v>153551</v>
      </c>
      <c r="G68" s="369"/>
      <c r="H68" s="372">
        <v>153551</v>
      </c>
      <c r="I68" s="373">
        <v>117.10990947016786</v>
      </c>
    </row>
    <row r="69" spans="1:9" s="374" customFormat="1" ht="11.25" customHeight="1">
      <c r="A69" s="109" t="s">
        <v>151</v>
      </c>
      <c r="B69" s="367">
        <f aca="true" t="shared" si="0" ref="B69:F72">SUM(B46,B23)</f>
        <v>9480</v>
      </c>
      <c r="C69" s="367">
        <f t="shared" si="0"/>
        <v>1915</v>
      </c>
      <c r="D69" s="367">
        <f t="shared" si="0"/>
        <v>0</v>
      </c>
      <c r="E69" s="367">
        <f t="shared" si="0"/>
        <v>146317</v>
      </c>
      <c r="F69" s="383">
        <f t="shared" si="0"/>
        <v>157712</v>
      </c>
      <c r="G69" s="369"/>
      <c r="H69" s="372">
        <f>SUM(H46,H23)</f>
        <v>157712</v>
      </c>
      <c r="I69" s="373">
        <f>H69/H56*100</f>
        <v>120.28341099933645</v>
      </c>
    </row>
    <row r="70" spans="1:9" s="374" customFormat="1" ht="11.25" customHeight="1">
      <c r="A70" s="109" t="s">
        <v>182</v>
      </c>
      <c r="B70" s="367">
        <f t="shared" si="0"/>
        <v>9924</v>
      </c>
      <c r="C70" s="367">
        <f t="shared" si="0"/>
        <v>1924</v>
      </c>
      <c r="D70" s="367">
        <f t="shared" si="0"/>
        <v>0</v>
      </c>
      <c r="E70" s="367">
        <f t="shared" si="0"/>
        <v>150275</v>
      </c>
      <c r="F70" s="383">
        <f t="shared" si="0"/>
        <v>162123</v>
      </c>
      <c r="G70" s="369"/>
      <c r="H70" s="372">
        <f>SUM(H47,H24)</f>
        <v>162123</v>
      </c>
      <c r="I70" s="373">
        <f>H70/$H$56*100</f>
        <v>123.64758193064209</v>
      </c>
    </row>
    <row r="71" spans="1:9" s="374" customFormat="1" ht="11.25" customHeight="1">
      <c r="A71" s="109" t="s">
        <v>218</v>
      </c>
      <c r="B71" s="367">
        <f t="shared" si="0"/>
        <v>10025</v>
      </c>
      <c r="C71" s="367">
        <f t="shared" si="0"/>
        <v>1893</v>
      </c>
      <c r="D71" s="367">
        <f t="shared" si="0"/>
        <v>0</v>
      </c>
      <c r="E71" s="367">
        <f t="shared" si="0"/>
        <v>153239</v>
      </c>
      <c r="F71" s="383">
        <f t="shared" si="0"/>
        <v>165157</v>
      </c>
      <c r="G71" s="369"/>
      <c r="H71" s="372">
        <f>SUM(H48,H25)</f>
        <v>165157</v>
      </c>
      <c r="I71" s="373">
        <f>H71/$H$56*100</f>
        <v>125.961545794977</v>
      </c>
    </row>
    <row r="72" spans="1:9" s="374" customFormat="1" ht="11.25" customHeight="1">
      <c r="A72" s="112" t="s">
        <v>252</v>
      </c>
      <c r="B72" s="376">
        <f t="shared" si="0"/>
        <v>10393</v>
      </c>
      <c r="C72" s="376">
        <f t="shared" si="0"/>
        <v>1956</v>
      </c>
      <c r="D72" s="376">
        <f t="shared" si="0"/>
        <v>0</v>
      </c>
      <c r="E72" s="376">
        <f t="shared" si="0"/>
        <v>155717</v>
      </c>
      <c r="F72" s="384">
        <f t="shared" si="0"/>
        <v>168066</v>
      </c>
      <c r="G72" s="369"/>
      <c r="H72" s="378">
        <f>SUM(H49,H26)</f>
        <v>168066</v>
      </c>
      <c r="I72" s="379">
        <f>H72/$H$56*100</f>
        <v>128.1801749582434</v>
      </c>
    </row>
    <row r="73" ht="11.25" customHeight="1">
      <c r="A73" s="115"/>
    </row>
    <row r="74" ht="11.25" customHeight="1">
      <c r="A74" s="115"/>
    </row>
    <row r="75" spans="1:9" ht="11.25" customHeight="1">
      <c r="A75" s="98" t="s">
        <v>242</v>
      </c>
      <c r="B75" s="99"/>
      <c r="C75" s="99"/>
      <c r="D75" s="99"/>
      <c r="E75" s="99"/>
      <c r="F75" s="382"/>
      <c r="G75" s="99"/>
      <c r="H75" s="99"/>
      <c r="I75" s="99"/>
    </row>
    <row r="76" spans="1:9" ht="11.25" customHeight="1">
      <c r="A76" s="98" t="s">
        <v>241</v>
      </c>
      <c r="B76" s="99"/>
      <c r="C76" s="99"/>
      <c r="D76" s="99"/>
      <c r="E76" s="99"/>
      <c r="F76" s="382"/>
      <c r="G76" s="99"/>
      <c r="H76" s="99"/>
      <c r="I76" s="99"/>
    </row>
    <row r="77" spans="1:9" ht="11.25" customHeight="1">
      <c r="A77" s="562" t="s">
        <v>240</v>
      </c>
      <c r="B77" s="562"/>
      <c r="C77" s="562"/>
      <c r="D77" s="562"/>
      <c r="E77" s="562"/>
      <c r="F77" s="562"/>
      <c r="G77" s="562"/>
      <c r="H77" s="562"/>
      <c r="I77" s="562"/>
    </row>
    <row r="79" spans="1:9" ht="11.25" customHeight="1">
      <c r="A79" s="386" t="s">
        <v>24</v>
      </c>
      <c r="B79" s="387" t="s">
        <v>119</v>
      </c>
      <c r="C79" s="388" t="s">
        <v>120</v>
      </c>
      <c r="D79" s="389"/>
      <c r="E79" s="389"/>
      <c r="F79" s="390"/>
      <c r="H79" s="388" t="s">
        <v>121</v>
      </c>
      <c r="I79" s="390"/>
    </row>
    <row r="80" spans="1:9" ht="11.25" customHeight="1">
      <c r="A80" s="391"/>
      <c r="B80" s="392" t="s">
        <v>122</v>
      </c>
      <c r="C80" s="393" t="s">
        <v>123</v>
      </c>
      <c r="D80" s="393" t="s">
        <v>124</v>
      </c>
      <c r="E80" s="393" t="s">
        <v>125</v>
      </c>
      <c r="F80" s="394" t="s">
        <v>126</v>
      </c>
      <c r="H80" s="395" t="s">
        <v>127</v>
      </c>
      <c r="I80" s="396"/>
    </row>
    <row r="81" spans="1:9" ht="11.25" customHeight="1">
      <c r="A81" s="95" t="s">
        <v>71</v>
      </c>
      <c r="B81" s="109">
        <v>39910</v>
      </c>
      <c r="C81" s="109">
        <v>67787</v>
      </c>
      <c r="D81" s="109">
        <v>18373</v>
      </c>
      <c r="E81" s="109">
        <v>5047</v>
      </c>
      <c r="F81" s="104">
        <v>91207</v>
      </c>
      <c r="H81" s="361">
        <v>131117</v>
      </c>
      <c r="I81" s="397"/>
    </row>
    <row r="82" spans="1:9" ht="11.25" customHeight="1">
      <c r="A82" s="95" t="s">
        <v>48</v>
      </c>
      <c r="B82" s="109">
        <v>40446</v>
      </c>
      <c r="C82" s="109">
        <v>67886</v>
      </c>
      <c r="D82" s="109">
        <v>18185</v>
      </c>
      <c r="E82" s="109">
        <v>4516</v>
      </c>
      <c r="F82" s="104">
        <v>90587</v>
      </c>
      <c r="H82" s="361">
        <v>131033</v>
      </c>
      <c r="I82" s="397"/>
    </row>
    <row r="83" spans="1:9" ht="11.25" customHeight="1">
      <c r="A83" s="95" t="s">
        <v>72</v>
      </c>
      <c r="B83" s="109">
        <v>41190</v>
      </c>
      <c r="C83" s="109">
        <v>66033</v>
      </c>
      <c r="D83" s="109">
        <v>16917</v>
      </c>
      <c r="E83" s="109">
        <v>4000</v>
      </c>
      <c r="F83" s="104">
        <v>86950</v>
      </c>
      <c r="H83" s="361">
        <v>128140</v>
      </c>
      <c r="I83" s="397"/>
    </row>
    <row r="84" spans="1:9" ht="11.25" customHeight="1">
      <c r="A84" s="95" t="s">
        <v>35</v>
      </c>
      <c r="B84" s="109">
        <v>43553</v>
      </c>
      <c r="C84" s="109">
        <v>66983</v>
      </c>
      <c r="D84" s="109">
        <v>17512</v>
      </c>
      <c r="E84" s="109">
        <v>3912</v>
      </c>
      <c r="F84" s="104">
        <v>88407</v>
      </c>
      <c r="H84" s="361">
        <v>131960</v>
      </c>
      <c r="I84" s="397"/>
    </row>
    <row r="85" spans="1:9" ht="11.25" customHeight="1">
      <c r="A85" s="95" t="s">
        <v>36</v>
      </c>
      <c r="B85" s="109">
        <v>44534</v>
      </c>
      <c r="C85" s="109">
        <v>68130</v>
      </c>
      <c r="D85" s="109">
        <v>17920</v>
      </c>
      <c r="E85" s="109">
        <v>3986</v>
      </c>
      <c r="F85" s="104">
        <v>90036</v>
      </c>
      <c r="H85" s="361">
        <v>134570</v>
      </c>
      <c r="I85" s="397"/>
    </row>
    <row r="86" spans="1:9" s="374" customFormat="1" ht="11.25" customHeight="1">
      <c r="A86" s="95" t="s">
        <v>37</v>
      </c>
      <c r="B86" s="109">
        <v>45456</v>
      </c>
      <c r="C86" s="109">
        <v>67974</v>
      </c>
      <c r="D86" s="109">
        <v>18167</v>
      </c>
      <c r="E86" s="109">
        <v>3710</v>
      </c>
      <c r="F86" s="104">
        <v>89851</v>
      </c>
      <c r="H86" s="361">
        <v>135307</v>
      </c>
      <c r="I86" s="397"/>
    </row>
    <row r="87" spans="1:9" s="374" customFormat="1" ht="11.25" customHeight="1">
      <c r="A87" s="95" t="s">
        <v>38</v>
      </c>
      <c r="B87" s="109">
        <v>46233</v>
      </c>
      <c r="C87" s="109">
        <v>67280</v>
      </c>
      <c r="D87" s="109">
        <v>18198</v>
      </c>
      <c r="E87" s="109">
        <v>3630</v>
      </c>
      <c r="F87" s="104">
        <v>89108</v>
      </c>
      <c r="H87" s="361">
        <v>135341</v>
      </c>
      <c r="I87" s="397"/>
    </row>
    <row r="88" spans="1:9" s="374" customFormat="1" ht="11.25" customHeight="1">
      <c r="A88" s="95" t="s">
        <v>39</v>
      </c>
      <c r="B88" s="109">
        <v>48205</v>
      </c>
      <c r="C88" s="109">
        <v>67348</v>
      </c>
      <c r="D88" s="109">
        <v>19104</v>
      </c>
      <c r="E88" s="109">
        <v>3607</v>
      </c>
      <c r="F88" s="104">
        <v>90059</v>
      </c>
      <c r="H88" s="361">
        <v>138264</v>
      </c>
      <c r="I88" s="397"/>
    </row>
    <row r="89" spans="1:9" s="374" customFormat="1" ht="11.25" customHeight="1">
      <c r="A89" s="95" t="s">
        <v>40</v>
      </c>
      <c r="B89" s="109">
        <v>49901</v>
      </c>
      <c r="C89" s="109">
        <v>66527</v>
      </c>
      <c r="D89" s="109">
        <v>19381</v>
      </c>
      <c r="E89" s="109">
        <v>3678</v>
      </c>
      <c r="F89" s="104">
        <v>89586</v>
      </c>
      <c r="H89" s="361">
        <v>139487</v>
      </c>
      <c r="I89" s="397"/>
    </row>
    <row r="90" spans="1:10" s="374" customFormat="1" ht="11.25" customHeight="1">
      <c r="A90" s="95" t="s">
        <v>41</v>
      </c>
      <c r="B90" s="109">
        <v>50989</v>
      </c>
      <c r="C90" s="109">
        <v>66927</v>
      </c>
      <c r="D90" s="109">
        <v>19354</v>
      </c>
      <c r="E90" s="109">
        <v>3680</v>
      </c>
      <c r="F90" s="104">
        <v>89961</v>
      </c>
      <c r="H90" s="361">
        <v>140950</v>
      </c>
      <c r="I90" s="397"/>
      <c r="J90" s="467"/>
    </row>
    <row r="91" spans="1:10" s="374" customFormat="1" ht="11.25" customHeight="1">
      <c r="A91" s="95" t="s">
        <v>130</v>
      </c>
      <c r="B91" s="109">
        <v>52380</v>
      </c>
      <c r="C91" s="109">
        <v>68558</v>
      </c>
      <c r="D91" s="109">
        <v>19623</v>
      </c>
      <c r="E91" s="109">
        <v>5047</v>
      </c>
      <c r="F91" s="104">
        <v>93228</v>
      </c>
      <c r="H91" s="361">
        <v>145608</v>
      </c>
      <c r="I91" s="397"/>
      <c r="J91" s="467"/>
    </row>
    <row r="92" spans="1:10" ht="11.25" customHeight="1">
      <c r="A92" s="95" t="s">
        <v>137</v>
      </c>
      <c r="B92" s="109">
        <v>54132</v>
      </c>
      <c r="C92" s="109">
        <v>70058</v>
      </c>
      <c r="D92" s="109">
        <v>19646</v>
      </c>
      <c r="E92" s="109">
        <v>5885</v>
      </c>
      <c r="F92" s="104">
        <v>95589</v>
      </c>
      <c r="H92" s="361">
        <v>149721</v>
      </c>
      <c r="I92" s="397"/>
      <c r="J92" s="467"/>
    </row>
    <row r="93" spans="1:9" s="374" customFormat="1" ht="11.25" customHeight="1">
      <c r="A93" s="95" t="s">
        <v>147</v>
      </c>
      <c r="B93" s="109">
        <v>54994</v>
      </c>
      <c r="C93" s="109">
        <v>72098</v>
      </c>
      <c r="D93" s="109">
        <v>20013</v>
      </c>
      <c r="E93" s="109">
        <v>6446</v>
      </c>
      <c r="F93" s="104">
        <v>98557</v>
      </c>
      <c r="H93" s="361">
        <v>153551</v>
      </c>
      <c r="I93" s="397"/>
    </row>
    <row r="94" spans="1:9" s="374" customFormat="1" ht="11.25" customHeight="1">
      <c r="A94" s="95" t="s">
        <v>151</v>
      </c>
      <c r="B94" s="109">
        <v>55511</v>
      </c>
      <c r="C94" s="109">
        <v>74350</v>
      </c>
      <c r="D94" s="109">
        <v>20600</v>
      </c>
      <c r="E94" s="109">
        <v>7251</v>
      </c>
      <c r="F94" s="104">
        <f>SUM(C94:E94)</f>
        <v>102201</v>
      </c>
      <c r="H94" s="565">
        <f>SUM(F94,B94)</f>
        <v>157712</v>
      </c>
      <c r="I94" s="566"/>
    </row>
    <row r="95" spans="1:9" s="374" customFormat="1" ht="11.25" customHeight="1">
      <c r="A95" s="95" t="s">
        <v>160</v>
      </c>
      <c r="B95" s="109">
        <v>56119</v>
      </c>
      <c r="C95" s="109">
        <v>77107</v>
      </c>
      <c r="D95" s="109">
        <v>20841</v>
      </c>
      <c r="E95" s="109">
        <v>8056</v>
      </c>
      <c r="F95" s="104">
        <f>SUM(C95:E95)</f>
        <v>106004</v>
      </c>
      <c r="H95" s="565">
        <f>SUM(F95,B95)</f>
        <v>162123</v>
      </c>
      <c r="I95" s="566"/>
    </row>
    <row r="96" spans="1:9" s="374" customFormat="1" ht="11.25" customHeight="1">
      <c r="A96" s="95" t="s">
        <v>218</v>
      </c>
      <c r="B96" s="109">
        <v>57545</v>
      </c>
      <c r="C96" s="109">
        <v>77475</v>
      </c>
      <c r="D96" s="109">
        <v>21348</v>
      </c>
      <c r="E96" s="109">
        <v>8789</v>
      </c>
      <c r="F96" s="104">
        <f>SUM(C96:E96)</f>
        <v>107612</v>
      </c>
      <c r="H96" s="565">
        <f>SUM(F96,B96)</f>
        <v>165157</v>
      </c>
      <c r="I96" s="566"/>
    </row>
    <row r="97" spans="1:9" s="374" customFormat="1" ht="11.25" customHeight="1">
      <c r="A97" s="391" t="s">
        <v>252</v>
      </c>
      <c r="B97" s="112">
        <v>58503</v>
      </c>
      <c r="C97" s="112">
        <v>78476</v>
      </c>
      <c r="D97" s="112">
        <v>21571</v>
      </c>
      <c r="E97" s="112">
        <v>9516</v>
      </c>
      <c r="F97" s="398">
        <f>SUM(C97:E97)</f>
        <v>109563</v>
      </c>
      <c r="H97" s="563">
        <f>SUM(F97,B97)</f>
        <v>168066</v>
      </c>
      <c r="I97" s="564"/>
    </row>
    <row r="98" spans="1:9" ht="11.25" customHeight="1">
      <c r="A98" s="374"/>
      <c r="B98" s="110"/>
      <c r="C98" s="110"/>
      <c r="D98" s="110"/>
      <c r="E98" s="110"/>
      <c r="F98" s="110"/>
      <c r="H98" s="399"/>
      <c r="I98" s="400"/>
    </row>
    <row r="99" ht="11.25" customHeight="1">
      <c r="A99" s="127" t="s">
        <v>128</v>
      </c>
    </row>
    <row r="100" ht="11.25" customHeight="1">
      <c r="A100" s="127" t="s">
        <v>129</v>
      </c>
    </row>
  </sheetData>
  <sheetProtection/>
  <mergeCells count="5">
    <mergeCell ref="A77:I77"/>
    <mergeCell ref="H97:I97"/>
    <mergeCell ref="H94:I94"/>
    <mergeCell ref="H96:I96"/>
    <mergeCell ref="H95:I95"/>
  </mergeCells>
  <printOptions horizontalCentered="1"/>
  <pageMargins left="0.5905511811023623" right="0.5905511811023623" top="0.5905511811023623" bottom="1.968503937007874" header="0.5118110236220472" footer="0.5118110236220472"/>
  <pageSetup fitToHeight="2" fitToWidth="1" horizontalDpi="600" verticalDpi="600" orientation="portrait" paperSize="9" scale="84" r:id="rId2"/>
  <headerFooter alignWithMargins="0">
    <oddFooter>&amp;R&amp;A</oddFooter>
  </headerFooter>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selection activeCell="A11" sqref="A11"/>
    </sheetView>
  </sheetViews>
  <sheetFormatPr defaultColWidth="9.140625" defaultRowHeight="12.75"/>
  <cols>
    <col min="1" max="1" width="9.57421875" style="9" customWidth="1"/>
    <col min="2" max="9" width="6.7109375" style="9" customWidth="1"/>
    <col min="10" max="10" width="7.140625" style="9" customWidth="1"/>
    <col min="11" max="11" width="6.7109375" style="9" customWidth="1"/>
    <col min="12" max="12" width="1.8515625" style="9" customWidth="1"/>
    <col min="13" max="13" width="7.57421875" style="9" customWidth="1"/>
    <col min="14" max="14" width="7.140625" style="9" customWidth="1"/>
    <col min="15" max="16384" width="9.140625" style="9" customWidth="1"/>
  </cols>
  <sheetData>
    <row r="1" spans="1:14" ht="10.5" customHeight="1">
      <c r="A1" s="5" t="s">
        <v>249</v>
      </c>
      <c r="B1" s="6"/>
      <c r="C1" s="7"/>
      <c r="D1" s="6"/>
      <c r="E1" s="7"/>
      <c r="F1" s="6"/>
      <c r="G1" s="7"/>
      <c r="H1" s="6"/>
      <c r="I1" s="7"/>
      <c r="J1" s="6"/>
      <c r="K1" s="8"/>
      <c r="M1" s="6"/>
      <c r="N1" s="7"/>
    </row>
    <row r="2" spans="1:14" ht="10.5" customHeight="1">
      <c r="A2" s="6"/>
      <c r="B2" s="6"/>
      <c r="C2" s="7"/>
      <c r="D2" s="6"/>
      <c r="E2" s="7"/>
      <c r="F2" s="6"/>
      <c r="G2" s="7"/>
      <c r="H2" s="6"/>
      <c r="I2" s="7"/>
      <c r="J2" s="6"/>
      <c r="K2" s="8"/>
      <c r="M2" s="6"/>
      <c r="N2" s="7"/>
    </row>
    <row r="3" spans="1:14" ht="12" customHeight="1">
      <c r="A3" s="10" t="s">
        <v>171</v>
      </c>
      <c r="B3" s="11"/>
      <c r="C3" s="12"/>
      <c r="D3" s="11"/>
      <c r="E3" s="12"/>
      <c r="F3" s="13"/>
      <c r="G3" s="13"/>
      <c r="H3" s="11"/>
      <c r="I3" s="12"/>
      <c r="J3" s="11"/>
      <c r="K3" s="14"/>
      <c r="L3" s="13"/>
      <c r="M3" s="11"/>
      <c r="N3" s="12"/>
    </row>
    <row r="4" spans="1:14" ht="10.5" customHeight="1">
      <c r="A4" s="10" t="s">
        <v>217</v>
      </c>
      <c r="B4" s="11"/>
      <c r="C4" s="12"/>
      <c r="D4" s="11"/>
      <c r="E4" s="12"/>
      <c r="F4" s="13"/>
      <c r="G4" s="13"/>
      <c r="H4" s="11"/>
      <c r="I4" s="12"/>
      <c r="J4" s="11"/>
      <c r="K4" s="14"/>
      <c r="L4" s="13"/>
      <c r="M4" s="11"/>
      <c r="N4" s="12"/>
    </row>
    <row r="5" spans="1:14" ht="10.5" customHeight="1">
      <c r="A5" s="6"/>
      <c r="B5" s="6"/>
      <c r="C5" s="7"/>
      <c r="D5" s="6"/>
      <c r="E5" s="7"/>
      <c r="F5" s="6"/>
      <c r="G5" s="7"/>
      <c r="H5" s="6"/>
      <c r="I5" s="7"/>
      <c r="J5" s="6"/>
      <c r="K5" s="8"/>
      <c r="M5" s="6"/>
      <c r="N5" s="7"/>
    </row>
    <row r="6" spans="1:14" ht="10.5" customHeight="1">
      <c r="A6" s="15"/>
      <c r="B6" s="16" t="s">
        <v>11</v>
      </c>
      <c r="C6" s="17"/>
      <c r="D6" s="16" t="s">
        <v>9</v>
      </c>
      <c r="E6" s="17"/>
      <c r="F6" s="16" t="s">
        <v>0</v>
      </c>
      <c r="G6" s="17"/>
      <c r="H6" s="16" t="s">
        <v>1</v>
      </c>
      <c r="I6" s="17"/>
      <c r="J6" s="16" t="s">
        <v>4</v>
      </c>
      <c r="K6" s="18"/>
      <c r="M6" s="16" t="s">
        <v>23</v>
      </c>
      <c r="N6" s="19"/>
    </row>
    <row r="7" spans="1:14" ht="10.5" customHeight="1">
      <c r="A7" s="20" t="s">
        <v>24</v>
      </c>
      <c r="B7" s="21" t="s">
        <v>5</v>
      </c>
      <c r="C7" s="22"/>
      <c r="D7" s="20" t="s">
        <v>12</v>
      </c>
      <c r="E7" s="12"/>
      <c r="F7" s="23"/>
      <c r="G7" s="7"/>
      <c r="H7" s="23"/>
      <c r="I7" s="7"/>
      <c r="J7" s="23"/>
      <c r="K7" s="24"/>
      <c r="M7" s="20" t="s">
        <v>17</v>
      </c>
      <c r="N7" s="25"/>
    </row>
    <row r="8" spans="1:14" ht="10.5" customHeight="1">
      <c r="A8" s="26"/>
      <c r="B8" s="27" t="s">
        <v>25</v>
      </c>
      <c r="C8" s="28" t="s">
        <v>26</v>
      </c>
      <c r="D8" s="27" t="s">
        <v>25</v>
      </c>
      <c r="E8" s="28" t="s">
        <v>26</v>
      </c>
      <c r="F8" s="27" t="s">
        <v>25</v>
      </c>
      <c r="G8" s="28" t="s">
        <v>26</v>
      </c>
      <c r="H8" s="27" t="s">
        <v>25</v>
      </c>
      <c r="I8" s="28" t="s">
        <v>26</v>
      </c>
      <c r="J8" s="27" t="s">
        <v>25</v>
      </c>
      <c r="K8" s="29" t="s">
        <v>26</v>
      </c>
      <c r="L8" s="30"/>
      <c r="M8" s="27" t="s">
        <v>25</v>
      </c>
      <c r="N8" s="29" t="s">
        <v>26</v>
      </c>
    </row>
    <row r="9" spans="1:15" ht="10.5" customHeight="1">
      <c r="A9" s="23" t="s">
        <v>33</v>
      </c>
      <c r="B9" s="31">
        <v>30934</v>
      </c>
      <c r="C9" s="35">
        <v>12.861621360918699</v>
      </c>
      <c r="D9" s="31">
        <v>165755</v>
      </c>
      <c r="E9" s="35">
        <v>68.91698612139002</v>
      </c>
      <c r="F9" s="31">
        <v>275</v>
      </c>
      <c r="G9" s="35">
        <v>0.11433845846811413</v>
      </c>
      <c r="H9" s="31">
        <v>43550</v>
      </c>
      <c r="I9" s="35">
        <v>18.107054059223163</v>
      </c>
      <c r="J9" s="31">
        <v>240514</v>
      </c>
      <c r="K9" s="32">
        <v>100</v>
      </c>
      <c r="L9" s="36"/>
      <c r="M9" s="23">
        <v>240514</v>
      </c>
      <c r="N9" s="33">
        <v>94.78160122322231</v>
      </c>
      <c r="O9" s="36"/>
    </row>
    <row r="10" spans="1:14" s="34" customFormat="1" ht="10.5" customHeight="1">
      <c r="A10" s="23" t="s">
        <v>34</v>
      </c>
      <c r="B10" s="31">
        <v>31507</v>
      </c>
      <c r="C10" s="35">
        <v>12.723366622111126</v>
      </c>
      <c r="D10" s="31">
        <v>170161</v>
      </c>
      <c r="E10" s="35">
        <v>68.71554853794557</v>
      </c>
      <c r="F10" s="31">
        <v>266</v>
      </c>
      <c r="G10" s="35">
        <v>0.10741789194406194</v>
      </c>
      <c r="H10" s="31">
        <v>45697</v>
      </c>
      <c r="I10" s="35">
        <v>18.453666947999242</v>
      </c>
      <c r="J10" s="31">
        <v>247631</v>
      </c>
      <c r="K10" s="32">
        <v>100</v>
      </c>
      <c r="M10" s="23">
        <v>247631</v>
      </c>
      <c r="N10" s="33">
        <v>97.58626397011302</v>
      </c>
    </row>
    <row r="11" spans="1:14" s="34" customFormat="1" ht="10.5" customHeight="1">
      <c r="A11" s="23" t="s">
        <v>35</v>
      </c>
      <c r="B11" s="31">
        <v>32002</v>
      </c>
      <c r="C11" s="35">
        <v>12.644014223627027</v>
      </c>
      <c r="D11" s="31">
        <v>173282</v>
      </c>
      <c r="E11" s="35">
        <v>68.46384828131174</v>
      </c>
      <c r="F11" s="31">
        <v>253</v>
      </c>
      <c r="G11" s="35">
        <v>0.09996048992493085</v>
      </c>
      <c r="H11" s="31">
        <v>47563</v>
      </c>
      <c r="I11" s="35">
        <v>18.79217700513631</v>
      </c>
      <c r="J11" s="31">
        <v>253100</v>
      </c>
      <c r="K11" s="32">
        <v>100</v>
      </c>
      <c r="M11" s="23">
        <v>253100</v>
      </c>
      <c r="N11" s="33">
        <v>99.74148394520721</v>
      </c>
    </row>
    <row r="12" spans="1:14" s="34" customFormat="1" ht="10.5" customHeight="1">
      <c r="A12" s="23" t="s">
        <v>36</v>
      </c>
      <c r="B12" s="31">
        <v>32032</v>
      </c>
      <c r="C12" s="35">
        <v>12.623149797443215</v>
      </c>
      <c r="D12" s="31">
        <v>173076</v>
      </c>
      <c r="E12" s="35">
        <v>68.205677895301</v>
      </c>
      <c r="F12" s="31">
        <v>264</v>
      </c>
      <c r="G12" s="35">
        <v>0.10403694888002647</v>
      </c>
      <c r="H12" s="31">
        <v>48384</v>
      </c>
      <c r="I12" s="35">
        <v>19.06713535837576</v>
      </c>
      <c r="J12" s="31">
        <v>253756</v>
      </c>
      <c r="K12" s="32">
        <v>100</v>
      </c>
      <c r="M12" s="37">
        <v>253756</v>
      </c>
      <c r="N12" s="38">
        <v>100</v>
      </c>
    </row>
    <row r="13" spans="1:14" s="34" customFormat="1" ht="10.5" customHeight="1">
      <c r="A13" s="23" t="s">
        <v>37</v>
      </c>
      <c r="B13" s="31">
        <v>32321</v>
      </c>
      <c r="C13" s="35">
        <v>12.863618815644415</v>
      </c>
      <c r="D13" s="31">
        <v>169903</v>
      </c>
      <c r="E13" s="35">
        <v>67.62066234443344</v>
      </c>
      <c r="F13" s="31">
        <v>255</v>
      </c>
      <c r="G13" s="35">
        <v>0.10148890189008156</v>
      </c>
      <c r="H13" s="31">
        <v>48780</v>
      </c>
      <c r="I13" s="35">
        <v>19.414229938032072</v>
      </c>
      <c r="J13" s="31">
        <v>251259</v>
      </c>
      <c r="K13" s="32">
        <v>100</v>
      </c>
      <c r="M13" s="23">
        <v>251259</v>
      </c>
      <c r="N13" s="33">
        <v>99.01598385850974</v>
      </c>
    </row>
    <row r="14" spans="1:14" s="34" customFormat="1" ht="10.5" customHeight="1">
      <c r="A14" s="23" t="s">
        <v>38</v>
      </c>
      <c r="B14" s="31">
        <v>31986</v>
      </c>
      <c r="C14" s="35">
        <v>13.018103083384885</v>
      </c>
      <c r="D14" s="31">
        <v>164137</v>
      </c>
      <c r="E14" s="35">
        <v>66.80273825415948</v>
      </c>
      <c r="F14" s="31">
        <v>244</v>
      </c>
      <c r="G14" s="35">
        <v>0.09930648259694591</v>
      </c>
      <c r="H14" s="31">
        <v>49337</v>
      </c>
      <c r="I14" s="35">
        <v>20.079852179858694</v>
      </c>
      <c r="J14" s="31">
        <v>245704</v>
      </c>
      <c r="K14" s="32">
        <v>100</v>
      </c>
      <c r="M14" s="23">
        <v>245704</v>
      </c>
      <c r="N14" s="33">
        <v>96.8268730591592</v>
      </c>
    </row>
    <row r="15" spans="1:14" s="34" customFormat="1" ht="10.5" customHeight="1">
      <c r="A15" s="23" t="s">
        <v>39</v>
      </c>
      <c r="B15" s="31">
        <v>31234</v>
      </c>
      <c r="C15" s="35">
        <v>12.968722102964197</v>
      </c>
      <c r="D15" s="31">
        <v>159228</v>
      </c>
      <c r="E15" s="35">
        <v>66.11332788021973</v>
      </c>
      <c r="F15" s="31">
        <v>233</v>
      </c>
      <c r="G15" s="35">
        <v>0.09674432509414925</v>
      </c>
      <c r="H15" s="31">
        <v>50146</v>
      </c>
      <c r="I15" s="35">
        <v>20.821205691721925</v>
      </c>
      <c r="J15" s="31">
        <v>240841</v>
      </c>
      <c r="K15" s="32">
        <v>100</v>
      </c>
      <c r="M15" s="23">
        <v>240841</v>
      </c>
      <c r="N15" s="33">
        <v>94.91046517126689</v>
      </c>
    </row>
    <row r="16" spans="1:14" s="34" customFormat="1" ht="10.5" customHeight="1">
      <c r="A16" s="23" t="s">
        <v>40</v>
      </c>
      <c r="B16" s="31">
        <v>31157</v>
      </c>
      <c r="C16" s="35">
        <v>13.042568243562854</v>
      </c>
      <c r="D16" s="31">
        <v>156276</v>
      </c>
      <c r="E16" s="39">
        <v>65.4183777267076</v>
      </c>
      <c r="F16" s="31">
        <v>148</v>
      </c>
      <c r="G16" s="35">
        <v>0.061953978240758184</v>
      </c>
      <c r="H16" s="31">
        <v>51306</v>
      </c>
      <c r="I16" s="39">
        <v>21.47710005148878</v>
      </c>
      <c r="J16" s="31">
        <v>238887</v>
      </c>
      <c r="K16" s="32">
        <v>100</v>
      </c>
      <c r="M16" s="23">
        <v>238887</v>
      </c>
      <c r="N16" s="33">
        <v>94.14043411781397</v>
      </c>
    </row>
    <row r="17" spans="1:14" s="34" customFormat="1" ht="10.5" customHeight="1">
      <c r="A17" s="23" t="s">
        <v>41</v>
      </c>
      <c r="B17" s="31">
        <v>31027</v>
      </c>
      <c r="C17" s="35">
        <v>12.988475433374777</v>
      </c>
      <c r="D17" s="31">
        <v>155196</v>
      </c>
      <c r="E17" s="39">
        <v>64.96791289386766</v>
      </c>
      <c r="F17" s="31">
        <v>149</v>
      </c>
      <c r="G17" s="35">
        <v>0.062374152820860604</v>
      </c>
      <c r="H17" s="31">
        <v>52509</v>
      </c>
      <c r="I17" s="39">
        <v>21.981237519936705</v>
      </c>
      <c r="J17" s="31">
        <v>238881</v>
      </c>
      <c r="K17" s="32">
        <v>100</v>
      </c>
      <c r="M17" s="23">
        <v>238881</v>
      </c>
      <c r="N17" s="33">
        <v>94.13806964170305</v>
      </c>
    </row>
    <row r="18" spans="1:14" s="34" customFormat="1" ht="10.5" customHeight="1">
      <c r="A18" s="23" t="s">
        <v>130</v>
      </c>
      <c r="B18" s="31">
        <v>31143</v>
      </c>
      <c r="C18" s="35">
        <v>13.095308176841115</v>
      </c>
      <c r="D18" s="31">
        <v>153652</v>
      </c>
      <c r="E18" s="39">
        <v>64.6090708020419</v>
      </c>
      <c r="F18" s="31">
        <v>156</v>
      </c>
      <c r="G18" s="35">
        <v>0.0655963804253673</v>
      </c>
      <c r="H18" s="31">
        <v>52867</v>
      </c>
      <c r="I18" s="39">
        <v>22.230024640691624</v>
      </c>
      <c r="J18" s="31">
        <v>237818</v>
      </c>
      <c r="K18" s="32">
        <v>100</v>
      </c>
      <c r="M18" s="23">
        <v>237818</v>
      </c>
      <c r="N18" s="33">
        <v>93.71916329072022</v>
      </c>
    </row>
    <row r="19" spans="1:14" ht="10.5" customHeight="1">
      <c r="A19" s="23" t="s">
        <v>137</v>
      </c>
      <c r="B19" s="31">
        <v>32335</v>
      </c>
      <c r="C19" s="35">
        <v>13.677104438344111</v>
      </c>
      <c r="D19" s="31">
        <v>151910</v>
      </c>
      <c r="E19" s="39">
        <v>64.25510855818321</v>
      </c>
      <c r="F19" s="31">
        <v>136</v>
      </c>
      <c r="G19" s="35">
        <v>0.05752547405643418</v>
      </c>
      <c r="H19" s="31">
        <v>52036</v>
      </c>
      <c r="I19" s="39">
        <v>22.010261529416244</v>
      </c>
      <c r="J19" s="31">
        <v>236417</v>
      </c>
      <c r="K19" s="32">
        <v>100</v>
      </c>
      <c r="M19" s="23">
        <v>236417</v>
      </c>
      <c r="N19" s="33">
        <v>93.16705811882281</v>
      </c>
    </row>
    <row r="20" spans="1:14" s="34" customFormat="1" ht="10.5" customHeight="1">
      <c r="A20" s="23" t="s">
        <v>147</v>
      </c>
      <c r="B20" s="31">
        <v>32333</v>
      </c>
      <c r="C20" s="35">
        <v>13.76159284276296</v>
      </c>
      <c r="D20" s="31">
        <v>150065</v>
      </c>
      <c r="E20" s="39">
        <v>63.87076454239394</v>
      </c>
      <c r="F20" s="31">
        <v>138</v>
      </c>
      <c r="G20" s="35">
        <v>0.05873565126345493</v>
      </c>
      <c r="H20" s="31">
        <v>52415</v>
      </c>
      <c r="I20" s="39">
        <v>22.308906963579638</v>
      </c>
      <c r="J20" s="31">
        <v>234951</v>
      </c>
      <c r="K20" s="32">
        <v>100</v>
      </c>
      <c r="M20" s="23">
        <v>234951</v>
      </c>
      <c r="N20" s="33">
        <v>92.5893377890572</v>
      </c>
    </row>
    <row r="21" spans="1:14" s="34" customFormat="1" ht="10.5" customHeight="1">
      <c r="A21" s="23" t="s">
        <v>151</v>
      </c>
      <c r="B21" s="31">
        <v>32306</v>
      </c>
      <c r="C21" s="35">
        <f>B21/J21*100</f>
        <v>13.855008320038426</v>
      </c>
      <c r="D21" s="31">
        <v>148253</v>
      </c>
      <c r="E21" s="39">
        <f>D21/J21*100</f>
        <v>63.58096169351381</v>
      </c>
      <c r="F21" s="31">
        <v>129</v>
      </c>
      <c r="G21" s="35">
        <f>F21/J21*100</f>
        <v>0.05532396685708404</v>
      </c>
      <c r="H21" s="31">
        <v>52484</v>
      </c>
      <c r="I21" s="39">
        <f>H21/J21*100</f>
        <v>22.508706019590687</v>
      </c>
      <c r="J21" s="31">
        <f>SUM(H21,F21,D21,B21)</f>
        <v>233172</v>
      </c>
      <c r="K21" s="32">
        <v>100</v>
      </c>
      <c r="M21" s="23">
        <f>SUM(J21)</f>
        <v>233172</v>
      </c>
      <c r="N21" s="33">
        <f>M21/M12*100</f>
        <v>91.88827062217248</v>
      </c>
    </row>
    <row r="22" spans="1:14" s="34" customFormat="1" ht="10.5" customHeight="1">
      <c r="A22" s="23" t="s">
        <v>160</v>
      </c>
      <c r="B22" s="31">
        <v>32406</v>
      </c>
      <c r="C22" s="39">
        <f>B22/J22*100</f>
        <v>13.925546497986756</v>
      </c>
      <c r="D22" s="31">
        <v>147480</v>
      </c>
      <c r="E22" s="39">
        <f>D22/J22*100</f>
        <v>63.375288450382236</v>
      </c>
      <c r="F22" s="31">
        <v>117</v>
      </c>
      <c r="G22" s="35">
        <f>F22/J22*100</f>
        <v>0.050277385060311375</v>
      </c>
      <c r="H22" s="31">
        <v>52706</v>
      </c>
      <c r="I22" s="39">
        <f>H22/J22*100</f>
        <v>22.648887666570698</v>
      </c>
      <c r="J22" s="31">
        <f>SUM(H22,F22,D22,B22)</f>
        <v>232709</v>
      </c>
      <c r="K22" s="32">
        <v>100</v>
      </c>
      <c r="M22" s="23">
        <f>SUM(J22)</f>
        <v>232709</v>
      </c>
      <c r="N22" s="33">
        <f>M22/$M$12*100</f>
        <v>91.70581188228061</v>
      </c>
    </row>
    <row r="23" spans="1:14" s="34" customFormat="1" ht="10.5" customHeight="1">
      <c r="A23" s="23" t="s">
        <v>218</v>
      </c>
      <c r="B23" s="31">
        <v>32706</v>
      </c>
      <c r="C23" s="39">
        <f>B23/J23*100</f>
        <v>14.01621640153593</v>
      </c>
      <c r="D23" s="31">
        <v>147282</v>
      </c>
      <c r="E23" s="39">
        <f>D23/J23*100</f>
        <v>63.11797174986287</v>
      </c>
      <c r="F23" s="31">
        <v>129</v>
      </c>
      <c r="G23" s="35">
        <f>F23/J23*100</f>
        <v>0.055283187054306085</v>
      </c>
      <c r="H23" s="31">
        <v>53227</v>
      </c>
      <c r="I23" s="39">
        <f>H23/J23*100</f>
        <v>22.8105286615469</v>
      </c>
      <c r="J23" s="31">
        <f>SUM(H23,F23,D23,B23)</f>
        <v>233344</v>
      </c>
      <c r="K23" s="32">
        <v>100</v>
      </c>
      <c r="M23" s="23">
        <f>SUM(J23)</f>
        <v>233344</v>
      </c>
      <c r="N23" s="33">
        <f>M23/$M$12*100</f>
        <v>91.95605227068523</v>
      </c>
    </row>
    <row r="24" spans="1:14" s="34" customFormat="1" ht="10.5" customHeight="1">
      <c r="A24" s="40" t="s">
        <v>252</v>
      </c>
      <c r="B24" s="41">
        <v>33278</v>
      </c>
      <c r="C24" s="43">
        <f>B24/J24*100</f>
        <v>14.010019786974276</v>
      </c>
      <c r="D24" s="41">
        <v>149572</v>
      </c>
      <c r="E24" s="43">
        <f>D24/J24*100</f>
        <v>62.96973013935082</v>
      </c>
      <c r="F24" s="41">
        <v>140</v>
      </c>
      <c r="G24" s="42">
        <f>F24/J24*100</f>
        <v>0.058939923378099605</v>
      </c>
      <c r="H24" s="41">
        <v>54540</v>
      </c>
      <c r="I24" s="43">
        <f>H24/J24*100</f>
        <v>22.961310150296804</v>
      </c>
      <c r="J24" s="41">
        <f>SUM(H24,F24,D24,B24)</f>
        <v>237530</v>
      </c>
      <c r="K24" s="44">
        <f>SUM(I24,G24,E24,C24)</f>
        <v>100</v>
      </c>
      <c r="M24" s="40">
        <f>SUM(J24)</f>
        <v>237530</v>
      </c>
      <c r="N24" s="45">
        <f>M24/$M$12*100</f>
        <v>93.60566843739655</v>
      </c>
    </row>
    <row r="25" spans="1:14" ht="10.5" customHeight="1">
      <c r="A25" s="6"/>
      <c r="B25" s="6"/>
      <c r="C25" s="7"/>
      <c r="D25" s="6"/>
      <c r="E25" s="7"/>
      <c r="F25" s="6"/>
      <c r="G25" s="7"/>
      <c r="H25" s="6"/>
      <c r="I25" s="7"/>
      <c r="J25" s="6"/>
      <c r="K25" s="8"/>
      <c r="M25" s="6"/>
      <c r="N25" s="7"/>
    </row>
    <row r="26" spans="1:14" ht="12.75" customHeight="1">
      <c r="A26" s="10" t="s">
        <v>164</v>
      </c>
      <c r="B26" s="11"/>
      <c r="C26" s="12"/>
      <c r="D26" s="11"/>
      <c r="E26" s="12"/>
      <c r="F26" s="11"/>
      <c r="G26" s="13"/>
      <c r="H26" s="11"/>
      <c r="I26" s="12"/>
      <c r="J26" s="11"/>
      <c r="K26" s="14"/>
      <c r="L26" s="13"/>
      <c r="M26" s="11"/>
      <c r="N26" s="12"/>
    </row>
    <row r="27" spans="1:14" ht="10.5" customHeight="1">
      <c r="A27" s="10" t="s">
        <v>217</v>
      </c>
      <c r="B27" s="11"/>
      <c r="C27" s="12"/>
      <c r="D27" s="11"/>
      <c r="E27" s="12"/>
      <c r="F27" s="11"/>
      <c r="G27" s="13"/>
      <c r="H27" s="11"/>
      <c r="I27" s="12"/>
      <c r="J27" s="11"/>
      <c r="K27" s="14"/>
      <c r="L27" s="13"/>
      <c r="M27" s="11"/>
      <c r="N27" s="12"/>
    </row>
    <row r="28" spans="1:14" ht="10.5" customHeight="1">
      <c r="A28" s="6"/>
      <c r="B28" s="6"/>
      <c r="C28" s="7"/>
      <c r="D28" s="6"/>
      <c r="E28" s="7"/>
      <c r="F28" s="6"/>
      <c r="G28" s="7"/>
      <c r="H28" s="6"/>
      <c r="I28" s="7"/>
      <c r="J28" s="6"/>
      <c r="K28" s="8"/>
      <c r="M28" s="6"/>
      <c r="N28" s="7"/>
    </row>
    <row r="29" spans="1:14" ht="10.5" customHeight="1">
      <c r="A29" s="15"/>
      <c r="B29" s="16" t="s">
        <v>11</v>
      </c>
      <c r="C29" s="17"/>
      <c r="D29" s="16" t="s">
        <v>9</v>
      </c>
      <c r="E29" s="17"/>
      <c r="F29" s="16" t="s">
        <v>0</v>
      </c>
      <c r="G29" s="17"/>
      <c r="H29" s="16" t="s">
        <v>1</v>
      </c>
      <c r="I29" s="17"/>
      <c r="J29" s="16" t="s">
        <v>4</v>
      </c>
      <c r="K29" s="18"/>
      <c r="M29" s="16" t="s">
        <v>23</v>
      </c>
      <c r="N29" s="19"/>
    </row>
    <row r="30" spans="1:14" ht="10.5" customHeight="1">
      <c r="A30" s="20" t="s">
        <v>24</v>
      </c>
      <c r="B30" s="21" t="s">
        <v>5</v>
      </c>
      <c r="C30" s="22"/>
      <c r="D30" s="20" t="s">
        <v>12</v>
      </c>
      <c r="E30" s="12"/>
      <c r="F30" s="23"/>
      <c r="G30" s="7"/>
      <c r="H30" s="501" t="str">
        <f>"+ VGC"</f>
        <v>+ VGC</v>
      </c>
      <c r="I30" s="502"/>
      <c r="J30" s="23"/>
      <c r="K30" s="24"/>
      <c r="M30" s="20" t="s">
        <v>17</v>
      </c>
      <c r="N30" s="25"/>
    </row>
    <row r="31" spans="1:14" ht="10.5" customHeight="1">
      <c r="A31" s="26"/>
      <c r="B31" s="27" t="s">
        <v>25</v>
      </c>
      <c r="C31" s="28" t="s">
        <v>26</v>
      </c>
      <c r="D31" s="27" t="s">
        <v>25</v>
      </c>
      <c r="E31" s="28" t="s">
        <v>26</v>
      </c>
      <c r="F31" s="27" t="s">
        <v>25</v>
      </c>
      <c r="G31" s="28" t="s">
        <v>26</v>
      </c>
      <c r="H31" s="27" t="s">
        <v>25</v>
      </c>
      <c r="I31" s="28" t="s">
        <v>26</v>
      </c>
      <c r="J31" s="27" t="s">
        <v>25</v>
      </c>
      <c r="K31" s="29" t="s">
        <v>26</v>
      </c>
      <c r="L31" s="30"/>
      <c r="M31" s="27" t="s">
        <v>25</v>
      </c>
      <c r="N31" s="29" t="s">
        <v>26</v>
      </c>
    </row>
    <row r="32" spans="1:16" ht="10.5" customHeight="1">
      <c r="A32" s="23" t="s">
        <v>33</v>
      </c>
      <c r="B32" s="23">
        <v>317</v>
      </c>
      <c r="C32" s="46">
        <v>22.4345364472753</v>
      </c>
      <c r="D32" s="23">
        <v>1012</v>
      </c>
      <c r="E32" s="46">
        <v>71.6206652512385</v>
      </c>
      <c r="F32" s="23">
        <v>6</v>
      </c>
      <c r="G32" s="46">
        <v>0.42462845010615713</v>
      </c>
      <c r="H32" s="23">
        <v>78</v>
      </c>
      <c r="I32" s="46">
        <v>5.520169851380043</v>
      </c>
      <c r="J32" s="23">
        <v>1413</v>
      </c>
      <c r="K32" s="47">
        <v>100</v>
      </c>
      <c r="L32" s="36"/>
      <c r="M32" s="23">
        <v>1413</v>
      </c>
      <c r="N32" s="48">
        <v>82.1034282393957</v>
      </c>
      <c r="O32" s="36"/>
      <c r="P32" s="49"/>
    </row>
    <row r="33" spans="1:16" ht="10.5" customHeight="1">
      <c r="A33" s="23" t="s">
        <v>34</v>
      </c>
      <c r="B33" s="23">
        <v>340</v>
      </c>
      <c r="C33" s="46">
        <v>22.546419098143236</v>
      </c>
      <c r="D33" s="23">
        <v>1058</v>
      </c>
      <c r="E33" s="46">
        <v>70.15915119363395</v>
      </c>
      <c r="F33" s="23">
        <v>11</v>
      </c>
      <c r="G33" s="46">
        <v>0.7294429708222812</v>
      </c>
      <c r="H33" s="23">
        <v>99</v>
      </c>
      <c r="I33" s="46">
        <v>6.56498673740053</v>
      </c>
      <c r="J33" s="23">
        <v>1508</v>
      </c>
      <c r="K33" s="47">
        <v>100</v>
      </c>
      <c r="L33" s="34"/>
      <c r="M33" s="23">
        <v>1508</v>
      </c>
      <c r="N33" s="48">
        <v>87.62347472399767</v>
      </c>
      <c r="O33" s="34"/>
      <c r="P33" s="49"/>
    </row>
    <row r="34" spans="1:16" s="34" customFormat="1" ht="10.5" customHeight="1">
      <c r="A34" s="23" t="s">
        <v>35</v>
      </c>
      <c r="B34" s="23">
        <v>388</v>
      </c>
      <c r="C34" s="46">
        <v>23.789086450030656</v>
      </c>
      <c r="D34" s="23">
        <v>1128</v>
      </c>
      <c r="E34" s="46">
        <v>69.16002452483139</v>
      </c>
      <c r="F34" s="23">
        <v>8</v>
      </c>
      <c r="G34" s="46">
        <v>0.4904966278356836</v>
      </c>
      <c r="H34" s="23">
        <v>107</v>
      </c>
      <c r="I34" s="46">
        <v>6.560392397302269</v>
      </c>
      <c r="J34" s="23">
        <v>1631</v>
      </c>
      <c r="K34" s="47">
        <v>100</v>
      </c>
      <c r="M34" s="23">
        <v>1631</v>
      </c>
      <c r="N34" s="48">
        <v>94.77048227774549</v>
      </c>
      <c r="P34" s="49"/>
    </row>
    <row r="35" spans="1:16" s="34" customFormat="1" ht="10.5" customHeight="1">
      <c r="A35" s="23" t="s">
        <v>36</v>
      </c>
      <c r="B35" s="23">
        <v>425</v>
      </c>
      <c r="C35" s="50">
        <v>24.694944799535154</v>
      </c>
      <c r="D35" s="23">
        <v>1175</v>
      </c>
      <c r="E35" s="50">
        <v>68.27425915165601</v>
      </c>
      <c r="F35" s="51">
        <v>0</v>
      </c>
      <c r="G35" s="52">
        <v>0</v>
      </c>
      <c r="H35" s="23">
        <v>121</v>
      </c>
      <c r="I35" s="50">
        <v>7.030796048808832</v>
      </c>
      <c r="J35" s="23">
        <v>1721</v>
      </c>
      <c r="K35" s="47">
        <v>100</v>
      </c>
      <c r="M35" s="37">
        <v>1721</v>
      </c>
      <c r="N35" s="38">
        <v>100</v>
      </c>
      <c r="P35" s="49"/>
    </row>
    <row r="36" spans="1:16" s="34" customFormat="1" ht="10.5" customHeight="1">
      <c r="A36" s="23" t="s">
        <v>37</v>
      </c>
      <c r="B36" s="23">
        <v>420</v>
      </c>
      <c r="C36" s="50">
        <v>23.54260089686099</v>
      </c>
      <c r="D36" s="23">
        <v>1246</v>
      </c>
      <c r="E36" s="50">
        <v>69.84304932735425</v>
      </c>
      <c r="F36" s="51">
        <v>0</v>
      </c>
      <c r="G36" s="52">
        <v>0</v>
      </c>
      <c r="H36" s="23">
        <v>118</v>
      </c>
      <c r="I36" s="50">
        <v>6.614349775784753</v>
      </c>
      <c r="J36" s="23">
        <v>1784</v>
      </c>
      <c r="K36" s="47">
        <v>100</v>
      </c>
      <c r="M36" s="23">
        <v>1784</v>
      </c>
      <c r="N36" s="48">
        <v>103.66066240557814</v>
      </c>
      <c r="P36" s="50"/>
    </row>
    <row r="37" spans="1:16" s="34" customFormat="1" ht="10.5" customHeight="1">
      <c r="A37" s="23" t="s">
        <v>38</v>
      </c>
      <c r="B37" s="23">
        <v>456</v>
      </c>
      <c r="C37" s="50">
        <v>25.179458862506905</v>
      </c>
      <c r="D37" s="23">
        <v>1233</v>
      </c>
      <c r="E37" s="50">
        <v>68.08393152954169</v>
      </c>
      <c r="F37" s="51">
        <v>0</v>
      </c>
      <c r="G37" s="52">
        <v>0</v>
      </c>
      <c r="H37" s="23">
        <v>122</v>
      </c>
      <c r="I37" s="50">
        <v>6.736609607951408</v>
      </c>
      <c r="J37" s="23">
        <v>1811</v>
      </c>
      <c r="K37" s="47">
        <v>100</v>
      </c>
      <c r="M37" s="23">
        <v>1811</v>
      </c>
      <c r="N37" s="48">
        <v>105.22951772225451</v>
      </c>
      <c r="P37" s="50"/>
    </row>
    <row r="38" spans="1:16" s="34" customFormat="1" ht="10.5" customHeight="1">
      <c r="A38" s="23" t="s">
        <v>39</v>
      </c>
      <c r="B38" s="23">
        <v>472</v>
      </c>
      <c r="C38" s="50">
        <v>26.516853932584272</v>
      </c>
      <c r="D38" s="23">
        <v>1177</v>
      </c>
      <c r="E38" s="50">
        <v>66.12359550561798</v>
      </c>
      <c r="F38" s="51">
        <v>0</v>
      </c>
      <c r="G38" s="52">
        <v>0</v>
      </c>
      <c r="H38" s="23">
        <v>131</v>
      </c>
      <c r="I38" s="50">
        <v>7.359550561797752</v>
      </c>
      <c r="J38" s="23">
        <v>1780</v>
      </c>
      <c r="K38" s="47">
        <v>100</v>
      </c>
      <c r="M38" s="23">
        <v>1780</v>
      </c>
      <c r="N38" s="48">
        <v>103.42823939570019</v>
      </c>
      <c r="P38" s="50"/>
    </row>
    <row r="39" spans="1:16" s="34" customFormat="1" ht="10.5" customHeight="1">
      <c r="A39" s="23" t="s">
        <v>40</v>
      </c>
      <c r="B39" s="23">
        <v>467</v>
      </c>
      <c r="C39" s="50">
        <v>26.428975664968874</v>
      </c>
      <c r="D39" s="23">
        <v>1178</v>
      </c>
      <c r="E39" s="50">
        <v>66.66666666666666</v>
      </c>
      <c r="F39" s="51">
        <v>0</v>
      </c>
      <c r="G39" s="52">
        <v>0</v>
      </c>
      <c r="H39" s="23">
        <v>122</v>
      </c>
      <c r="I39" s="50">
        <v>6.90435766836446</v>
      </c>
      <c r="J39" s="23">
        <v>1767</v>
      </c>
      <c r="K39" s="47">
        <v>100</v>
      </c>
      <c r="M39" s="23">
        <v>1767</v>
      </c>
      <c r="N39" s="48">
        <v>102.67286461359674</v>
      </c>
      <c r="P39" s="50"/>
    </row>
    <row r="40" spans="1:16" s="34" customFormat="1" ht="10.5" customHeight="1">
      <c r="A40" s="23" t="s">
        <v>41</v>
      </c>
      <c r="B40" s="23">
        <v>471</v>
      </c>
      <c r="C40" s="50">
        <v>27.689594356261022</v>
      </c>
      <c r="D40" s="23">
        <v>1105</v>
      </c>
      <c r="E40" s="50">
        <v>64.9617871840094</v>
      </c>
      <c r="F40" s="51">
        <v>0</v>
      </c>
      <c r="G40" s="52">
        <v>0</v>
      </c>
      <c r="H40" s="23">
        <v>125</v>
      </c>
      <c r="I40" s="50">
        <v>7.348618459729571</v>
      </c>
      <c r="J40" s="23">
        <v>1701</v>
      </c>
      <c r="K40" s="47">
        <v>100</v>
      </c>
      <c r="M40" s="23">
        <v>1701</v>
      </c>
      <c r="N40" s="48">
        <v>98.83788495061012</v>
      </c>
      <c r="P40" s="50"/>
    </row>
    <row r="41" spans="1:14" s="34" customFormat="1" ht="10.5" customHeight="1">
      <c r="A41" s="23" t="s">
        <v>130</v>
      </c>
      <c r="B41" s="23">
        <v>490</v>
      </c>
      <c r="C41" s="50">
        <v>29.062870699881376</v>
      </c>
      <c r="D41" s="23">
        <v>1086</v>
      </c>
      <c r="E41" s="50">
        <v>64.41281138790036</v>
      </c>
      <c r="F41" s="51">
        <v>0</v>
      </c>
      <c r="G41" s="52">
        <v>0</v>
      </c>
      <c r="H41" s="23">
        <v>110</v>
      </c>
      <c r="I41" s="50">
        <v>6.524317912218268</v>
      </c>
      <c r="J41" s="23">
        <v>1686</v>
      </c>
      <c r="K41" s="47">
        <v>100</v>
      </c>
      <c r="M41" s="23">
        <v>1686</v>
      </c>
      <c r="N41" s="48">
        <v>97.96629866356768</v>
      </c>
    </row>
    <row r="42" spans="1:14" ht="10.5" customHeight="1">
      <c r="A42" s="23" t="s">
        <v>137</v>
      </c>
      <c r="B42" s="23">
        <v>522</v>
      </c>
      <c r="C42" s="35">
        <v>30.243337195828502</v>
      </c>
      <c r="D42" s="23">
        <v>1098</v>
      </c>
      <c r="E42" s="35">
        <v>63.61529548088064</v>
      </c>
      <c r="F42" s="51">
        <v>0</v>
      </c>
      <c r="G42" s="202">
        <v>0</v>
      </c>
      <c r="H42" s="23">
        <v>106</v>
      </c>
      <c r="I42" s="35">
        <v>6.1413673232908454</v>
      </c>
      <c r="J42" s="23">
        <v>1726</v>
      </c>
      <c r="K42" s="47">
        <v>100</v>
      </c>
      <c r="M42" s="23">
        <v>1726</v>
      </c>
      <c r="N42" s="33">
        <v>100.29052876234746</v>
      </c>
    </row>
    <row r="43" spans="1:14" s="34" customFormat="1" ht="10.5" customHeight="1">
      <c r="A43" s="23" t="s">
        <v>147</v>
      </c>
      <c r="B43" s="23">
        <v>519</v>
      </c>
      <c r="C43" s="35">
        <v>30.174418604651166</v>
      </c>
      <c r="D43" s="23">
        <v>1083</v>
      </c>
      <c r="E43" s="35">
        <v>62.96511627906977</v>
      </c>
      <c r="F43" s="51">
        <v>0</v>
      </c>
      <c r="G43" s="202">
        <v>0</v>
      </c>
      <c r="H43" s="23">
        <v>118</v>
      </c>
      <c r="I43" s="35">
        <v>6.86046511627907</v>
      </c>
      <c r="J43" s="23">
        <v>1720</v>
      </c>
      <c r="K43" s="47">
        <v>100</v>
      </c>
      <c r="M43" s="23">
        <v>1720</v>
      </c>
      <c r="N43" s="33">
        <v>99.9418942475305</v>
      </c>
    </row>
    <row r="44" spans="1:14" s="34" customFormat="1" ht="10.5" customHeight="1">
      <c r="A44" s="23" t="s">
        <v>151</v>
      </c>
      <c r="B44" s="23">
        <v>552</v>
      </c>
      <c r="C44" s="35">
        <f>B44/J44*100</f>
        <v>30.82077051926298</v>
      </c>
      <c r="D44" s="23">
        <v>1110</v>
      </c>
      <c r="E44" s="35">
        <f>D44/J44*100</f>
        <v>61.97654941373534</v>
      </c>
      <c r="F44" s="51">
        <v>0</v>
      </c>
      <c r="G44" s="202">
        <v>0</v>
      </c>
      <c r="H44" s="23">
        <v>129</v>
      </c>
      <c r="I44" s="35">
        <f>H44/J44*100</f>
        <v>7.202680067001675</v>
      </c>
      <c r="J44" s="23">
        <f>SUM(H44,F44,D44,B44)</f>
        <v>1791</v>
      </c>
      <c r="K44" s="47">
        <v>100</v>
      </c>
      <c r="M44" s="23">
        <f>SUM(J44)</f>
        <v>1791</v>
      </c>
      <c r="N44" s="33">
        <f>M44/$M$35*100</f>
        <v>104.0674026728646</v>
      </c>
    </row>
    <row r="45" spans="1:14" s="34" customFormat="1" ht="10.5" customHeight="1">
      <c r="A45" s="23" t="s">
        <v>160</v>
      </c>
      <c r="B45" s="23">
        <v>537</v>
      </c>
      <c r="C45" s="35">
        <f>B45/J45*100</f>
        <v>29.489291598023065</v>
      </c>
      <c r="D45" s="23">
        <v>1136</v>
      </c>
      <c r="E45" s="35">
        <f>D45/J45*100</f>
        <v>62.38330587589237</v>
      </c>
      <c r="F45" s="51">
        <v>0</v>
      </c>
      <c r="G45" s="202">
        <v>0</v>
      </c>
      <c r="H45" s="23">
        <v>148</v>
      </c>
      <c r="I45" s="35">
        <f>H45/J45*100</f>
        <v>8.12740252608457</v>
      </c>
      <c r="J45" s="23">
        <f>SUM(H45,F45,D45,B45)</f>
        <v>1821</v>
      </c>
      <c r="K45" s="47">
        <v>100</v>
      </c>
      <c r="M45" s="23">
        <f>SUM(J45)</f>
        <v>1821</v>
      </c>
      <c r="N45" s="33">
        <f>M45/$M$35*100</f>
        <v>105.81057524694945</v>
      </c>
    </row>
    <row r="46" spans="1:14" s="34" customFormat="1" ht="10.5" customHeight="1">
      <c r="A46" s="23" t="s">
        <v>218</v>
      </c>
      <c r="B46" s="23">
        <v>569</v>
      </c>
      <c r="C46" s="35">
        <f>B46/J46*100</f>
        <v>29.837441006816988</v>
      </c>
      <c r="D46" s="23">
        <v>1178</v>
      </c>
      <c r="E46" s="35">
        <f>D46/J46*100</f>
        <v>61.77241740954379</v>
      </c>
      <c r="F46" s="51">
        <v>0</v>
      </c>
      <c r="G46" s="202">
        <v>0</v>
      </c>
      <c r="H46" s="23">
        <f>108+52</f>
        <v>160</v>
      </c>
      <c r="I46" s="35">
        <f>H46/J46*100</f>
        <v>8.390141583639224</v>
      </c>
      <c r="J46" s="23">
        <f>SUM(H46,F46,D46,B46)</f>
        <v>1907</v>
      </c>
      <c r="K46" s="47">
        <v>100</v>
      </c>
      <c r="M46" s="23">
        <f>SUM(J46)</f>
        <v>1907</v>
      </c>
      <c r="N46" s="33">
        <f>M46/$M$35*100</f>
        <v>110.80766995932598</v>
      </c>
    </row>
    <row r="47" spans="1:14" s="34" customFormat="1" ht="10.5" customHeight="1">
      <c r="A47" s="40" t="s">
        <v>252</v>
      </c>
      <c r="B47" s="40">
        <v>622</v>
      </c>
      <c r="C47" s="42">
        <f>B47/J47*100</f>
        <v>31.897435897435898</v>
      </c>
      <c r="D47" s="40">
        <v>1158</v>
      </c>
      <c r="E47" s="42">
        <f>D47/J47*100</f>
        <v>59.38461538461538</v>
      </c>
      <c r="F47" s="54">
        <v>0</v>
      </c>
      <c r="G47" s="192">
        <v>0</v>
      </c>
      <c r="H47" s="40">
        <v>170</v>
      </c>
      <c r="I47" s="42">
        <f>H47/J47*100</f>
        <v>8.717948717948717</v>
      </c>
      <c r="J47" s="40">
        <f>SUM(H47,F47,D47,B47)</f>
        <v>1950</v>
      </c>
      <c r="K47" s="56">
        <f>SUM(I47,G47,E47,C47)</f>
        <v>100</v>
      </c>
      <c r="M47" s="40">
        <f>SUM(J47)</f>
        <v>1950</v>
      </c>
      <c r="N47" s="45">
        <f>M47/$M$35*100</f>
        <v>113.30621731551425</v>
      </c>
    </row>
    <row r="48" spans="1:16" ht="10.5" customHeight="1">
      <c r="A48" s="57"/>
      <c r="B48" s="57"/>
      <c r="C48" s="35"/>
      <c r="D48" s="57"/>
      <c r="E48" s="35"/>
      <c r="F48" s="52"/>
      <c r="G48" s="52"/>
      <c r="H48" s="57"/>
      <c r="I48" s="35"/>
      <c r="J48" s="57"/>
      <c r="K48" s="203"/>
      <c r="M48" s="57"/>
      <c r="N48" s="50"/>
      <c r="P48" s="46"/>
    </row>
    <row r="49" spans="1:14" ht="10.5" customHeight="1">
      <c r="A49" s="10" t="s">
        <v>163</v>
      </c>
      <c r="B49" s="11"/>
      <c r="C49" s="12"/>
      <c r="D49" s="11"/>
      <c r="E49" s="12"/>
      <c r="F49" s="11"/>
      <c r="G49" s="13"/>
      <c r="H49" s="11"/>
      <c r="I49" s="12"/>
      <c r="J49" s="11"/>
      <c r="K49" s="14"/>
      <c r="L49" s="13"/>
      <c r="M49" s="11"/>
      <c r="N49" s="12"/>
    </row>
    <row r="50" spans="1:14" ht="10.5" customHeight="1">
      <c r="A50" s="10" t="s">
        <v>217</v>
      </c>
      <c r="B50" s="11"/>
      <c r="C50" s="12"/>
      <c r="D50" s="11"/>
      <c r="E50" s="12"/>
      <c r="F50" s="11"/>
      <c r="G50" s="13"/>
      <c r="H50" s="11"/>
      <c r="I50" s="12"/>
      <c r="J50" s="11"/>
      <c r="K50" s="14"/>
      <c r="L50" s="13"/>
      <c r="M50" s="11"/>
      <c r="N50" s="12"/>
    </row>
    <row r="51" spans="1:14" ht="10.5" customHeight="1">
      <c r="A51" s="6"/>
      <c r="B51" s="6"/>
      <c r="C51" s="7"/>
      <c r="D51" s="6"/>
      <c r="E51" s="7"/>
      <c r="F51" s="6"/>
      <c r="G51" s="7"/>
      <c r="H51" s="6"/>
      <c r="I51" s="7"/>
      <c r="J51" s="6"/>
      <c r="K51" s="8"/>
      <c r="M51" s="6"/>
      <c r="N51" s="7"/>
    </row>
    <row r="52" spans="1:14" ht="10.5" customHeight="1">
      <c r="A52" s="15"/>
      <c r="B52" s="16" t="s">
        <v>11</v>
      </c>
      <c r="C52" s="17"/>
      <c r="D52" s="16" t="s">
        <v>9</v>
      </c>
      <c r="E52" s="17"/>
      <c r="F52" s="16" t="s">
        <v>0</v>
      </c>
      <c r="G52" s="17"/>
      <c r="H52" s="16" t="s">
        <v>1</v>
      </c>
      <c r="I52" s="17"/>
      <c r="J52" s="16" t="s">
        <v>4</v>
      </c>
      <c r="K52" s="18"/>
      <c r="M52" s="16" t="s">
        <v>23</v>
      </c>
      <c r="N52" s="19"/>
    </row>
    <row r="53" spans="1:14" ht="10.5" customHeight="1">
      <c r="A53" s="20" t="s">
        <v>24</v>
      </c>
      <c r="B53" s="21" t="s">
        <v>5</v>
      </c>
      <c r="C53" s="22"/>
      <c r="D53" s="20" t="s">
        <v>12</v>
      </c>
      <c r="E53" s="12"/>
      <c r="F53" s="23"/>
      <c r="G53" s="7"/>
      <c r="H53" s="501" t="str">
        <f>"+VGC"</f>
        <v>+VGC</v>
      </c>
      <c r="I53" s="502"/>
      <c r="J53" s="23"/>
      <c r="K53" s="24"/>
      <c r="M53" s="20" t="s">
        <v>17</v>
      </c>
      <c r="N53" s="25"/>
    </row>
    <row r="54" spans="1:14" ht="10.5" customHeight="1">
      <c r="A54" s="26"/>
      <c r="B54" s="27" t="s">
        <v>25</v>
      </c>
      <c r="C54" s="28" t="s">
        <v>26</v>
      </c>
      <c r="D54" s="27" t="s">
        <v>25</v>
      </c>
      <c r="E54" s="28" t="s">
        <v>26</v>
      </c>
      <c r="F54" s="27" t="s">
        <v>25</v>
      </c>
      <c r="G54" s="28" t="s">
        <v>26</v>
      </c>
      <c r="H54" s="27" t="s">
        <v>25</v>
      </c>
      <c r="I54" s="28" t="s">
        <v>26</v>
      </c>
      <c r="J54" s="27" t="s">
        <v>25</v>
      </c>
      <c r="K54" s="29" t="s">
        <v>26</v>
      </c>
      <c r="L54" s="30"/>
      <c r="M54" s="27" t="s">
        <v>25</v>
      </c>
      <c r="N54" s="29" t="s">
        <v>26</v>
      </c>
    </row>
    <row r="55" spans="1:16" ht="10.5" customHeight="1">
      <c r="A55" s="23" t="s">
        <v>33</v>
      </c>
      <c r="B55" s="23">
        <v>31251</v>
      </c>
      <c r="C55" s="50">
        <v>12.917532974822985</v>
      </c>
      <c r="D55" s="23">
        <v>166767</v>
      </c>
      <c r="E55" s="50">
        <v>68.93277724272198</v>
      </c>
      <c r="F55" s="23">
        <v>281</v>
      </c>
      <c r="G55" s="50">
        <v>0.11615073968593832</v>
      </c>
      <c r="H55" s="23">
        <v>43628</v>
      </c>
      <c r="I55" s="50">
        <v>18.0335390427691</v>
      </c>
      <c r="J55" s="23">
        <v>241927</v>
      </c>
      <c r="K55" s="47">
        <v>100</v>
      </c>
      <c r="L55" s="36"/>
      <c r="M55" s="23">
        <v>241927</v>
      </c>
      <c r="N55" s="48">
        <v>94.69619574364816</v>
      </c>
      <c r="O55" s="36"/>
      <c r="P55" s="6"/>
    </row>
    <row r="56" spans="1:16" s="34" customFormat="1" ht="10.5" customHeight="1">
      <c r="A56" s="23" t="s">
        <v>34</v>
      </c>
      <c r="B56" s="23">
        <v>31847</v>
      </c>
      <c r="C56" s="50">
        <v>12.782824046014474</v>
      </c>
      <c r="D56" s="23">
        <v>171219</v>
      </c>
      <c r="E56" s="50">
        <v>68.724286442508</v>
      </c>
      <c r="F56" s="23">
        <v>277</v>
      </c>
      <c r="G56" s="50">
        <v>0.1111829139556633</v>
      </c>
      <c r="H56" s="23">
        <v>45796</v>
      </c>
      <c r="I56" s="50">
        <v>18.381706597521866</v>
      </c>
      <c r="J56" s="23">
        <v>249139</v>
      </c>
      <c r="K56" s="47">
        <v>100</v>
      </c>
      <c r="M56" s="23">
        <v>249139</v>
      </c>
      <c r="N56" s="48">
        <v>97.51915045189978</v>
      </c>
      <c r="P56" s="6"/>
    </row>
    <row r="57" spans="1:16" s="34" customFormat="1" ht="10.5" customHeight="1">
      <c r="A57" s="23" t="s">
        <v>35</v>
      </c>
      <c r="B57" s="23">
        <v>32390</v>
      </c>
      <c r="C57" s="50">
        <v>12.715374257550122</v>
      </c>
      <c r="D57" s="23">
        <v>174410</v>
      </c>
      <c r="E57" s="50">
        <v>68.46830578139293</v>
      </c>
      <c r="F57" s="23">
        <v>261</v>
      </c>
      <c r="G57" s="50">
        <v>0.10246102751530045</v>
      </c>
      <c r="H57" s="23">
        <v>47670</v>
      </c>
      <c r="I57" s="50">
        <v>18.71385893354166</v>
      </c>
      <c r="J57" s="23">
        <v>254731</v>
      </c>
      <c r="K57" s="47">
        <v>100</v>
      </c>
      <c r="M57" s="23">
        <v>254731</v>
      </c>
      <c r="N57" s="48">
        <v>99.70799719739938</v>
      </c>
      <c r="P57" s="6"/>
    </row>
    <row r="58" spans="1:16" s="34" customFormat="1" ht="10.5" customHeight="1">
      <c r="A58" s="23" t="s">
        <v>36</v>
      </c>
      <c r="B58" s="23">
        <v>32457</v>
      </c>
      <c r="C58" s="50">
        <v>12.7044704611374</v>
      </c>
      <c r="D58" s="23">
        <v>174251</v>
      </c>
      <c r="E58" s="50">
        <v>68.20613988734799</v>
      </c>
      <c r="F58" s="23">
        <v>264</v>
      </c>
      <c r="G58" s="50">
        <v>0.10333611244847873</v>
      </c>
      <c r="H58" s="23">
        <v>48505</v>
      </c>
      <c r="I58" s="50">
        <v>18.986053539066138</v>
      </c>
      <c r="J58" s="23">
        <v>255477</v>
      </c>
      <c r="K58" s="47">
        <v>100</v>
      </c>
      <c r="M58" s="37">
        <v>255477</v>
      </c>
      <c r="N58" s="38">
        <v>100</v>
      </c>
      <c r="P58" s="6"/>
    </row>
    <row r="59" spans="1:14" s="34" customFormat="1" ht="10.5" customHeight="1">
      <c r="A59" s="23" t="s">
        <v>37</v>
      </c>
      <c r="B59" s="23">
        <v>32741</v>
      </c>
      <c r="C59" s="50">
        <v>12.93890761649206</v>
      </c>
      <c r="D59" s="23">
        <v>171149</v>
      </c>
      <c r="E59" s="50">
        <v>67.63633058412996</v>
      </c>
      <c r="F59" s="23">
        <v>255</v>
      </c>
      <c r="G59" s="50">
        <v>0.10077338634145185</v>
      </c>
      <c r="H59" s="23">
        <v>48898</v>
      </c>
      <c r="I59" s="50">
        <v>19.32398841303652</v>
      </c>
      <c r="J59" s="23">
        <v>253043</v>
      </c>
      <c r="K59" s="47">
        <v>100</v>
      </c>
      <c r="M59" s="23">
        <v>253043</v>
      </c>
      <c r="N59" s="48">
        <v>99.0472723571985</v>
      </c>
    </row>
    <row r="60" spans="1:14" s="34" customFormat="1" ht="10.5" customHeight="1">
      <c r="A60" s="23" t="s">
        <v>38</v>
      </c>
      <c r="B60" s="23">
        <v>32442</v>
      </c>
      <c r="C60" s="50">
        <v>13.107084419126114</v>
      </c>
      <c r="D60" s="23">
        <v>165370</v>
      </c>
      <c r="E60" s="50">
        <v>66.81211239722845</v>
      </c>
      <c r="F60" s="23">
        <v>244</v>
      </c>
      <c r="G60" s="50">
        <v>0.09857988404743147</v>
      </c>
      <c r="H60" s="23">
        <v>49459</v>
      </c>
      <c r="I60" s="50">
        <v>19.982223299598004</v>
      </c>
      <c r="J60" s="23">
        <v>247515</v>
      </c>
      <c r="K60" s="47">
        <v>100</v>
      </c>
      <c r="M60" s="23">
        <v>247515</v>
      </c>
      <c r="N60" s="48">
        <v>96.88347679047429</v>
      </c>
    </row>
    <row r="61" spans="1:14" s="34" customFormat="1" ht="10.5" customHeight="1">
      <c r="A61" s="23" t="s">
        <v>39</v>
      </c>
      <c r="B61" s="23">
        <v>31706</v>
      </c>
      <c r="C61" s="50">
        <v>13.06811858825081</v>
      </c>
      <c r="D61" s="23">
        <v>160405</v>
      </c>
      <c r="E61" s="50">
        <v>66.1134032091204</v>
      </c>
      <c r="F61" s="23">
        <v>233</v>
      </c>
      <c r="G61" s="50">
        <v>0.09603455595352421</v>
      </c>
      <c r="H61" s="23">
        <v>50277</v>
      </c>
      <c r="I61" s="50">
        <v>20.722443646675266</v>
      </c>
      <c r="J61" s="23">
        <v>242621</v>
      </c>
      <c r="K61" s="47">
        <v>100</v>
      </c>
      <c r="M61" s="23">
        <v>242621</v>
      </c>
      <c r="N61" s="48">
        <v>94.96784446349378</v>
      </c>
    </row>
    <row r="62" spans="1:14" s="34" customFormat="1" ht="10.5" customHeight="1">
      <c r="A62" s="23" t="s">
        <v>40</v>
      </c>
      <c r="B62" s="23">
        <v>31624</v>
      </c>
      <c r="C62" s="50">
        <v>13.140857829082417</v>
      </c>
      <c r="D62" s="23">
        <v>157454</v>
      </c>
      <c r="E62" s="50">
        <v>65.42754327790105</v>
      </c>
      <c r="F62" s="23">
        <v>148</v>
      </c>
      <c r="G62" s="50">
        <v>0.06149908166911831</v>
      </c>
      <c r="H62" s="23">
        <v>51428</v>
      </c>
      <c r="I62" s="50">
        <v>21.370099811347412</v>
      </c>
      <c r="J62" s="23">
        <v>240654</v>
      </c>
      <c r="K62" s="47">
        <v>100</v>
      </c>
      <c r="M62" s="23">
        <v>240654</v>
      </c>
      <c r="N62" s="48">
        <v>94.19791214081894</v>
      </c>
    </row>
    <row r="63" spans="1:14" s="34" customFormat="1" ht="10.5" customHeight="1">
      <c r="A63" s="23" t="s">
        <v>41</v>
      </c>
      <c r="B63" s="23">
        <v>31498</v>
      </c>
      <c r="C63" s="50">
        <v>13.09241755409798</v>
      </c>
      <c r="D63" s="23">
        <v>156301</v>
      </c>
      <c r="E63" s="50">
        <v>64.96786958292806</v>
      </c>
      <c r="F63" s="23">
        <v>149</v>
      </c>
      <c r="G63" s="50">
        <v>0.061933145455603494</v>
      </c>
      <c r="H63" s="23">
        <v>52634</v>
      </c>
      <c r="I63" s="50">
        <v>21.87777971751835</v>
      </c>
      <c r="J63" s="23">
        <v>240582</v>
      </c>
      <c r="K63" s="47">
        <v>100</v>
      </c>
      <c r="M63" s="23">
        <v>240582</v>
      </c>
      <c r="N63" s="48">
        <v>94.16972956469662</v>
      </c>
    </row>
    <row r="64" spans="1:14" s="34" customFormat="1" ht="10.5" customHeight="1">
      <c r="A64" s="23" t="s">
        <v>130</v>
      </c>
      <c r="B64" s="23">
        <v>31633</v>
      </c>
      <c r="C64" s="50">
        <v>13.207712606052509</v>
      </c>
      <c r="D64" s="23">
        <v>154738</v>
      </c>
      <c r="E64" s="50">
        <v>64.60768922439709</v>
      </c>
      <c r="F64" s="23">
        <v>156</v>
      </c>
      <c r="G64" s="50">
        <v>0.06513461153049636</v>
      </c>
      <c r="H64" s="23">
        <v>52977</v>
      </c>
      <c r="I64" s="50">
        <v>22.11946355801991</v>
      </c>
      <c r="J64" s="23">
        <v>239504</v>
      </c>
      <c r="K64" s="47">
        <v>100</v>
      </c>
      <c r="M64" s="23">
        <v>239504</v>
      </c>
      <c r="N64" s="48">
        <v>93.74777377219867</v>
      </c>
    </row>
    <row r="65" spans="1:14" ht="10.5" customHeight="1">
      <c r="A65" s="23" t="s">
        <v>137</v>
      </c>
      <c r="B65" s="23">
        <v>32857</v>
      </c>
      <c r="C65" s="35">
        <v>13.797172287239182</v>
      </c>
      <c r="D65" s="23">
        <v>153008</v>
      </c>
      <c r="E65" s="50">
        <v>64.2504713554461</v>
      </c>
      <c r="F65" s="23">
        <v>136</v>
      </c>
      <c r="G65" s="50">
        <v>0.057108544026068374</v>
      </c>
      <c r="H65" s="23">
        <v>52142</v>
      </c>
      <c r="I65" s="50">
        <v>21.895247813288655</v>
      </c>
      <c r="J65" s="23">
        <v>238143</v>
      </c>
      <c r="K65" s="47">
        <v>100</v>
      </c>
      <c r="M65" s="23">
        <v>238143</v>
      </c>
      <c r="N65" s="33">
        <v>93.2150447985533</v>
      </c>
    </row>
    <row r="66" spans="1:14" s="34" customFormat="1" ht="10.5" customHeight="1">
      <c r="A66" s="23" t="s">
        <v>147</v>
      </c>
      <c r="B66" s="23">
        <v>32852</v>
      </c>
      <c r="C66" s="35">
        <v>13.880872603741059</v>
      </c>
      <c r="D66" s="23">
        <v>151148</v>
      </c>
      <c r="E66" s="50">
        <v>63.864182768484525</v>
      </c>
      <c r="F66" s="23">
        <v>138</v>
      </c>
      <c r="G66" s="50">
        <v>0.058308791529169186</v>
      </c>
      <c r="H66" s="23">
        <v>52533</v>
      </c>
      <c r="I66" s="50">
        <v>22.196635836245253</v>
      </c>
      <c r="J66" s="23">
        <v>236671</v>
      </c>
      <c r="K66" s="47">
        <v>100</v>
      </c>
      <c r="M66" s="23">
        <v>236671</v>
      </c>
      <c r="N66" s="33">
        <v>92.63886768671935</v>
      </c>
    </row>
    <row r="67" spans="1:14" s="34" customFormat="1" ht="10.5" customHeight="1">
      <c r="A67" s="23" t="s">
        <v>151</v>
      </c>
      <c r="B67" s="23">
        <f>SUM(B44,B21)</f>
        <v>32858</v>
      </c>
      <c r="C67" s="35">
        <f>B67/J67*100</f>
        <v>13.984329447615156</v>
      </c>
      <c r="D67" s="23">
        <f>SUM(D44,D21)</f>
        <v>149363</v>
      </c>
      <c r="E67" s="50">
        <f>D67/J67*100</f>
        <v>63.56873209824525</v>
      </c>
      <c r="F67" s="23">
        <f>SUM(F44,F21)</f>
        <v>129</v>
      </c>
      <c r="G67" s="50">
        <f>F67/J67*100</f>
        <v>0.054902261207083664</v>
      </c>
      <c r="H67" s="23">
        <f>SUM(H44,H21)</f>
        <v>52613</v>
      </c>
      <c r="I67" s="50">
        <f>H67/J67*100</f>
        <v>22.392036192932505</v>
      </c>
      <c r="J67" s="23">
        <f>SUM(J44,J21)</f>
        <v>234963</v>
      </c>
      <c r="K67" s="47">
        <v>100</v>
      </c>
      <c r="M67" s="23">
        <f>SUM(M44,M21)</f>
        <v>234963</v>
      </c>
      <c r="N67" s="33">
        <f>M67/$M$58*100</f>
        <v>91.97031435315117</v>
      </c>
    </row>
    <row r="68" spans="1:14" s="34" customFormat="1" ht="10.5" customHeight="1">
      <c r="A68" s="23" t="s">
        <v>160</v>
      </c>
      <c r="B68" s="23">
        <f>SUM(B45,B22)</f>
        <v>32943</v>
      </c>
      <c r="C68" s="35">
        <f>B68/J68*100</f>
        <v>14.046390653647723</v>
      </c>
      <c r="D68" s="23">
        <f>SUM(D45,D22)</f>
        <v>148616</v>
      </c>
      <c r="E68" s="50">
        <f>D68/J68*100</f>
        <v>63.36758623630239</v>
      </c>
      <c r="F68" s="23">
        <f>SUM(F45,F22)</f>
        <v>117</v>
      </c>
      <c r="G68" s="50">
        <f>F68/J68*100</f>
        <v>0.04988700805867053</v>
      </c>
      <c r="H68" s="23">
        <f>SUM(H45,H22)</f>
        <v>52854</v>
      </c>
      <c r="I68" s="50">
        <f>H68/J68*100</f>
        <v>22.536136101991218</v>
      </c>
      <c r="J68" s="23">
        <f>SUM(J45,J22)</f>
        <v>234530</v>
      </c>
      <c r="K68" s="47">
        <v>100</v>
      </c>
      <c r="M68" s="23">
        <f>SUM(M45,M22)</f>
        <v>234530</v>
      </c>
      <c r="N68" s="33">
        <f>M68/$M$58*100</f>
        <v>91.80082747174893</v>
      </c>
    </row>
    <row r="69" spans="1:14" s="34" customFormat="1" ht="10.5" customHeight="1">
      <c r="A69" s="23" t="s">
        <v>218</v>
      </c>
      <c r="B69" s="23">
        <f>SUM(B46,B23)</f>
        <v>33275</v>
      </c>
      <c r="C69" s="35">
        <f>B69/J69*100</f>
        <v>14.144466973572909</v>
      </c>
      <c r="D69" s="23">
        <f>SUM(D46,D23)</f>
        <v>148460</v>
      </c>
      <c r="E69" s="50">
        <f>D69/J69*100</f>
        <v>63.10706436954572</v>
      </c>
      <c r="F69" s="23">
        <f>SUM(F46,F23)</f>
        <v>129</v>
      </c>
      <c r="G69" s="50">
        <f>F69/J69*100</f>
        <v>0.054835048522641774</v>
      </c>
      <c r="H69" s="23">
        <f>SUM(H46,H23)</f>
        <v>53387</v>
      </c>
      <c r="I69" s="50">
        <f>H69/J69*100</f>
        <v>22.69363360835873</v>
      </c>
      <c r="J69" s="23">
        <f>SUM(J46,J23)</f>
        <v>235251</v>
      </c>
      <c r="K69" s="47">
        <v>100</v>
      </c>
      <c r="M69" s="23">
        <f>SUM(M46,M23)</f>
        <v>235251</v>
      </c>
      <c r="N69" s="33">
        <f>M69/$M$58*100</f>
        <v>92.08304465764041</v>
      </c>
    </row>
    <row r="70" spans="1:14" s="34" customFormat="1" ht="10.5" customHeight="1">
      <c r="A70" s="40" t="s">
        <v>252</v>
      </c>
      <c r="B70" s="40">
        <f>SUM(B47,B24)</f>
        <v>33900</v>
      </c>
      <c r="C70" s="42">
        <f>B70/J70*100</f>
        <v>14.155670619675965</v>
      </c>
      <c r="D70" s="40">
        <f>SUM(D47,D24)</f>
        <v>150730</v>
      </c>
      <c r="E70" s="53">
        <f>D70/J70*100</f>
        <v>62.940537831969266</v>
      </c>
      <c r="F70" s="40">
        <f>SUM(F47,F24)</f>
        <v>140</v>
      </c>
      <c r="G70" s="53">
        <f>F70/J70*100</f>
        <v>0.05845999665942877</v>
      </c>
      <c r="H70" s="40">
        <f>SUM(H47,H24)</f>
        <v>54710</v>
      </c>
      <c r="I70" s="53">
        <f>H70/J70*100</f>
        <v>22.845331551695338</v>
      </c>
      <c r="J70" s="40">
        <f>SUM(J47,J24)</f>
        <v>239480</v>
      </c>
      <c r="K70" s="56">
        <v>101</v>
      </c>
      <c r="M70" s="40">
        <f>SUM(M47,M24)</f>
        <v>239480</v>
      </c>
      <c r="N70" s="45">
        <f>M70/$M$58*100</f>
        <v>93.73837958015791</v>
      </c>
    </row>
    <row r="71" spans="1:14" ht="10.5" customHeight="1">
      <c r="A71" s="57"/>
      <c r="B71" s="57"/>
      <c r="C71" s="35"/>
      <c r="D71" s="57"/>
      <c r="E71" s="50"/>
      <c r="F71" s="57"/>
      <c r="G71" s="50"/>
      <c r="H71" s="57"/>
      <c r="I71" s="50"/>
      <c r="J71" s="57"/>
      <c r="K71" s="203"/>
      <c r="M71" s="57"/>
      <c r="N71" s="50"/>
    </row>
    <row r="72" ht="10.5" customHeight="1">
      <c r="A72" s="9" t="s">
        <v>161</v>
      </c>
    </row>
    <row r="73" ht="10.5" customHeight="1">
      <c r="A73" s="9" t="s">
        <v>42</v>
      </c>
    </row>
    <row r="74" ht="10.5" customHeight="1">
      <c r="A74" s="9" t="s">
        <v>43</v>
      </c>
    </row>
    <row r="75" ht="10.5" customHeight="1">
      <c r="A75" s="9" t="s">
        <v>44</v>
      </c>
    </row>
    <row r="76" ht="9.75">
      <c r="A76" s="9" t="s">
        <v>162</v>
      </c>
    </row>
  </sheetData>
  <sheetProtection/>
  <mergeCells count="2">
    <mergeCell ref="H30:I30"/>
    <mergeCell ref="H53:I5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B13" sqref="B13"/>
    </sheetView>
  </sheetViews>
  <sheetFormatPr defaultColWidth="9.140625" defaultRowHeight="12.75"/>
  <cols>
    <col min="1" max="1" width="9.140625" style="9" customWidth="1"/>
    <col min="2" max="12" width="6.7109375" style="9" customWidth="1"/>
    <col min="13" max="13" width="1.8515625" style="9" customWidth="1"/>
    <col min="14" max="15" width="6.7109375" style="9" customWidth="1"/>
    <col min="16" max="16384" width="9.140625" style="9" customWidth="1"/>
  </cols>
  <sheetData>
    <row r="1" ht="10.5" customHeight="1">
      <c r="A1" s="5" t="s">
        <v>249</v>
      </c>
    </row>
    <row r="2" ht="10.5" customHeight="1">
      <c r="A2" s="5"/>
    </row>
    <row r="3" spans="1:15" ht="12" customHeight="1">
      <c r="A3" s="10" t="s">
        <v>172</v>
      </c>
      <c r="B3" s="11"/>
      <c r="C3" s="11"/>
      <c r="D3" s="11"/>
      <c r="E3" s="11"/>
      <c r="F3" s="13"/>
      <c r="G3" s="13"/>
      <c r="H3" s="11"/>
      <c r="I3" s="11"/>
      <c r="J3" s="11"/>
      <c r="K3" s="11"/>
      <c r="L3" s="11"/>
      <c r="M3" s="13"/>
      <c r="N3" s="13"/>
      <c r="O3" s="13"/>
    </row>
    <row r="4" spans="1:15" ht="10.5" customHeight="1">
      <c r="A4" s="10" t="s">
        <v>217</v>
      </c>
      <c r="B4" s="11"/>
      <c r="C4" s="11"/>
      <c r="D4" s="11"/>
      <c r="E4" s="11"/>
      <c r="F4" s="13"/>
      <c r="G4" s="13"/>
      <c r="H4" s="11"/>
      <c r="I4" s="11"/>
      <c r="J4" s="11"/>
      <c r="K4" s="11"/>
      <c r="L4" s="11"/>
      <c r="M4" s="13"/>
      <c r="N4" s="13"/>
      <c r="O4" s="13"/>
    </row>
    <row r="5" spans="1:12" ht="10.5" customHeight="1">
      <c r="A5" s="6"/>
      <c r="B5" s="6"/>
      <c r="C5" s="6"/>
      <c r="D5" s="6"/>
      <c r="E5" s="6"/>
      <c r="F5" s="6"/>
      <c r="G5" s="6"/>
      <c r="H5" s="6"/>
      <c r="I5" s="6"/>
      <c r="J5" s="6"/>
      <c r="K5" s="6"/>
      <c r="L5" s="6"/>
    </row>
    <row r="6" spans="1:15" ht="10.5" customHeight="1">
      <c r="A6" s="15"/>
      <c r="B6" s="16" t="s">
        <v>11</v>
      </c>
      <c r="C6" s="17"/>
      <c r="D6" s="16" t="s">
        <v>9</v>
      </c>
      <c r="E6" s="59"/>
      <c r="F6" s="16" t="s">
        <v>0</v>
      </c>
      <c r="G6" s="59"/>
      <c r="H6" s="16" t="s">
        <v>1</v>
      </c>
      <c r="I6" s="59"/>
      <c r="J6" s="16" t="s">
        <v>4</v>
      </c>
      <c r="K6" s="60"/>
      <c r="L6" s="61"/>
      <c r="N6" s="16" t="s">
        <v>45</v>
      </c>
      <c r="O6" s="61"/>
    </row>
    <row r="7" spans="1:15" ht="10.5" customHeight="1">
      <c r="A7" s="62" t="s">
        <v>24</v>
      </c>
      <c r="B7" s="21" t="s">
        <v>5</v>
      </c>
      <c r="C7" s="22"/>
      <c r="D7" s="20" t="s">
        <v>12</v>
      </c>
      <c r="E7" s="11"/>
      <c r="F7" s="23"/>
      <c r="G7" s="6"/>
      <c r="H7" s="23"/>
      <c r="I7" s="6"/>
      <c r="J7" s="23"/>
      <c r="K7" s="57"/>
      <c r="L7" s="63"/>
      <c r="N7" s="64" t="s">
        <v>46</v>
      </c>
      <c r="O7" s="65"/>
    </row>
    <row r="8" spans="1:15" s="30" customFormat="1" ht="10.5" customHeight="1">
      <c r="A8" s="26"/>
      <c r="B8" s="66" t="s">
        <v>2</v>
      </c>
      <c r="C8" s="67" t="s">
        <v>3</v>
      </c>
      <c r="D8" s="66" t="s">
        <v>2</v>
      </c>
      <c r="E8" s="67" t="s">
        <v>3</v>
      </c>
      <c r="F8" s="66" t="s">
        <v>2</v>
      </c>
      <c r="G8" s="67" t="s">
        <v>3</v>
      </c>
      <c r="H8" s="66" t="s">
        <v>2</v>
      </c>
      <c r="I8" s="67" t="s">
        <v>3</v>
      </c>
      <c r="J8" s="66" t="s">
        <v>2</v>
      </c>
      <c r="K8" s="67" t="s">
        <v>3</v>
      </c>
      <c r="L8" s="68" t="s">
        <v>4</v>
      </c>
      <c r="N8" s="66" t="s">
        <v>2</v>
      </c>
      <c r="O8" s="68" t="s">
        <v>3</v>
      </c>
    </row>
    <row r="9" spans="1:15" ht="12" customHeight="1">
      <c r="A9" s="70" t="s">
        <v>33</v>
      </c>
      <c r="B9" s="57">
        <v>16133</v>
      </c>
      <c r="C9" s="63">
        <v>14801</v>
      </c>
      <c r="D9" s="57">
        <v>84024</v>
      </c>
      <c r="E9" s="63">
        <v>81731</v>
      </c>
      <c r="F9" s="57">
        <v>138</v>
      </c>
      <c r="G9" s="63">
        <v>137</v>
      </c>
      <c r="H9" s="57">
        <v>22827</v>
      </c>
      <c r="I9" s="63">
        <v>20723</v>
      </c>
      <c r="J9" s="23">
        <v>123122</v>
      </c>
      <c r="K9" s="57">
        <v>117392</v>
      </c>
      <c r="L9" s="63">
        <v>240514</v>
      </c>
      <c r="M9" s="71"/>
      <c r="N9" s="69">
        <v>51.191198849131446</v>
      </c>
      <c r="O9" s="33">
        <v>48.80880115086856</v>
      </c>
    </row>
    <row r="10" spans="1:15" ht="12" customHeight="1">
      <c r="A10" s="70" t="s">
        <v>34</v>
      </c>
      <c r="B10" s="57">
        <v>16523</v>
      </c>
      <c r="C10" s="57">
        <v>14984</v>
      </c>
      <c r="D10" s="23">
        <v>86334</v>
      </c>
      <c r="E10" s="57">
        <v>83827</v>
      </c>
      <c r="F10" s="23">
        <v>140</v>
      </c>
      <c r="G10" s="57">
        <v>126</v>
      </c>
      <c r="H10" s="23">
        <v>23900</v>
      </c>
      <c r="I10" s="57">
        <v>21797</v>
      </c>
      <c r="J10" s="23">
        <v>126897</v>
      </c>
      <c r="K10" s="57">
        <v>120734</v>
      </c>
      <c r="L10" s="63">
        <v>247631</v>
      </c>
      <c r="M10" s="34"/>
      <c r="N10" s="69">
        <v>51.2443918572392</v>
      </c>
      <c r="O10" s="33">
        <v>48.755608142760806</v>
      </c>
    </row>
    <row r="11" spans="1:15" s="34" customFormat="1" ht="12" customHeight="1">
      <c r="A11" s="70" t="s">
        <v>35</v>
      </c>
      <c r="B11" s="23">
        <v>16830</v>
      </c>
      <c r="C11" s="57">
        <v>15172</v>
      </c>
      <c r="D11" s="23">
        <v>88361</v>
      </c>
      <c r="E11" s="57">
        <v>84921</v>
      </c>
      <c r="F11" s="23">
        <v>137</v>
      </c>
      <c r="G11" s="57">
        <v>116</v>
      </c>
      <c r="H11" s="23">
        <v>24860</v>
      </c>
      <c r="I11" s="57">
        <v>22703</v>
      </c>
      <c r="J11" s="23">
        <v>130188</v>
      </c>
      <c r="K11" s="57">
        <v>122912</v>
      </c>
      <c r="L11" s="63">
        <v>253100</v>
      </c>
      <c r="N11" s="69">
        <v>51.43737653101541</v>
      </c>
      <c r="O11" s="33">
        <v>48.56262346898459</v>
      </c>
    </row>
    <row r="12" spans="1:15" s="34" customFormat="1" ht="12" customHeight="1">
      <c r="A12" s="70" t="s">
        <v>36</v>
      </c>
      <c r="B12" s="23">
        <v>16793</v>
      </c>
      <c r="C12" s="57">
        <v>15239</v>
      </c>
      <c r="D12" s="23">
        <v>87836</v>
      </c>
      <c r="E12" s="57">
        <v>85240</v>
      </c>
      <c r="F12" s="23">
        <v>140</v>
      </c>
      <c r="G12" s="57">
        <v>124</v>
      </c>
      <c r="H12" s="23">
        <v>25328</v>
      </c>
      <c r="I12" s="57">
        <v>23056</v>
      </c>
      <c r="J12" s="23">
        <v>130097</v>
      </c>
      <c r="K12" s="57">
        <v>123659</v>
      </c>
      <c r="L12" s="63">
        <v>253756</v>
      </c>
      <c r="N12" s="69">
        <v>51.268541433503046</v>
      </c>
      <c r="O12" s="33">
        <v>48.73145856649695</v>
      </c>
    </row>
    <row r="13" spans="1:15" s="34" customFormat="1" ht="12" customHeight="1">
      <c r="A13" s="70" t="s">
        <v>37</v>
      </c>
      <c r="B13" s="23">
        <v>16882</v>
      </c>
      <c r="C13" s="57">
        <v>15439</v>
      </c>
      <c r="D13" s="23">
        <v>86396</v>
      </c>
      <c r="E13" s="57">
        <v>83507</v>
      </c>
      <c r="F13" s="23">
        <v>130</v>
      </c>
      <c r="G13" s="57">
        <v>125</v>
      </c>
      <c r="H13" s="23">
        <v>25487</v>
      </c>
      <c r="I13" s="57">
        <v>23293</v>
      </c>
      <c r="J13" s="23">
        <v>128895</v>
      </c>
      <c r="K13" s="57">
        <v>122364</v>
      </c>
      <c r="L13" s="63">
        <v>251259</v>
      </c>
      <c r="N13" s="69">
        <v>51.29965493773357</v>
      </c>
      <c r="O13" s="33">
        <v>48.70034506226643</v>
      </c>
    </row>
    <row r="14" spans="1:15" s="34" customFormat="1" ht="12" customHeight="1">
      <c r="A14" s="70" t="s">
        <v>38</v>
      </c>
      <c r="B14" s="23">
        <v>16585</v>
      </c>
      <c r="C14" s="57">
        <v>15401</v>
      </c>
      <c r="D14" s="23">
        <v>83307</v>
      </c>
      <c r="E14" s="57">
        <v>80830</v>
      </c>
      <c r="F14" s="23">
        <v>135</v>
      </c>
      <c r="G14" s="57">
        <v>109</v>
      </c>
      <c r="H14" s="23">
        <v>25666</v>
      </c>
      <c r="I14" s="57">
        <v>23671</v>
      </c>
      <c r="J14" s="23">
        <v>125693</v>
      </c>
      <c r="K14" s="57">
        <v>120011</v>
      </c>
      <c r="L14" s="63">
        <v>245704</v>
      </c>
      <c r="N14" s="69">
        <v>51.15626933220461</v>
      </c>
      <c r="O14" s="33">
        <v>48.8437306677954</v>
      </c>
    </row>
    <row r="15" spans="1:15" s="34" customFormat="1" ht="12" customHeight="1">
      <c r="A15" s="70" t="s">
        <v>39</v>
      </c>
      <c r="B15" s="23">
        <v>16185</v>
      </c>
      <c r="C15" s="57">
        <v>15049</v>
      </c>
      <c r="D15" s="23">
        <v>80694</v>
      </c>
      <c r="E15" s="57">
        <v>78534</v>
      </c>
      <c r="F15" s="23">
        <v>113</v>
      </c>
      <c r="G15" s="57">
        <v>120</v>
      </c>
      <c r="H15" s="23">
        <v>26183</v>
      </c>
      <c r="I15" s="57">
        <v>23963</v>
      </c>
      <c r="J15" s="23">
        <v>123175</v>
      </c>
      <c r="K15" s="57">
        <v>117666</v>
      </c>
      <c r="L15" s="63">
        <v>240841</v>
      </c>
      <c r="N15" s="69">
        <v>51.143700615758945</v>
      </c>
      <c r="O15" s="33">
        <v>48.856299384241055</v>
      </c>
    </row>
    <row r="16" spans="1:15" s="34" customFormat="1" ht="12" customHeight="1">
      <c r="A16" s="70" t="s">
        <v>40</v>
      </c>
      <c r="B16" s="23">
        <v>16066</v>
      </c>
      <c r="C16" s="57">
        <v>15091</v>
      </c>
      <c r="D16" s="23">
        <v>79264</v>
      </c>
      <c r="E16" s="57">
        <v>77012</v>
      </c>
      <c r="F16" s="23">
        <v>73</v>
      </c>
      <c r="G16" s="57">
        <v>75</v>
      </c>
      <c r="H16" s="23">
        <v>26646</v>
      </c>
      <c r="I16" s="57">
        <v>24660</v>
      </c>
      <c r="J16" s="23">
        <v>122049</v>
      </c>
      <c r="K16" s="57">
        <v>116838</v>
      </c>
      <c r="L16" s="63">
        <v>238887</v>
      </c>
      <c r="N16" s="69">
        <v>51.09068304261011</v>
      </c>
      <c r="O16" s="33">
        <v>48.9093169573899</v>
      </c>
    </row>
    <row r="17" spans="1:15" s="34" customFormat="1" ht="12" customHeight="1">
      <c r="A17" s="70" t="s">
        <v>41</v>
      </c>
      <c r="B17" s="23">
        <v>16005</v>
      </c>
      <c r="C17" s="57">
        <v>15022</v>
      </c>
      <c r="D17" s="23">
        <v>78735</v>
      </c>
      <c r="E17" s="57">
        <v>76461</v>
      </c>
      <c r="F17" s="23">
        <v>76</v>
      </c>
      <c r="G17" s="57">
        <v>73</v>
      </c>
      <c r="H17" s="23">
        <v>27093</v>
      </c>
      <c r="I17" s="57">
        <v>25416</v>
      </c>
      <c r="J17" s="23">
        <v>121909</v>
      </c>
      <c r="K17" s="57">
        <v>116972</v>
      </c>
      <c r="L17" s="63">
        <v>238881</v>
      </c>
      <c r="N17" s="69">
        <v>51.033359706297276</v>
      </c>
      <c r="O17" s="33">
        <v>48.966640293702724</v>
      </c>
    </row>
    <row r="18" spans="1:15" s="34" customFormat="1" ht="12" customHeight="1">
      <c r="A18" s="70" t="s">
        <v>130</v>
      </c>
      <c r="B18" s="23">
        <v>15873</v>
      </c>
      <c r="C18" s="57">
        <v>15270</v>
      </c>
      <c r="D18" s="23">
        <v>78007</v>
      </c>
      <c r="E18" s="57">
        <v>75645</v>
      </c>
      <c r="F18" s="23">
        <v>80</v>
      </c>
      <c r="G18" s="57">
        <v>76</v>
      </c>
      <c r="H18" s="23">
        <v>27104</v>
      </c>
      <c r="I18" s="57">
        <v>25763</v>
      </c>
      <c r="J18" s="23">
        <v>121064</v>
      </c>
      <c r="K18" s="57">
        <v>116754</v>
      </c>
      <c r="L18" s="63">
        <v>237818</v>
      </c>
      <c r="N18" s="69">
        <v>50.90615512702992</v>
      </c>
      <c r="O18" s="33">
        <v>49.09384487297009</v>
      </c>
    </row>
    <row r="19" spans="1:15" ht="12" customHeight="1">
      <c r="A19" s="70" t="s">
        <v>137</v>
      </c>
      <c r="B19" s="23">
        <v>16447</v>
      </c>
      <c r="C19" s="57">
        <v>15888</v>
      </c>
      <c r="D19" s="23">
        <v>77226</v>
      </c>
      <c r="E19" s="57">
        <v>74684</v>
      </c>
      <c r="F19" s="23">
        <v>71</v>
      </c>
      <c r="G19" s="57">
        <v>65</v>
      </c>
      <c r="H19" s="23">
        <v>26666</v>
      </c>
      <c r="I19" s="57">
        <v>25370</v>
      </c>
      <c r="J19" s="23">
        <v>120410</v>
      </c>
      <c r="K19" s="57">
        <v>116007</v>
      </c>
      <c r="L19" s="63">
        <v>236417</v>
      </c>
      <c r="N19" s="69">
        <v>50.93119361128853</v>
      </c>
      <c r="O19" s="33">
        <v>49.06880638871147</v>
      </c>
    </row>
    <row r="20" spans="1:15" s="34" customFormat="1" ht="12" customHeight="1">
      <c r="A20" s="70" t="s">
        <v>147</v>
      </c>
      <c r="B20" s="23">
        <v>16493</v>
      </c>
      <c r="C20" s="57">
        <v>15840</v>
      </c>
      <c r="D20" s="23">
        <v>76298</v>
      </c>
      <c r="E20" s="57">
        <v>73767</v>
      </c>
      <c r="F20" s="23">
        <v>68</v>
      </c>
      <c r="G20" s="57">
        <v>70</v>
      </c>
      <c r="H20" s="23">
        <v>26842</v>
      </c>
      <c r="I20" s="57">
        <v>25573</v>
      </c>
      <c r="J20" s="23">
        <v>119701</v>
      </c>
      <c r="K20" s="57">
        <v>115250</v>
      </c>
      <c r="L20" s="63">
        <v>234951</v>
      </c>
      <c r="N20" s="69">
        <v>50.947218781788536</v>
      </c>
      <c r="O20" s="33">
        <v>49.05278121821146</v>
      </c>
    </row>
    <row r="21" spans="1:15" s="34" customFormat="1" ht="12" customHeight="1">
      <c r="A21" s="70" t="s">
        <v>151</v>
      </c>
      <c r="B21" s="23">
        <v>16454</v>
      </c>
      <c r="C21" s="57">
        <v>15852</v>
      </c>
      <c r="D21" s="23">
        <v>75220</v>
      </c>
      <c r="E21" s="57">
        <v>73033</v>
      </c>
      <c r="F21" s="23">
        <v>65</v>
      </c>
      <c r="G21" s="57">
        <v>64</v>
      </c>
      <c r="H21" s="23">
        <v>26978</v>
      </c>
      <c r="I21" s="57">
        <v>25506</v>
      </c>
      <c r="J21" s="23">
        <f aca="true" t="shared" si="0" ref="J21:K23">SUM(H21,F21,D21,B21)</f>
        <v>118717</v>
      </c>
      <c r="K21" s="57">
        <f t="shared" si="0"/>
        <v>114455</v>
      </c>
      <c r="L21" s="63">
        <f>SUM(J21:K21)</f>
        <v>233172</v>
      </c>
      <c r="N21" s="69">
        <f>J21/L21*100</f>
        <v>50.91391762304222</v>
      </c>
      <c r="O21" s="33">
        <f>K21/L21*100</f>
        <v>49.08608237695778</v>
      </c>
    </row>
    <row r="22" spans="1:15" s="34" customFormat="1" ht="12" customHeight="1">
      <c r="A22" s="70" t="s">
        <v>160</v>
      </c>
      <c r="B22" s="23">
        <v>16573</v>
      </c>
      <c r="C22" s="57">
        <v>15833</v>
      </c>
      <c r="D22" s="23">
        <v>74942</v>
      </c>
      <c r="E22" s="57">
        <v>72538</v>
      </c>
      <c r="F22" s="23">
        <v>67</v>
      </c>
      <c r="G22" s="57">
        <v>50</v>
      </c>
      <c r="H22" s="23">
        <v>27124</v>
      </c>
      <c r="I22" s="57">
        <v>25582</v>
      </c>
      <c r="J22" s="23">
        <f t="shared" si="0"/>
        <v>118706</v>
      </c>
      <c r="K22" s="57">
        <f t="shared" si="0"/>
        <v>114003</v>
      </c>
      <c r="L22" s="63">
        <f>SUM(J22:K22)</f>
        <v>232709</v>
      </c>
      <c r="N22" s="69">
        <f>J22/L22*100</f>
        <v>51.0104894954643</v>
      </c>
      <c r="O22" s="33">
        <f>K22/L22*100</f>
        <v>48.98951050453571</v>
      </c>
    </row>
    <row r="23" spans="1:15" s="34" customFormat="1" ht="12" customHeight="1">
      <c r="A23" s="70" t="s">
        <v>218</v>
      </c>
      <c r="B23" s="23">
        <v>16679</v>
      </c>
      <c r="C23" s="57">
        <v>16027</v>
      </c>
      <c r="D23" s="23">
        <v>75048</v>
      </c>
      <c r="E23" s="57">
        <v>72234</v>
      </c>
      <c r="F23" s="23">
        <v>72</v>
      </c>
      <c r="G23" s="57">
        <v>57</v>
      </c>
      <c r="H23" s="23">
        <v>27447</v>
      </c>
      <c r="I23" s="57">
        <v>25780</v>
      </c>
      <c r="J23" s="23">
        <f t="shared" si="0"/>
        <v>119246</v>
      </c>
      <c r="K23" s="57">
        <f t="shared" si="0"/>
        <v>114098</v>
      </c>
      <c r="L23" s="63">
        <f>SUM(J23:K23)</f>
        <v>233344</v>
      </c>
      <c r="N23" s="69">
        <f>J23/L23*100</f>
        <v>51.103092430060336</v>
      </c>
      <c r="O23" s="33">
        <f>K23/L23*100</f>
        <v>48.89690756993966</v>
      </c>
    </row>
    <row r="24" spans="1:15" s="34" customFormat="1" ht="12" customHeight="1">
      <c r="A24" s="72" t="s">
        <v>252</v>
      </c>
      <c r="B24" s="40">
        <v>16943</v>
      </c>
      <c r="C24" s="73">
        <v>16335</v>
      </c>
      <c r="D24" s="40">
        <v>76254</v>
      </c>
      <c r="E24" s="73">
        <v>73318</v>
      </c>
      <c r="F24" s="40">
        <v>71</v>
      </c>
      <c r="G24" s="73">
        <v>69</v>
      </c>
      <c r="H24" s="40">
        <v>28190</v>
      </c>
      <c r="I24" s="73">
        <v>26350</v>
      </c>
      <c r="J24" s="40">
        <f>SUM(H24,F24,D24,B24)</f>
        <v>121458</v>
      </c>
      <c r="K24" s="73">
        <f>SUM(I24,G24,E24,C24)</f>
        <v>116072</v>
      </c>
      <c r="L24" s="74">
        <f>SUM(J24:K24)</f>
        <v>237530</v>
      </c>
      <c r="N24" s="75">
        <f>J24/L24*100</f>
        <v>51.133751526123014</v>
      </c>
      <c r="O24" s="45">
        <f>K24/L24*100</f>
        <v>48.866248473876986</v>
      </c>
    </row>
    <row r="26" spans="1:15" ht="9.75">
      <c r="A26" s="10" t="s">
        <v>166</v>
      </c>
      <c r="B26" s="11"/>
      <c r="C26" s="11"/>
      <c r="D26" s="11"/>
      <c r="E26" s="11"/>
      <c r="F26" s="11"/>
      <c r="G26" s="13"/>
      <c r="H26" s="11"/>
      <c r="I26" s="11"/>
      <c r="J26" s="11"/>
      <c r="K26" s="11"/>
      <c r="L26" s="11"/>
      <c r="M26" s="13"/>
      <c r="N26" s="13"/>
      <c r="O26" s="13"/>
    </row>
    <row r="27" spans="1:15" ht="9.75">
      <c r="A27" s="10" t="s">
        <v>217</v>
      </c>
      <c r="B27" s="11"/>
      <c r="C27" s="11"/>
      <c r="D27" s="11"/>
      <c r="E27" s="11"/>
      <c r="F27" s="11"/>
      <c r="G27" s="13"/>
      <c r="H27" s="11"/>
      <c r="I27" s="11"/>
      <c r="J27" s="11"/>
      <c r="K27" s="11"/>
      <c r="L27" s="11"/>
      <c r="M27" s="13"/>
      <c r="N27" s="13"/>
      <c r="O27" s="13"/>
    </row>
    <row r="28" spans="1:12" ht="9.75">
      <c r="A28" s="6"/>
      <c r="B28" s="6"/>
      <c r="C28" s="6"/>
      <c r="D28" s="6"/>
      <c r="E28" s="6"/>
      <c r="F28" s="6"/>
      <c r="G28" s="6"/>
      <c r="H28" s="6"/>
      <c r="I28" s="6"/>
      <c r="J28" s="6"/>
      <c r="K28" s="6"/>
      <c r="L28" s="6"/>
    </row>
    <row r="29" spans="1:15" ht="9.75">
      <c r="A29" s="15"/>
      <c r="B29" s="16" t="s">
        <v>11</v>
      </c>
      <c r="C29" s="17"/>
      <c r="D29" s="16" t="s">
        <v>9</v>
      </c>
      <c r="E29" s="59"/>
      <c r="F29" s="16" t="s">
        <v>0</v>
      </c>
      <c r="G29" s="59"/>
      <c r="H29" s="16" t="s">
        <v>1</v>
      </c>
      <c r="I29" s="59"/>
      <c r="J29" s="16" t="s">
        <v>4</v>
      </c>
      <c r="K29" s="60"/>
      <c r="L29" s="61"/>
      <c r="N29" s="16" t="s">
        <v>45</v>
      </c>
      <c r="O29" s="61"/>
    </row>
    <row r="30" spans="1:15" ht="9.75">
      <c r="A30" s="20" t="s">
        <v>24</v>
      </c>
      <c r="B30" s="21" t="s">
        <v>5</v>
      </c>
      <c r="C30" s="22"/>
      <c r="D30" s="20" t="s">
        <v>12</v>
      </c>
      <c r="E30" s="11"/>
      <c r="F30" s="23"/>
      <c r="G30" s="6"/>
      <c r="H30" s="501" t="str">
        <f>"+ VGC"</f>
        <v>+ VGC</v>
      </c>
      <c r="I30" s="502"/>
      <c r="J30" s="23"/>
      <c r="K30" s="57"/>
      <c r="L30" s="63"/>
      <c r="N30" s="64" t="s">
        <v>46</v>
      </c>
      <c r="O30" s="65"/>
    </row>
    <row r="31" spans="1:15" s="30" customFormat="1" ht="9.75">
      <c r="A31" s="26"/>
      <c r="B31" s="66" t="s">
        <v>2</v>
      </c>
      <c r="C31" s="67" t="s">
        <v>3</v>
      </c>
      <c r="D31" s="66" t="s">
        <v>2</v>
      </c>
      <c r="E31" s="67" t="s">
        <v>3</v>
      </c>
      <c r="F31" s="66" t="s">
        <v>2</v>
      </c>
      <c r="G31" s="67" t="s">
        <v>3</v>
      </c>
      <c r="H31" s="66" t="s">
        <v>2</v>
      </c>
      <c r="I31" s="67" t="s">
        <v>3</v>
      </c>
      <c r="J31" s="66" t="s">
        <v>2</v>
      </c>
      <c r="K31" s="67" t="s">
        <v>3</v>
      </c>
      <c r="L31" s="68" t="s">
        <v>4</v>
      </c>
      <c r="N31" s="66" t="s">
        <v>2</v>
      </c>
      <c r="O31" s="68" t="s">
        <v>3</v>
      </c>
    </row>
    <row r="32" spans="1:15" ht="9.75">
      <c r="A32" s="70" t="s">
        <v>33</v>
      </c>
      <c r="B32" s="57">
        <v>185</v>
      </c>
      <c r="C32" s="63">
        <v>132</v>
      </c>
      <c r="D32" s="57">
        <v>633</v>
      </c>
      <c r="E32" s="63">
        <v>379</v>
      </c>
      <c r="F32" s="57">
        <v>2</v>
      </c>
      <c r="G32" s="63">
        <v>4</v>
      </c>
      <c r="H32" s="57">
        <v>57</v>
      </c>
      <c r="I32" s="63">
        <v>21</v>
      </c>
      <c r="J32" s="23">
        <v>877</v>
      </c>
      <c r="K32" s="57">
        <v>536</v>
      </c>
      <c r="L32" s="63">
        <v>1413</v>
      </c>
      <c r="M32" s="63"/>
      <c r="N32" s="69">
        <v>62.06652512384997</v>
      </c>
      <c r="O32" s="33">
        <v>37.933474876150036</v>
      </c>
    </row>
    <row r="33" spans="1:15" s="34" customFormat="1" ht="9.75">
      <c r="A33" s="70" t="s">
        <v>34</v>
      </c>
      <c r="B33" s="23">
        <v>219</v>
      </c>
      <c r="C33" s="57">
        <v>121</v>
      </c>
      <c r="D33" s="23">
        <v>662</v>
      </c>
      <c r="E33" s="57">
        <v>396</v>
      </c>
      <c r="F33" s="23">
        <v>4</v>
      </c>
      <c r="G33" s="57">
        <v>7</v>
      </c>
      <c r="H33" s="23">
        <v>69</v>
      </c>
      <c r="I33" s="57">
        <v>30</v>
      </c>
      <c r="J33" s="23">
        <v>954</v>
      </c>
      <c r="K33" s="57">
        <v>554</v>
      </c>
      <c r="L33" s="63">
        <v>1508</v>
      </c>
      <c r="N33" s="69">
        <v>63.26259946949602</v>
      </c>
      <c r="O33" s="33">
        <v>36.737400530503976</v>
      </c>
    </row>
    <row r="34" spans="1:15" s="34" customFormat="1" ht="9.75">
      <c r="A34" s="70" t="s">
        <v>35</v>
      </c>
      <c r="B34" s="23">
        <v>249</v>
      </c>
      <c r="C34" s="57">
        <v>139</v>
      </c>
      <c r="D34" s="23">
        <v>683</v>
      </c>
      <c r="E34" s="57">
        <v>445</v>
      </c>
      <c r="F34" s="23">
        <v>3</v>
      </c>
      <c r="G34" s="57">
        <v>5</v>
      </c>
      <c r="H34" s="23">
        <v>70</v>
      </c>
      <c r="I34" s="57">
        <v>37</v>
      </c>
      <c r="J34" s="23">
        <v>1005</v>
      </c>
      <c r="K34" s="57">
        <v>626</v>
      </c>
      <c r="L34" s="63">
        <v>1631</v>
      </c>
      <c r="N34" s="69">
        <v>61.618638871857755</v>
      </c>
      <c r="O34" s="33">
        <v>38.381361128142245</v>
      </c>
    </row>
    <row r="35" spans="1:15" s="34" customFormat="1" ht="9.75">
      <c r="A35" s="70" t="s">
        <v>36</v>
      </c>
      <c r="B35" s="23">
        <v>277</v>
      </c>
      <c r="C35" s="57">
        <v>148</v>
      </c>
      <c r="D35" s="23">
        <v>734</v>
      </c>
      <c r="E35" s="57">
        <v>441</v>
      </c>
      <c r="F35" s="51">
        <v>0</v>
      </c>
      <c r="G35" s="52">
        <v>0</v>
      </c>
      <c r="H35" s="23">
        <v>80</v>
      </c>
      <c r="I35" s="57">
        <v>41</v>
      </c>
      <c r="J35" s="23">
        <v>1091</v>
      </c>
      <c r="K35" s="57">
        <v>630</v>
      </c>
      <c r="L35" s="63">
        <v>1721</v>
      </c>
      <c r="N35" s="69">
        <v>63.39337594421848</v>
      </c>
      <c r="O35" s="33">
        <v>36.60662405578152</v>
      </c>
    </row>
    <row r="36" spans="1:15" s="34" customFormat="1" ht="9.75">
      <c r="A36" s="70" t="s">
        <v>37</v>
      </c>
      <c r="B36" s="23">
        <v>267</v>
      </c>
      <c r="C36" s="57">
        <v>153</v>
      </c>
      <c r="D36" s="23">
        <v>806</v>
      </c>
      <c r="E36" s="57">
        <v>440</v>
      </c>
      <c r="F36" s="51">
        <v>0</v>
      </c>
      <c r="G36" s="52">
        <v>0</v>
      </c>
      <c r="H36" s="23">
        <v>80</v>
      </c>
      <c r="I36" s="57">
        <v>38</v>
      </c>
      <c r="J36" s="23">
        <v>1153</v>
      </c>
      <c r="K36" s="57">
        <v>631</v>
      </c>
      <c r="L36" s="63">
        <v>1784</v>
      </c>
      <c r="N36" s="69">
        <v>64.63004484304933</v>
      </c>
      <c r="O36" s="33">
        <v>35.369955156950674</v>
      </c>
    </row>
    <row r="37" spans="1:15" s="34" customFormat="1" ht="9.75">
      <c r="A37" s="70" t="s">
        <v>38</v>
      </c>
      <c r="B37" s="23">
        <v>300</v>
      </c>
      <c r="C37" s="57">
        <v>156</v>
      </c>
      <c r="D37" s="23">
        <v>780</v>
      </c>
      <c r="E37" s="57">
        <v>453</v>
      </c>
      <c r="F37" s="51">
        <v>0</v>
      </c>
      <c r="G37" s="52">
        <v>0</v>
      </c>
      <c r="H37" s="23">
        <v>85</v>
      </c>
      <c r="I37" s="57">
        <v>37</v>
      </c>
      <c r="J37" s="23">
        <v>1165</v>
      </c>
      <c r="K37" s="57">
        <v>646</v>
      </c>
      <c r="L37" s="63">
        <v>1811</v>
      </c>
      <c r="N37" s="69">
        <v>64.32909994478189</v>
      </c>
      <c r="O37" s="33">
        <v>35.67090005521811</v>
      </c>
    </row>
    <row r="38" spans="1:15" s="34" customFormat="1" ht="9.75">
      <c r="A38" s="70" t="s">
        <v>39</v>
      </c>
      <c r="B38" s="23">
        <v>312</v>
      </c>
      <c r="C38" s="57">
        <v>160</v>
      </c>
      <c r="D38" s="23">
        <v>782</v>
      </c>
      <c r="E38" s="57">
        <v>395</v>
      </c>
      <c r="F38" s="51">
        <v>0</v>
      </c>
      <c r="G38" s="52">
        <v>0</v>
      </c>
      <c r="H38" s="23">
        <v>92</v>
      </c>
      <c r="I38" s="57">
        <v>39</v>
      </c>
      <c r="J38" s="23">
        <v>1186</v>
      </c>
      <c r="K38" s="57">
        <v>594</v>
      </c>
      <c r="L38" s="63">
        <v>1780</v>
      </c>
      <c r="N38" s="69">
        <v>66.62921348314606</v>
      </c>
      <c r="O38" s="33">
        <v>33.37078651685393</v>
      </c>
    </row>
    <row r="39" spans="1:15" s="34" customFormat="1" ht="9.75">
      <c r="A39" s="70" t="s">
        <v>40</v>
      </c>
      <c r="B39" s="23">
        <v>309</v>
      </c>
      <c r="C39" s="57">
        <v>158</v>
      </c>
      <c r="D39" s="23">
        <v>791</v>
      </c>
      <c r="E39" s="57">
        <v>387</v>
      </c>
      <c r="F39" s="51">
        <v>0</v>
      </c>
      <c r="G39" s="52">
        <v>0</v>
      </c>
      <c r="H39" s="23">
        <v>86</v>
      </c>
      <c r="I39" s="57">
        <v>36</v>
      </c>
      <c r="J39" s="23">
        <v>1186</v>
      </c>
      <c r="K39" s="57">
        <v>581</v>
      </c>
      <c r="L39" s="63">
        <v>1767</v>
      </c>
      <c r="N39" s="69">
        <v>67.11941143180532</v>
      </c>
      <c r="O39" s="33">
        <v>32.88058856819468</v>
      </c>
    </row>
    <row r="40" spans="1:15" s="34" customFormat="1" ht="9.75">
      <c r="A40" s="70" t="s">
        <v>41</v>
      </c>
      <c r="B40" s="23">
        <v>316</v>
      </c>
      <c r="C40" s="57">
        <v>155</v>
      </c>
      <c r="D40" s="23">
        <v>746</v>
      </c>
      <c r="E40" s="57">
        <v>359</v>
      </c>
      <c r="F40" s="51">
        <v>0</v>
      </c>
      <c r="G40" s="52">
        <v>0</v>
      </c>
      <c r="H40" s="23">
        <v>88</v>
      </c>
      <c r="I40" s="57">
        <v>37</v>
      </c>
      <c r="J40" s="23">
        <v>1150</v>
      </c>
      <c r="K40" s="57">
        <v>551</v>
      </c>
      <c r="L40" s="63">
        <v>1701</v>
      </c>
      <c r="N40" s="69">
        <v>67.60728982951206</v>
      </c>
      <c r="O40" s="33">
        <v>32.392710170487945</v>
      </c>
    </row>
    <row r="41" spans="1:15" s="34" customFormat="1" ht="9.75">
      <c r="A41" s="70" t="s">
        <v>130</v>
      </c>
      <c r="B41" s="23">
        <v>323</v>
      </c>
      <c r="C41" s="57">
        <v>167</v>
      </c>
      <c r="D41" s="23">
        <v>750</v>
      </c>
      <c r="E41" s="57">
        <v>336</v>
      </c>
      <c r="F41" s="51">
        <v>0</v>
      </c>
      <c r="G41" s="52">
        <v>0</v>
      </c>
      <c r="H41" s="23">
        <v>79</v>
      </c>
      <c r="I41" s="57">
        <v>31</v>
      </c>
      <c r="J41" s="23">
        <v>1152</v>
      </c>
      <c r="K41" s="57">
        <v>534</v>
      </c>
      <c r="L41" s="63">
        <v>1686</v>
      </c>
      <c r="N41" s="69">
        <v>68.32740213523132</v>
      </c>
      <c r="O41" s="33">
        <v>31.672597864768683</v>
      </c>
    </row>
    <row r="42" spans="1:15" ht="9.75">
      <c r="A42" s="70" t="s">
        <v>137</v>
      </c>
      <c r="B42" s="23">
        <v>364</v>
      </c>
      <c r="C42" s="57">
        <v>158</v>
      </c>
      <c r="D42" s="23">
        <v>738</v>
      </c>
      <c r="E42" s="57">
        <v>360</v>
      </c>
      <c r="F42" s="51">
        <v>0</v>
      </c>
      <c r="G42" s="52">
        <v>0</v>
      </c>
      <c r="H42" s="23">
        <v>74</v>
      </c>
      <c r="I42" s="57">
        <v>32</v>
      </c>
      <c r="J42" s="23">
        <v>1176</v>
      </c>
      <c r="K42" s="57">
        <v>550</v>
      </c>
      <c r="L42" s="63">
        <v>1726</v>
      </c>
      <c r="N42" s="69">
        <v>68.13441483198146</v>
      </c>
      <c r="O42" s="33">
        <v>31.865585168018537</v>
      </c>
    </row>
    <row r="43" spans="1:15" s="34" customFormat="1" ht="9.75">
      <c r="A43" s="70" t="s">
        <v>147</v>
      </c>
      <c r="B43" s="23">
        <v>346</v>
      </c>
      <c r="C43" s="57">
        <v>173</v>
      </c>
      <c r="D43" s="23">
        <v>714</v>
      </c>
      <c r="E43" s="57">
        <v>369</v>
      </c>
      <c r="F43" s="51">
        <v>0</v>
      </c>
      <c r="G43" s="52">
        <v>0</v>
      </c>
      <c r="H43" s="23">
        <v>76</v>
      </c>
      <c r="I43" s="57">
        <v>42</v>
      </c>
      <c r="J43" s="23">
        <v>1136</v>
      </c>
      <c r="K43" s="57">
        <v>584</v>
      </c>
      <c r="L43" s="63">
        <v>1720</v>
      </c>
      <c r="N43" s="69">
        <v>66.04651162790698</v>
      </c>
      <c r="O43" s="33">
        <v>33.95348837209302</v>
      </c>
    </row>
    <row r="44" spans="1:15" s="34" customFormat="1" ht="9.75">
      <c r="A44" s="70" t="s">
        <v>151</v>
      </c>
      <c r="B44" s="23">
        <v>367</v>
      </c>
      <c r="C44" s="57">
        <v>185</v>
      </c>
      <c r="D44" s="23">
        <v>752</v>
      </c>
      <c r="E44" s="57">
        <v>358</v>
      </c>
      <c r="F44" s="51">
        <v>0</v>
      </c>
      <c r="G44" s="52">
        <v>0</v>
      </c>
      <c r="H44" s="23">
        <v>80</v>
      </c>
      <c r="I44" s="57">
        <v>49</v>
      </c>
      <c r="J44" s="23">
        <f aca="true" t="shared" si="1" ref="J44:K46">SUM(H44,F44,D44,B44)</f>
        <v>1199</v>
      </c>
      <c r="K44" s="57">
        <f t="shared" si="1"/>
        <v>592</v>
      </c>
      <c r="L44" s="63">
        <f>SUM(J44:K44)</f>
        <v>1791</v>
      </c>
      <c r="N44" s="69">
        <f>J44/L44*100</f>
        <v>66.94584031267449</v>
      </c>
      <c r="O44" s="33">
        <f>K44/L44*100</f>
        <v>33.054159687325516</v>
      </c>
    </row>
    <row r="45" spans="1:15" s="34" customFormat="1" ht="9.75">
      <c r="A45" s="70" t="s">
        <v>160</v>
      </c>
      <c r="B45" s="23">
        <v>374</v>
      </c>
      <c r="C45" s="57">
        <v>163</v>
      </c>
      <c r="D45" s="23">
        <v>748</v>
      </c>
      <c r="E45" s="57">
        <v>388</v>
      </c>
      <c r="F45" s="51">
        <v>0</v>
      </c>
      <c r="G45" s="52">
        <v>0</v>
      </c>
      <c r="H45" s="23">
        <v>108</v>
      </c>
      <c r="I45" s="57">
        <v>40</v>
      </c>
      <c r="J45" s="23">
        <f t="shared" si="1"/>
        <v>1230</v>
      </c>
      <c r="K45" s="57">
        <f t="shared" si="1"/>
        <v>591</v>
      </c>
      <c r="L45" s="63">
        <f>SUM(J45:K45)</f>
        <v>1821</v>
      </c>
      <c r="N45" s="69">
        <f>J45/L45*100</f>
        <v>67.54530477759472</v>
      </c>
      <c r="O45" s="33">
        <f>K45/L45*100</f>
        <v>32.45469522240527</v>
      </c>
    </row>
    <row r="46" spans="1:15" s="34" customFormat="1" ht="9.75">
      <c r="A46" s="70" t="s">
        <v>218</v>
      </c>
      <c r="B46" s="23">
        <v>383</v>
      </c>
      <c r="C46" s="57">
        <v>186</v>
      </c>
      <c r="D46" s="23">
        <v>782</v>
      </c>
      <c r="E46" s="57">
        <v>396</v>
      </c>
      <c r="F46" s="51"/>
      <c r="G46" s="52"/>
      <c r="H46" s="23">
        <v>118</v>
      </c>
      <c r="I46" s="57">
        <v>42</v>
      </c>
      <c r="J46" s="23">
        <f t="shared" si="1"/>
        <v>1283</v>
      </c>
      <c r="K46" s="57">
        <f t="shared" si="1"/>
        <v>624</v>
      </c>
      <c r="L46" s="63">
        <f>SUM(J46:K46)</f>
        <v>1907</v>
      </c>
      <c r="N46" s="69">
        <f>J46/L46*100</f>
        <v>67.27844782380703</v>
      </c>
      <c r="O46" s="33">
        <f>K46/L46*100</f>
        <v>32.72155217619297</v>
      </c>
    </row>
    <row r="47" spans="1:15" s="34" customFormat="1" ht="9.75">
      <c r="A47" s="72" t="s">
        <v>252</v>
      </c>
      <c r="B47" s="40">
        <v>428</v>
      </c>
      <c r="C47" s="73">
        <v>194</v>
      </c>
      <c r="D47" s="40">
        <v>762</v>
      </c>
      <c r="E47" s="73">
        <v>396</v>
      </c>
      <c r="F47" s="54">
        <v>0</v>
      </c>
      <c r="G47" s="55">
        <v>0</v>
      </c>
      <c r="H47" s="40">
        <v>125</v>
      </c>
      <c r="I47" s="73">
        <v>45</v>
      </c>
      <c r="J47" s="40">
        <f>SUM(H47,F47,D47,B47)</f>
        <v>1315</v>
      </c>
      <c r="K47" s="73">
        <f>SUM(I47,G47,E47,C47)</f>
        <v>635</v>
      </c>
      <c r="L47" s="74">
        <f>SUM(J47:K47)</f>
        <v>1950</v>
      </c>
      <c r="N47" s="75">
        <f>J47/L47*100</f>
        <v>67.43589743589745</v>
      </c>
      <c r="O47" s="45">
        <f>K47/L47*100</f>
        <v>32.56410256410256</v>
      </c>
    </row>
    <row r="49" spans="1:15" ht="9.75">
      <c r="A49" s="76" t="s">
        <v>165</v>
      </c>
      <c r="B49" s="13"/>
      <c r="C49" s="13"/>
      <c r="D49" s="13"/>
      <c r="E49" s="13"/>
      <c r="F49" s="13"/>
      <c r="G49" s="13"/>
      <c r="H49" s="13"/>
      <c r="I49" s="13"/>
      <c r="J49" s="13"/>
      <c r="K49" s="13"/>
      <c r="L49" s="13"/>
      <c r="M49" s="13"/>
      <c r="N49" s="13"/>
      <c r="O49" s="13"/>
    </row>
    <row r="50" spans="1:15" ht="9.75">
      <c r="A50" s="10" t="s">
        <v>217</v>
      </c>
      <c r="B50" s="13"/>
      <c r="C50" s="13"/>
      <c r="D50" s="13"/>
      <c r="E50" s="13"/>
      <c r="F50" s="13"/>
      <c r="G50" s="13"/>
      <c r="H50" s="13"/>
      <c r="I50" s="13"/>
      <c r="J50" s="13"/>
      <c r="K50" s="13"/>
      <c r="L50" s="13"/>
      <c r="M50" s="13"/>
      <c r="N50" s="13"/>
      <c r="O50" s="13"/>
    </row>
    <row r="51" ht="10.5" customHeight="1"/>
    <row r="52" spans="1:15" ht="9.75">
      <c r="A52" s="15"/>
      <c r="B52" s="16" t="s">
        <v>11</v>
      </c>
      <c r="C52" s="17"/>
      <c r="D52" s="16" t="s">
        <v>9</v>
      </c>
      <c r="E52" s="59"/>
      <c r="F52" s="16" t="s">
        <v>0</v>
      </c>
      <c r="G52" s="59"/>
      <c r="H52" s="16" t="s">
        <v>1</v>
      </c>
      <c r="I52" s="59"/>
      <c r="J52" s="16" t="s">
        <v>4</v>
      </c>
      <c r="K52" s="60"/>
      <c r="L52" s="61"/>
      <c r="N52" s="16" t="s">
        <v>45</v>
      </c>
      <c r="O52" s="61"/>
    </row>
    <row r="53" spans="1:15" ht="9.75">
      <c r="A53" s="20" t="s">
        <v>24</v>
      </c>
      <c r="B53" s="21" t="s">
        <v>5</v>
      </c>
      <c r="C53" s="22"/>
      <c r="D53" s="20" t="s">
        <v>12</v>
      </c>
      <c r="E53" s="11"/>
      <c r="F53" s="23"/>
      <c r="G53" s="6"/>
      <c r="H53" s="501" t="str">
        <f>"+ VGC"</f>
        <v>+ VGC</v>
      </c>
      <c r="I53" s="502"/>
      <c r="J53" s="23"/>
      <c r="K53" s="57"/>
      <c r="L53" s="63"/>
      <c r="N53" s="64" t="s">
        <v>46</v>
      </c>
      <c r="O53" s="65"/>
    </row>
    <row r="54" spans="1:15" s="30" customFormat="1" ht="9.75">
      <c r="A54" s="26"/>
      <c r="B54" s="66" t="s">
        <v>2</v>
      </c>
      <c r="C54" s="67" t="s">
        <v>3</v>
      </c>
      <c r="D54" s="66" t="s">
        <v>2</v>
      </c>
      <c r="E54" s="67" t="s">
        <v>3</v>
      </c>
      <c r="F54" s="66" t="s">
        <v>2</v>
      </c>
      <c r="G54" s="67" t="s">
        <v>3</v>
      </c>
      <c r="H54" s="66" t="s">
        <v>2</v>
      </c>
      <c r="I54" s="67" t="s">
        <v>3</v>
      </c>
      <c r="J54" s="66" t="s">
        <v>2</v>
      </c>
      <c r="K54" s="67" t="s">
        <v>3</v>
      </c>
      <c r="L54" s="68" t="s">
        <v>4</v>
      </c>
      <c r="N54" s="66" t="s">
        <v>2</v>
      </c>
      <c r="O54" s="68" t="s">
        <v>3</v>
      </c>
    </row>
    <row r="55" spans="1:15" ht="9.75">
      <c r="A55" s="70" t="s">
        <v>33</v>
      </c>
      <c r="B55" s="57">
        <v>16318</v>
      </c>
      <c r="C55" s="63">
        <v>14933</v>
      </c>
      <c r="D55" s="57">
        <v>84657</v>
      </c>
      <c r="E55" s="63">
        <v>82110</v>
      </c>
      <c r="F55" s="57">
        <v>140</v>
      </c>
      <c r="G55" s="63">
        <v>141</v>
      </c>
      <c r="H55" s="57">
        <v>22884</v>
      </c>
      <c r="I55" s="63">
        <v>20744</v>
      </c>
      <c r="J55" s="23">
        <v>123999</v>
      </c>
      <c r="K55" s="57">
        <v>117928</v>
      </c>
      <c r="L55" s="63">
        <v>241927</v>
      </c>
      <c r="M55" s="71"/>
      <c r="N55" s="69">
        <v>51.25471733208777</v>
      </c>
      <c r="O55" s="33">
        <v>48.74528266791222</v>
      </c>
    </row>
    <row r="56" spans="1:15" ht="9.75">
      <c r="A56" s="70" t="s">
        <v>34</v>
      </c>
      <c r="B56" s="57">
        <v>16742</v>
      </c>
      <c r="C56" s="57">
        <v>15105</v>
      </c>
      <c r="D56" s="23">
        <v>86996</v>
      </c>
      <c r="E56" s="57">
        <v>84223</v>
      </c>
      <c r="F56" s="23">
        <v>144</v>
      </c>
      <c r="G56" s="57">
        <v>133</v>
      </c>
      <c r="H56" s="23">
        <v>23969</v>
      </c>
      <c r="I56" s="57">
        <v>21827</v>
      </c>
      <c r="J56" s="23">
        <v>127851</v>
      </c>
      <c r="K56" s="57">
        <v>121288</v>
      </c>
      <c r="L56" s="63">
        <v>249139</v>
      </c>
      <c r="M56" s="34"/>
      <c r="N56" s="69">
        <v>51.3171362171318</v>
      </c>
      <c r="O56" s="33">
        <v>48.682863782868196</v>
      </c>
    </row>
    <row r="57" spans="1:15" s="34" customFormat="1" ht="9.75">
      <c r="A57" s="70" t="s">
        <v>35</v>
      </c>
      <c r="B57" s="57">
        <v>17079</v>
      </c>
      <c r="C57" s="57">
        <v>15311</v>
      </c>
      <c r="D57" s="23">
        <v>89044</v>
      </c>
      <c r="E57" s="57">
        <v>85366</v>
      </c>
      <c r="F57" s="23">
        <v>140</v>
      </c>
      <c r="G57" s="57">
        <v>121</v>
      </c>
      <c r="H57" s="23">
        <v>24930</v>
      </c>
      <c r="I57" s="57">
        <v>22740</v>
      </c>
      <c r="J57" s="23">
        <v>131193</v>
      </c>
      <c r="K57" s="57">
        <v>123538</v>
      </c>
      <c r="L57" s="63">
        <v>254731</v>
      </c>
      <c r="N57" s="69">
        <v>51.50256545139775</v>
      </c>
      <c r="O57" s="33">
        <v>48.49743454860225</v>
      </c>
    </row>
    <row r="58" spans="1:15" s="34" customFormat="1" ht="9.75">
      <c r="A58" s="70" t="s">
        <v>36</v>
      </c>
      <c r="B58" s="57">
        <v>17070</v>
      </c>
      <c r="C58" s="57">
        <v>15387</v>
      </c>
      <c r="D58" s="23">
        <v>88570</v>
      </c>
      <c r="E58" s="57">
        <v>85681</v>
      </c>
      <c r="F58" s="23">
        <v>140</v>
      </c>
      <c r="G58" s="57">
        <v>124</v>
      </c>
      <c r="H58" s="23">
        <v>25408</v>
      </c>
      <c r="I58" s="57">
        <v>23097</v>
      </c>
      <c r="J58" s="23">
        <v>131188</v>
      </c>
      <c r="K58" s="57">
        <v>124289</v>
      </c>
      <c r="L58" s="63">
        <v>255477</v>
      </c>
      <c r="N58" s="69">
        <v>51.35021939352662</v>
      </c>
      <c r="O58" s="33">
        <v>48.64978060647338</v>
      </c>
    </row>
    <row r="59" spans="1:15" s="34" customFormat="1" ht="9.75">
      <c r="A59" s="70" t="s">
        <v>37</v>
      </c>
      <c r="B59" s="57">
        <v>17149</v>
      </c>
      <c r="C59" s="57">
        <v>15592</v>
      </c>
      <c r="D59" s="23">
        <v>87202</v>
      </c>
      <c r="E59" s="57">
        <v>83947</v>
      </c>
      <c r="F59" s="23">
        <v>130</v>
      </c>
      <c r="G59" s="57">
        <v>125</v>
      </c>
      <c r="H59" s="23">
        <v>25567</v>
      </c>
      <c r="I59" s="57">
        <v>23331</v>
      </c>
      <c r="J59" s="23">
        <v>130048</v>
      </c>
      <c r="K59" s="57">
        <v>122995</v>
      </c>
      <c r="L59" s="63">
        <v>253043</v>
      </c>
      <c r="N59" s="69">
        <v>51.39363665463973</v>
      </c>
      <c r="O59" s="33">
        <v>48.60636334536028</v>
      </c>
    </row>
    <row r="60" spans="1:15" s="34" customFormat="1" ht="9.75">
      <c r="A60" s="70" t="s">
        <v>38</v>
      </c>
      <c r="B60" s="57">
        <v>16885</v>
      </c>
      <c r="C60" s="57">
        <v>15557</v>
      </c>
      <c r="D60" s="23">
        <v>84087</v>
      </c>
      <c r="E60" s="57">
        <v>81283</v>
      </c>
      <c r="F60" s="23">
        <v>135</v>
      </c>
      <c r="G60" s="57">
        <v>109</v>
      </c>
      <c r="H60" s="23">
        <v>25751</v>
      </c>
      <c r="I60" s="57">
        <v>23708</v>
      </c>
      <c r="J60" s="23">
        <v>126858</v>
      </c>
      <c r="K60" s="57">
        <v>120657</v>
      </c>
      <c r="L60" s="63">
        <v>247515</v>
      </c>
      <c r="N60" s="69">
        <v>51.25265135446336</v>
      </c>
      <c r="O60" s="33">
        <v>48.74734864553664</v>
      </c>
    </row>
    <row r="61" spans="1:15" s="34" customFormat="1" ht="9.75">
      <c r="A61" s="70" t="s">
        <v>39</v>
      </c>
      <c r="B61" s="57">
        <v>16497</v>
      </c>
      <c r="C61" s="57">
        <v>15209</v>
      </c>
      <c r="D61" s="23">
        <v>81476</v>
      </c>
      <c r="E61" s="57">
        <v>78929</v>
      </c>
      <c r="F61" s="23">
        <v>113</v>
      </c>
      <c r="G61" s="57">
        <v>120</v>
      </c>
      <c r="H61" s="23">
        <v>26275</v>
      </c>
      <c r="I61" s="57">
        <v>24002</v>
      </c>
      <c r="J61" s="23">
        <v>124361</v>
      </c>
      <c r="K61" s="57">
        <v>118260</v>
      </c>
      <c r="L61" s="63">
        <v>242621</v>
      </c>
      <c r="N61" s="69">
        <v>51.25731078513402</v>
      </c>
      <c r="O61" s="33">
        <v>48.74268921486598</v>
      </c>
    </row>
    <row r="62" spans="1:15" s="34" customFormat="1" ht="9.75">
      <c r="A62" s="70" t="s">
        <v>40</v>
      </c>
      <c r="B62" s="57">
        <v>16375</v>
      </c>
      <c r="C62" s="57">
        <v>15249</v>
      </c>
      <c r="D62" s="23">
        <v>80055</v>
      </c>
      <c r="E62" s="57">
        <v>77399</v>
      </c>
      <c r="F62" s="23">
        <v>73</v>
      </c>
      <c r="G62" s="57">
        <v>75</v>
      </c>
      <c r="H62" s="23">
        <v>26732</v>
      </c>
      <c r="I62" s="57">
        <v>24696</v>
      </c>
      <c r="J62" s="23">
        <v>123235</v>
      </c>
      <c r="K62" s="57">
        <v>117419</v>
      </c>
      <c r="L62" s="63">
        <v>240654</v>
      </c>
      <c r="N62" s="69">
        <v>51.20837384793106</v>
      </c>
      <c r="O62" s="33">
        <v>48.79162615206894</v>
      </c>
    </row>
    <row r="63" spans="1:15" s="34" customFormat="1" ht="9.75">
      <c r="A63" s="70" t="s">
        <v>41</v>
      </c>
      <c r="B63" s="57">
        <v>16321</v>
      </c>
      <c r="C63" s="57">
        <v>15177</v>
      </c>
      <c r="D63" s="23">
        <v>79481</v>
      </c>
      <c r="E63" s="57">
        <v>76820</v>
      </c>
      <c r="F63" s="23">
        <v>76</v>
      </c>
      <c r="G63" s="57">
        <v>73</v>
      </c>
      <c r="H63" s="23">
        <v>27181</v>
      </c>
      <c r="I63" s="57">
        <v>25453</v>
      </c>
      <c r="J63" s="23">
        <v>123059</v>
      </c>
      <c r="K63" s="57">
        <v>117523</v>
      </c>
      <c r="L63" s="63">
        <v>240582</v>
      </c>
      <c r="N63" s="69">
        <v>51.1505432659135</v>
      </c>
      <c r="O63" s="33">
        <v>48.8494567340865</v>
      </c>
    </row>
    <row r="64" spans="1:15" s="34" customFormat="1" ht="9.75">
      <c r="A64" s="70" t="s">
        <v>130</v>
      </c>
      <c r="B64" s="57">
        <v>16196</v>
      </c>
      <c r="C64" s="57">
        <v>15437</v>
      </c>
      <c r="D64" s="23">
        <v>78757</v>
      </c>
      <c r="E64" s="57">
        <v>75981</v>
      </c>
      <c r="F64" s="23">
        <v>80</v>
      </c>
      <c r="G64" s="57">
        <v>76</v>
      </c>
      <c r="H64" s="23">
        <v>27183</v>
      </c>
      <c r="I64" s="57">
        <v>25794</v>
      </c>
      <c r="J64" s="23">
        <v>122216</v>
      </c>
      <c r="K64" s="57">
        <v>117288</v>
      </c>
      <c r="L64" s="63">
        <v>239504</v>
      </c>
      <c r="N64" s="69">
        <v>51.02879283853297</v>
      </c>
      <c r="O64" s="33">
        <v>48.971207161467035</v>
      </c>
    </row>
    <row r="65" spans="1:15" ht="9.75">
      <c r="A65" s="70" t="s">
        <v>137</v>
      </c>
      <c r="B65" s="57">
        <v>16811</v>
      </c>
      <c r="C65" s="57">
        <v>16046</v>
      </c>
      <c r="D65" s="23">
        <v>77964</v>
      </c>
      <c r="E65" s="57">
        <v>75044</v>
      </c>
      <c r="F65" s="23">
        <v>71</v>
      </c>
      <c r="G65" s="57">
        <v>65</v>
      </c>
      <c r="H65" s="23">
        <v>26740</v>
      </c>
      <c r="I65" s="57">
        <v>25402</v>
      </c>
      <c r="J65" s="23">
        <v>121586</v>
      </c>
      <c r="K65" s="57">
        <v>116557</v>
      </c>
      <c r="L65" s="63">
        <v>238143</v>
      </c>
      <c r="N65" s="69">
        <v>51.055878190834925</v>
      </c>
      <c r="O65" s="33">
        <v>48.94412180916508</v>
      </c>
    </row>
    <row r="66" spans="1:15" s="34" customFormat="1" ht="9.75">
      <c r="A66" s="70" t="s">
        <v>147</v>
      </c>
      <c r="B66" s="57">
        <v>16839</v>
      </c>
      <c r="C66" s="57">
        <v>16013</v>
      </c>
      <c r="D66" s="23">
        <v>77012</v>
      </c>
      <c r="E66" s="57">
        <v>74136</v>
      </c>
      <c r="F66" s="23">
        <v>68</v>
      </c>
      <c r="G66" s="57">
        <v>70</v>
      </c>
      <c r="H66" s="23">
        <v>26918</v>
      </c>
      <c r="I66" s="57">
        <v>25615</v>
      </c>
      <c r="J66" s="23">
        <v>120837</v>
      </c>
      <c r="K66" s="57">
        <v>115834</v>
      </c>
      <c r="L66" s="63">
        <v>236671</v>
      </c>
      <c r="N66" s="69">
        <v>51.05695247833491</v>
      </c>
      <c r="O66" s="33">
        <v>48.94304752166509</v>
      </c>
    </row>
    <row r="67" spans="1:15" s="34" customFormat="1" ht="9.75">
      <c r="A67" s="70" t="s">
        <v>151</v>
      </c>
      <c r="B67" s="57">
        <f aca="true" t="shared" si="2" ref="B67:I70">SUM(B44,B21)</f>
        <v>16821</v>
      </c>
      <c r="C67" s="57">
        <f t="shared" si="2"/>
        <v>16037</v>
      </c>
      <c r="D67" s="23">
        <f t="shared" si="2"/>
        <v>75972</v>
      </c>
      <c r="E67" s="57">
        <f t="shared" si="2"/>
        <v>73391</v>
      </c>
      <c r="F67" s="23">
        <f t="shared" si="2"/>
        <v>65</v>
      </c>
      <c r="G67" s="57">
        <f t="shared" si="2"/>
        <v>64</v>
      </c>
      <c r="H67" s="23">
        <f t="shared" si="2"/>
        <v>27058</v>
      </c>
      <c r="I67" s="57">
        <f t="shared" si="2"/>
        <v>25555</v>
      </c>
      <c r="J67" s="23">
        <f aca="true" t="shared" si="3" ref="J67:K69">SUM(H67,F67,D67,B67)</f>
        <v>119916</v>
      </c>
      <c r="K67" s="57">
        <f t="shared" si="3"/>
        <v>115047</v>
      </c>
      <c r="L67" s="63">
        <f>SUM(J67:K67)</f>
        <v>234963</v>
      </c>
      <c r="N67" s="69">
        <f>J67/L67*100</f>
        <v>51.036120580687175</v>
      </c>
      <c r="O67" s="33">
        <f>K67/L67*100</f>
        <v>48.963879419312825</v>
      </c>
    </row>
    <row r="68" spans="1:15" s="34" customFormat="1" ht="9.75">
      <c r="A68" s="70" t="s">
        <v>160</v>
      </c>
      <c r="B68" s="57">
        <f t="shared" si="2"/>
        <v>16947</v>
      </c>
      <c r="C68" s="57">
        <f t="shared" si="2"/>
        <v>15996</v>
      </c>
      <c r="D68" s="23">
        <f t="shared" si="2"/>
        <v>75690</v>
      </c>
      <c r="E68" s="57">
        <f t="shared" si="2"/>
        <v>72926</v>
      </c>
      <c r="F68" s="23">
        <f t="shared" si="2"/>
        <v>67</v>
      </c>
      <c r="G68" s="57">
        <f t="shared" si="2"/>
        <v>50</v>
      </c>
      <c r="H68" s="23">
        <f t="shared" si="2"/>
        <v>27232</v>
      </c>
      <c r="I68" s="57">
        <f t="shared" si="2"/>
        <v>25622</v>
      </c>
      <c r="J68" s="23">
        <f t="shared" si="3"/>
        <v>119936</v>
      </c>
      <c r="K68" s="57">
        <f t="shared" si="3"/>
        <v>114594</v>
      </c>
      <c r="L68" s="63">
        <f>SUM(J68:K68)</f>
        <v>234530</v>
      </c>
      <c r="N68" s="69">
        <f>J68/L68*100</f>
        <v>51.138873491664185</v>
      </c>
      <c r="O68" s="33">
        <f>K68/L68*100</f>
        <v>48.86112650833582</v>
      </c>
    </row>
    <row r="69" spans="1:15" s="34" customFormat="1" ht="9.75">
      <c r="A69" s="70" t="s">
        <v>218</v>
      </c>
      <c r="B69" s="57">
        <f t="shared" si="2"/>
        <v>17062</v>
      </c>
      <c r="C69" s="57">
        <f t="shared" si="2"/>
        <v>16213</v>
      </c>
      <c r="D69" s="23">
        <f t="shared" si="2"/>
        <v>75830</v>
      </c>
      <c r="E69" s="57">
        <f t="shared" si="2"/>
        <v>72630</v>
      </c>
      <c r="F69" s="23">
        <f t="shared" si="2"/>
        <v>72</v>
      </c>
      <c r="G69" s="57">
        <f t="shared" si="2"/>
        <v>57</v>
      </c>
      <c r="H69" s="23">
        <f t="shared" si="2"/>
        <v>27565</v>
      </c>
      <c r="I69" s="57">
        <f t="shared" si="2"/>
        <v>25822</v>
      </c>
      <c r="J69" s="23">
        <f t="shared" si="3"/>
        <v>120529</v>
      </c>
      <c r="K69" s="57">
        <f t="shared" si="3"/>
        <v>114722</v>
      </c>
      <c r="L69" s="63">
        <f>SUM(J69:K69)</f>
        <v>235251</v>
      </c>
      <c r="N69" s="69">
        <f>J69/L69*100</f>
        <v>51.23421366965496</v>
      </c>
      <c r="O69" s="33">
        <f>K69/L69*100</f>
        <v>48.76578633034504</v>
      </c>
    </row>
    <row r="70" spans="1:15" s="34" customFormat="1" ht="9.75">
      <c r="A70" s="72" t="s">
        <v>252</v>
      </c>
      <c r="B70" s="73">
        <f t="shared" si="2"/>
        <v>17371</v>
      </c>
      <c r="C70" s="73">
        <f t="shared" si="2"/>
        <v>16529</v>
      </c>
      <c r="D70" s="40">
        <f t="shared" si="2"/>
        <v>77016</v>
      </c>
      <c r="E70" s="73">
        <f t="shared" si="2"/>
        <v>73714</v>
      </c>
      <c r="F70" s="40">
        <f t="shared" si="2"/>
        <v>71</v>
      </c>
      <c r="G70" s="73">
        <f t="shared" si="2"/>
        <v>69</v>
      </c>
      <c r="H70" s="40">
        <f t="shared" si="2"/>
        <v>28315</v>
      </c>
      <c r="I70" s="73">
        <f t="shared" si="2"/>
        <v>26395</v>
      </c>
      <c r="J70" s="40">
        <f>SUM(H70,F70,D70,B70)</f>
        <v>122773</v>
      </c>
      <c r="K70" s="73">
        <f>SUM(I70,G70,E70,C70)</f>
        <v>116707</v>
      </c>
      <c r="L70" s="74">
        <f>SUM(J70:K70)</f>
        <v>239480</v>
      </c>
      <c r="N70" s="75">
        <f>J70/L70*100</f>
        <v>51.266494070486054</v>
      </c>
      <c r="O70" s="45">
        <f>K70/L70*100</f>
        <v>48.733505929513946</v>
      </c>
    </row>
    <row r="71" spans="1:15" ht="9.75">
      <c r="A71" s="57"/>
      <c r="B71" s="57"/>
      <c r="C71" s="57"/>
      <c r="D71" s="57"/>
      <c r="E71" s="57"/>
      <c r="F71" s="57"/>
      <c r="G71" s="57"/>
      <c r="H71" s="57"/>
      <c r="I71" s="57"/>
      <c r="J71" s="57"/>
      <c r="K71" s="57"/>
      <c r="L71" s="57"/>
      <c r="N71" s="50"/>
      <c r="O71" s="50"/>
    </row>
    <row r="72" ht="10.5" customHeight="1">
      <c r="A72" s="9" t="s">
        <v>161</v>
      </c>
    </row>
    <row r="73" ht="10.5" customHeight="1">
      <c r="A73" s="9" t="s">
        <v>42</v>
      </c>
    </row>
    <row r="74" ht="10.5" customHeight="1">
      <c r="A74" s="9" t="s">
        <v>43</v>
      </c>
    </row>
    <row r="75" ht="10.5" customHeight="1">
      <c r="A75" s="9" t="s">
        <v>44</v>
      </c>
    </row>
    <row r="76" ht="9.75">
      <c r="A76" s="9" t="s">
        <v>162</v>
      </c>
    </row>
  </sheetData>
  <sheetProtection/>
  <mergeCells count="2">
    <mergeCell ref="H30:I30"/>
    <mergeCell ref="H53:I5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76"/>
  <sheetViews>
    <sheetView zoomScalePageLayoutView="0" workbookViewId="0" topLeftCell="A1">
      <selection activeCell="A13" sqref="A13"/>
    </sheetView>
  </sheetViews>
  <sheetFormatPr defaultColWidth="9.140625" defaultRowHeight="12.75"/>
  <cols>
    <col min="1" max="1" width="9.421875" style="9" customWidth="1"/>
    <col min="2" max="11" width="6.7109375" style="9" customWidth="1"/>
    <col min="12" max="12" width="2.28125" style="9" customWidth="1"/>
    <col min="13" max="14" width="6.7109375" style="9" customWidth="1"/>
    <col min="15" max="15" width="9.140625" style="9" customWidth="1"/>
    <col min="16" max="19" width="4.7109375" style="9" customWidth="1"/>
    <col min="20" max="16384" width="9.140625" style="9" customWidth="1"/>
  </cols>
  <sheetData>
    <row r="1" spans="1:14" ht="10.5" customHeight="1">
      <c r="A1" s="5" t="s">
        <v>249</v>
      </c>
      <c r="B1" s="6"/>
      <c r="C1" s="7"/>
      <c r="D1" s="6"/>
      <c r="E1" s="7"/>
      <c r="F1" s="6"/>
      <c r="G1" s="7"/>
      <c r="H1" s="6"/>
      <c r="I1" s="7"/>
      <c r="J1" s="6"/>
      <c r="K1" s="8"/>
      <c r="M1" s="6"/>
      <c r="N1" s="7"/>
    </row>
    <row r="2" spans="1:14" ht="10.5" customHeight="1">
      <c r="A2" s="6"/>
      <c r="B2" s="6"/>
      <c r="C2" s="7"/>
      <c r="D2" s="6"/>
      <c r="E2" s="7"/>
      <c r="F2" s="6"/>
      <c r="G2" s="7"/>
      <c r="H2" s="6"/>
      <c r="I2" s="7"/>
      <c r="J2" s="6"/>
      <c r="K2" s="8"/>
      <c r="M2" s="6"/>
      <c r="N2" s="7"/>
    </row>
    <row r="3" spans="1:14" ht="10.5" customHeight="1">
      <c r="A3" s="10" t="s">
        <v>173</v>
      </c>
      <c r="B3" s="11"/>
      <c r="C3" s="12"/>
      <c r="D3" s="11"/>
      <c r="E3" s="12"/>
      <c r="F3" s="13"/>
      <c r="G3" s="13"/>
      <c r="H3" s="11"/>
      <c r="I3" s="12"/>
      <c r="J3" s="11"/>
      <c r="K3" s="14"/>
      <c r="L3" s="13"/>
      <c r="M3" s="11"/>
      <c r="N3" s="12"/>
    </row>
    <row r="4" spans="1:14" ht="10.5" customHeight="1">
      <c r="A4" s="10" t="s">
        <v>217</v>
      </c>
      <c r="B4" s="11"/>
      <c r="C4" s="12"/>
      <c r="D4" s="11"/>
      <c r="E4" s="12"/>
      <c r="F4" s="13"/>
      <c r="G4" s="13"/>
      <c r="H4" s="11"/>
      <c r="I4" s="12"/>
      <c r="J4" s="11"/>
      <c r="K4" s="14"/>
      <c r="L4" s="13"/>
      <c r="M4" s="11"/>
      <c r="N4" s="12"/>
    </row>
    <row r="5" spans="1:14" ht="10.5" customHeight="1">
      <c r="A5" s="6"/>
      <c r="B5" s="6"/>
      <c r="C5" s="7"/>
      <c r="D5" s="6"/>
      <c r="E5" s="7"/>
      <c r="F5" s="6"/>
      <c r="G5" s="7"/>
      <c r="H5" s="6"/>
      <c r="I5" s="7"/>
      <c r="J5" s="6"/>
      <c r="K5" s="8"/>
      <c r="M5" s="6"/>
      <c r="N5" s="7"/>
    </row>
    <row r="6" spans="1:14" ht="10.5" customHeight="1">
      <c r="A6" s="15"/>
      <c r="B6" s="16" t="s">
        <v>11</v>
      </c>
      <c r="C6" s="17"/>
      <c r="D6" s="16" t="s">
        <v>9</v>
      </c>
      <c r="E6" s="17"/>
      <c r="F6" s="16" t="s">
        <v>0</v>
      </c>
      <c r="G6" s="17"/>
      <c r="H6" s="16" t="s">
        <v>1</v>
      </c>
      <c r="I6" s="17"/>
      <c r="J6" s="16" t="s">
        <v>4</v>
      </c>
      <c r="K6" s="18"/>
      <c r="M6" s="16" t="s">
        <v>23</v>
      </c>
      <c r="N6" s="19"/>
    </row>
    <row r="7" spans="1:14" ht="10.5" customHeight="1">
      <c r="A7" s="20" t="s">
        <v>24</v>
      </c>
      <c r="B7" s="21" t="s">
        <v>5</v>
      </c>
      <c r="C7" s="22"/>
      <c r="D7" s="20" t="s">
        <v>12</v>
      </c>
      <c r="E7" s="12"/>
      <c r="F7" s="23"/>
      <c r="G7" s="7"/>
      <c r="H7" s="20"/>
      <c r="I7" s="12"/>
      <c r="J7" s="23"/>
      <c r="K7" s="24"/>
      <c r="M7" s="20" t="s">
        <v>17</v>
      </c>
      <c r="N7" s="25"/>
    </row>
    <row r="8" spans="1:14" ht="10.5" customHeight="1">
      <c r="A8" s="26"/>
      <c r="B8" s="27" t="s">
        <v>25</v>
      </c>
      <c r="C8" s="28" t="s">
        <v>26</v>
      </c>
      <c r="D8" s="27" t="s">
        <v>25</v>
      </c>
      <c r="E8" s="28" t="s">
        <v>26</v>
      </c>
      <c r="F8" s="27" t="s">
        <v>25</v>
      </c>
      <c r="G8" s="28" t="s">
        <v>26</v>
      </c>
      <c r="H8" s="27" t="s">
        <v>25</v>
      </c>
      <c r="I8" s="28" t="s">
        <v>26</v>
      </c>
      <c r="J8" s="27" t="s">
        <v>25</v>
      </c>
      <c r="K8" s="29" t="s">
        <v>26</v>
      </c>
      <c r="L8" s="30"/>
      <c r="M8" s="27" t="s">
        <v>25</v>
      </c>
      <c r="N8" s="29" t="s">
        <v>26</v>
      </c>
    </row>
    <row r="9" spans="1:15" ht="11.25" customHeight="1">
      <c r="A9" s="23" t="s">
        <v>33</v>
      </c>
      <c r="B9" s="23">
        <v>53403</v>
      </c>
      <c r="C9" s="50">
        <v>13.410123321003745</v>
      </c>
      <c r="D9" s="23">
        <v>256919</v>
      </c>
      <c r="E9" s="50">
        <v>64.51539189762674</v>
      </c>
      <c r="F9" s="23">
        <v>666</v>
      </c>
      <c r="G9" s="50">
        <v>0.16724045712391614</v>
      </c>
      <c r="H9" s="23">
        <v>87241</v>
      </c>
      <c r="I9" s="50">
        <v>21.907244324245596</v>
      </c>
      <c r="J9" s="23">
        <v>398229</v>
      </c>
      <c r="K9" s="77">
        <v>100</v>
      </c>
      <c r="L9" s="36"/>
      <c r="M9" s="23">
        <v>398229</v>
      </c>
      <c r="N9" s="33">
        <v>102.05897051474263</v>
      </c>
      <c r="O9" s="36"/>
    </row>
    <row r="10" spans="1:14" s="34" customFormat="1" ht="11.25" customHeight="1">
      <c r="A10" s="23" t="s">
        <v>34</v>
      </c>
      <c r="B10" s="23">
        <v>52673</v>
      </c>
      <c r="C10" s="50">
        <v>13.386653247736827</v>
      </c>
      <c r="D10" s="23">
        <v>253366</v>
      </c>
      <c r="E10" s="50">
        <v>64.39205640016876</v>
      </c>
      <c r="F10" s="23">
        <v>616</v>
      </c>
      <c r="G10" s="50">
        <v>0.1565541814706944</v>
      </c>
      <c r="H10" s="23">
        <v>86819</v>
      </c>
      <c r="I10" s="50">
        <v>22.064736170623725</v>
      </c>
      <c r="J10" s="23">
        <v>393474</v>
      </c>
      <c r="K10" s="77">
        <v>100</v>
      </c>
      <c r="M10" s="23">
        <v>393474</v>
      </c>
      <c r="N10" s="33">
        <v>100.84034905624111</v>
      </c>
    </row>
    <row r="11" spans="1:14" s="34" customFormat="1" ht="11.25" customHeight="1">
      <c r="A11" s="23" t="s">
        <v>35</v>
      </c>
      <c r="B11" s="23">
        <v>51910</v>
      </c>
      <c r="C11" s="50">
        <v>13.28175172770234</v>
      </c>
      <c r="D11" s="23">
        <v>250991</v>
      </c>
      <c r="E11" s="50">
        <v>64.21884314944593</v>
      </c>
      <c r="F11" s="23">
        <v>606</v>
      </c>
      <c r="G11" s="50">
        <v>0.15505185025982698</v>
      </c>
      <c r="H11" s="23">
        <v>87330</v>
      </c>
      <c r="I11" s="50">
        <v>22.3443532725919</v>
      </c>
      <c r="J11" s="23">
        <v>390837</v>
      </c>
      <c r="K11" s="77">
        <v>100</v>
      </c>
      <c r="M11" s="23">
        <v>390837</v>
      </c>
      <c r="N11" s="33">
        <v>100.16453311805635</v>
      </c>
    </row>
    <row r="12" spans="1:14" s="34" customFormat="1" ht="11.25" customHeight="1">
      <c r="A12" s="23" t="s">
        <v>36</v>
      </c>
      <c r="B12" s="23">
        <v>51579</v>
      </c>
      <c r="C12" s="50">
        <v>13.21877522777073</v>
      </c>
      <c r="D12" s="23">
        <v>250430</v>
      </c>
      <c r="E12" s="50">
        <v>64.18073014774663</v>
      </c>
      <c r="F12" s="23">
        <v>581</v>
      </c>
      <c r="G12" s="50">
        <v>0.14889990901984906</v>
      </c>
      <c r="H12" s="23">
        <v>87605</v>
      </c>
      <c r="I12" s="50">
        <v>22.45159471546278</v>
      </c>
      <c r="J12" s="23">
        <v>390195</v>
      </c>
      <c r="K12" s="77">
        <v>100</v>
      </c>
      <c r="M12" s="37">
        <v>390195</v>
      </c>
      <c r="N12" s="38">
        <v>100</v>
      </c>
    </row>
    <row r="13" spans="1:14" s="34" customFormat="1" ht="11.25" customHeight="1">
      <c r="A13" s="23" t="s">
        <v>37</v>
      </c>
      <c r="B13" s="23">
        <v>52779</v>
      </c>
      <c r="C13" s="50">
        <v>13.38725878127473</v>
      </c>
      <c r="D13" s="23">
        <v>252668</v>
      </c>
      <c r="E13" s="50">
        <v>64.0885939814533</v>
      </c>
      <c r="F13" s="23">
        <v>534</v>
      </c>
      <c r="G13" s="50">
        <v>0.1354477384793328</v>
      </c>
      <c r="H13" s="23">
        <v>88267</v>
      </c>
      <c r="I13" s="50">
        <v>22.38869949879264</v>
      </c>
      <c r="J13" s="23">
        <v>394248</v>
      </c>
      <c r="K13" s="77">
        <v>100</v>
      </c>
      <c r="M13" s="23">
        <v>394248</v>
      </c>
      <c r="N13" s="33">
        <v>101.03871141352401</v>
      </c>
    </row>
    <row r="14" spans="1:14" s="34" customFormat="1" ht="11.25" customHeight="1">
      <c r="A14" s="23" t="s">
        <v>38</v>
      </c>
      <c r="B14" s="23">
        <v>53319</v>
      </c>
      <c r="C14" s="50">
        <v>13.328483794039567</v>
      </c>
      <c r="D14" s="23">
        <v>256483</v>
      </c>
      <c r="E14" s="50">
        <v>64.1146591073848</v>
      </c>
      <c r="F14" s="23">
        <v>511</v>
      </c>
      <c r="G14" s="50">
        <v>0.12773786490283423</v>
      </c>
      <c r="H14" s="23">
        <v>89725</v>
      </c>
      <c r="I14" s="50">
        <v>22.4291192336728</v>
      </c>
      <c r="J14" s="23">
        <v>400038</v>
      </c>
      <c r="K14" s="77">
        <v>100</v>
      </c>
      <c r="M14" s="23">
        <v>400038</v>
      </c>
      <c r="N14" s="33">
        <v>102.52258486141545</v>
      </c>
    </row>
    <row r="15" spans="1:14" s="34" customFormat="1" ht="11.25" customHeight="1">
      <c r="A15" s="23" t="s">
        <v>39</v>
      </c>
      <c r="B15" s="23">
        <v>53799</v>
      </c>
      <c r="C15" s="50">
        <v>13.283014954780123</v>
      </c>
      <c r="D15" s="23">
        <v>259251</v>
      </c>
      <c r="E15" s="50">
        <v>64.0092735932211</v>
      </c>
      <c r="F15" s="23">
        <v>461</v>
      </c>
      <c r="G15" s="50">
        <v>0.113821258650786</v>
      </c>
      <c r="H15" s="23">
        <v>91510</v>
      </c>
      <c r="I15" s="50">
        <v>22.593890193348</v>
      </c>
      <c r="J15" s="23">
        <v>405021</v>
      </c>
      <c r="K15" s="77">
        <v>100</v>
      </c>
      <c r="M15" s="23">
        <v>405021</v>
      </c>
      <c r="N15" s="33">
        <v>103.79963864221735</v>
      </c>
    </row>
    <row r="16" spans="1:14" s="34" customFormat="1" ht="11.25" customHeight="1">
      <c r="A16" s="23" t="s">
        <v>40</v>
      </c>
      <c r="B16" s="23">
        <v>54306</v>
      </c>
      <c r="C16" s="50">
        <v>13.26727303376551</v>
      </c>
      <c r="D16" s="23">
        <v>261328</v>
      </c>
      <c r="E16" s="50">
        <v>63.843956972855175</v>
      </c>
      <c r="F16" s="23">
        <v>336</v>
      </c>
      <c r="G16" s="50">
        <v>0.08208676277658475</v>
      </c>
      <c r="H16" s="23">
        <v>92575</v>
      </c>
      <c r="I16" s="50">
        <v>22.616613285840277</v>
      </c>
      <c r="J16" s="23">
        <v>408545</v>
      </c>
      <c r="K16" s="77">
        <v>100</v>
      </c>
      <c r="M16" s="23">
        <v>408545</v>
      </c>
      <c r="N16" s="33">
        <v>104.70277681671985</v>
      </c>
    </row>
    <row r="17" spans="1:14" s="34" customFormat="1" ht="11.25" customHeight="1">
      <c r="A17" s="23" t="s">
        <v>41</v>
      </c>
      <c r="B17" s="23">
        <v>54693</v>
      </c>
      <c r="C17" s="50">
        <v>13.361819394463541</v>
      </c>
      <c r="D17" s="23">
        <v>261714</v>
      </c>
      <c r="E17" s="50">
        <v>63.93825902771161</v>
      </c>
      <c r="F17" s="23">
        <v>329</v>
      </c>
      <c r="G17" s="50">
        <v>0.0803766218854059</v>
      </c>
      <c r="H17" s="23">
        <v>92587</v>
      </c>
      <c r="I17" s="50">
        <v>22.619544955939443</v>
      </c>
      <c r="J17" s="23">
        <v>409323</v>
      </c>
      <c r="K17" s="77">
        <v>100</v>
      </c>
      <c r="M17" s="23">
        <v>409323</v>
      </c>
      <c r="N17" s="33">
        <v>104.90216430246416</v>
      </c>
    </row>
    <row r="18" spans="1:14" s="34" customFormat="1" ht="11.25" customHeight="1">
      <c r="A18" s="23" t="s">
        <v>130</v>
      </c>
      <c r="B18" s="23">
        <v>54371</v>
      </c>
      <c r="C18" s="50">
        <v>13.341725435923106</v>
      </c>
      <c r="D18" s="23">
        <v>260178</v>
      </c>
      <c r="E18" s="50">
        <v>63.84328852637623</v>
      </c>
      <c r="F18" s="23">
        <v>324</v>
      </c>
      <c r="G18" s="50">
        <v>0.07950412979785339</v>
      </c>
      <c r="H18" s="23">
        <v>92653</v>
      </c>
      <c r="I18" s="50">
        <v>22.73548190790281</v>
      </c>
      <c r="J18" s="23">
        <v>407526</v>
      </c>
      <c r="K18" s="77">
        <v>100</v>
      </c>
      <c r="M18" s="23">
        <v>407526</v>
      </c>
      <c r="N18" s="33">
        <v>104.44162534117557</v>
      </c>
    </row>
    <row r="19" spans="1:14" ht="11.25" customHeight="1">
      <c r="A19" s="23" t="s">
        <v>137</v>
      </c>
      <c r="B19" s="23">
        <v>55962</v>
      </c>
      <c r="C19" s="50">
        <v>13.841427822353255</v>
      </c>
      <c r="D19" s="23">
        <v>257888</v>
      </c>
      <c r="E19" s="50">
        <v>63.78503517120611</v>
      </c>
      <c r="F19" s="23">
        <v>197</v>
      </c>
      <c r="G19" s="50">
        <v>0.04872522928064743</v>
      </c>
      <c r="H19" s="23">
        <v>90261</v>
      </c>
      <c r="I19" s="50">
        <v>22.324811777159987</v>
      </c>
      <c r="J19" s="23">
        <v>404308</v>
      </c>
      <c r="K19" s="77">
        <v>100</v>
      </c>
      <c r="M19" s="23">
        <v>404308</v>
      </c>
      <c r="N19" s="33">
        <v>103.61690949397097</v>
      </c>
    </row>
    <row r="20" spans="1:14" s="34" customFormat="1" ht="11.25" customHeight="1">
      <c r="A20" s="23" t="s">
        <v>147</v>
      </c>
      <c r="B20" s="31">
        <v>55430</v>
      </c>
      <c r="C20" s="35">
        <v>13.870850693792775</v>
      </c>
      <c r="D20" s="31">
        <v>255276</v>
      </c>
      <c r="E20" s="39">
        <v>63.88048496678053</v>
      </c>
      <c r="F20" s="31">
        <v>198</v>
      </c>
      <c r="G20" s="35">
        <v>0.04954768965128937</v>
      </c>
      <c r="H20" s="31">
        <v>88711</v>
      </c>
      <c r="I20" s="39">
        <v>22.19911664977541</v>
      </c>
      <c r="J20" s="31">
        <v>399615</v>
      </c>
      <c r="K20" s="32">
        <v>100</v>
      </c>
      <c r="M20" s="23">
        <v>399615</v>
      </c>
      <c r="N20" s="33">
        <v>102.4141775266213</v>
      </c>
    </row>
    <row r="21" spans="1:14" s="34" customFormat="1" ht="11.25" customHeight="1">
      <c r="A21" s="23" t="s">
        <v>151</v>
      </c>
      <c r="B21" s="31">
        <v>54161</v>
      </c>
      <c r="C21" s="35">
        <f>B21/J21*100</f>
        <v>13.749587469218858</v>
      </c>
      <c r="D21" s="31">
        <v>251331</v>
      </c>
      <c r="E21" s="39">
        <f>D21/J21*100</f>
        <v>63.80416846487776</v>
      </c>
      <c r="F21" s="31">
        <v>214</v>
      </c>
      <c r="G21" s="35">
        <f>F21/J21*100</f>
        <v>0.054327130562818925</v>
      </c>
      <c r="H21" s="31">
        <v>88204</v>
      </c>
      <c r="I21" s="39">
        <f>H21/J21*100</f>
        <v>22.39191693534056</v>
      </c>
      <c r="J21" s="31">
        <f>SUM(H21,F21,D21,B21)</f>
        <v>393910</v>
      </c>
      <c r="K21" s="32">
        <f>I21+G21+E21+C21</f>
        <v>100</v>
      </c>
      <c r="M21" s="23">
        <f>SUM(J21)</f>
        <v>393910</v>
      </c>
      <c r="N21" s="33">
        <f>M21/M12*100</f>
        <v>100.95208805853484</v>
      </c>
    </row>
    <row r="22" spans="1:14" s="34" customFormat="1" ht="11.25" customHeight="1">
      <c r="A22" s="23" t="s">
        <v>160</v>
      </c>
      <c r="B22" s="31">
        <v>53522</v>
      </c>
      <c r="C22" s="35">
        <f>B22/J22*100</f>
        <v>13.759823946649252</v>
      </c>
      <c r="D22" s="31">
        <v>248114</v>
      </c>
      <c r="E22" s="39">
        <f>D22/J22*100</f>
        <v>63.78694665182416</v>
      </c>
      <c r="F22" s="31">
        <v>241</v>
      </c>
      <c r="G22" s="35">
        <f>F22/J22*100</f>
        <v>0.06195802793510089</v>
      </c>
      <c r="H22" s="31">
        <v>87096</v>
      </c>
      <c r="I22" s="39">
        <f>H22/J22*100</f>
        <v>22.391271373591483</v>
      </c>
      <c r="J22" s="31">
        <f>SUM(H22,F22,D22,B22)</f>
        <v>388973</v>
      </c>
      <c r="K22" s="32">
        <f>I22+G22+E22+C22</f>
        <v>100</v>
      </c>
      <c r="M22" s="23">
        <f>SUM(J22)</f>
        <v>388973</v>
      </c>
      <c r="N22" s="33">
        <f>M22/$M$12*100</f>
        <v>99.68682325503914</v>
      </c>
    </row>
    <row r="23" spans="1:14" s="34" customFormat="1" ht="11.25" customHeight="1">
      <c r="A23" s="23" t="s">
        <v>218</v>
      </c>
      <c r="B23" s="31">
        <v>53200</v>
      </c>
      <c r="C23" s="35">
        <f>B23/J23*100</f>
        <v>13.741195432343984</v>
      </c>
      <c r="D23" s="31">
        <v>246291</v>
      </c>
      <c r="E23" s="39">
        <f>D23/J23*100</f>
        <v>63.61527752307203</v>
      </c>
      <c r="F23" s="31">
        <v>259</v>
      </c>
      <c r="G23" s="35">
        <f>F23/J23*100</f>
        <v>0.06689792513114834</v>
      </c>
      <c r="H23" s="31">
        <v>87407</v>
      </c>
      <c r="I23" s="39">
        <f>H23/J23*100</f>
        <v>22.576629119452832</v>
      </c>
      <c r="J23" s="31">
        <f>SUM(H23,F23,D23,B23)</f>
        <v>387157</v>
      </c>
      <c r="K23" s="32">
        <f>I23+G23+E23+C23</f>
        <v>100</v>
      </c>
      <c r="M23" s="23">
        <f>SUM(J23)</f>
        <v>387157</v>
      </c>
      <c r="N23" s="33">
        <f>M23/$M$12*100</f>
        <v>99.22141493355886</v>
      </c>
    </row>
    <row r="24" spans="1:14" s="34" customFormat="1" ht="11.25" customHeight="1">
      <c r="A24" s="40" t="s">
        <v>252</v>
      </c>
      <c r="B24" s="41">
        <v>53185</v>
      </c>
      <c r="C24" s="42">
        <f>B24/J24*100</f>
        <v>13.830199424272605</v>
      </c>
      <c r="D24" s="41">
        <v>243897</v>
      </c>
      <c r="E24" s="43">
        <f>D24/J24*100</f>
        <v>63.4228475882639</v>
      </c>
      <c r="F24" s="41">
        <v>246</v>
      </c>
      <c r="G24" s="42">
        <f>F24/J24*100</f>
        <v>0.0639697106020694</v>
      </c>
      <c r="H24" s="41">
        <v>87229</v>
      </c>
      <c r="I24" s="43">
        <f>H24/J24*100</f>
        <v>22.682983276861428</v>
      </c>
      <c r="J24" s="41">
        <f>SUM(H24,F24,D24,B24)</f>
        <v>384557</v>
      </c>
      <c r="K24" s="44">
        <f>I24+G24+E24+C24</f>
        <v>100</v>
      </c>
      <c r="M24" s="40">
        <f>SUM(J24)</f>
        <v>384557</v>
      </c>
      <c r="N24" s="45">
        <f>M24/$M$12*100</f>
        <v>98.55508143364216</v>
      </c>
    </row>
    <row r="25" spans="1:14" ht="10.5" customHeight="1">
      <c r="A25" s="57"/>
      <c r="B25" s="57"/>
      <c r="C25" s="50"/>
      <c r="D25" s="57"/>
      <c r="E25" s="50"/>
      <c r="F25" s="57"/>
      <c r="G25" s="50"/>
      <c r="H25" s="57"/>
      <c r="I25" s="50"/>
      <c r="J25" s="57"/>
      <c r="K25" s="204"/>
      <c r="M25" s="57"/>
      <c r="N25" s="50"/>
    </row>
    <row r="26" spans="1:14" ht="10.5" customHeight="1">
      <c r="A26" s="10" t="s">
        <v>167</v>
      </c>
      <c r="B26" s="11"/>
      <c r="C26" s="12"/>
      <c r="D26" s="11"/>
      <c r="E26" s="12"/>
      <c r="F26" s="11"/>
      <c r="G26" s="13"/>
      <c r="H26" s="11"/>
      <c r="I26" s="12"/>
      <c r="J26" s="11"/>
      <c r="K26" s="14"/>
      <c r="L26" s="13"/>
      <c r="M26" s="11"/>
      <c r="N26" s="12"/>
    </row>
    <row r="27" spans="1:14" ht="10.5" customHeight="1">
      <c r="A27" s="10" t="s">
        <v>217</v>
      </c>
      <c r="B27" s="11"/>
      <c r="C27" s="12"/>
      <c r="D27" s="11"/>
      <c r="E27" s="12"/>
      <c r="F27" s="11"/>
      <c r="G27" s="13"/>
      <c r="H27" s="11"/>
      <c r="I27" s="12"/>
      <c r="J27" s="11"/>
      <c r="K27" s="14"/>
      <c r="L27" s="13"/>
      <c r="M27" s="11"/>
      <c r="N27" s="12"/>
    </row>
    <row r="28" spans="1:14" ht="10.5" customHeight="1">
      <c r="A28" s="6"/>
      <c r="B28" s="6"/>
      <c r="C28" s="7"/>
      <c r="D28" s="6"/>
      <c r="E28" s="7"/>
      <c r="F28" s="6"/>
      <c r="G28" s="7"/>
      <c r="H28" s="6"/>
      <c r="I28" s="7"/>
      <c r="J28" s="6"/>
      <c r="K28" s="8"/>
      <c r="M28" s="6"/>
      <c r="N28" s="7"/>
    </row>
    <row r="29" spans="1:14" ht="10.5" customHeight="1">
      <c r="A29" s="15"/>
      <c r="B29" s="16" t="s">
        <v>11</v>
      </c>
      <c r="C29" s="17"/>
      <c r="D29" s="16" t="s">
        <v>9</v>
      </c>
      <c r="E29" s="17"/>
      <c r="F29" s="16" t="s">
        <v>0</v>
      </c>
      <c r="G29" s="17"/>
      <c r="H29" s="16" t="s">
        <v>1</v>
      </c>
      <c r="I29" s="17"/>
      <c r="J29" s="16" t="s">
        <v>4</v>
      </c>
      <c r="K29" s="18"/>
      <c r="M29" s="16" t="s">
        <v>23</v>
      </c>
      <c r="N29" s="19"/>
    </row>
    <row r="30" spans="1:21" ht="10.5" customHeight="1">
      <c r="A30" s="20" t="s">
        <v>24</v>
      </c>
      <c r="B30" s="21" t="s">
        <v>5</v>
      </c>
      <c r="C30" s="22"/>
      <c r="D30" s="20" t="s">
        <v>12</v>
      </c>
      <c r="E30" s="12"/>
      <c r="F30" s="23"/>
      <c r="G30" s="7"/>
      <c r="H30" s="20" t="str">
        <f>"+ VGC"</f>
        <v>+ VGC</v>
      </c>
      <c r="I30" s="12"/>
      <c r="J30" s="23"/>
      <c r="K30" s="24"/>
      <c r="M30" s="20" t="s">
        <v>17</v>
      </c>
      <c r="N30" s="25"/>
      <c r="T30" s="177"/>
      <c r="U30" s="177"/>
    </row>
    <row r="31" spans="1:14" s="30" customFormat="1" ht="10.5" customHeight="1">
      <c r="A31" s="26"/>
      <c r="B31" s="66" t="s">
        <v>25</v>
      </c>
      <c r="C31" s="79" t="s">
        <v>26</v>
      </c>
      <c r="D31" s="66" t="s">
        <v>25</v>
      </c>
      <c r="E31" s="79" t="s">
        <v>26</v>
      </c>
      <c r="F31" s="66" t="s">
        <v>25</v>
      </c>
      <c r="G31" s="79" t="s">
        <v>26</v>
      </c>
      <c r="H31" s="66" t="s">
        <v>25</v>
      </c>
      <c r="I31" s="79" t="s">
        <v>26</v>
      </c>
      <c r="J31" s="66" t="s">
        <v>25</v>
      </c>
      <c r="K31" s="80" t="s">
        <v>26</v>
      </c>
      <c r="M31" s="66" t="s">
        <v>25</v>
      </c>
      <c r="N31" s="80" t="s">
        <v>26</v>
      </c>
    </row>
    <row r="32" spans="1:17" ht="10.5" customHeight="1">
      <c r="A32" s="23" t="s">
        <v>48</v>
      </c>
      <c r="B32" s="23">
        <v>3576</v>
      </c>
      <c r="C32" s="50">
        <v>17.47629752712345</v>
      </c>
      <c r="D32" s="23">
        <v>13228</v>
      </c>
      <c r="E32" s="50">
        <v>64.64666210536605</v>
      </c>
      <c r="F32" s="23">
        <v>201</v>
      </c>
      <c r="G32" s="50">
        <v>0.9823086697292543</v>
      </c>
      <c r="H32" s="23">
        <v>3457</v>
      </c>
      <c r="I32" s="50">
        <v>16.894731697781253</v>
      </c>
      <c r="J32" s="23">
        <v>20462</v>
      </c>
      <c r="K32" s="77">
        <v>100</v>
      </c>
      <c r="L32" s="36"/>
      <c r="M32" s="23">
        <v>20462</v>
      </c>
      <c r="N32" s="48">
        <v>90.8291903409091</v>
      </c>
      <c r="P32" s="6"/>
      <c r="Q32" s="6"/>
    </row>
    <row r="33" spans="1:17" s="34" customFormat="1" ht="10.5" customHeight="1">
      <c r="A33" s="23" t="s">
        <v>34</v>
      </c>
      <c r="B33" s="23">
        <v>3640</v>
      </c>
      <c r="C33" s="50">
        <v>17.288876223045502</v>
      </c>
      <c r="D33" s="23">
        <v>13590</v>
      </c>
      <c r="E33" s="50">
        <v>64.54830436021659</v>
      </c>
      <c r="F33" s="23">
        <v>206</v>
      </c>
      <c r="G33" s="50">
        <v>0.9784364016338938</v>
      </c>
      <c r="H33" s="23">
        <v>3618</v>
      </c>
      <c r="I33" s="50">
        <v>17.184383015104018</v>
      </c>
      <c r="J33" s="23">
        <v>21054</v>
      </c>
      <c r="K33" s="77">
        <v>100</v>
      </c>
      <c r="M33" s="23">
        <v>21054</v>
      </c>
      <c r="N33" s="48">
        <v>93.45703125</v>
      </c>
      <c r="P33" s="6"/>
      <c r="Q33" s="6"/>
    </row>
    <row r="34" spans="1:17" s="34" customFormat="1" ht="10.5" customHeight="1">
      <c r="A34" s="23" t="s">
        <v>35</v>
      </c>
      <c r="B34" s="23">
        <v>3932</v>
      </c>
      <c r="C34" s="50">
        <v>18.076498712762046</v>
      </c>
      <c r="D34" s="23">
        <v>13927</v>
      </c>
      <c r="E34" s="50">
        <v>64.02629643251196</v>
      </c>
      <c r="F34" s="23">
        <v>209</v>
      </c>
      <c r="G34" s="50">
        <v>0.9608311879367415</v>
      </c>
      <c r="H34" s="23">
        <v>3684</v>
      </c>
      <c r="I34" s="50">
        <v>16.93637366678926</v>
      </c>
      <c r="J34" s="23">
        <v>21752</v>
      </c>
      <c r="K34" s="77">
        <v>100</v>
      </c>
      <c r="M34" s="23">
        <v>21752</v>
      </c>
      <c r="N34" s="48">
        <v>96.55539772727273</v>
      </c>
      <c r="P34" s="6"/>
      <c r="Q34" s="6"/>
    </row>
    <row r="35" spans="1:17" s="34" customFormat="1" ht="10.5" customHeight="1">
      <c r="A35" s="23" t="s">
        <v>36</v>
      </c>
      <c r="B35" s="23">
        <v>4123</v>
      </c>
      <c r="C35" s="50">
        <v>18.30166903409091</v>
      </c>
      <c r="D35" s="23">
        <v>14429</v>
      </c>
      <c r="E35" s="50">
        <v>64.04918323863636</v>
      </c>
      <c r="F35" s="23">
        <v>185</v>
      </c>
      <c r="G35" s="50">
        <v>0.8212002840909091</v>
      </c>
      <c r="H35" s="23">
        <v>3791</v>
      </c>
      <c r="I35" s="50">
        <v>16.827947443181817</v>
      </c>
      <c r="J35" s="23">
        <v>22528</v>
      </c>
      <c r="K35" s="77">
        <v>100</v>
      </c>
      <c r="M35" s="37">
        <v>22528</v>
      </c>
      <c r="N35" s="38">
        <v>100</v>
      </c>
      <c r="P35" s="6"/>
      <c r="Q35" s="6"/>
    </row>
    <row r="36" spans="1:17" s="34" customFormat="1" ht="10.5" customHeight="1">
      <c r="A36" s="23" t="s">
        <v>37</v>
      </c>
      <c r="B36" s="23">
        <v>4308</v>
      </c>
      <c r="C36" s="50">
        <v>18.632412092902555</v>
      </c>
      <c r="D36" s="23">
        <v>14866</v>
      </c>
      <c r="E36" s="50">
        <v>64.29652696682669</v>
      </c>
      <c r="F36" s="23">
        <v>398</v>
      </c>
      <c r="G36" s="50">
        <v>1.7213788330954543</v>
      </c>
      <c r="H36" s="23">
        <v>3549</v>
      </c>
      <c r="I36" s="50">
        <v>15.349682107175294</v>
      </c>
      <c r="J36" s="23">
        <v>23121</v>
      </c>
      <c r="K36" s="77">
        <v>100</v>
      </c>
      <c r="M36" s="23">
        <v>23121</v>
      </c>
      <c r="N36" s="48">
        <v>102.63227982954545</v>
      </c>
      <c r="P36" s="57"/>
      <c r="Q36" s="57"/>
    </row>
    <row r="37" spans="1:17" s="34" customFormat="1" ht="10.5" customHeight="1">
      <c r="A37" s="23" t="s">
        <v>38</v>
      </c>
      <c r="B37" s="23">
        <v>4658</v>
      </c>
      <c r="C37" s="50">
        <v>19.350282485875706</v>
      </c>
      <c r="D37" s="23">
        <v>15352</v>
      </c>
      <c r="E37" s="50">
        <v>63.775340644732466</v>
      </c>
      <c r="F37" s="23">
        <v>417</v>
      </c>
      <c r="G37" s="50">
        <v>1.7323030907278165</v>
      </c>
      <c r="H37" s="23">
        <v>3645</v>
      </c>
      <c r="I37" s="50">
        <v>15.142073778664008</v>
      </c>
      <c r="J37" s="23">
        <v>24072</v>
      </c>
      <c r="K37" s="77">
        <v>100</v>
      </c>
      <c r="M37" s="23">
        <v>24072</v>
      </c>
      <c r="N37" s="48">
        <v>106.85369318181819</v>
      </c>
      <c r="P37" s="57"/>
      <c r="Q37" s="57"/>
    </row>
    <row r="38" spans="1:17" s="34" customFormat="1" ht="10.5" customHeight="1">
      <c r="A38" s="23" t="s">
        <v>39</v>
      </c>
      <c r="B38" s="23">
        <v>4909</v>
      </c>
      <c r="C38" s="50">
        <v>19.687186685381995</v>
      </c>
      <c r="D38" s="23">
        <v>15865</v>
      </c>
      <c r="E38" s="50">
        <v>63.625426107880486</v>
      </c>
      <c r="F38" s="23">
        <v>418</v>
      </c>
      <c r="G38" s="50">
        <v>1.6763585321836776</v>
      </c>
      <c r="H38" s="23">
        <v>3743</v>
      </c>
      <c r="I38" s="50">
        <v>15.011028674553838</v>
      </c>
      <c r="J38" s="23">
        <v>24935</v>
      </c>
      <c r="K38" s="77">
        <v>100</v>
      </c>
      <c r="M38" s="23">
        <v>24935</v>
      </c>
      <c r="N38" s="48">
        <v>110.68448153409092</v>
      </c>
      <c r="P38" s="57"/>
      <c r="Q38" s="57"/>
    </row>
    <row r="39" spans="1:17" s="34" customFormat="1" ht="10.5" customHeight="1">
      <c r="A39" s="23" t="s">
        <v>40</v>
      </c>
      <c r="B39" s="23">
        <v>5081</v>
      </c>
      <c r="C39" s="50">
        <v>19.384251487868152</v>
      </c>
      <c r="D39" s="23">
        <v>16345</v>
      </c>
      <c r="E39" s="50">
        <v>62.3569357546162</v>
      </c>
      <c r="F39" s="23">
        <v>427</v>
      </c>
      <c r="G39" s="50">
        <v>1.629024874103464</v>
      </c>
      <c r="H39" s="23">
        <v>3874</v>
      </c>
      <c r="I39" s="50">
        <v>14.779490309781778</v>
      </c>
      <c r="J39" s="23">
        <v>25727</v>
      </c>
      <c r="K39" s="77">
        <v>100</v>
      </c>
      <c r="M39" s="23">
        <v>25727</v>
      </c>
      <c r="N39" s="48">
        <v>114.20010653409092</v>
      </c>
      <c r="P39" s="57"/>
      <c r="Q39" s="57"/>
    </row>
    <row r="40" spans="1:17" s="34" customFormat="1" ht="10.5" customHeight="1">
      <c r="A40" s="23" t="s">
        <v>41</v>
      </c>
      <c r="B40" s="23">
        <v>5215</v>
      </c>
      <c r="C40" s="50">
        <v>19.895467724706243</v>
      </c>
      <c r="D40" s="23">
        <v>16578</v>
      </c>
      <c r="E40" s="50">
        <v>63.245841599267514</v>
      </c>
      <c r="F40" s="23">
        <v>579</v>
      </c>
      <c r="G40" s="50">
        <v>2.2089119487257745</v>
      </c>
      <c r="H40" s="23">
        <v>3840</v>
      </c>
      <c r="I40" s="50">
        <v>14.649778727300472</v>
      </c>
      <c r="J40" s="23">
        <v>26212</v>
      </c>
      <c r="K40" s="77">
        <v>100</v>
      </c>
      <c r="M40" s="23">
        <v>26212</v>
      </c>
      <c r="N40" s="48">
        <v>116.35298295454545</v>
      </c>
      <c r="P40" s="57"/>
      <c r="Q40" s="57"/>
    </row>
    <row r="41" spans="1:14" s="34" customFormat="1" ht="10.5" customHeight="1">
      <c r="A41" s="23" t="s">
        <v>130</v>
      </c>
      <c r="B41" s="23">
        <v>5431</v>
      </c>
      <c r="C41" s="50">
        <v>20.269463312681943</v>
      </c>
      <c r="D41" s="23">
        <v>16849</v>
      </c>
      <c r="E41" s="50">
        <v>62.88348137642756</v>
      </c>
      <c r="F41" s="23">
        <v>557</v>
      </c>
      <c r="G41" s="50">
        <v>2.0788236172277377</v>
      </c>
      <c r="H41" s="23">
        <v>3957</v>
      </c>
      <c r="I41" s="50">
        <v>14.768231693662761</v>
      </c>
      <c r="J41" s="23">
        <v>26794</v>
      </c>
      <c r="K41" s="77">
        <v>100</v>
      </c>
      <c r="M41" s="23">
        <v>26794</v>
      </c>
      <c r="N41" s="48">
        <v>118.9364346590909</v>
      </c>
    </row>
    <row r="42" spans="1:14" ht="10.5" customHeight="1">
      <c r="A42" s="23" t="s">
        <v>137</v>
      </c>
      <c r="B42" s="23">
        <v>5728</v>
      </c>
      <c r="C42" s="50">
        <v>21.292888740195533</v>
      </c>
      <c r="D42" s="23">
        <v>16802</v>
      </c>
      <c r="E42" s="50">
        <v>62.45864466004981</v>
      </c>
      <c r="F42" s="23">
        <v>595</v>
      </c>
      <c r="G42" s="50">
        <v>2.2118136872235232</v>
      </c>
      <c r="H42" s="23">
        <v>3776</v>
      </c>
      <c r="I42" s="50">
        <v>14.036652912531133</v>
      </c>
      <c r="J42" s="23">
        <v>26901</v>
      </c>
      <c r="K42" s="77">
        <v>100</v>
      </c>
      <c r="M42" s="23">
        <v>26901</v>
      </c>
      <c r="N42" s="33">
        <v>119.41139914772727</v>
      </c>
    </row>
    <row r="43" spans="1:14" s="34" customFormat="1" ht="10.5" customHeight="1">
      <c r="A43" s="23" t="s">
        <v>147</v>
      </c>
      <c r="B43" s="23">
        <v>5838</v>
      </c>
      <c r="C43" s="35">
        <v>21.66073018699911</v>
      </c>
      <c r="D43" s="23">
        <v>16752</v>
      </c>
      <c r="E43" s="35">
        <v>62.154942119323245</v>
      </c>
      <c r="F43" s="51">
        <v>591</v>
      </c>
      <c r="G43" s="239">
        <v>2.1927871772039182</v>
      </c>
      <c r="H43" s="23">
        <v>3771</v>
      </c>
      <c r="I43" s="35">
        <v>13.99154051647373</v>
      </c>
      <c r="J43" s="23">
        <v>26952</v>
      </c>
      <c r="K43" s="47">
        <v>100</v>
      </c>
      <c r="M43" s="23">
        <v>26952</v>
      </c>
      <c r="N43" s="33">
        <v>119.63778409090908</v>
      </c>
    </row>
    <row r="44" spans="1:14" s="34" customFormat="1" ht="10.5" customHeight="1">
      <c r="A44" s="23" t="s">
        <v>151</v>
      </c>
      <c r="B44" s="23">
        <v>5819</v>
      </c>
      <c r="C44" s="35">
        <f>B44/J44*100</f>
        <v>21.73864315600717</v>
      </c>
      <c r="D44" s="23">
        <v>16656</v>
      </c>
      <c r="E44" s="35">
        <f>D44/J44*100</f>
        <v>62.22355050806934</v>
      </c>
      <c r="F44" s="51">
        <v>614</v>
      </c>
      <c r="G44" s="239">
        <f>F44/J44*100</f>
        <v>2.2937836222355052</v>
      </c>
      <c r="H44" s="23">
        <v>3679</v>
      </c>
      <c r="I44" s="35">
        <f>H44/J44*100</f>
        <v>13.744022713687986</v>
      </c>
      <c r="J44" s="23">
        <f>SUM(H44,F44,D44,B44)</f>
        <v>26768</v>
      </c>
      <c r="K44" s="47">
        <f>I44+G44+E44+C44</f>
        <v>100</v>
      </c>
      <c r="M44" s="23">
        <f>SUM(J44)</f>
        <v>26768</v>
      </c>
      <c r="N44" s="33">
        <f>M44/M35*100</f>
        <v>118.82102272727273</v>
      </c>
    </row>
    <row r="45" spans="1:14" s="34" customFormat="1" ht="10.5" customHeight="1">
      <c r="A45" s="23" t="s">
        <v>160</v>
      </c>
      <c r="B45" s="23">
        <v>5910</v>
      </c>
      <c r="C45" s="35">
        <f>B45/J45*100</f>
        <v>22.090980450790564</v>
      </c>
      <c r="D45" s="23">
        <v>16565</v>
      </c>
      <c r="E45" s="35">
        <f>D45/J45*100</f>
        <v>61.91828953762195</v>
      </c>
      <c r="F45" s="51">
        <v>664</v>
      </c>
      <c r="G45" s="239">
        <f>F45/J45*100</f>
        <v>2.4819646394796844</v>
      </c>
      <c r="H45" s="23">
        <f>3546+68</f>
        <v>3614</v>
      </c>
      <c r="I45" s="35">
        <f>H45/J45*100</f>
        <v>13.508765372107801</v>
      </c>
      <c r="J45" s="23">
        <f>SUM(H45,F45,D45,B45)</f>
        <v>26753</v>
      </c>
      <c r="K45" s="47">
        <f>I45+G45+E45+C45</f>
        <v>100</v>
      </c>
      <c r="M45" s="23">
        <f>SUM(J45)</f>
        <v>26753</v>
      </c>
      <c r="N45" s="33">
        <f>M45/$M$35*100</f>
        <v>118.75443892045455</v>
      </c>
    </row>
    <row r="46" spans="1:14" s="34" customFormat="1" ht="10.5" customHeight="1">
      <c r="A46" s="23" t="s">
        <v>218</v>
      </c>
      <c r="B46" s="23">
        <v>5944</v>
      </c>
      <c r="C46" s="35">
        <f>B46/J46*100</f>
        <v>22.184071060685227</v>
      </c>
      <c r="D46" s="23">
        <v>16539</v>
      </c>
      <c r="E46" s="35">
        <f>D46/J46*100</f>
        <v>61.726505934164365</v>
      </c>
      <c r="F46" s="51">
        <v>677</v>
      </c>
      <c r="G46" s="239">
        <f>F46/J46*100</f>
        <v>2.5266850787489736</v>
      </c>
      <c r="H46" s="23">
        <v>3634</v>
      </c>
      <c r="I46" s="35">
        <f>H46/J46*100</f>
        <v>13.562737926401432</v>
      </c>
      <c r="J46" s="23">
        <f>SUM(H46,F46,D46,B46)</f>
        <v>26794</v>
      </c>
      <c r="K46" s="47">
        <f>I46+G46+E46+C46</f>
        <v>100</v>
      </c>
      <c r="M46" s="23">
        <f>SUM(J46)</f>
        <v>26794</v>
      </c>
      <c r="N46" s="33">
        <f>M46/$M$35*100</f>
        <v>118.93643465909092</v>
      </c>
    </row>
    <row r="47" spans="1:14" s="34" customFormat="1" ht="10.5" customHeight="1">
      <c r="A47" s="40" t="s">
        <v>252</v>
      </c>
      <c r="B47" s="40">
        <v>6068</v>
      </c>
      <c r="C47" s="42">
        <f>B47/J47*100</f>
        <v>22.358142962417098</v>
      </c>
      <c r="D47" s="40">
        <v>16682</v>
      </c>
      <c r="E47" s="42">
        <f>D47/J47*100</f>
        <v>61.466470154753125</v>
      </c>
      <c r="F47" s="54">
        <v>688</v>
      </c>
      <c r="G47" s="206">
        <f>F47/J47*100</f>
        <v>2.535003684598379</v>
      </c>
      <c r="H47" s="40">
        <v>3702</v>
      </c>
      <c r="I47" s="42">
        <f>H47/J47*100</f>
        <v>13.640383198231392</v>
      </c>
      <c r="J47" s="40">
        <f>SUM(H47,F47,D47,B47)</f>
        <v>27140</v>
      </c>
      <c r="K47" s="56">
        <f>I47+G47+E47+C47</f>
        <v>100</v>
      </c>
      <c r="M47" s="40">
        <f>SUM(J47)</f>
        <v>27140</v>
      </c>
      <c r="N47" s="45">
        <f>M47/$M$35*100</f>
        <v>120.47230113636364</v>
      </c>
    </row>
    <row r="48" spans="1:17" ht="10.5" customHeight="1">
      <c r="A48" s="57"/>
      <c r="B48" s="57"/>
      <c r="C48" s="50"/>
      <c r="D48" s="57"/>
      <c r="E48" s="50"/>
      <c r="F48" s="57"/>
      <c r="G48" s="50"/>
      <c r="H48" s="57"/>
      <c r="I48" s="50"/>
      <c r="J48" s="57"/>
      <c r="K48" s="204"/>
      <c r="M48" s="57"/>
      <c r="N48" s="50"/>
      <c r="P48" s="6"/>
      <c r="Q48" s="6"/>
    </row>
    <row r="49" spans="1:14" ht="10.5" customHeight="1">
      <c r="A49" s="10" t="s">
        <v>168</v>
      </c>
      <c r="B49" s="11"/>
      <c r="C49" s="12"/>
      <c r="D49" s="11"/>
      <c r="E49" s="12"/>
      <c r="F49" s="11"/>
      <c r="G49" s="13"/>
      <c r="H49" s="11"/>
      <c r="I49" s="12"/>
      <c r="J49" s="11"/>
      <c r="K49" s="14"/>
      <c r="L49" s="13"/>
      <c r="M49" s="11"/>
      <c r="N49" s="12"/>
    </row>
    <row r="50" spans="1:14" ht="10.5" customHeight="1">
      <c r="A50" s="10" t="s">
        <v>217</v>
      </c>
      <c r="B50" s="11"/>
      <c r="C50" s="12"/>
      <c r="D50" s="11"/>
      <c r="E50" s="12"/>
      <c r="F50" s="11"/>
      <c r="G50" s="13"/>
      <c r="H50" s="11"/>
      <c r="I50" s="12"/>
      <c r="J50" s="11"/>
      <c r="K50" s="14"/>
      <c r="L50" s="13"/>
      <c r="M50" s="11"/>
      <c r="N50" s="12"/>
    </row>
    <row r="51" spans="1:14" ht="10.5" customHeight="1">
      <c r="A51" s="6"/>
      <c r="B51" s="6"/>
      <c r="C51" s="7"/>
      <c r="D51" s="6"/>
      <c r="E51" s="7"/>
      <c r="F51" s="6"/>
      <c r="G51" s="7"/>
      <c r="H51" s="6"/>
      <c r="I51" s="7"/>
      <c r="J51" s="6"/>
      <c r="K51" s="8"/>
      <c r="M51" s="6"/>
      <c r="N51" s="7"/>
    </row>
    <row r="52" spans="1:14" ht="10.5" customHeight="1">
      <c r="A52" s="15"/>
      <c r="B52" s="16" t="s">
        <v>11</v>
      </c>
      <c r="C52" s="17"/>
      <c r="D52" s="16" t="s">
        <v>9</v>
      </c>
      <c r="E52" s="17"/>
      <c r="F52" s="16" t="s">
        <v>0</v>
      </c>
      <c r="G52" s="17"/>
      <c r="H52" s="16" t="s">
        <v>1</v>
      </c>
      <c r="I52" s="17"/>
      <c r="J52" s="16" t="s">
        <v>4</v>
      </c>
      <c r="K52" s="18"/>
      <c r="M52" s="16" t="s">
        <v>23</v>
      </c>
      <c r="N52" s="19"/>
    </row>
    <row r="53" spans="1:14" ht="10.5" customHeight="1">
      <c r="A53" s="20" t="s">
        <v>24</v>
      </c>
      <c r="B53" s="21" t="s">
        <v>5</v>
      </c>
      <c r="C53" s="22"/>
      <c r="D53" s="20" t="s">
        <v>12</v>
      </c>
      <c r="E53" s="12"/>
      <c r="F53" s="23"/>
      <c r="G53" s="7"/>
      <c r="H53" s="20" t="str">
        <f>"+ VGC"</f>
        <v>+ VGC</v>
      </c>
      <c r="I53" s="12"/>
      <c r="J53" s="23"/>
      <c r="K53" s="24"/>
      <c r="M53" s="20" t="s">
        <v>17</v>
      </c>
      <c r="N53" s="25"/>
    </row>
    <row r="54" spans="1:14" s="30" customFormat="1" ht="10.5" customHeight="1">
      <c r="A54" s="26"/>
      <c r="B54" s="66" t="s">
        <v>25</v>
      </c>
      <c r="C54" s="79" t="s">
        <v>26</v>
      </c>
      <c r="D54" s="66" t="s">
        <v>25</v>
      </c>
      <c r="E54" s="79" t="s">
        <v>26</v>
      </c>
      <c r="F54" s="66" t="s">
        <v>25</v>
      </c>
      <c r="G54" s="79" t="s">
        <v>26</v>
      </c>
      <c r="H54" s="66" t="s">
        <v>25</v>
      </c>
      <c r="I54" s="79" t="s">
        <v>26</v>
      </c>
      <c r="J54" s="66" t="s">
        <v>25</v>
      </c>
      <c r="K54" s="80" t="s">
        <v>26</v>
      </c>
      <c r="M54" s="66" t="s">
        <v>25</v>
      </c>
      <c r="N54" s="80" t="s">
        <v>26</v>
      </c>
    </row>
    <row r="55" spans="1:16" ht="10.5" customHeight="1">
      <c r="A55" s="23" t="s">
        <v>33</v>
      </c>
      <c r="B55" s="23">
        <v>56979</v>
      </c>
      <c r="C55" s="50">
        <v>13.608842798149471</v>
      </c>
      <c r="D55" s="23">
        <v>270147</v>
      </c>
      <c r="E55" s="50">
        <v>64.52180725164858</v>
      </c>
      <c r="F55" s="23">
        <v>867</v>
      </c>
      <c r="G55" s="81">
        <v>0.2070739519120306</v>
      </c>
      <c r="H55" s="23">
        <v>90698</v>
      </c>
      <c r="I55" s="50">
        <v>21.66227599828991</v>
      </c>
      <c r="J55" s="23">
        <v>418691</v>
      </c>
      <c r="K55" s="77">
        <v>100</v>
      </c>
      <c r="L55" s="36"/>
      <c r="M55" s="23">
        <v>418691</v>
      </c>
      <c r="N55" s="48">
        <v>101.44600615909461</v>
      </c>
      <c r="O55" s="36"/>
      <c r="P55" s="6"/>
    </row>
    <row r="56" spans="1:16" ht="10.5" customHeight="1">
      <c r="A56" s="23" t="s">
        <v>34</v>
      </c>
      <c r="B56" s="23">
        <v>56313</v>
      </c>
      <c r="C56" s="50">
        <v>13.584848309402501</v>
      </c>
      <c r="D56" s="23">
        <v>266956</v>
      </c>
      <c r="E56" s="50">
        <v>64.39999228037672</v>
      </c>
      <c r="F56" s="23">
        <v>822</v>
      </c>
      <c r="G56" s="81">
        <v>0.19829782306623436</v>
      </c>
      <c r="H56" s="23">
        <v>90437</v>
      </c>
      <c r="I56" s="50">
        <v>21.816861587154545</v>
      </c>
      <c r="J56" s="23">
        <v>414528</v>
      </c>
      <c r="K56" s="77">
        <v>100</v>
      </c>
      <c r="L56" s="34"/>
      <c r="M56" s="23">
        <v>414528</v>
      </c>
      <c r="N56" s="48">
        <v>100.4373393292838</v>
      </c>
      <c r="O56" s="34"/>
      <c r="P56" s="6"/>
    </row>
    <row r="57" spans="1:16" s="34" customFormat="1" ht="10.5" customHeight="1">
      <c r="A57" s="23" t="s">
        <v>35</v>
      </c>
      <c r="B57" s="23">
        <v>55842</v>
      </c>
      <c r="C57" s="50">
        <v>13.534534367130485</v>
      </c>
      <c r="D57" s="23">
        <v>264918</v>
      </c>
      <c r="E57" s="50">
        <v>64.2086919428293</v>
      </c>
      <c r="F57" s="23">
        <v>815</v>
      </c>
      <c r="G57" s="81">
        <v>0.19753313830470517</v>
      </c>
      <c r="H57" s="23">
        <v>91014</v>
      </c>
      <c r="I57" s="50">
        <v>22.059240551735503</v>
      </c>
      <c r="J57" s="23">
        <v>412589</v>
      </c>
      <c r="K57" s="77">
        <v>100</v>
      </c>
      <c r="M57" s="23">
        <v>412589</v>
      </c>
      <c r="N57" s="48">
        <v>99.96753270353238</v>
      </c>
      <c r="P57" s="6"/>
    </row>
    <row r="58" spans="1:16" s="34" customFormat="1" ht="10.5" customHeight="1">
      <c r="A58" s="23" t="s">
        <v>36</v>
      </c>
      <c r="B58" s="23">
        <v>55702</v>
      </c>
      <c r="C58" s="50">
        <v>13.496219013721067</v>
      </c>
      <c r="D58" s="23">
        <v>264859</v>
      </c>
      <c r="E58" s="50">
        <v>64.17354981428221</v>
      </c>
      <c r="F58" s="23">
        <v>766</v>
      </c>
      <c r="G58" s="81">
        <v>0.1855966350312437</v>
      </c>
      <c r="H58" s="23">
        <v>91396</v>
      </c>
      <c r="I58" s="50">
        <v>22.144634536965473</v>
      </c>
      <c r="J58" s="23">
        <v>412723</v>
      </c>
      <c r="K58" s="77">
        <v>100</v>
      </c>
      <c r="M58" s="37">
        <v>412723</v>
      </c>
      <c r="N58" s="38">
        <v>100</v>
      </c>
      <c r="P58" s="6"/>
    </row>
    <row r="59" spans="1:16" s="34" customFormat="1" ht="10.5" customHeight="1">
      <c r="A59" s="23" t="s">
        <v>37</v>
      </c>
      <c r="B59" s="23">
        <v>57087</v>
      </c>
      <c r="C59" s="50">
        <v>13.677824658755203</v>
      </c>
      <c r="D59" s="23">
        <v>267534</v>
      </c>
      <c r="E59" s="50">
        <v>64.10011284978042</v>
      </c>
      <c r="F59" s="23">
        <v>932</v>
      </c>
      <c r="G59" s="81">
        <v>0.22330359945276243</v>
      </c>
      <c r="H59" s="23">
        <v>91816</v>
      </c>
      <c r="I59" s="50">
        <v>21.998758892011626</v>
      </c>
      <c r="J59" s="23">
        <v>417369</v>
      </c>
      <c r="K59" s="77">
        <v>100</v>
      </c>
      <c r="M59" s="23">
        <v>417369</v>
      </c>
      <c r="N59" s="48">
        <v>101.12569447304851</v>
      </c>
      <c r="P59" s="57"/>
    </row>
    <row r="60" spans="1:16" s="34" customFormat="1" ht="10.5" customHeight="1">
      <c r="A60" s="23" t="s">
        <v>38</v>
      </c>
      <c r="B60" s="23">
        <v>57977</v>
      </c>
      <c r="C60" s="50">
        <v>13.670274221310507</v>
      </c>
      <c r="D60" s="23">
        <v>271835</v>
      </c>
      <c r="E60" s="50">
        <v>64.09539977835938</v>
      </c>
      <c r="F60" s="23">
        <v>928</v>
      </c>
      <c r="G60" s="81">
        <v>0.21881115748272856</v>
      </c>
      <c r="H60" s="23">
        <v>93370</v>
      </c>
      <c r="I60" s="50">
        <v>22.015514842847374</v>
      </c>
      <c r="J60" s="23">
        <v>424110</v>
      </c>
      <c r="K60" s="77">
        <v>100</v>
      </c>
      <c r="M60" s="23">
        <v>424110</v>
      </c>
      <c r="N60" s="48">
        <v>102.75899331997489</v>
      </c>
      <c r="P60" s="57"/>
    </row>
    <row r="61" spans="1:16" s="34" customFormat="1" ht="10.5" customHeight="1">
      <c r="A61" s="23" t="s">
        <v>39</v>
      </c>
      <c r="B61" s="23">
        <v>58708</v>
      </c>
      <c r="C61" s="50">
        <v>13.654420452325356</v>
      </c>
      <c r="D61" s="23">
        <v>275116</v>
      </c>
      <c r="E61" s="50">
        <v>63.987012624547624</v>
      </c>
      <c r="F61" s="23">
        <v>879</v>
      </c>
      <c r="G61" s="81">
        <v>0.2044395240443208</v>
      </c>
      <c r="H61" s="23">
        <v>95253</v>
      </c>
      <c r="I61" s="50">
        <v>22.154127399082697</v>
      </c>
      <c r="J61" s="23">
        <v>429956</v>
      </c>
      <c r="K61" s="77">
        <v>100</v>
      </c>
      <c r="M61" s="23">
        <v>429956</v>
      </c>
      <c r="N61" s="48">
        <v>104.17543970168855</v>
      </c>
      <c r="P61" s="57"/>
    </row>
    <row r="62" spans="1:16" s="34" customFormat="1" ht="10.5" customHeight="1">
      <c r="A62" s="23" t="s">
        <v>40</v>
      </c>
      <c r="B62" s="23">
        <v>59387</v>
      </c>
      <c r="C62" s="50">
        <v>13.635413916217983</v>
      </c>
      <c r="D62" s="23">
        <v>277673</v>
      </c>
      <c r="E62" s="50">
        <v>63.75446290194818</v>
      </c>
      <c r="F62" s="23">
        <v>763</v>
      </c>
      <c r="G62" s="81">
        <v>0.17518683917480798</v>
      </c>
      <c r="H62" s="23">
        <v>96449</v>
      </c>
      <c r="I62" s="50">
        <v>22.144948167196667</v>
      </c>
      <c r="J62" s="23">
        <v>434272</v>
      </c>
      <c r="K62" s="77">
        <v>100</v>
      </c>
      <c r="M62" s="23">
        <v>434272</v>
      </c>
      <c r="N62" s="48">
        <v>105.22117739985416</v>
      </c>
      <c r="P62" s="57"/>
    </row>
    <row r="63" spans="1:16" s="34" customFormat="1" ht="10.5" customHeight="1">
      <c r="A63" s="23" t="s">
        <v>41</v>
      </c>
      <c r="B63" s="23">
        <v>59908</v>
      </c>
      <c r="C63" s="50">
        <v>13.755036908629616</v>
      </c>
      <c r="D63" s="23">
        <v>278292</v>
      </c>
      <c r="E63" s="50">
        <v>63.89658695627217</v>
      </c>
      <c r="F63" s="23">
        <v>908</v>
      </c>
      <c r="G63" s="81">
        <v>0.20847922669819877</v>
      </c>
      <c r="H63" s="23">
        <v>96427</v>
      </c>
      <c r="I63" s="50">
        <v>22.139896908400015</v>
      </c>
      <c r="J63" s="23">
        <v>435535</v>
      </c>
      <c r="K63" s="77">
        <v>100</v>
      </c>
      <c r="M63" s="23">
        <v>435535</v>
      </c>
      <c r="N63" s="48">
        <v>105.52719378372419</v>
      </c>
      <c r="P63" s="57"/>
    </row>
    <row r="64" spans="1:14" s="34" customFormat="1" ht="10.5" customHeight="1">
      <c r="A64" s="23" t="s">
        <v>130</v>
      </c>
      <c r="B64" s="23">
        <v>59802</v>
      </c>
      <c r="C64" s="50">
        <v>13.769110333394732</v>
      </c>
      <c r="D64" s="23">
        <v>277027</v>
      </c>
      <c r="E64" s="50">
        <v>63.7840762571376</v>
      </c>
      <c r="F64" s="23">
        <v>881</v>
      </c>
      <c r="G64" s="81">
        <v>0.20284582796095046</v>
      </c>
      <c r="H64" s="23">
        <v>96610</v>
      </c>
      <c r="I64" s="50">
        <v>22.243967581506723</v>
      </c>
      <c r="J64" s="23">
        <v>434320</v>
      </c>
      <c r="K64" s="77">
        <v>100</v>
      </c>
      <c r="M64" s="23">
        <v>434320</v>
      </c>
      <c r="N64" s="48">
        <v>105.23280747620076</v>
      </c>
    </row>
    <row r="65" spans="1:14" ht="10.5" customHeight="1">
      <c r="A65" s="23" t="s">
        <v>137</v>
      </c>
      <c r="B65" s="23">
        <v>61690</v>
      </c>
      <c r="C65" s="50">
        <v>14.30628767024807</v>
      </c>
      <c r="D65" s="23">
        <v>274690</v>
      </c>
      <c r="E65" s="50">
        <v>63.702288217546474</v>
      </c>
      <c r="F65" s="23">
        <v>792</v>
      </c>
      <c r="G65" s="50">
        <v>0.18366963583784196</v>
      </c>
      <c r="H65" s="23">
        <v>94037</v>
      </c>
      <c r="I65" s="50">
        <v>21.807754476367606</v>
      </c>
      <c r="J65" s="23">
        <v>431209</v>
      </c>
      <c r="K65" s="77">
        <v>100</v>
      </c>
      <c r="M65" s="23">
        <v>431209</v>
      </c>
      <c r="N65" s="33">
        <v>104.4790331529864</v>
      </c>
    </row>
    <row r="66" spans="1:14" s="34" customFormat="1" ht="10.5" customHeight="1">
      <c r="A66" s="23" t="s">
        <v>147</v>
      </c>
      <c r="B66" s="23">
        <v>61268</v>
      </c>
      <c r="C66" s="35">
        <v>14.363042616986313</v>
      </c>
      <c r="D66" s="23">
        <v>272028</v>
      </c>
      <c r="E66" s="50">
        <v>63.77145911427748</v>
      </c>
      <c r="F66" s="23">
        <v>789</v>
      </c>
      <c r="G66" s="50">
        <v>0.18496508168705034</v>
      </c>
      <c r="H66" s="23">
        <v>92482</v>
      </c>
      <c r="I66" s="50">
        <v>21.68053318704916</v>
      </c>
      <c r="J66" s="23">
        <v>426567</v>
      </c>
      <c r="K66" s="47">
        <v>100</v>
      </c>
      <c r="M66" s="23">
        <v>426567</v>
      </c>
      <c r="N66" s="33">
        <v>103.35430785296676</v>
      </c>
    </row>
    <row r="67" spans="1:14" s="34" customFormat="1" ht="10.5" customHeight="1">
      <c r="A67" s="23" t="s">
        <v>151</v>
      </c>
      <c r="B67" s="23">
        <f>SUM(B44,B21)</f>
        <v>59980</v>
      </c>
      <c r="C67" s="35">
        <f>B67/J67*100</f>
        <v>14.257935998554712</v>
      </c>
      <c r="D67" s="23">
        <f>SUM(D44,D21)</f>
        <v>267987</v>
      </c>
      <c r="E67" s="50">
        <f>D67/J67*100</f>
        <v>63.703592771668596</v>
      </c>
      <c r="F67" s="23">
        <f>SUM(F44,F21)</f>
        <v>828</v>
      </c>
      <c r="G67" s="50">
        <f>F67/J67*100</f>
        <v>0.19682512515510675</v>
      </c>
      <c r="H67" s="23">
        <f>SUM(H44,H21)</f>
        <v>91883</v>
      </c>
      <c r="I67" s="50">
        <f>H67/J67*100</f>
        <v>21.84164610462159</v>
      </c>
      <c r="J67" s="23">
        <f>SUM(H67,F67,D67,B67)</f>
        <v>420678</v>
      </c>
      <c r="K67" s="47">
        <f>I67+G67+E67+C67</f>
        <v>100.00000000000001</v>
      </c>
      <c r="M67" s="23">
        <f>SUM(J67)</f>
        <v>420678</v>
      </c>
      <c r="N67" s="33">
        <f>M67/M58*100</f>
        <v>101.92744286119262</v>
      </c>
    </row>
    <row r="68" spans="1:14" s="34" customFormat="1" ht="10.5" customHeight="1">
      <c r="A68" s="23" t="s">
        <v>160</v>
      </c>
      <c r="B68" s="23">
        <f>SUM(B45,B22)</f>
        <v>59432</v>
      </c>
      <c r="C68" s="35">
        <f>B68/J68*100</f>
        <v>14.295954546985273</v>
      </c>
      <c r="D68" s="23">
        <f>SUM(D45,D22)</f>
        <v>264679</v>
      </c>
      <c r="E68" s="50">
        <f>D68/J68*100</f>
        <v>63.66669392821234</v>
      </c>
      <c r="F68" s="23">
        <f>SUM(F45,F22)</f>
        <v>905</v>
      </c>
      <c r="G68" s="50">
        <f>F68/J68*100</f>
        <v>0.2176914602406393</v>
      </c>
      <c r="H68" s="23">
        <f>SUM(H45,H22)</f>
        <v>90710</v>
      </c>
      <c r="I68" s="50">
        <f>H68/J68*100</f>
        <v>21.819660064561756</v>
      </c>
      <c r="J68" s="23">
        <f>SUM(H68,F68,D68,B68)</f>
        <v>415726</v>
      </c>
      <c r="K68" s="47">
        <f>I68+G68+E68+C68</f>
        <v>100.00000000000001</v>
      </c>
      <c r="M68" s="23">
        <f>SUM(J68)</f>
        <v>415726</v>
      </c>
      <c r="N68" s="33">
        <f>M68/$M$58*100</f>
        <v>100.7276066514345</v>
      </c>
    </row>
    <row r="69" spans="1:14" s="34" customFormat="1" ht="10.5" customHeight="1">
      <c r="A69" s="23" t="s">
        <v>218</v>
      </c>
      <c r="B69" s="23">
        <f>SUM(B46,B23)</f>
        <v>59144</v>
      </c>
      <c r="C69" s="35">
        <f>B69/J69*100</f>
        <v>14.287681392242076</v>
      </c>
      <c r="D69" s="23">
        <f>SUM(D46,D23)</f>
        <v>262830</v>
      </c>
      <c r="E69" s="50">
        <f>D69/J69*100</f>
        <v>63.493022120975674</v>
      </c>
      <c r="F69" s="23">
        <f>SUM(F46,F23)</f>
        <v>936</v>
      </c>
      <c r="G69" s="50">
        <f>F69/J69*100</f>
        <v>0.22611371877347802</v>
      </c>
      <c r="H69" s="23">
        <f>SUM(H46,H23)</f>
        <v>91041</v>
      </c>
      <c r="I69" s="50">
        <f>H69/J69*100</f>
        <v>21.993182768008772</v>
      </c>
      <c r="J69" s="23">
        <f>SUM(H69,F69,D69,B69)</f>
        <v>413951</v>
      </c>
      <c r="K69" s="47">
        <f>I69+G69+E69+C69</f>
        <v>100</v>
      </c>
      <c r="M69" s="23">
        <f>SUM(J69)</f>
        <v>413951</v>
      </c>
      <c r="N69" s="33">
        <f>M69/$M$58*100</f>
        <v>100.29753611986732</v>
      </c>
    </row>
    <row r="70" spans="1:16" s="34" customFormat="1" ht="10.5" customHeight="1">
      <c r="A70" s="40" t="s">
        <v>252</v>
      </c>
      <c r="B70" s="40">
        <f>SUM(B47,B24)</f>
        <v>59253</v>
      </c>
      <c r="C70" s="42">
        <f>B70/J70*100</f>
        <v>14.392380804329397</v>
      </c>
      <c r="D70" s="40">
        <f>SUM(D47,D24)</f>
        <v>260579</v>
      </c>
      <c r="E70" s="53">
        <f>D70/J70*100</f>
        <v>63.29387875063457</v>
      </c>
      <c r="F70" s="40">
        <f>SUM(F47,F24)</f>
        <v>934</v>
      </c>
      <c r="G70" s="53">
        <f>F70/J70*100</f>
        <v>0.2268658746602477</v>
      </c>
      <c r="H70" s="40">
        <f>SUM(H47,H24)</f>
        <v>90931</v>
      </c>
      <c r="I70" s="53">
        <f>H70/J70*100</f>
        <v>22.086874570375787</v>
      </c>
      <c r="J70" s="40">
        <f>SUM(H70,F70,D70,B70)</f>
        <v>411697</v>
      </c>
      <c r="K70" s="56">
        <f>I70+G70+E70+C70</f>
        <v>100</v>
      </c>
      <c r="M70" s="40">
        <f>SUM(J70)</f>
        <v>411697</v>
      </c>
      <c r="N70" s="45">
        <f>M70/$M$58*100</f>
        <v>99.75140711809131</v>
      </c>
      <c r="P70" s="57"/>
    </row>
    <row r="71" spans="1:16" ht="10.5" customHeight="1">
      <c r="A71" s="57"/>
      <c r="B71" s="57"/>
      <c r="C71" s="35"/>
      <c r="D71" s="57"/>
      <c r="E71" s="50"/>
      <c r="F71" s="57"/>
      <c r="G71" s="50"/>
      <c r="H71" s="57"/>
      <c r="I71" s="50"/>
      <c r="J71" s="57"/>
      <c r="K71" s="463"/>
      <c r="L71" s="34"/>
      <c r="M71" s="57"/>
      <c r="N71" s="50"/>
      <c r="P71" s="6"/>
    </row>
    <row r="72" ht="10.5" customHeight="1">
      <c r="A72" s="9" t="s">
        <v>161</v>
      </c>
    </row>
    <row r="73" ht="10.5" customHeight="1">
      <c r="A73" s="9" t="s">
        <v>42</v>
      </c>
    </row>
    <row r="74" ht="10.5" customHeight="1">
      <c r="A74" s="9" t="s">
        <v>43</v>
      </c>
    </row>
    <row r="75" ht="10.5" customHeight="1">
      <c r="A75" s="9" t="s">
        <v>44</v>
      </c>
    </row>
    <row r="76" ht="9.75">
      <c r="A76" s="57" t="s">
        <v>162</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C20" sqref="C20"/>
    </sheetView>
  </sheetViews>
  <sheetFormatPr defaultColWidth="9.140625" defaultRowHeight="12.75"/>
  <cols>
    <col min="1" max="1" width="9.57421875" style="9" customWidth="1"/>
    <col min="2" max="12" width="6.7109375" style="9" customWidth="1"/>
    <col min="13" max="13" width="2.140625" style="9" customWidth="1"/>
    <col min="14" max="15" width="6.7109375" style="9" customWidth="1"/>
    <col min="16" max="16384" width="9.140625" style="9" customWidth="1"/>
  </cols>
  <sheetData>
    <row r="1" ht="9.75">
      <c r="A1" s="5" t="s">
        <v>249</v>
      </c>
    </row>
    <row r="3" spans="1:15" ht="9.75">
      <c r="A3" s="10" t="s">
        <v>174</v>
      </c>
      <c r="B3" s="11"/>
      <c r="C3" s="11"/>
      <c r="D3" s="11"/>
      <c r="E3" s="11"/>
      <c r="F3" s="13"/>
      <c r="G3" s="13"/>
      <c r="H3" s="11"/>
      <c r="I3" s="11"/>
      <c r="J3" s="11"/>
      <c r="K3" s="11"/>
      <c r="L3" s="11"/>
      <c r="M3" s="13"/>
      <c r="N3" s="13"/>
      <c r="O3" s="13"/>
    </row>
    <row r="4" spans="1:15" ht="9.75">
      <c r="A4" s="10" t="s">
        <v>217</v>
      </c>
      <c r="B4" s="11"/>
      <c r="C4" s="11"/>
      <c r="D4" s="11"/>
      <c r="E4" s="11"/>
      <c r="F4" s="13"/>
      <c r="G4" s="13"/>
      <c r="H4" s="11"/>
      <c r="I4" s="11"/>
      <c r="J4" s="11"/>
      <c r="K4" s="11"/>
      <c r="L4" s="11"/>
      <c r="M4" s="13"/>
      <c r="N4" s="13"/>
      <c r="O4" s="13"/>
    </row>
    <row r="5" spans="1:12" ht="9.75">
      <c r="A5" s="6"/>
      <c r="B5" s="6"/>
      <c r="C5" s="6"/>
      <c r="D5" s="6"/>
      <c r="E5" s="6"/>
      <c r="F5" s="6"/>
      <c r="G5" s="6"/>
      <c r="H5" s="6"/>
      <c r="I5" s="6"/>
      <c r="J5" s="6"/>
      <c r="K5" s="6"/>
      <c r="L5" s="6"/>
    </row>
    <row r="6" spans="1:15" ht="9.75">
      <c r="A6" s="15"/>
      <c r="B6" s="16" t="s">
        <v>11</v>
      </c>
      <c r="C6" s="17"/>
      <c r="D6" s="16" t="s">
        <v>9</v>
      </c>
      <c r="E6" s="59"/>
      <c r="F6" s="16" t="s">
        <v>0</v>
      </c>
      <c r="G6" s="59"/>
      <c r="H6" s="16" t="s">
        <v>1</v>
      </c>
      <c r="I6" s="59"/>
      <c r="J6" s="16" t="s">
        <v>4</v>
      </c>
      <c r="K6" s="60"/>
      <c r="L6" s="61"/>
      <c r="N6" s="16" t="s">
        <v>45</v>
      </c>
      <c r="O6" s="61"/>
    </row>
    <row r="7" spans="1:15" ht="9.75">
      <c r="A7" s="20" t="s">
        <v>24</v>
      </c>
      <c r="B7" s="21" t="s">
        <v>5</v>
      </c>
      <c r="C7" s="22"/>
      <c r="D7" s="20" t="s">
        <v>12</v>
      </c>
      <c r="E7" s="11"/>
      <c r="F7" s="23"/>
      <c r="G7" s="6"/>
      <c r="H7" s="23"/>
      <c r="I7" s="6"/>
      <c r="J7" s="23"/>
      <c r="K7" s="57"/>
      <c r="L7" s="63"/>
      <c r="N7" s="64" t="s">
        <v>46</v>
      </c>
      <c r="O7" s="65"/>
    </row>
    <row r="8" spans="1:15" s="30" customFormat="1" ht="9.75">
      <c r="A8" s="26"/>
      <c r="B8" s="66" t="s">
        <v>2</v>
      </c>
      <c r="C8" s="67" t="s">
        <v>3</v>
      </c>
      <c r="D8" s="66" t="s">
        <v>2</v>
      </c>
      <c r="E8" s="67" t="s">
        <v>3</v>
      </c>
      <c r="F8" s="66" t="s">
        <v>2</v>
      </c>
      <c r="G8" s="67" t="s">
        <v>3</v>
      </c>
      <c r="H8" s="66" t="s">
        <v>2</v>
      </c>
      <c r="I8" s="67" t="s">
        <v>3</v>
      </c>
      <c r="J8" s="66" t="s">
        <v>2</v>
      </c>
      <c r="K8" s="67" t="s">
        <v>3</v>
      </c>
      <c r="L8" s="68" t="s">
        <v>4</v>
      </c>
      <c r="N8" s="66" t="s">
        <v>2</v>
      </c>
      <c r="O8" s="68" t="s">
        <v>3</v>
      </c>
    </row>
    <row r="9" spans="1:15" ht="9.75">
      <c r="A9" s="70" t="s">
        <v>33</v>
      </c>
      <c r="B9" s="57">
        <v>27156</v>
      </c>
      <c r="C9" s="63">
        <v>26247</v>
      </c>
      <c r="D9" s="57">
        <v>119311</v>
      </c>
      <c r="E9" s="63">
        <v>137608</v>
      </c>
      <c r="F9" s="57">
        <v>346</v>
      </c>
      <c r="G9" s="63">
        <v>320</v>
      </c>
      <c r="H9" s="57">
        <v>55651</v>
      </c>
      <c r="I9" s="63">
        <v>31590</v>
      </c>
      <c r="J9" s="23">
        <v>202464</v>
      </c>
      <c r="K9" s="57">
        <v>195765</v>
      </c>
      <c r="L9" s="63">
        <v>398229</v>
      </c>
      <c r="M9" s="71"/>
      <c r="N9" s="69">
        <v>50.841098965670504</v>
      </c>
      <c r="O9" s="33">
        <v>49.158901034329496</v>
      </c>
    </row>
    <row r="10" spans="1:15" s="34" customFormat="1" ht="9.75">
      <c r="A10" s="70" t="s">
        <v>34</v>
      </c>
      <c r="B10" s="23">
        <v>26804</v>
      </c>
      <c r="C10" s="57">
        <v>25869</v>
      </c>
      <c r="D10" s="23">
        <v>118251</v>
      </c>
      <c r="E10" s="57">
        <v>135115</v>
      </c>
      <c r="F10" s="23">
        <v>328</v>
      </c>
      <c r="G10" s="57">
        <v>288</v>
      </c>
      <c r="H10" s="23">
        <v>54766</v>
      </c>
      <c r="I10" s="57">
        <v>32053</v>
      </c>
      <c r="J10" s="23">
        <v>200149</v>
      </c>
      <c r="K10" s="57">
        <v>193325</v>
      </c>
      <c r="L10" s="63">
        <v>393474</v>
      </c>
      <c r="N10" s="69">
        <v>50.86714751165261</v>
      </c>
      <c r="O10" s="33">
        <v>49.13285248834739</v>
      </c>
    </row>
    <row r="11" spans="1:15" s="34" customFormat="1" ht="9.75">
      <c r="A11" s="70" t="s">
        <v>35</v>
      </c>
      <c r="B11" s="23">
        <v>26477</v>
      </c>
      <c r="C11" s="57">
        <v>25433</v>
      </c>
      <c r="D11" s="23">
        <v>117222</v>
      </c>
      <c r="E11" s="57">
        <v>133769</v>
      </c>
      <c r="F11" s="23">
        <v>309</v>
      </c>
      <c r="G11" s="57">
        <v>297</v>
      </c>
      <c r="H11" s="23">
        <v>54454</v>
      </c>
      <c r="I11" s="57">
        <v>32876</v>
      </c>
      <c r="J11" s="23">
        <v>198462</v>
      </c>
      <c r="K11" s="57">
        <v>192375</v>
      </c>
      <c r="L11" s="63">
        <v>390837</v>
      </c>
      <c r="N11" s="69">
        <v>50.77871337667621</v>
      </c>
      <c r="O11" s="33">
        <v>49.22128662332379</v>
      </c>
    </row>
    <row r="12" spans="1:15" s="34" customFormat="1" ht="9.75">
      <c r="A12" s="70" t="s">
        <v>36</v>
      </c>
      <c r="B12" s="23">
        <v>26435</v>
      </c>
      <c r="C12" s="57">
        <v>25144</v>
      </c>
      <c r="D12" s="23">
        <v>117595</v>
      </c>
      <c r="E12" s="57">
        <v>132835</v>
      </c>
      <c r="F12" s="23">
        <v>287</v>
      </c>
      <c r="G12" s="57">
        <v>294</v>
      </c>
      <c r="H12" s="23">
        <v>53815</v>
      </c>
      <c r="I12" s="57">
        <v>33790</v>
      </c>
      <c r="J12" s="23">
        <v>198132</v>
      </c>
      <c r="K12" s="57">
        <v>192063</v>
      </c>
      <c r="L12" s="63">
        <v>390195</v>
      </c>
      <c r="N12" s="69">
        <v>50.77768807903741</v>
      </c>
      <c r="O12" s="33">
        <v>49.222311920962596</v>
      </c>
    </row>
    <row r="13" spans="1:15" s="34" customFormat="1" ht="9.75">
      <c r="A13" s="70" t="s">
        <v>37</v>
      </c>
      <c r="B13" s="23">
        <v>27092</v>
      </c>
      <c r="C13" s="57">
        <v>25687</v>
      </c>
      <c r="D13" s="23">
        <v>119810</v>
      </c>
      <c r="E13" s="57">
        <v>132858</v>
      </c>
      <c r="F13" s="23">
        <v>266</v>
      </c>
      <c r="G13" s="57">
        <v>268</v>
      </c>
      <c r="H13" s="23">
        <v>52795</v>
      </c>
      <c r="I13" s="57">
        <v>35472</v>
      </c>
      <c r="J13" s="23">
        <v>199963</v>
      </c>
      <c r="K13" s="57">
        <v>194285</v>
      </c>
      <c r="L13" s="63">
        <v>394248</v>
      </c>
      <c r="N13" s="69">
        <v>50.72010511150342</v>
      </c>
      <c r="O13" s="33">
        <v>49.27989488849658</v>
      </c>
    </row>
    <row r="14" spans="1:15" s="34" customFormat="1" ht="9.75">
      <c r="A14" s="70" t="s">
        <v>38</v>
      </c>
      <c r="B14" s="23">
        <v>27417</v>
      </c>
      <c r="C14" s="57">
        <v>25902</v>
      </c>
      <c r="D14" s="23">
        <v>122887</v>
      </c>
      <c r="E14" s="57">
        <v>133596</v>
      </c>
      <c r="F14" s="23">
        <v>251</v>
      </c>
      <c r="G14" s="57">
        <v>260</v>
      </c>
      <c r="H14" s="23">
        <v>52507</v>
      </c>
      <c r="I14" s="57">
        <v>37218</v>
      </c>
      <c r="J14" s="23">
        <v>203062</v>
      </c>
      <c r="K14" s="57">
        <v>196976</v>
      </c>
      <c r="L14" s="63">
        <v>400038</v>
      </c>
      <c r="N14" s="69">
        <v>50.76067773561511</v>
      </c>
      <c r="O14" s="33">
        <v>49.23932226438488</v>
      </c>
    </row>
    <row r="15" spans="1:15" s="34" customFormat="1" ht="9.75">
      <c r="A15" s="70" t="s">
        <v>39</v>
      </c>
      <c r="B15" s="23">
        <v>27594</v>
      </c>
      <c r="C15" s="57">
        <v>26205</v>
      </c>
      <c r="D15" s="23">
        <v>124989</v>
      </c>
      <c r="E15" s="57">
        <v>134262</v>
      </c>
      <c r="F15" s="23">
        <v>232</v>
      </c>
      <c r="G15" s="57">
        <v>229</v>
      </c>
      <c r="H15" s="23">
        <v>52231</v>
      </c>
      <c r="I15" s="57">
        <v>39279</v>
      </c>
      <c r="J15" s="23">
        <v>205046</v>
      </c>
      <c r="K15" s="57">
        <v>199975</v>
      </c>
      <c r="L15" s="63">
        <v>405021</v>
      </c>
      <c r="N15" s="69">
        <v>50.62601692257932</v>
      </c>
      <c r="O15" s="33">
        <v>49.373983077420675</v>
      </c>
    </row>
    <row r="16" spans="1:15" s="34" customFormat="1" ht="9.75">
      <c r="A16" s="70" t="s">
        <v>40</v>
      </c>
      <c r="B16" s="23">
        <v>27894</v>
      </c>
      <c r="C16" s="57">
        <v>26412</v>
      </c>
      <c r="D16" s="23">
        <v>126710</v>
      </c>
      <c r="E16" s="57">
        <v>134618</v>
      </c>
      <c r="F16" s="23">
        <v>176</v>
      </c>
      <c r="G16" s="57">
        <v>160</v>
      </c>
      <c r="H16" s="23">
        <v>51601</v>
      </c>
      <c r="I16" s="57">
        <v>40974</v>
      </c>
      <c r="J16" s="23">
        <v>206381</v>
      </c>
      <c r="K16" s="57">
        <v>202164</v>
      </c>
      <c r="L16" s="63">
        <v>408545</v>
      </c>
      <c r="N16" s="69">
        <v>50.51609981764555</v>
      </c>
      <c r="O16" s="33">
        <v>49.48390018235445</v>
      </c>
    </row>
    <row r="17" spans="1:15" s="34" customFormat="1" ht="9.75">
      <c r="A17" s="70" t="s">
        <v>41</v>
      </c>
      <c r="B17" s="23">
        <v>28033</v>
      </c>
      <c r="C17" s="57">
        <v>26660</v>
      </c>
      <c r="D17" s="23">
        <v>127822</v>
      </c>
      <c r="E17" s="57">
        <v>133892</v>
      </c>
      <c r="F17" s="23">
        <v>176</v>
      </c>
      <c r="G17" s="57">
        <v>153</v>
      </c>
      <c r="H17" s="23">
        <v>50670</v>
      </c>
      <c r="I17" s="57">
        <v>41917</v>
      </c>
      <c r="J17" s="23">
        <v>206701</v>
      </c>
      <c r="K17" s="57">
        <v>202622</v>
      </c>
      <c r="L17" s="63">
        <v>409323</v>
      </c>
      <c r="N17" s="69">
        <v>50.49826176393704</v>
      </c>
      <c r="O17" s="33">
        <v>49.50173823606296</v>
      </c>
    </row>
    <row r="18" spans="1:15" s="34" customFormat="1" ht="9.75">
      <c r="A18" s="70" t="s">
        <v>130</v>
      </c>
      <c r="B18" s="23">
        <v>27754</v>
      </c>
      <c r="C18" s="57">
        <v>26617</v>
      </c>
      <c r="D18" s="23">
        <v>127713</v>
      </c>
      <c r="E18" s="57">
        <v>132465</v>
      </c>
      <c r="F18" s="23">
        <v>155</v>
      </c>
      <c r="G18" s="57">
        <v>169</v>
      </c>
      <c r="H18" s="23">
        <v>49890</v>
      </c>
      <c r="I18" s="57">
        <v>42763</v>
      </c>
      <c r="J18" s="23">
        <v>205512</v>
      </c>
      <c r="K18" s="57">
        <v>202014</v>
      </c>
      <c r="L18" s="63">
        <v>407526</v>
      </c>
      <c r="N18" s="69">
        <v>50.42917507103841</v>
      </c>
      <c r="O18" s="33">
        <v>49.570824928961585</v>
      </c>
    </row>
    <row r="19" spans="1:15" ht="9.75">
      <c r="A19" s="70" t="s">
        <v>137</v>
      </c>
      <c r="B19" s="23">
        <v>28426</v>
      </c>
      <c r="C19" s="57">
        <v>27536</v>
      </c>
      <c r="D19" s="23">
        <v>126982</v>
      </c>
      <c r="E19" s="57">
        <v>130906</v>
      </c>
      <c r="F19" s="23">
        <v>93</v>
      </c>
      <c r="G19" s="57">
        <v>104</v>
      </c>
      <c r="H19" s="23">
        <v>48090</v>
      </c>
      <c r="I19" s="57">
        <v>42171</v>
      </c>
      <c r="J19" s="23">
        <v>203591</v>
      </c>
      <c r="K19" s="57">
        <v>200717</v>
      </c>
      <c r="L19" s="63">
        <v>404308</v>
      </c>
      <c r="N19" s="69">
        <v>50.35542210394056</v>
      </c>
      <c r="O19" s="33">
        <v>49.64457789605944</v>
      </c>
    </row>
    <row r="20" spans="1:15" s="34" customFormat="1" ht="9.75">
      <c r="A20" s="70" t="s">
        <v>147</v>
      </c>
      <c r="B20" s="23">
        <v>27974</v>
      </c>
      <c r="C20" s="57">
        <v>27456</v>
      </c>
      <c r="D20" s="23">
        <v>125942</v>
      </c>
      <c r="E20" s="57">
        <v>129334</v>
      </c>
      <c r="F20" s="23">
        <v>101</v>
      </c>
      <c r="G20" s="57">
        <v>97</v>
      </c>
      <c r="H20" s="23">
        <v>46684</v>
      </c>
      <c r="I20" s="57">
        <v>42027</v>
      </c>
      <c r="J20" s="23">
        <v>200701</v>
      </c>
      <c r="K20" s="57">
        <v>198914</v>
      </c>
      <c r="L20" s="63">
        <v>399615</v>
      </c>
      <c r="N20" s="69">
        <v>50.22359020557287</v>
      </c>
      <c r="O20" s="33">
        <v>49.77640979442713</v>
      </c>
    </row>
    <row r="21" spans="1:15" s="34" customFormat="1" ht="9.75">
      <c r="A21" s="70" t="s">
        <v>151</v>
      </c>
      <c r="B21" s="23">
        <v>27304</v>
      </c>
      <c r="C21" s="57">
        <v>26857</v>
      </c>
      <c r="D21" s="23">
        <v>124539</v>
      </c>
      <c r="E21" s="57">
        <v>126792</v>
      </c>
      <c r="F21" s="23">
        <v>94</v>
      </c>
      <c r="G21" s="57">
        <v>120</v>
      </c>
      <c r="H21" s="23">
        <v>46025</v>
      </c>
      <c r="I21" s="57">
        <v>42179</v>
      </c>
      <c r="J21" s="23">
        <f aca="true" t="shared" si="0" ref="J21:K23">SUM(H21,F21,D21,B21)</f>
        <v>197962</v>
      </c>
      <c r="K21" s="57">
        <f t="shared" si="0"/>
        <v>195948</v>
      </c>
      <c r="L21" s="63">
        <f>SUM(J21:K21)</f>
        <v>393910</v>
      </c>
      <c r="N21" s="69">
        <f>J21/L21*100</f>
        <v>50.25564215176055</v>
      </c>
      <c r="O21" s="33">
        <f>K21/L21*100</f>
        <v>49.744357848239446</v>
      </c>
    </row>
    <row r="22" spans="1:15" s="34" customFormat="1" ht="9.75">
      <c r="A22" s="70" t="s">
        <v>160</v>
      </c>
      <c r="B22" s="23">
        <v>26817</v>
      </c>
      <c r="C22" s="57">
        <v>26705</v>
      </c>
      <c r="D22" s="23">
        <v>123410</v>
      </c>
      <c r="E22" s="57">
        <v>124704</v>
      </c>
      <c r="F22" s="23">
        <v>112</v>
      </c>
      <c r="G22" s="57">
        <v>129</v>
      </c>
      <c r="H22" s="23">
        <v>45070</v>
      </c>
      <c r="I22" s="57">
        <v>42026</v>
      </c>
      <c r="J22" s="23">
        <f t="shared" si="0"/>
        <v>195409</v>
      </c>
      <c r="K22" s="57">
        <f t="shared" si="0"/>
        <v>193564</v>
      </c>
      <c r="L22" s="63">
        <f>SUM(J22:K22)</f>
        <v>388973</v>
      </c>
      <c r="N22" s="69">
        <f>J22/L22*100</f>
        <v>50.23716299074743</v>
      </c>
      <c r="O22" s="33">
        <f>K22/L22*100</f>
        <v>49.76283700925257</v>
      </c>
    </row>
    <row r="23" spans="1:15" s="34" customFormat="1" ht="9.75">
      <c r="A23" s="70" t="s">
        <v>218</v>
      </c>
      <c r="B23" s="23">
        <v>26573</v>
      </c>
      <c r="C23" s="57">
        <v>26627</v>
      </c>
      <c r="D23" s="23">
        <v>122498</v>
      </c>
      <c r="E23" s="57">
        <v>123793</v>
      </c>
      <c r="F23" s="23">
        <v>118</v>
      </c>
      <c r="G23" s="57">
        <v>141</v>
      </c>
      <c r="H23" s="23">
        <v>44880</v>
      </c>
      <c r="I23" s="57">
        <v>42527</v>
      </c>
      <c r="J23" s="23">
        <f t="shared" si="0"/>
        <v>194069</v>
      </c>
      <c r="K23" s="57">
        <f t="shared" si="0"/>
        <v>193088</v>
      </c>
      <c r="L23" s="63">
        <f>SUM(J23:K23)</f>
        <v>387157</v>
      </c>
      <c r="N23" s="69">
        <f>J23/L23*100</f>
        <v>50.126692788713626</v>
      </c>
      <c r="O23" s="33">
        <f>K23/L23*100</f>
        <v>49.873307211286374</v>
      </c>
    </row>
    <row r="24" spans="1:15" s="34" customFormat="1" ht="9.75">
      <c r="A24" s="72" t="s">
        <v>252</v>
      </c>
      <c r="B24" s="40">
        <v>26574</v>
      </c>
      <c r="C24" s="73">
        <v>26611</v>
      </c>
      <c r="D24" s="40">
        <v>121426</v>
      </c>
      <c r="E24" s="73">
        <v>122471</v>
      </c>
      <c r="F24" s="40">
        <v>123</v>
      </c>
      <c r="G24" s="73">
        <v>123</v>
      </c>
      <c r="H24" s="40">
        <v>44517</v>
      </c>
      <c r="I24" s="73">
        <v>42712</v>
      </c>
      <c r="J24" s="40">
        <f>SUM(H24,F24,D24,B24)</f>
        <v>192640</v>
      </c>
      <c r="K24" s="73">
        <f>SUM(I24,G24,E24,C24)</f>
        <v>191917</v>
      </c>
      <c r="L24" s="74">
        <f>SUM(J24:K24)</f>
        <v>384557</v>
      </c>
      <c r="N24" s="75">
        <f>J24/L24*100</f>
        <v>50.094004269848156</v>
      </c>
      <c r="O24" s="45">
        <f>K24/L24*100</f>
        <v>49.90599573015184</v>
      </c>
    </row>
    <row r="25" spans="1:15" ht="9.75">
      <c r="A25" s="57"/>
      <c r="B25" s="57"/>
      <c r="C25" s="57"/>
      <c r="D25" s="57"/>
      <c r="E25" s="57"/>
      <c r="F25" s="57"/>
      <c r="G25" s="57"/>
      <c r="H25" s="57"/>
      <c r="I25" s="57"/>
      <c r="J25" s="57"/>
      <c r="K25" s="57"/>
      <c r="L25" s="57"/>
      <c r="N25" s="50"/>
      <c r="O25" s="50"/>
    </row>
    <row r="26" spans="1:15" ht="12" customHeight="1">
      <c r="A26" s="10" t="s">
        <v>169</v>
      </c>
      <c r="B26" s="11"/>
      <c r="C26" s="11"/>
      <c r="D26" s="11"/>
      <c r="E26" s="11"/>
      <c r="F26" s="11"/>
      <c r="G26" s="13"/>
      <c r="H26" s="11"/>
      <c r="I26" s="11"/>
      <c r="J26" s="11"/>
      <c r="K26" s="11"/>
      <c r="L26" s="11"/>
      <c r="M26" s="13"/>
      <c r="N26" s="13"/>
      <c r="O26" s="13"/>
    </row>
    <row r="27" spans="1:15" ht="10.5" customHeight="1">
      <c r="A27" s="10" t="s">
        <v>217</v>
      </c>
      <c r="B27" s="11"/>
      <c r="C27" s="11"/>
      <c r="D27" s="11"/>
      <c r="E27" s="11"/>
      <c r="F27" s="11"/>
      <c r="G27" s="13"/>
      <c r="H27" s="11"/>
      <c r="I27" s="11"/>
      <c r="J27" s="11"/>
      <c r="K27" s="11"/>
      <c r="L27" s="11"/>
      <c r="M27" s="13"/>
      <c r="N27" s="13"/>
      <c r="O27" s="13"/>
    </row>
    <row r="28" spans="1:12" ht="10.5" customHeight="1">
      <c r="A28" s="6"/>
      <c r="B28" s="6"/>
      <c r="C28" s="6"/>
      <c r="D28" s="6"/>
      <c r="E28" s="6"/>
      <c r="F28" s="6"/>
      <c r="G28" s="6"/>
      <c r="H28" s="6"/>
      <c r="I28" s="6"/>
      <c r="J28" s="6"/>
      <c r="K28" s="6"/>
      <c r="L28" s="6"/>
    </row>
    <row r="29" spans="1:15" ht="10.5" customHeight="1">
      <c r="A29" s="15"/>
      <c r="B29" s="16" t="s">
        <v>11</v>
      </c>
      <c r="C29" s="17"/>
      <c r="D29" s="16" t="s">
        <v>9</v>
      </c>
      <c r="E29" s="59"/>
      <c r="F29" s="16" t="s">
        <v>0</v>
      </c>
      <c r="G29" s="59"/>
      <c r="H29" s="16" t="s">
        <v>1</v>
      </c>
      <c r="I29" s="59"/>
      <c r="J29" s="16" t="s">
        <v>4</v>
      </c>
      <c r="K29" s="82"/>
      <c r="L29" s="83"/>
      <c r="N29" s="16" t="s">
        <v>45</v>
      </c>
      <c r="O29" s="61"/>
    </row>
    <row r="30" spans="1:15" ht="10.5" customHeight="1">
      <c r="A30" s="20" t="s">
        <v>24</v>
      </c>
      <c r="B30" s="21" t="s">
        <v>5</v>
      </c>
      <c r="C30" s="22"/>
      <c r="D30" s="20" t="s">
        <v>12</v>
      </c>
      <c r="E30" s="11"/>
      <c r="F30" s="23"/>
      <c r="G30" s="6"/>
      <c r="H30" s="501" t="str">
        <f>"+ VGC"</f>
        <v>+ VGC</v>
      </c>
      <c r="I30" s="502"/>
      <c r="J30" s="23"/>
      <c r="K30" s="57"/>
      <c r="L30" s="63"/>
      <c r="N30" s="64" t="s">
        <v>46</v>
      </c>
      <c r="O30" s="65"/>
    </row>
    <row r="31" spans="1:15" ht="10.5" customHeight="1">
      <c r="A31" s="26"/>
      <c r="B31" s="27" t="s">
        <v>2</v>
      </c>
      <c r="C31" s="84" t="s">
        <v>3</v>
      </c>
      <c r="D31" s="27" t="s">
        <v>2</v>
      </c>
      <c r="E31" s="84" t="s">
        <v>3</v>
      </c>
      <c r="F31" s="27" t="s">
        <v>2</v>
      </c>
      <c r="G31" s="84" t="s">
        <v>3</v>
      </c>
      <c r="H31" s="27" t="s">
        <v>2</v>
      </c>
      <c r="I31" s="84" t="s">
        <v>3</v>
      </c>
      <c r="J31" s="27" t="s">
        <v>2</v>
      </c>
      <c r="K31" s="84" t="s">
        <v>3</v>
      </c>
      <c r="L31" s="85" t="s">
        <v>4</v>
      </c>
      <c r="N31" s="27" t="s">
        <v>2</v>
      </c>
      <c r="O31" s="85" t="s">
        <v>3</v>
      </c>
    </row>
    <row r="32" spans="1:15" ht="10.5" customHeight="1">
      <c r="A32" s="70" t="s">
        <v>33</v>
      </c>
      <c r="B32" s="57">
        <v>2241</v>
      </c>
      <c r="C32" s="63">
        <v>1335</v>
      </c>
      <c r="D32" s="57">
        <v>8277</v>
      </c>
      <c r="E32" s="63">
        <v>4951</v>
      </c>
      <c r="F32" s="57">
        <v>99</v>
      </c>
      <c r="G32" s="63">
        <v>102</v>
      </c>
      <c r="H32" s="57">
        <v>2149</v>
      </c>
      <c r="I32" s="63">
        <v>1308</v>
      </c>
      <c r="J32" s="23">
        <v>12766</v>
      </c>
      <c r="K32" s="57">
        <v>7696</v>
      </c>
      <c r="L32" s="63">
        <v>20462</v>
      </c>
      <c r="M32" s="71"/>
      <c r="N32" s="69">
        <v>62.38881829733164</v>
      </c>
      <c r="O32" s="33">
        <v>37.61118170266836</v>
      </c>
    </row>
    <row r="33" spans="1:15" s="34" customFormat="1" ht="10.5" customHeight="1">
      <c r="A33" s="70" t="s">
        <v>34</v>
      </c>
      <c r="B33" s="23">
        <v>2247</v>
      </c>
      <c r="C33" s="57">
        <v>1393</v>
      </c>
      <c r="D33" s="23">
        <v>8506</v>
      </c>
      <c r="E33" s="57">
        <v>5084</v>
      </c>
      <c r="F33" s="23">
        <v>106</v>
      </c>
      <c r="G33" s="57">
        <v>100</v>
      </c>
      <c r="H33" s="23">
        <v>2247</v>
      </c>
      <c r="I33" s="57">
        <v>1371</v>
      </c>
      <c r="J33" s="23">
        <v>13106</v>
      </c>
      <c r="K33" s="57">
        <v>7948</v>
      </c>
      <c r="L33" s="63">
        <v>21054</v>
      </c>
      <c r="N33" s="69">
        <v>62.24945378550394</v>
      </c>
      <c r="O33" s="33">
        <v>37.750546214496055</v>
      </c>
    </row>
    <row r="34" spans="1:15" s="34" customFormat="1" ht="10.5" customHeight="1">
      <c r="A34" s="70" t="s">
        <v>35</v>
      </c>
      <c r="B34" s="23">
        <v>2406</v>
      </c>
      <c r="C34" s="57">
        <v>1526</v>
      </c>
      <c r="D34" s="23">
        <v>8693</v>
      </c>
      <c r="E34" s="57">
        <v>5234</v>
      </c>
      <c r="F34" s="23">
        <v>107</v>
      </c>
      <c r="G34" s="57">
        <v>102</v>
      </c>
      <c r="H34" s="23">
        <v>2275</v>
      </c>
      <c r="I34" s="57">
        <v>1409</v>
      </c>
      <c r="J34" s="23">
        <v>13481</v>
      </c>
      <c r="K34" s="57">
        <v>8271</v>
      </c>
      <c r="L34" s="63">
        <v>21752</v>
      </c>
      <c r="N34" s="69">
        <v>61.975910261125414</v>
      </c>
      <c r="O34" s="33">
        <v>38.024089738874586</v>
      </c>
    </row>
    <row r="35" spans="1:15" s="34" customFormat="1" ht="10.5" customHeight="1">
      <c r="A35" s="70" t="s">
        <v>36</v>
      </c>
      <c r="B35" s="23">
        <v>2518</v>
      </c>
      <c r="C35" s="57">
        <v>1605</v>
      </c>
      <c r="D35" s="23">
        <v>8967</v>
      </c>
      <c r="E35" s="57">
        <v>5462</v>
      </c>
      <c r="F35" s="23">
        <v>100</v>
      </c>
      <c r="G35" s="57">
        <v>85</v>
      </c>
      <c r="H35" s="23">
        <v>2338</v>
      </c>
      <c r="I35" s="57">
        <v>1453</v>
      </c>
      <c r="J35" s="23">
        <v>13923</v>
      </c>
      <c r="K35" s="57">
        <v>8605</v>
      </c>
      <c r="L35" s="63">
        <v>22528</v>
      </c>
      <c r="N35" s="69">
        <v>61.80308948863637</v>
      </c>
      <c r="O35" s="33">
        <v>38.19691051136363</v>
      </c>
    </row>
    <row r="36" spans="1:15" s="34" customFormat="1" ht="10.5" customHeight="1">
      <c r="A36" s="70" t="s">
        <v>37</v>
      </c>
      <c r="B36" s="23">
        <v>2676</v>
      </c>
      <c r="C36" s="57">
        <v>1632</v>
      </c>
      <c r="D36" s="23">
        <v>9264</v>
      </c>
      <c r="E36" s="57">
        <v>5602</v>
      </c>
      <c r="F36" s="23">
        <v>236</v>
      </c>
      <c r="G36" s="57">
        <v>162</v>
      </c>
      <c r="H36" s="23">
        <v>2188</v>
      </c>
      <c r="I36" s="57">
        <v>1361</v>
      </c>
      <c r="J36" s="23">
        <v>14364</v>
      </c>
      <c r="K36" s="57">
        <v>8757</v>
      </c>
      <c r="L36" s="63">
        <v>23121</v>
      </c>
      <c r="N36" s="69">
        <v>62.125340599455036</v>
      </c>
      <c r="O36" s="33">
        <v>37.87465940054496</v>
      </c>
    </row>
    <row r="37" spans="1:15" s="34" customFormat="1" ht="10.5" customHeight="1">
      <c r="A37" s="70" t="s">
        <v>38</v>
      </c>
      <c r="B37" s="23">
        <v>2958</v>
      </c>
      <c r="C37" s="57">
        <v>1700</v>
      </c>
      <c r="D37" s="23">
        <v>9595</v>
      </c>
      <c r="E37" s="57">
        <v>5757</v>
      </c>
      <c r="F37" s="23">
        <v>257</v>
      </c>
      <c r="G37" s="57">
        <v>160</v>
      </c>
      <c r="H37" s="23">
        <v>2245</v>
      </c>
      <c r="I37" s="57">
        <v>1400</v>
      </c>
      <c r="J37" s="23">
        <v>15055</v>
      </c>
      <c r="K37" s="57">
        <v>9017</v>
      </c>
      <c r="L37" s="63">
        <v>24072</v>
      </c>
      <c r="N37" s="69">
        <v>62.541542040545025</v>
      </c>
      <c r="O37" s="33">
        <v>37.45845795945497</v>
      </c>
    </row>
    <row r="38" spans="1:15" s="34" customFormat="1" ht="10.5" customHeight="1">
      <c r="A38" s="70" t="s">
        <v>39</v>
      </c>
      <c r="B38" s="23">
        <v>3136</v>
      </c>
      <c r="C38" s="57">
        <v>1773</v>
      </c>
      <c r="D38" s="23">
        <v>9938</v>
      </c>
      <c r="E38" s="57">
        <v>5927</v>
      </c>
      <c r="F38" s="23">
        <v>270</v>
      </c>
      <c r="G38" s="57">
        <v>148</v>
      </c>
      <c r="H38" s="23">
        <v>2375</v>
      </c>
      <c r="I38" s="57">
        <v>1368</v>
      </c>
      <c r="J38" s="23">
        <v>15719</v>
      </c>
      <c r="K38" s="57">
        <v>9216</v>
      </c>
      <c r="L38" s="63">
        <v>24935</v>
      </c>
      <c r="N38" s="69">
        <v>63.03990374974935</v>
      </c>
      <c r="O38" s="33">
        <v>36.96009625025065</v>
      </c>
    </row>
    <row r="39" spans="1:15" s="34" customFormat="1" ht="10.5" customHeight="1">
      <c r="A39" s="70" t="s">
        <v>40</v>
      </c>
      <c r="B39" s="23">
        <v>3282</v>
      </c>
      <c r="C39" s="57">
        <v>1799</v>
      </c>
      <c r="D39" s="23">
        <v>10168</v>
      </c>
      <c r="E39" s="57">
        <v>6177</v>
      </c>
      <c r="F39" s="23">
        <v>272</v>
      </c>
      <c r="G39" s="57">
        <v>155</v>
      </c>
      <c r="H39" s="23">
        <v>2450</v>
      </c>
      <c r="I39" s="57">
        <v>1424</v>
      </c>
      <c r="J39" s="23">
        <v>16172</v>
      </c>
      <c r="K39" s="57">
        <v>9555</v>
      </c>
      <c r="L39" s="63">
        <v>25727</v>
      </c>
      <c r="N39" s="69">
        <v>62.860030318342595</v>
      </c>
      <c r="O39" s="33">
        <v>37.139969681657405</v>
      </c>
    </row>
    <row r="40" spans="1:15" s="34" customFormat="1" ht="10.5" customHeight="1">
      <c r="A40" s="70" t="s">
        <v>41</v>
      </c>
      <c r="B40" s="23">
        <v>3341</v>
      </c>
      <c r="C40" s="57">
        <v>1874</v>
      </c>
      <c r="D40" s="23">
        <v>10332</v>
      </c>
      <c r="E40" s="57">
        <v>6246</v>
      </c>
      <c r="F40" s="23">
        <v>367</v>
      </c>
      <c r="G40" s="57">
        <v>212</v>
      </c>
      <c r="H40" s="23">
        <v>2430</v>
      </c>
      <c r="I40" s="57">
        <v>1410</v>
      </c>
      <c r="J40" s="23">
        <v>16470</v>
      </c>
      <c r="K40" s="57">
        <v>9742</v>
      </c>
      <c r="L40" s="63">
        <v>26212</v>
      </c>
      <c r="N40" s="69">
        <v>62.833816572562185</v>
      </c>
      <c r="O40" s="33">
        <v>37.166183427437815</v>
      </c>
    </row>
    <row r="41" spans="1:15" s="34" customFormat="1" ht="10.5" customHeight="1">
      <c r="A41" s="70" t="s">
        <v>130</v>
      </c>
      <c r="B41" s="23">
        <v>3437</v>
      </c>
      <c r="C41" s="57">
        <v>1994</v>
      </c>
      <c r="D41" s="23">
        <v>10495</v>
      </c>
      <c r="E41" s="57">
        <v>6354</v>
      </c>
      <c r="F41" s="23">
        <v>352</v>
      </c>
      <c r="G41" s="57">
        <v>205</v>
      </c>
      <c r="H41" s="23">
        <v>2506</v>
      </c>
      <c r="I41" s="57">
        <v>1451</v>
      </c>
      <c r="J41" s="23">
        <v>16790</v>
      </c>
      <c r="K41" s="57">
        <v>10004</v>
      </c>
      <c r="L41" s="63">
        <v>26794</v>
      </c>
      <c r="N41" s="69">
        <v>62.663282824512955</v>
      </c>
      <c r="O41" s="33">
        <v>37.33671717548705</v>
      </c>
    </row>
    <row r="42" spans="1:15" ht="10.5" customHeight="1">
      <c r="A42" s="70" t="s">
        <v>137</v>
      </c>
      <c r="B42" s="23">
        <v>3592</v>
      </c>
      <c r="C42" s="57">
        <v>2136</v>
      </c>
      <c r="D42" s="23">
        <v>10514</v>
      </c>
      <c r="E42" s="57">
        <v>6288</v>
      </c>
      <c r="F42" s="23">
        <v>381</v>
      </c>
      <c r="G42" s="57">
        <v>214</v>
      </c>
      <c r="H42" s="23">
        <v>2353</v>
      </c>
      <c r="I42" s="57">
        <v>1423</v>
      </c>
      <c r="J42" s="23">
        <v>16840</v>
      </c>
      <c r="K42" s="57">
        <v>10061</v>
      </c>
      <c r="L42" s="63">
        <v>26901</v>
      </c>
      <c r="N42" s="69">
        <v>62.59990334931787</v>
      </c>
      <c r="O42" s="33">
        <v>37.40009665068213</v>
      </c>
    </row>
    <row r="43" spans="1:15" s="34" customFormat="1" ht="10.5" customHeight="1">
      <c r="A43" s="70" t="s">
        <v>147</v>
      </c>
      <c r="B43" s="23">
        <v>3692</v>
      </c>
      <c r="C43" s="57">
        <v>2146</v>
      </c>
      <c r="D43" s="23">
        <v>10438</v>
      </c>
      <c r="E43" s="57">
        <v>6314</v>
      </c>
      <c r="F43" s="23">
        <v>370</v>
      </c>
      <c r="G43" s="57">
        <v>221</v>
      </c>
      <c r="H43" s="23">
        <v>2370</v>
      </c>
      <c r="I43" s="57">
        <v>1401</v>
      </c>
      <c r="J43" s="23">
        <v>16870</v>
      </c>
      <c r="K43" s="57">
        <v>10082</v>
      </c>
      <c r="L43" s="63">
        <v>26952</v>
      </c>
      <c r="N43" s="69">
        <v>62.59275749480558</v>
      </c>
      <c r="O43" s="33">
        <v>37.40724250519442</v>
      </c>
    </row>
    <row r="44" spans="1:15" s="34" customFormat="1" ht="10.5" customHeight="1">
      <c r="A44" s="70" t="s">
        <v>151</v>
      </c>
      <c r="B44" s="23">
        <v>3665</v>
      </c>
      <c r="C44" s="57">
        <v>2154</v>
      </c>
      <c r="D44" s="23">
        <v>10400</v>
      </c>
      <c r="E44" s="57">
        <v>6256</v>
      </c>
      <c r="F44" s="23">
        <v>384</v>
      </c>
      <c r="G44" s="57">
        <v>230</v>
      </c>
      <c r="H44" s="23">
        <v>2272</v>
      </c>
      <c r="I44" s="57">
        <v>1407</v>
      </c>
      <c r="J44" s="23">
        <f aca="true" t="shared" si="1" ref="J44:K46">SUM(H44,F44,D44,B44)</f>
        <v>16721</v>
      </c>
      <c r="K44" s="57">
        <f t="shared" si="1"/>
        <v>10047</v>
      </c>
      <c r="L44" s="63">
        <f>SUM(J44:K44)</f>
        <v>26768</v>
      </c>
      <c r="N44" s="69">
        <f>J44/L44*100</f>
        <v>62.466377764494915</v>
      </c>
      <c r="O44" s="33">
        <f>K44/L44*100</f>
        <v>37.533622235505085</v>
      </c>
    </row>
    <row r="45" spans="1:15" s="34" customFormat="1" ht="10.5" customHeight="1">
      <c r="A45" s="70" t="s">
        <v>160</v>
      </c>
      <c r="B45" s="23">
        <v>3720</v>
      </c>
      <c r="C45" s="57">
        <v>2190</v>
      </c>
      <c r="D45" s="23">
        <v>10370</v>
      </c>
      <c r="E45" s="57">
        <v>6195</v>
      </c>
      <c r="F45" s="23">
        <v>405</v>
      </c>
      <c r="G45" s="57">
        <v>259</v>
      </c>
      <c r="H45" s="23">
        <f>2157+48</f>
        <v>2205</v>
      </c>
      <c r="I45" s="57">
        <f>1389+20</f>
        <v>1409</v>
      </c>
      <c r="J45" s="23">
        <f t="shared" si="1"/>
        <v>16700</v>
      </c>
      <c r="K45" s="57">
        <f t="shared" si="1"/>
        <v>10053</v>
      </c>
      <c r="L45" s="63">
        <f>SUM(J45:K45)</f>
        <v>26753</v>
      </c>
      <c r="N45" s="69">
        <f>J45/L45*100</f>
        <v>62.42290584233544</v>
      </c>
      <c r="O45" s="33">
        <f>K45/L45*100</f>
        <v>37.57709415766456</v>
      </c>
    </row>
    <row r="46" spans="1:15" s="34" customFormat="1" ht="10.5" customHeight="1">
      <c r="A46" s="70" t="s">
        <v>218</v>
      </c>
      <c r="B46" s="23">
        <v>3762</v>
      </c>
      <c r="C46" s="57">
        <v>2182</v>
      </c>
      <c r="D46" s="23">
        <v>10340</v>
      </c>
      <c r="E46" s="57">
        <v>6199</v>
      </c>
      <c r="F46" s="23">
        <v>410</v>
      </c>
      <c r="G46" s="57">
        <v>267</v>
      </c>
      <c r="H46" s="23">
        <v>2213</v>
      </c>
      <c r="I46" s="57">
        <v>1421</v>
      </c>
      <c r="J46" s="23">
        <f t="shared" si="1"/>
        <v>16725</v>
      </c>
      <c r="K46" s="57">
        <f t="shared" si="1"/>
        <v>10069</v>
      </c>
      <c r="L46" s="63">
        <f>SUM(J46:K46)</f>
        <v>26794</v>
      </c>
      <c r="N46" s="69">
        <f>J46/L46*100</f>
        <v>62.42069119952228</v>
      </c>
      <c r="O46" s="33">
        <f>K46/L46*100</f>
        <v>37.57930880047772</v>
      </c>
    </row>
    <row r="47" spans="1:15" s="34" customFormat="1" ht="10.5" customHeight="1">
      <c r="A47" s="72" t="s">
        <v>252</v>
      </c>
      <c r="B47" s="40">
        <v>3804</v>
      </c>
      <c r="C47" s="73">
        <v>2264</v>
      </c>
      <c r="D47" s="40">
        <v>10450</v>
      </c>
      <c r="E47" s="73">
        <v>6232</v>
      </c>
      <c r="F47" s="40">
        <v>417</v>
      </c>
      <c r="G47" s="73">
        <v>271</v>
      </c>
      <c r="H47" s="40">
        <v>2280</v>
      </c>
      <c r="I47" s="73">
        <v>1422</v>
      </c>
      <c r="J47" s="40">
        <f>SUM(H47,F47,D47,B47)</f>
        <v>16951</v>
      </c>
      <c r="K47" s="73">
        <f>SUM(I47,G47,E47,C47)</f>
        <v>10189</v>
      </c>
      <c r="L47" s="74">
        <f>SUM(J47:K47)</f>
        <v>27140</v>
      </c>
      <c r="N47" s="75">
        <f>J47/L47*100</f>
        <v>62.45762711864407</v>
      </c>
      <c r="O47" s="45">
        <f>K47/L47*100</f>
        <v>37.54237288135593</v>
      </c>
    </row>
    <row r="48" spans="1:15" ht="10.5" customHeight="1">
      <c r="A48" s="57"/>
      <c r="B48" s="57"/>
      <c r="C48" s="57"/>
      <c r="D48" s="57"/>
      <c r="E48" s="57"/>
      <c r="F48" s="57"/>
      <c r="G48" s="57"/>
      <c r="H48" s="57"/>
      <c r="I48" s="57"/>
      <c r="J48" s="57"/>
      <c r="K48" s="57"/>
      <c r="L48" s="57"/>
      <c r="N48" s="50"/>
      <c r="O48" s="50"/>
    </row>
    <row r="49" spans="1:15" ht="12.75" customHeight="1">
      <c r="A49" s="10" t="s">
        <v>170</v>
      </c>
      <c r="B49" s="11"/>
      <c r="C49" s="11"/>
      <c r="D49" s="11"/>
      <c r="E49" s="11"/>
      <c r="F49" s="13"/>
      <c r="G49" s="13"/>
      <c r="H49" s="11"/>
      <c r="I49" s="11"/>
      <c r="J49" s="11"/>
      <c r="K49" s="11"/>
      <c r="L49" s="11"/>
      <c r="M49" s="13"/>
      <c r="N49" s="13"/>
      <c r="O49" s="13"/>
    </row>
    <row r="50" spans="1:15" ht="9.75">
      <c r="A50" s="10" t="s">
        <v>217</v>
      </c>
      <c r="B50" s="11"/>
      <c r="C50" s="11"/>
      <c r="D50" s="11"/>
      <c r="E50" s="11"/>
      <c r="F50" s="13"/>
      <c r="G50" s="13"/>
      <c r="H50" s="11"/>
      <c r="I50" s="11"/>
      <c r="J50" s="11"/>
      <c r="K50" s="11"/>
      <c r="L50" s="11"/>
      <c r="M50" s="13"/>
      <c r="N50" s="13"/>
      <c r="O50" s="13"/>
    </row>
    <row r="51" spans="1:12" ht="9.75">
      <c r="A51" s="6"/>
      <c r="B51" s="6"/>
      <c r="C51" s="6"/>
      <c r="D51" s="6"/>
      <c r="E51" s="6"/>
      <c r="F51" s="6"/>
      <c r="G51" s="6"/>
      <c r="H51" s="6"/>
      <c r="I51" s="6"/>
      <c r="J51" s="6"/>
      <c r="K51" s="6"/>
      <c r="L51" s="6"/>
    </row>
    <row r="52" spans="1:15" ht="9.75">
      <c r="A52" s="15"/>
      <c r="B52" s="16" t="s">
        <v>11</v>
      </c>
      <c r="C52" s="17"/>
      <c r="D52" s="16" t="s">
        <v>9</v>
      </c>
      <c r="E52" s="59"/>
      <c r="F52" s="16" t="s">
        <v>0</v>
      </c>
      <c r="G52" s="59"/>
      <c r="H52" s="16" t="s">
        <v>1</v>
      </c>
      <c r="I52" s="59"/>
      <c r="J52" s="16" t="s">
        <v>4</v>
      </c>
      <c r="K52" s="60"/>
      <c r="L52" s="61"/>
      <c r="N52" s="16" t="s">
        <v>45</v>
      </c>
      <c r="O52" s="61"/>
    </row>
    <row r="53" spans="1:15" ht="9.75">
      <c r="A53" s="20" t="s">
        <v>24</v>
      </c>
      <c r="B53" s="21" t="s">
        <v>5</v>
      </c>
      <c r="C53" s="22"/>
      <c r="D53" s="20" t="s">
        <v>12</v>
      </c>
      <c r="E53" s="11"/>
      <c r="F53" s="23"/>
      <c r="G53" s="6"/>
      <c r="H53" s="501" t="str">
        <f>"+ VGC"</f>
        <v>+ VGC</v>
      </c>
      <c r="I53" s="502"/>
      <c r="J53" s="23"/>
      <c r="K53" s="57"/>
      <c r="L53" s="63"/>
      <c r="N53" s="64" t="s">
        <v>46</v>
      </c>
      <c r="O53" s="65"/>
    </row>
    <row r="54" spans="1:15" s="30" customFormat="1" ht="9.75">
      <c r="A54" s="26"/>
      <c r="B54" s="66" t="s">
        <v>2</v>
      </c>
      <c r="C54" s="67" t="s">
        <v>3</v>
      </c>
      <c r="D54" s="66" t="s">
        <v>2</v>
      </c>
      <c r="E54" s="67" t="s">
        <v>3</v>
      </c>
      <c r="F54" s="66" t="s">
        <v>2</v>
      </c>
      <c r="G54" s="67" t="s">
        <v>3</v>
      </c>
      <c r="H54" s="66" t="s">
        <v>2</v>
      </c>
      <c r="I54" s="67" t="s">
        <v>3</v>
      </c>
      <c r="J54" s="66" t="s">
        <v>2</v>
      </c>
      <c r="K54" s="67" t="s">
        <v>3</v>
      </c>
      <c r="L54" s="68" t="s">
        <v>4</v>
      </c>
      <c r="N54" s="66" t="s">
        <v>2</v>
      </c>
      <c r="O54" s="68" t="s">
        <v>3</v>
      </c>
    </row>
    <row r="55" spans="1:15" ht="9.75">
      <c r="A55" s="70" t="s">
        <v>33</v>
      </c>
      <c r="B55" s="57">
        <v>29397</v>
      </c>
      <c r="C55" s="63">
        <v>27582</v>
      </c>
      <c r="D55" s="57">
        <v>127588</v>
      </c>
      <c r="E55" s="63">
        <v>142559</v>
      </c>
      <c r="F55" s="57">
        <v>445</v>
      </c>
      <c r="G55" s="63">
        <v>422</v>
      </c>
      <c r="H55" s="57">
        <v>57800</v>
      </c>
      <c r="I55" s="63">
        <v>32898</v>
      </c>
      <c r="J55" s="23">
        <v>215230</v>
      </c>
      <c r="K55" s="57">
        <v>203461</v>
      </c>
      <c r="L55" s="63">
        <v>418691</v>
      </c>
      <c r="M55" s="71"/>
      <c r="N55" s="69">
        <v>51.40545175320225</v>
      </c>
      <c r="O55" s="33">
        <v>48.59454824679776</v>
      </c>
    </row>
    <row r="56" spans="1:15" ht="9.75">
      <c r="A56" s="70" t="s">
        <v>34</v>
      </c>
      <c r="B56" s="57">
        <v>29051</v>
      </c>
      <c r="C56" s="57">
        <v>27262</v>
      </c>
      <c r="D56" s="23">
        <v>126757</v>
      </c>
      <c r="E56" s="57">
        <v>140199</v>
      </c>
      <c r="F56" s="23">
        <v>434</v>
      </c>
      <c r="G56" s="57">
        <v>388</v>
      </c>
      <c r="H56" s="23">
        <v>57013</v>
      </c>
      <c r="I56" s="57">
        <v>33424</v>
      </c>
      <c r="J56" s="23">
        <v>213255</v>
      </c>
      <c r="K56" s="57">
        <v>201273</v>
      </c>
      <c r="L56" s="63">
        <v>414528</v>
      </c>
      <c r="M56" s="34"/>
      <c r="N56" s="69">
        <v>51.445258221398795</v>
      </c>
      <c r="O56" s="33">
        <v>48.554741778601205</v>
      </c>
    </row>
    <row r="57" spans="1:15" s="34" customFormat="1" ht="9.75">
      <c r="A57" s="70" t="s">
        <v>35</v>
      </c>
      <c r="B57" s="57">
        <v>28883</v>
      </c>
      <c r="C57" s="57">
        <v>26959</v>
      </c>
      <c r="D57" s="23">
        <v>125915</v>
      </c>
      <c r="E57" s="57">
        <v>139003</v>
      </c>
      <c r="F57" s="23">
        <v>416</v>
      </c>
      <c r="G57" s="57">
        <v>399</v>
      </c>
      <c r="H57" s="23">
        <v>56729</v>
      </c>
      <c r="I57" s="57">
        <v>34285</v>
      </c>
      <c r="J57" s="23">
        <v>211943</v>
      </c>
      <c r="K57" s="57">
        <v>200646</v>
      </c>
      <c r="L57" s="63">
        <v>412589</v>
      </c>
      <c r="N57" s="69">
        <v>51.369037953023465</v>
      </c>
      <c r="O57" s="33">
        <v>48.630962046976535</v>
      </c>
    </row>
    <row r="58" spans="1:15" s="34" customFormat="1" ht="9.75">
      <c r="A58" s="70" t="s">
        <v>36</v>
      </c>
      <c r="B58" s="57">
        <v>28953</v>
      </c>
      <c r="C58" s="57">
        <v>26749</v>
      </c>
      <c r="D58" s="23">
        <v>126562</v>
      </c>
      <c r="E58" s="57">
        <v>138297</v>
      </c>
      <c r="F58" s="23">
        <v>387</v>
      </c>
      <c r="G58" s="57">
        <v>379</v>
      </c>
      <c r="H58" s="23">
        <v>56153</v>
      </c>
      <c r="I58" s="57">
        <v>35243</v>
      </c>
      <c r="J58" s="23">
        <v>212055</v>
      </c>
      <c r="K58" s="57">
        <v>200668</v>
      </c>
      <c r="L58" s="63">
        <v>412723</v>
      </c>
      <c r="N58" s="69">
        <v>51.379496659987446</v>
      </c>
      <c r="O58" s="33">
        <v>48.62050334001255</v>
      </c>
    </row>
    <row r="59" spans="1:15" s="34" customFormat="1" ht="9.75">
      <c r="A59" s="70" t="s">
        <v>37</v>
      </c>
      <c r="B59" s="57">
        <v>29768</v>
      </c>
      <c r="C59" s="57">
        <v>27319</v>
      </c>
      <c r="D59" s="23">
        <v>129074</v>
      </c>
      <c r="E59" s="57">
        <v>138460</v>
      </c>
      <c r="F59" s="23">
        <v>502</v>
      </c>
      <c r="G59" s="57">
        <v>430</v>
      </c>
      <c r="H59" s="23">
        <v>54983</v>
      </c>
      <c r="I59" s="57">
        <v>36833</v>
      </c>
      <c r="J59" s="23">
        <v>214327</v>
      </c>
      <c r="K59" s="57">
        <v>203042</v>
      </c>
      <c r="L59" s="63">
        <v>417369</v>
      </c>
      <c r="N59" s="69">
        <v>51.35192120162254</v>
      </c>
      <c r="O59" s="33">
        <v>48.648078798377455</v>
      </c>
    </row>
    <row r="60" spans="1:15" s="34" customFormat="1" ht="9.75">
      <c r="A60" s="70" t="s">
        <v>38</v>
      </c>
      <c r="B60" s="57">
        <v>30375</v>
      </c>
      <c r="C60" s="57">
        <v>27602</v>
      </c>
      <c r="D60" s="23">
        <v>132482</v>
      </c>
      <c r="E60" s="57">
        <v>139353</v>
      </c>
      <c r="F60" s="23">
        <v>508</v>
      </c>
      <c r="G60" s="57">
        <v>420</v>
      </c>
      <c r="H60" s="23">
        <v>54752</v>
      </c>
      <c r="I60" s="57">
        <v>38618</v>
      </c>
      <c r="J60" s="23">
        <v>218117</v>
      </c>
      <c r="K60" s="57">
        <v>205993</v>
      </c>
      <c r="L60" s="63">
        <v>424110</v>
      </c>
      <c r="N60" s="69">
        <v>51.42934616019429</v>
      </c>
      <c r="O60" s="33">
        <v>48.57065383980571</v>
      </c>
    </row>
    <row r="61" spans="1:15" s="34" customFormat="1" ht="9.75">
      <c r="A61" s="70" t="s">
        <v>39</v>
      </c>
      <c r="B61" s="57">
        <v>30730</v>
      </c>
      <c r="C61" s="57">
        <v>27978</v>
      </c>
      <c r="D61" s="23">
        <v>134927</v>
      </c>
      <c r="E61" s="57">
        <v>140189</v>
      </c>
      <c r="F61" s="23">
        <v>502</v>
      </c>
      <c r="G61" s="57">
        <v>377</v>
      </c>
      <c r="H61" s="23">
        <v>54606</v>
      </c>
      <c r="I61" s="57">
        <v>40647</v>
      </c>
      <c r="J61" s="23">
        <v>220765</v>
      </c>
      <c r="K61" s="57">
        <v>209191</v>
      </c>
      <c r="L61" s="63">
        <v>429956</v>
      </c>
      <c r="N61" s="69">
        <v>51.34595167877644</v>
      </c>
      <c r="O61" s="33">
        <v>48.65404832122357</v>
      </c>
    </row>
    <row r="62" spans="1:15" s="34" customFormat="1" ht="9.75">
      <c r="A62" s="70" t="s">
        <v>40</v>
      </c>
      <c r="B62" s="57">
        <v>31176</v>
      </c>
      <c r="C62" s="57">
        <v>28211</v>
      </c>
      <c r="D62" s="23">
        <v>136878</v>
      </c>
      <c r="E62" s="57">
        <v>140795</v>
      </c>
      <c r="F62" s="23">
        <v>448</v>
      </c>
      <c r="G62" s="57">
        <v>315</v>
      </c>
      <c r="H62" s="23">
        <v>54051</v>
      </c>
      <c r="I62" s="57">
        <v>42398</v>
      </c>
      <c r="J62" s="23">
        <v>222553</v>
      </c>
      <c r="K62" s="57">
        <v>211719</v>
      </c>
      <c r="L62" s="63">
        <v>434272</v>
      </c>
      <c r="N62" s="69">
        <v>51.24737491710265</v>
      </c>
      <c r="O62" s="33">
        <v>48.75262508289735</v>
      </c>
    </row>
    <row r="63" spans="1:15" s="34" customFormat="1" ht="9.75">
      <c r="A63" s="70" t="s">
        <v>41</v>
      </c>
      <c r="B63" s="57">
        <v>31374</v>
      </c>
      <c r="C63" s="57">
        <v>28534</v>
      </c>
      <c r="D63" s="23">
        <v>138154</v>
      </c>
      <c r="E63" s="57">
        <v>140138</v>
      </c>
      <c r="F63" s="23">
        <v>543</v>
      </c>
      <c r="G63" s="57">
        <v>365</v>
      </c>
      <c r="H63" s="23">
        <v>53100</v>
      </c>
      <c r="I63" s="57">
        <v>43327</v>
      </c>
      <c r="J63" s="23">
        <v>223171</v>
      </c>
      <c r="K63" s="57">
        <v>212364</v>
      </c>
      <c r="L63" s="63">
        <v>435535</v>
      </c>
      <c r="N63" s="69">
        <v>51.2406580412596</v>
      </c>
      <c r="O63" s="33">
        <v>48.7593419587404</v>
      </c>
    </row>
    <row r="64" spans="1:15" s="34" customFormat="1" ht="9.75">
      <c r="A64" s="70" t="s">
        <v>130</v>
      </c>
      <c r="B64" s="57">
        <v>31191</v>
      </c>
      <c r="C64" s="57">
        <v>28611</v>
      </c>
      <c r="D64" s="23">
        <v>138208</v>
      </c>
      <c r="E64" s="57">
        <v>138819</v>
      </c>
      <c r="F64" s="23">
        <v>507</v>
      </c>
      <c r="G64" s="57">
        <v>374</v>
      </c>
      <c r="H64" s="23">
        <v>52396</v>
      </c>
      <c r="I64" s="57">
        <v>44214</v>
      </c>
      <c r="J64" s="23">
        <v>222302</v>
      </c>
      <c r="K64" s="57">
        <v>212018</v>
      </c>
      <c r="L64" s="63">
        <v>434320</v>
      </c>
      <c r="N64" s="69">
        <v>51.183919690550745</v>
      </c>
      <c r="O64" s="33">
        <v>48.816080309449255</v>
      </c>
    </row>
    <row r="65" spans="1:15" ht="9.75">
      <c r="A65" s="70" t="s">
        <v>137</v>
      </c>
      <c r="B65" s="57">
        <v>32018</v>
      </c>
      <c r="C65" s="57">
        <v>29672</v>
      </c>
      <c r="D65" s="23">
        <v>137496</v>
      </c>
      <c r="E65" s="57">
        <v>137194</v>
      </c>
      <c r="F65" s="23">
        <v>474</v>
      </c>
      <c r="G65" s="57">
        <v>318</v>
      </c>
      <c r="H65" s="23">
        <v>50443</v>
      </c>
      <c r="I65" s="57">
        <v>43594</v>
      </c>
      <c r="J65" s="23">
        <v>220431</v>
      </c>
      <c r="K65" s="57">
        <v>210778</v>
      </c>
      <c r="L65" s="63">
        <v>431209</v>
      </c>
      <c r="N65" s="69">
        <v>51.119294819913314</v>
      </c>
      <c r="O65" s="33">
        <v>48.880705180086686</v>
      </c>
    </row>
    <row r="66" spans="1:15" s="34" customFormat="1" ht="9.75">
      <c r="A66" s="70" t="s">
        <v>147</v>
      </c>
      <c r="B66" s="57">
        <v>31666</v>
      </c>
      <c r="C66" s="57">
        <v>29602</v>
      </c>
      <c r="D66" s="23">
        <v>136380</v>
      </c>
      <c r="E66" s="57">
        <v>135648</v>
      </c>
      <c r="F66" s="23">
        <v>471</v>
      </c>
      <c r="G66" s="57">
        <v>318</v>
      </c>
      <c r="H66" s="23">
        <v>49054</v>
      </c>
      <c r="I66" s="57">
        <v>43428</v>
      </c>
      <c r="J66" s="23">
        <v>217571</v>
      </c>
      <c r="K66" s="57">
        <v>208996</v>
      </c>
      <c r="L66" s="63">
        <v>426567</v>
      </c>
      <c r="N66" s="69">
        <v>51.00511760168976</v>
      </c>
      <c r="O66" s="33">
        <v>48.99488239831023</v>
      </c>
    </row>
    <row r="67" spans="1:15" s="34" customFormat="1" ht="9.75">
      <c r="A67" s="70" t="s">
        <v>151</v>
      </c>
      <c r="B67" s="57">
        <f aca="true" t="shared" si="2" ref="B67:I70">SUM(B44,B21)</f>
        <v>30969</v>
      </c>
      <c r="C67" s="57">
        <f t="shared" si="2"/>
        <v>29011</v>
      </c>
      <c r="D67" s="23">
        <f t="shared" si="2"/>
        <v>134939</v>
      </c>
      <c r="E67" s="57">
        <f t="shared" si="2"/>
        <v>133048</v>
      </c>
      <c r="F67" s="23">
        <f t="shared" si="2"/>
        <v>478</v>
      </c>
      <c r="G67" s="57">
        <f t="shared" si="2"/>
        <v>350</v>
      </c>
      <c r="H67" s="23">
        <f t="shared" si="2"/>
        <v>48297</v>
      </c>
      <c r="I67" s="57">
        <f t="shared" si="2"/>
        <v>43586</v>
      </c>
      <c r="J67" s="23">
        <f aca="true" t="shared" si="3" ref="J67:K69">SUM(H67,F67,D67,B67)</f>
        <v>214683</v>
      </c>
      <c r="K67" s="57">
        <f t="shared" si="3"/>
        <v>205995</v>
      </c>
      <c r="L67" s="63">
        <f>SUM(J67:K67)</f>
        <v>420678</v>
      </c>
      <c r="N67" s="69">
        <f>J67/L67*100</f>
        <v>51.03261877255287</v>
      </c>
      <c r="O67" s="33">
        <f>K67/L67*100</f>
        <v>48.96738122744712</v>
      </c>
    </row>
    <row r="68" spans="1:15" s="34" customFormat="1" ht="9.75">
      <c r="A68" s="70" t="s">
        <v>160</v>
      </c>
      <c r="B68" s="57">
        <f t="shared" si="2"/>
        <v>30537</v>
      </c>
      <c r="C68" s="57">
        <f t="shared" si="2"/>
        <v>28895</v>
      </c>
      <c r="D68" s="23">
        <f t="shared" si="2"/>
        <v>133780</v>
      </c>
      <c r="E68" s="57">
        <f t="shared" si="2"/>
        <v>130899</v>
      </c>
      <c r="F68" s="23">
        <f t="shared" si="2"/>
        <v>517</v>
      </c>
      <c r="G68" s="57">
        <f t="shared" si="2"/>
        <v>388</v>
      </c>
      <c r="H68" s="23">
        <f t="shared" si="2"/>
        <v>47275</v>
      </c>
      <c r="I68" s="57">
        <f t="shared" si="2"/>
        <v>43435</v>
      </c>
      <c r="J68" s="23">
        <f t="shared" si="3"/>
        <v>212109</v>
      </c>
      <c r="K68" s="57">
        <f t="shared" si="3"/>
        <v>203617</v>
      </c>
      <c r="L68" s="63">
        <f>SUM(J68:K68)</f>
        <v>415726</v>
      </c>
      <c r="N68" s="69">
        <f>J68/L68*100</f>
        <v>51.02134579025608</v>
      </c>
      <c r="O68" s="33">
        <f>K68/L68*100</f>
        <v>48.978654209743915</v>
      </c>
    </row>
    <row r="69" spans="1:15" s="34" customFormat="1" ht="9.75">
      <c r="A69" s="70" t="s">
        <v>218</v>
      </c>
      <c r="B69" s="57">
        <f t="shared" si="2"/>
        <v>30335</v>
      </c>
      <c r="C69" s="57">
        <f t="shared" si="2"/>
        <v>28809</v>
      </c>
      <c r="D69" s="23">
        <f t="shared" si="2"/>
        <v>132838</v>
      </c>
      <c r="E69" s="57">
        <f t="shared" si="2"/>
        <v>129992</v>
      </c>
      <c r="F69" s="23">
        <f t="shared" si="2"/>
        <v>528</v>
      </c>
      <c r="G69" s="57">
        <f t="shared" si="2"/>
        <v>408</v>
      </c>
      <c r="H69" s="23">
        <f t="shared" si="2"/>
        <v>47093</v>
      </c>
      <c r="I69" s="57">
        <f t="shared" si="2"/>
        <v>43948</v>
      </c>
      <c r="J69" s="23">
        <f t="shared" si="3"/>
        <v>210794</v>
      </c>
      <c r="K69" s="57">
        <f t="shared" si="3"/>
        <v>203157</v>
      </c>
      <c r="L69" s="63">
        <f>SUM(J69:K69)</f>
        <v>413951</v>
      </c>
      <c r="N69" s="69">
        <f>J69/L69*100</f>
        <v>50.92245217429115</v>
      </c>
      <c r="O69" s="33">
        <f>K69/L69*100</f>
        <v>49.07754782570884</v>
      </c>
    </row>
    <row r="70" spans="1:15" s="34" customFormat="1" ht="9.75">
      <c r="A70" s="72" t="s">
        <v>252</v>
      </c>
      <c r="B70" s="73">
        <f t="shared" si="2"/>
        <v>30378</v>
      </c>
      <c r="C70" s="73">
        <f t="shared" si="2"/>
        <v>28875</v>
      </c>
      <c r="D70" s="40">
        <f t="shared" si="2"/>
        <v>131876</v>
      </c>
      <c r="E70" s="73">
        <f t="shared" si="2"/>
        <v>128703</v>
      </c>
      <c r="F70" s="40">
        <f t="shared" si="2"/>
        <v>540</v>
      </c>
      <c r="G70" s="73">
        <f t="shared" si="2"/>
        <v>394</v>
      </c>
      <c r="H70" s="40">
        <f t="shared" si="2"/>
        <v>46797</v>
      </c>
      <c r="I70" s="73">
        <f t="shared" si="2"/>
        <v>44134</v>
      </c>
      <c r="J70" s="40">
        <f>SUM(H70,F70,D70,B70)</f>
        <v>209591</v>
      </c>
      <c r="K70" s="73">
        <f>SUM(I70,G70,E70,C70)</f>
        <v>202106</v>
      </c>
      <c r="L70" s="74">
        <f>SUM(J70:K70)</f>
        <v>411697</v>
      </c>
      <c r="N70" s="75">
        <f>J70/L70*100</f>
        <v>50.90904232967449</v>
      </c>
      <c r="O70" s="45">
        <f>K70/L70*100</f>
        <v>49.09095767032551</v>
      </c>
    </row>
    <row r="71" spans="1:15" ht="9.75">
      <c r="A71" s="57"/>
      <c r="B71" s="57"/>
      <c r="C71" s="57"/>
      <c r="D71" s="57"/>
      <c r="E71" s="57"/>
      <c r="F71" s="57"/>
      <c r="G71" s="57"/>
      <c r="H71" s="57"/>
      <c r="I71" s="57"/>
      <c r="J71" s="57"/>
      <c r="K71" s="57"/>
      <c r="L71" s="57"/>
      <c r="N71" s="50"/>
      <c r="O71" s="50"/>
    </row>
    <row r="72" ht="10.5" customHeight="1">
      <c r="A72" s="9" t="s">
        <v>161</v>
      </c>
    </row>
    <row r="73" ht="10.5" customHeight="1">
      <c r="A73" s="9" t="s">
        <v>42</v>
      </c>
    </row>
    <row r="74" ht="10.5" customHeight="1">
      <c r="A74" s="9" t="s">
        <v>43</v>
      </c>
    </row>
    <row r="75" ht="10.5" customHeight="1">
      <c r="A75" s="9" t="s">
        <v>44</v>
      </c>
    </row>
    <row r="76" ht="9.75">
      <c r="A76" s="9" t="s">
        <v>162</v>
      </c>
    </row>
  </sheetData>
  <sheetProtection/>
  <mergeCells count="2">
    <mergeCell ref="H30:I30"/>
    <mergeCell ref="H53:I5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6"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76"/>
  <sheetViews>
    <sheetView zoomScalePageLayoutView="0" workbookViewId="0" topLeftCell="A1">
      <selection activeCell="E31" sqref="E31"/>
    </sheetView>
  </sheetViews>
  <sheetFormatPr defaultColWidth="9.140625" defaultRowHeight="12.75"/>
  <cols>
    <col min="1" max="1" width="11.28125" style="6" customWidth="1"/>
    <col min="2" max="2" width="6.7109375" style="6" customWidth="1"/>
    <col min="3" max="3" width="6.7109375" style="7" customWidth="1"/>
    <col min="4" max="4" width="6.7109375" style="6" customWidth="1"/>
    <col min="5" max="5" width="6.7109375" style="7" customWidth="1"/>
    <col min="6" max="6" width="6.7109375" style="6" customWidth="1"/>
    <col min="7" max="7" width="6.7109375" style="7" customWidth="1"/>
    <col min="8" max="8" width="6.7109375" style="6" customWidth="1"/>
    <col min="9" max="9" width="6.8515625" style="7" customWidth="1"/>
    <col min="10" max="10" width="6.7109375" style="6" customWidth="1"/>
    <col min="11" max="11" width="6.7109375" style="8" customWidth="1"/>
    <col min="12" max="12" width="4.28125" style="9" customWidth="1"/>
    <col min="13" max="13" width="6.7109375" style="6" customWidth="1"/>
    <col min="14" max="14" width="6.7109375" style="7" customWidth="1"/>
    <col min="15" max="16384" width="9.140625" style="6" customWidth="1"/>
  </cols>
  <sheetData>
    <row r="1" ht="9.75">
      <c r="A1" s="5" t="s">
        <v>249</v>
      </c>
    </row>
    <row r="3" spans="1:14" ht="9.75">
      <c r="A3" s="10" t="s">
        <v>175</v>
      </c>
      <c r="B3" s="11"/>
      <c r="C3" s="12"/>
      <c r="D3" s="11"/>
      <c r="E3" s="14"/>
      <c r="F3" s="13"/>
      <c r="G3" s="11"/>
      <c r="H3" s="12"/>
      <c r="I3" s="11"/>
      <c r="J3" s="11"/>
      <c r="K3" s="11"/>
      <c r="L3" s="11"/>
      <c r="M3" s="11"/>
      <c r="N3" s="11"/>
    </row>
    <row r="4" spans="1:14" ht="9.75">
      <c r="A4" s="10" t="s">
        <v>217</v>
      </c>
      <c r="B4" s="11"/>
      <c r="C4" s="12"/>
      <c r="D4" s="11"/>
      <c r="E4" s="14"/>
      <c r="F4" s="13"/>
      <c r="G4" s="11"/>
      <c r="H4" s="12"/>
      <c r="I4" s="11"/>
      <c r="J4" s="11"/>
      <c r="K4" s="11"/>
      <c r="L4" s="11"/>
      <c r="M4" s="11"/>
      <c r="N4" s="11"/>
    </row>
    <row r="6" spans="1:14" ht="9.75">
      <c r="A6" s="15"/>
      <c r="B6" s="16" t="s">
        <v>11</v>
      </c>
      <c r="C6" s="17"/>
      <c r="D6" s="16" t="s">
        <v>9</v>
      </c>
      <c r="E6" s="17"/>
      <c r="F6" s="16" t="s">
        <v>0</v>
      </c>
      <c r="G6" s="17"/>
      <c r="H6" s="16" t="s">
        <v>1</v>
      </c>
      <c r="I6" s="17"/>
      <c r="J6" s="16" t="s">
        <v>4</v>
      </c>
      <c r="K6" s="18"/>
      <c r="M6" s="16" t="s">
        <v>23</v>
      </c>
      <c r="N6" s="19"/>
    </row>
    <row r="7" spans="1:14" ht="9.75">
      <c r="A7" s="20" t="s">
        <v>24</v>
      </c>
      <c r="B7" s="21" t="s">
        <v>5</v>
      </c>
      <c r="C7" s="22"/>
      <c r="D7" s="20" t="s">
        <v>12</v>
      </c>
      <c r="E7" s="12"/>
      <c r="F7" s="23"/>
      <c r="H7" s="501" t="s">
        <v>141</v>
      </c>
      <c r="I7" s="502"/>
      <c r="J7" s="23"/>
      <c r="K7" s="24"/>
      <c r="M7" s="20" t="s">
        <v>17</v>
      </c>
      <c r="N7" s="25"/>
    </row>
    <row r="8" spans="1:14" s="86" customFormat="1" ht="9.75">
      <c r="A8" s="26"/>
      <c r="B8" s="66" t="s">
        <v>25</v>
      </c>
      <c r="C8" s="79" t="s">
        <v>26</v>
      </c>
      <c r="D8" s="66" t="s">
        <v>25</v>
      </c>
      <c r="E8" s="79" t="s">
        <v>26</v>
      </c>
      <c r="F8" s="66" t="s">
        <v>25</v>
      </c>
      <c r="G8" s="79" t="s">
        <v>26</v>
      </c>
      <c r="H8" s="66" t="s">
        <v>25</v>
      </c>
      <c r="I8" s="79" t="s">
        <v>26</v>
      </c>
      <c r="J8" s="66" t="s">
        <v>25</v>
      </c>
      <c r="K8" s="80" t="s">
        <v>26</v>
      </c>
      <c r="L8" s="30"/>
      <c r="M8" s="66" t="s">
        <v>25</v>
      </c>
      <c r="N8" s="80" t="s">
        <v>26</v>
      </c>
    </row>
    <row r="9" spans="1:14" ht="9.75">
      <c r="A9" s="23" t="s">
        <v>33</v>
      </c>
      <c r="B9" s="23">
        <v>71669</v>
      </c>
      <c r="C9" s="50">
        <v>16.73621700640081</v>
      </c>
      <c r="D9" s="23">
        <v>320538</v>
      </c>
      <c r="E9" s="50">
        <v>74.8523563437149</v>
      </c>
      <c r="F9" s="23">
        <v>13880</v>
      </c>
      <c r="G9" s="50">
        <v>3.2412715685839517</v>
      </c>
      <c r="H9" s="23">
        <v>22140</v>
      </c>
      <c r="I9" s="50">
        <v>5.170155081300338</v>
      </c>
      <c r="J9" s="23">
        <v>428227</v>
      </c>
      <c r="K9" s="77">
        <v>100</v>
      </c>
      <c r="L9" s="36"/>
      <c r="M9" s="23">
        <v>428227</v>
      </c>
      <c r="N9" s="33">
        <v>98.34441800861666</v>
      </c>
    </row>
    <row r="10" spans="1:14" s="57" customFormat="1" ht="9.75">
      <c r="A10" s="23" t="s">
        <v>34</v>
      </c>
      <c r="B10" s="23">
        <v>72231</v>
      </c>
      <c r="C10" s="50">
        <v>16.626614184103307</v>
      </c>
      <c r="D10" s="23">
        <v>325563</v>
      </c>
      <c r="E10" s="50">
        <v>74.94026655617706</v>
      </c>
      <c r="F10" s="23">
        <v>13910</v>
      </c>
      <c r="G10" s="50">
        <v>3.2018967382547245</v>
      </c>
      <c r="H10" s="23">
        <v>22726</v>
      </c>
      <c r="I10" s="50">
        <v>5.231222521464908</v>
      </c>
      <c r="J10" s="23">
        <v>434430</v>
      </c>
      <c r="K10" s="77">
        <v>100</v>
      </c>
      <c r="L10" s="34"/>
      <c r="M10" s="23">
        <v>434430</v>
      </c>
      <c r="N10" s="33">
        <v>99.7689671960977</v>
      </c>
    </row>
    <row r="11" spans="1:14" s="57" customFormat="1" ht="9.75">
      <c r="A11" s="23" t="s">
        <v>35</v>
      </c>
      <c r="B11" s="23">
        <v>72342</v>
      </c>
      <c r="C11" s="50">
        <v>16.555900365254168</v>
      </c>
      <c r="D11" s="23">
        <v>328025</v>
      </c>
      <c r="E11" s="50">
        <v>75.07048764635341</v>
      </c>
      <c r="F11" s="23">
        <v>13886</v>
      </c>
      <c r="G11" s="50">
        <v>3.177894341764388</v>
      </c>
      <c r="H11" s="23">
        <v>22703</v>
      </c>
      <c r="I11" s="50">
        <v>5.195717646628036</v>
      </c>
      <c r="J11" s="23">
        <v>436956</v>
      </c>
      <c r="K11" s="77">
        <v>100</v>
      </c>
      <c r="L11" s="34"/>
      <c r="M11" s="23">
        <v>436956</v>
      </c>
      <c r="N11" s="33">
        <v>100.34907540947464</v>
      </c>
    </row>
    <row r="12" spans="1:14" s="57" customFormat="1" ht="9.75">
      <c r="A12" s="23" t="s">
        <v>36</v>
      </c>
      <c r="B12" s="23">
        <v>71681</v>
      </c>
      <c r="C12" s="50">
        <v>16.461891070099853</v>
      </c>
      <c r="D12" s="23">
        <v>327411</v>
      </c>
      <c r="E12" s="50">
        <v>75.19153216546174</v>
      </c>
      <c r="F12" s="23">
        <v>13251</v>
      </c>
      <c r="G12" s="50">
        <v>3.0431567440450493</v>
      </c>
      <c r="H12" s="23">
        <v>23093</v>
      </c>
      <c r="I12" s="50">
        <v>5.303420020393353</v>
      </c>
      <c r="J12" s="23">
        <v>435436</v>
      </c>
      <c r="K12" s="77">
        <v>100</v>
      </c>
      <c r="L12" s="34"/>
      <c r="M12" s="37">
        <v>435436</v>
      </c>
      <c r="N12" s="38">
        <v>100</v>
      </c>
    </row>
    <row r="13" spans="1:14" s="57" customFormat="1" ht="9.75">
      <c r="A13" s="23" t="s">
        <v>37</v>
      </c>
      <c r="B13" s="23">
        <v>71147</v>
      </c>
      <c r="C13" s="50">
        <v>16.460563546469796</v>
      </c>
      <c r="D13" s="23">
        <v>324883</v>
      </c>
      <c r="E13" s="50">
        <v>75.16490177615003</v>
      </c>
      <c r="F13" s="23">
        <v>13271</v>
      </c>
      <c r="G13" s="50">
        <v>3.0703773711498816</v>
      </c>
      <c r="H13" s="23">
        <v>22926</v>
      </c>
      <c r="I13" s="50">
        <v>5.304157306230291</v>
      </c>
      <c r="J13" s="23">
        <v>432227</v>
      </c>
      <c r="K13" s="77">
        <v>100</v>
      </c>
      <c r="L13" s="34"/>
      <c r="M13" s="23">
        <v>432227</v>
      </c>
      <c r="N13" s="33">
        <v>99.26303750723413</v>
      </c>
    </row>
    <row r="14" spans="1:14" s="57" customFormat="1" ht="9.75">
      <c r="A14" s="23" t="s">
        <v>38</v>
      </c>
      <c r="B14" s="23">
        <v>70178</v>
      </c>
      <c r="C14" s="50">
        <v>16.46520576228239</v>
      </c>
      <c r="D14" s="23">
        <v>320852</v>
      </c>
      <c r="E14" s="50">
        <v>75.27849467411197</v>
      </c>
      <c r="F14" s="23">
        <v>13169</v>
      </c>
      <c r="G14" s="50">
        <v>3.089718924499085</v>
      </c>
      <c r="H14" s="23">
        <v>22021</v>
      </c>
      <c r="I14" s="50">
        <v>5.166580639106565</v>
      </c>
      <c r="J14" s="23">
        <v>426220</v>
      </c>
      <c r="K14" s="77">
        <v>100</v>
      </c>
      <c r="L14" s="34"/>
      <c r="M14" s="23">
        <v>426220</v>
      </c>
      <c r="N14" s="33">
        <v>97.88350067518533</v>
      </c>
    </row>
    <row r="15" spans="1:14" s="57" customFormat="1" ht="9.75">
      <c r="A15" s="23" t="s">
        <v>39</v>
      </c>
      <c r="B15" s="23">
        <v>68437</v>
      </c>
      <c r="C15" s="50">
        <v>16.280336659006675</v>
      </c>
      <c r="D15" s="23">
        <v>317142</v>
      </c>
      <c r="E15" s="50">
        <v>75.44425572001542</v>
      </c>
      <c r="F15" s="23">
        <v>13361</v>
      </c>
      <c r="G15" s="50">
        <v>3.178420709572135</v>
      </c>
      <c r="H15" s="23">
        <v>21426</v>
      </c>
      <c r="I15" s="50">
        <v>5.096986911405775</v>
      </c>
      <c r="J15" s="23">
        <v>420366</v>
      </c>
      <c r="K15" s="77">
        <v>100</v>
      </c>
      <c r="L15" s="34"/>
      <c r="M15" s="23">
        <v>420366</v>
      </c>
      <c r="N15" s="33">
        <v>96.53910103895865</v>
      </c>
    </row>
    <row r="16" spans="1:14" s="57" customFormat="1" ht="9.75">
      <c r="A16" s="23" t="s">
        <v>40</v>
      </c>
      <c r="B16" s="23">
        <v>67117</v>
      </c>
      <c r="C16" s="50">
        <v>16.16291754665228</v>
      </c>
      <c r="D16" s="23">
        <v>313882</v>
      </c>
      <c r="E16" s="50">
        <v>75.5881354258729</v>
      </c>
      <c r="F16" s="23">
        <v>13277</v>
      </c>
      <c r="G16" s="50">
        <v>3.1973278940790313</v>
      </c>
      <c r="H16" s="23">
        <v>20977</v>
      </c>
      <c r="I16" s="50">
        <v>5.051619133395785</v>
      </c>
      <c r="J16" s="23">
        <v>415253</v>
      </c>
      <c r="K16" s="77">
        <v>100</v>
      </c>
      <c r="L16" s="34"/>
      <c r="M16" s="23">
        <v>415253</v>
      </c>
      <c r="N16" s="33">
        <v>95.36487566485086</v>
      </c>
    </row>
    <row r="17" spans="1:14" s="57" customFormat="1" ht="9.75">
      <c r="A17" s="23" t="s">
        <v>41</v>
      </c>
      <c r="B17" s="23">
        <v>66424</v>
      </c>
      <c r="C17" s="50">
        <v>16.069946751245332</v>
      </c>
      <c r="D17" s="23">
        <v>312660</v>
      </c>
      <c r="E17" s="50">
        <v>75.64177934548304</v>
      </c>
      <c r="F17" s="23">
        <v>13148</v>
      </c>
      <c r="G17" s="50">
        <v>3.1808933500748773</v>
      </c>
      <c r="H17" s="23">
        <v>21111</v>
      </c>
      <c r="I17" s="50">
        <v>5.10738055319674</v>
      </c>
      <c r="J17" s="23">
        <v>413343</v>
      </c>
      <c r="K17" s="77">
        <v>100</v>
      </c>
      <c r="L17" s="34"/>
      <c r="M17" s="23">
        <v>413343</v>
      </c>
      <c r="N17" s="33">
        <v>94.92623485426101</v>
      </c>
    </row>
    <row r="18" spans="1:14" s="57" customFormat="1" ht="9.75">
      <c r="A18" s="23" t="s">
        <v>130</v>
      </c>
      <c r="B18" s="23">
        <v>66679</v>
      </c>
      <c r="C18" s="50">
        <v>16.1029658591718</v>
      </c>
      <c r="D18" s="23">
        <v>313008</v>
      </c>
      <c r="E18" s="50">
        <v>75.59137266077246</v>
      </c>
      <c r="F18" s="23">
        <v>13213</v>
      </c>
      <c r="G18" s="50">
        <v>3.190936995114459</v>
      </c>
      <c r="H18" s="23">
        <v>21179</v>
      </c>
      <c r="I18" s="50">
        <v>5.114724484941279</v>
      </c>
      <c r="J18" s="23">
        <v>414079</v>
      </c>
      <c r="K18" s="77">
        <v>100</v>
      </c>
      <c r="L18" s="34"/>
      <c r="M18" s="23">
        <v>414079</v>
      </c>
      <c r="N18" s="33">
        <v>95.09526084200664</v>
      </c>
    </row>
    <row r="19" spans="1:14" ht="9.75">
      <c r="A19" s="23" t="s">
        <v>137</v>
      </c>
      <c r="B19" s="23">
        <v>68473</v>
      </c>
      <c r="C19" s="50">
        <v>16.327236223082224</v>
      </c>
      <c r="D19" s="23">
        <v>316768</v>
      </c>
      <c r="E19" s="50">
        <v>75.53263277369635</v>
      </c>
      <c r="F19" s="23">
        <v>13337</v>
      </c>
      <c r="G19" s="50">
        <v>3.1801783112649895</v>
      </c>
      <c r="H19" s="23">
        <v>20801</v>
      </c>
      <c r="I19" s="50">
        <v>4.95995269195644</v>
      </c>
      <c r="J19" s="23">
        <v>419379</v>
      </c>
      <c r="K19" s="77">
        <v>100</v>
      </c>
      <c r="M19" s="23">
        <v>419379</v>
      </c>
      <c r="N19" s="33">
        <v>96.3124316776748</v>
      </c>
    </row>
    <row r="20" spans="1:14" s="57" customFormat="1" ht="9.75">
      <c r="A20" s="23" t="s">
        <v>147</v>
      </c>
      <c r="B20" s="23">
        <v>70491</v>
      </c>
      <c r="C20" s="50">
        <v>16.472861876697156</v>
      </c>
      <c r="D20" s="23">
        <v>322713</v>
      </c>
      <c r="E20" s="50">
        <v>75.41397731362257</v>
      </c>
      <c r="F20" s="23">
        <v>13661</v>
      </c>
      <c r="G20" s="50">
        <v>3.1924042231995546</v>
      </c>
      <c r="H20" s="23">
        <v>21057</v>
      </c>
      <c r="I20" s="50">
        <v>4.920756586480714</v>
      </c>
      <c r="J20" s="23">
        <v>427922</v>
      </c>
      <c r="K20" s="77">
        <v>100</v>
      </c>
      <c r="L20" s="34"/>
      <c r="M20" s="23">
        <v>427922</v>
      </c>
      <c r="N20" s="33">
        <v>98.27437327184707</v>
      </c>
    </row>
    <row r="21" spans="1:16" s="57" customFormat="1" ht="9.75">
      <c r="A21" s="23" t="s">
        <v>151</v>
      </c>
      <c r="B21" s="23">
        <v>71467</v>
      </c>
      <c r="C21" s="50">
        <f>B21/J21*100</f>
        <v>16.4273827255843</v>
      </c>
      <c r="D21" s="23">
        <v>328660</v>
      </c>
      <c r="E21" s="50">
        <f>D21/J21*100</f>
        <v>75.54568691270849</v>
      </c>
      <c r="F21" s="23">
        <v>13763</v>
      </c>
      <c r="G21" s="50">
        <f>F21/J21*100</f>
        <v>3.1635589636086134</v>
      </c>
      <c r="H21" s="23">
        <f>20842+316</f>
        <v>21158</v>
      </c>
      <c r="I21" s="50">
        <f>H21/J21*100</f>
        <v>4.8633713980986</v>
      </c>
      <c r="J21" s="23">
        <f aca="true" t="shared" si="0" ref="J21:K23">SUM(H21,F21,D21,B21)</f>
        <v>435048</v>
      </c>
      <c r="K21" s="77">
        <f t="shared" si="0"/>
        <v>100</v>
      </c>
      <c r="L21" s="34"/>
      <c r="M21" s="23">
        <f>SUM(J21)</f>
        <v>435048</v>
      </c>
      <c r="N21" s="33">
        <f>M21/M12*100</f>
        <v>99.91089390863411</v>
      </c>
      <c r="P21" s="9"/>
    </row>
    <row r="22" spans="1:16" s="57" customFormat="1" ht="9.75">
      <c r="A22" s="23" t="s">
        <v>160</v>
      </c>
      <c r="B22" s="23">
        <v>72323</v>
      </c>
      <c r="C22" s="50">
        <f>B22/J22*100</f>
        <v>16.453873279490388</v>
      </c>
      <c r="D22" s="23">
        <v>332601</v>
      </c>
      <c r="E22" s="50">
        <f>D22/J22*100</f>
        <v>75.6685246274599</v>
      </c>
      <c r="F22" s="23">
        <v>13611</v>
      </c>
      <c r="G22" s="50">
        <f>F22/J22*100</f>
        <v>3.0965760436810372</v>
      </c>
      <c r="H22" s="23">
        <f>20710+305</f>
        <v>21015</v>
      </c>
      <c r="I22" s="50">
        <f>H22/J22*100</f>
        <v>4.7810260493686725</v>
      </c>
      <c r="J22" s="23">
        <f t="shared" si="0"/>
        <v>439550</v>
      </c>
      <c r="K22" s="77">
        <f t="shared" si="0"/>
        <v>100</v>
      </c>
      <c r="L22" s="34"/>
      <c r="M22" s="23">
        <f>SUM(J22)</f>
        <v>439550</v>
      </c>
      <c r="N22" s="33">
        <f>M22/$M$12*100</f>
        <v>100.94480015432808</v>
      </c>
      <c r="P22" s="34"/>
    </row>
    <row r="23" spans="1:16" s="57" customFormat="1" ht="9.75">
      <c r="A23" s="23" t="s">
        <v>218</v>
      </c>
      <c r="B23" s="23">
        <v>72496</v>
      </c>
      <c r="C23" s="50">
        <f>B23/J23*100</f>
        <v>16.501190427415793</v>
      </c>
      <c r="D23" s="23">
        <v>332577</v>
      </c>
      <c r="E23" s="50">
        <f>D23/J23*100</f>
        <v>75.69957527006541</v>
      </c>
      <c r="F23" s="23">
        <v>13716</v>
      </c>
      <c r="G23" s="50">
        <f>F23/J23*100</f>
        <v>3.121969872854158</v>
      </c>
      <c r="H23" s="23">
        <f>20268+281</f>
        <v>20549</v>
      </c>
      <c r="I23" s="50">
        <f>H23/J23*100</f>
        <v>4.677264429664632</v>
      </c>
      <c r="J23" s="23">
        <f t="shared" si="0"/>
        <v>439338</v>
      </c>
      <c r="K23" s="77">
        <f t="shared" si="0"/>
        <v>99.99999999999999</v>
      </c>
      <c r="L23" s="34"/>
      <c r="M23" s="23">
        <f>SUM(J23)</f>
        <v>439338</v>
      </c>
      <c r="N23" s="33">
        <f>M23/$M$12*100</f>
        <v>100.89611332090136</v>
      </c>
      <c r="P23" s="34"/>
    </row>
    <row r="24" spans="1:16" s="57" customFormat="1" ht="9.75">
      <c r="A24" s="40" t="s">
        <v>252</v>
      </c>
      <c r="B24" s="40">
        <v>72292</v>
      </c>
      <c r="C24" s="53">
        <f>B24/J24*100</f>
        <v>16.493161310929356</v>
      </c>
      <c r="D24" s="40">
        <v>331699</v>
      </c>
      <c r="E24" s="53">
        <f>D24/J24*100</f>
        <v>75.67594081881752</v>
      </c>
      <c r="F24" s="40">
        <v>13907</v>
      </c>
      <c r="G24" s="53">
        <f>F24/J24*100</f>
        <v>3.1728323237854053</v>
      </c>
      <c r="H24" s="40">
        <v>20417</v>
      </c>
      <c r="I24" s="53">
        <f>H24/J24*100</f>
        <v>4.658065546467723</v>
      </c>
      <c r="J24" s="40">
        <f>SUM(H24,F24,D24,B24)</f>
        <v>438315</v>
      </c>
      <c r="K24" s="78">
        <f>SUM(I24,G24,E24,C24)</f>
        <v>100</v>
      </c>
      <c r="L24" s="34"/>
      <c r="M24" s="40">
        <f>SUM(J24)</f>
        <v>438315</v>
      </c>
      <c r="N24" s="45">
        <f>M24/$M$12*100</f>
        <v>100.66117638412993</v>
      </c>
      <c r="P24" s="34"/>
    </row>
    <row r="25" spans="1:16" ht="9.75">
      <c r="A25" s="57"/>
      <c r="B25" s="57"/>
      <c r="C25" s="50"/>
      <c r="D25" s="57"/>
      <c r="E25" s="50"/>
      <c r="F25" s="57"/>
      <c r="G25" s="50"/>
      <c r="H25" s="57"/>
      <c r="I25" s="50"/>
      <c r="J25" s="57"/>
      <c r="K25" s="204"/>
      <c r="M25" s="57"/>
      <c r="N25" s="50"/>
      <c r="P25" s="34"/>
    </row>
    <row r="26" spans="1:16" ht="9.75">
      <c r="A26" s="10" t="s">
        <v>176</v>
      </c>
      <c r="B26" s="11"/>
      <c r="C26" s="12"/>
      <c r="D26" s="11"/>
      <c r="E26" s="14"/>
      <c r="F26" s="13"/>
      <c r="G26" s="11"/>
      <c r="H26" s="12"/>
      <c r="I26" s="11"/>
      <c r="J26" s="11"/>
      <c r="K26" s="11"/>
      <c r="L26" s="11"/>
      <c r="M26" s="11"/>
      <c r="N26" s="11"/>
      <c r="P26" s="34"/>
    </row>
    <row r="27" spans="1:14" ht="9.75">
      <c r="A27" s="10" t="s">
        <v>217</v>
      </c>
      <c r="B27" s="11"/>
      <c r="C27" s="12"/>
      <c r="D27" s="11"/>
      <c r="E27" s="14"/>
      <c r="F27" s="13"/>
      <c r="G27" s="11"/>
      <c r="H27" s="12"/>
      <c r="I27" s="11"/>
      <c r="J27" s="11"/>
      <c r="K27" s="11"/>
      <c r="L27" s="11"/>
      <c r="M27" s="11"/>
      <c r="N27" s="11"/>
    </row>
    <row r="29" spans="1:14" ht="9.75">
      <c r="A29" s="15"/>
      <c r="B29" s="16" t="s">
        <v>11</v>
      </c>
      <c r="C29" s="17"/>
      <c r="D29" s="16" t="s">
        <v>9</v>
      </c>
      <c r="E29" s="17"/>
      <c r="F29" s="16" t="s">
        <v>0</v>
      </c>
      <c r="G29" s="17"/>
      <c r="H29" s="16" t="s">
        <v>49</v>
      </c>
      <c r="I29" s="17"/>
      <c r="J29" s="16" t="s">
        <v>4</v>
      </c>
      <c r="K29" s="18"/>
      <c r="M29" s="16" t="s">
        <v>23</v>
      </c>
      <c r="N29" s="19"/>
    </row>
    <row r="30" spans="1:14" ht="9.75">
      <c r="A30" s="20" t="s">
        <v>24</v>
      </c>
      <c r="B30" s="21" t="s">
        <v>5</v>
      </c>
      <c r="C30" s="22"/>
      <c r="D30" s="20" t="s">
        <v>12</v>
      </c>
      <c r="E30" s="12"/>
      <c r="F30" s="23"/>
      <c r="H30" s="20" t="s">
        <v>50</v>
      </c>
      <c r="I30" s="12"/>
      <c r="J30" s="23"/>
      <c r="K30" s="24"/>
      <c r="M30" s="20" t="s">
        <v>17</v>
      </c>
      <c r="N30" s="25"/>
    </row>
    <row r="31" spans="1:14" s="86" customFormat="1" ht="9.75">
      <c r="A31" s="26"/>
      <c r="B31" s="66" t="s">
        <v>25</v>
      </c>
      <c r="C31" s="79" t="s">
        <v>26</v>
      </c>
      <c r="D31" s="66" t="s">
        <v>25</v>
      </c>
      <c r="E31" s="79" t="s">
        <v>26</v>
      </c>
      <c r="F31" s="66" t="s">
        <v>25</v>
      </c>
      <c r="G31" s="79" t="s">
        <v>26</v>
      </c>
      <c r="H31" s="66" t="s">
        <v>25</v>
      </c>
      <c r="I31" s="79" t="s">
        <v>26</v>
      </c>
      <c r="J31" s="66" t="s">
        <v>25</v>
      </c>
      <c r="K31" s="80" t="s">
        <v>26</v>
      </c>
      <c r="L31" s="30"/>
      <c r="M31" s="66" t="s">
        <v>25</v>
      </c>
      <c r="N31" s="80" t="s">
        <v>26</v>
      </c>
    </row>
    <row r="32" spans="1:14" s="57" customFormat="1" ht="9.75">
      <c r="A32" s="23" t="s">
        <v>33</v>
      </c>
      <c r="B32" s="23">
        <v>2580</v>
      </c>
      <c r="C32" s="50">
        <v>18.140908451694557</v>
      </c>
      <c r="D32" s="23">
        <v>9044</v>
      </c>
      <c r="E32" s="50">
        <v>63.59161861904092</v>
      </c>
      <c r="F32" s="23">
        <v>267</v>
      </c>
      <c r="G32" s="50">
        <v>1.8773730839544367</v>
      </c>
      <c r="H32" s="23">
        <v>2331</v>
      </c>
      <c r="I32" s="50">
        <v>16.390099845310083</v>
      </c>
      <c r="J32" s="23">
        <v>14222</v>
      </c>
      <c r="K32" s="77">
        <v>100</v>
      </c>
      <c r="L32" s="36"/>
      <c r="M32" s="23">
        <v>14222</v>
      </c>
      <c r="N32" s="48">
        <v>92.6092335742658</v>
      </c>
    </row>
    <row r="33" spans="1:14" s="57" customFormat="1" ht="9.75">
      <c r="A33" s="23" t="s">
        <v>34</v>
      </c>
      <c r="B33" s="23">
        <v>2664</v>
      </c>
      <c r="C33" s="50">
        <v>18.29921692540184</v>
      </c>
      <c r="D33" s="23">
        <v>9301</v>
      </c>
      <c r="E33" s="50">
        <v>63.88927050419013</v>
      </c>
      <c r="F33" s="23">
        <v>271</v>
      </c>
      <c r="G33" s="50">
        <v>1.8615194394834456</v>
      </c>
      <c r="H33" s="23">
        <v>2322</v>
      </c>
      <c r="I33" s="50">
        <v>15.949993130924579</v>
      </c>
      <c r="J33" s="23">
        <v>14558</v>
      </c>
      <c r="K33" s="77">
        <v>100</v>
      </c>
      <c r="L33" s="34"/>
      <c r="M33" s="23">
        <v>14558</v>
      </c>
      <c r="N33" s="48">
        <v>94.79716090382236</v>
      </c>
    </row>
    <row r="34" spans="1:14" s="57" customFormat="1" ht="9.75">
      <c r="A34" s="23" t="s">
        <v>35</v>
      </c>
      <c r="B34" s="23">
        <v>2685</v>
      </c>
      <c r="C34" s="50">
        <v>17.94666131943052</v>
      </c>
      <c r="D34" s="23">
        <v>9591</v>
      </c>
      <c r="E34" s="50">
        <v>64.10667736113896</v>
      </c>
      <c r="F34" s="23">
        <v>271</v>
      </c>
      <c r="G34" s="50">
        <v>1.8113762449034156</v>
      </c>
      <c r="H34" s="23">
        <v>2414</v>
      </c>
      <c r="I34" s="50">
        <v>16.135285074527104</v>
      </c>
      <c r="J34" s="23">
        <v>14961</v>
      </c>
      <c r="K34" s="77">
        <v>100</v>
      </c>
      <c r="L34" s="34"/>
      <c r="M34" s="23">
        <v>14961</v>
      </c>
      <c r="N34" s="48">
        <v>97.42137136159407</v>
      </c>
    </row>
    <row r="35" spans="1:14" s="57" customFormat="1" ht="9.75">
      <c r="A35" s="23" t="s">
        <v>36</v>
      </c>
      <c r="B35" s="23">
        <v>2771</v>
      </c>
      <c r="C35" s="50">
        <v>18.04388878036075</v>
      </c>
      <c r="D35" s="23">
        <v>9926</v>
      </c>
      <c r="E35" s="50">
        <v>64.63501986064986</v>
      </c>
      <c r="F35" s="23">
        <v>153</v>
      </c>
      <c r="G35" s="50">
        <v>0.9962883375659308</v>
      </c>
      <c r="H35" s="23">
        <v>2507</v>
      </c>
      <c r="I35" s="50">
        <v>16.324803021423456</v>
      </c>
      <c r="J35" s="23">
        <v>15357</v>
      </c>
      <c r="K35" s="77">
        <v>100</v>
      </c>
      <c r="L35" s="34"/>
      <c r="M35" s="37">
        <v>15357</v>
      </c>
      <c r="N35" s="38">
        <v>100</v>
      </c>
    </row>
    <row r="36" spans="1:14" s="57" customFormat="1" ht="9.75">
      <c r="A36" s="23" t="s">
        <v>37</v>
      </c>
      <c r="B36" s="23">
        <v>2879</v>
      </c>
      <c r="C36" s="50">
        <v>18.516851041934654</v>
      </c>
      <c r="D36" s="23">
        <v>9962</v>
      </c>
      <c r="E36" s="50">
        <v>64.07254952405455</v>
      </c>
      <c r="F36" s="23">
        <v>297</v>
      </c>
      <c r="G36" s="50">
        <v>1.9102135322871108</v>
      </c>
      <c r="H36" s="23">
        <v>2410</v>
      </c>
      <c r="I36" s="50">
        <v>15.500385901723696</v>
      </c>
      <c r="J36" s="23">
        <v>15548</v>
      </c>
      <c r="K36" s="77">
        <v>100</v>
      </c>
      <c r="L36" s="34"/>
      <c r="M36" s="23">
        <v>15548</v>
      </c>
      <c r="N36" s="48">
        <v>101.24373249983721</v>
      </c>
    </row>
    <row r="37" spans="1:14" s="57" customFormat="1" ht="9.75">
      <c r="A37" s="23" t="s">
        <v>38</v>
      </c>
      <c r="B37" s="23">
        <v>3159</v>
      </c>
      <c r="C37" s="50">
        <v>20.18917364350994</v>
      </c>
      <c r="D37" s="23">
        <v>9976</v>
      </c>
      <c r="E37" s="50">
        <v>63.756630664025046</v>
      </c>
      <c r="F37" s="23">
        <v>300</v>
      </c>
      <c r="G37" s="50">
        <v>1.9173004409791015</v>
      </c>
      <c r="H37" s="23">
        <v>2212</v>
      </c>
      <c r="I37" s="50">
        <v>14.136895251485909</v>
      </c>
      <c r="J37" s="23">
        <v>15647</v>
      </c>
      <c r="K37" s="77">
        <v>100</v>
      </c>
      <c r="L37" s="34"/>
      <c r="M37" s="23">
        <v>15647</v>
      </c>
      <c r="N37" s="48">
        <v>101.8883896594387</v>
      </c>
    </row>
    <row r="38" spans="1:14" s="57" customFormat="1" ht="9.75">
      <c r="A38" s="23" t="s">
        <v>39</v>
      </c>
      <c r="B38" s="23">
        <v>3159</v>
      </c>
      <c r="C38" s="50">
        <v>20.173702024394917</v>
      </c>
      <c r="D38" s="23">
        <v>10045</v>
      </c>
      <c r="E38" s="50">
        <v>64.14841305319624</v>
      </c>
      <c r="F38" s="23">
        <v>298</v>
      </c>
      <c r="G38" s="50">
        <v>1.903058943738425</v>
      </c>
      <c r="H38" s="23">
        <v>2157</v>
      </c>
      <c r="I38" s="50">
        <v>13.774825978670414</v>
      </c>
      <c r="J38" s="23">
        <v>15659</v>
      </c>
      <c r="K38" s="77">
        <v>100</v>
      </c>
      <c r="L38" s="34"/>
      <c r="M38" s="23">
        <v>15659</v>
      </c>
      <c r="N38" s="48">
        <v>101.96652992120856</v>
      </c>
    </row>
    <row r="39" spans="1:14" s="57" customFormat="1" ht="9.75">
      <c r="A39" s="23" t="s">
        <v>40</v>
      </c>
      <c r="B39" s="23">
        <v>3219</v>
      </c>
      <c r="C39" s="50">
        <v>20.406998858881703</v>
      </c>
      <c r="D39" s="23">
        <v>10099</v>
      </c>
      <c r="E39" s="50">
        <v>64.02307594776214</v>
      </c>
      <c r="F39" s="23">
        <v>318</v>
      </c>
      <c r="G39" s="50">
        <v>2.01597565614302</v>
      </c>
      <c r="H39" s="23">
        <v>2138</v>
      </c>
      <c r="I39" s="50">
        <v>13.553949537213136</v>
      </c>
      <c r="J39" s="23">
        <v>15774</v>
      </c>
      <c r="K39" s="77">
        <v>100</v>
      </c>
      <c r="L39" s="34"/>
      <c r="M39" s="23">
        <v>15774</v>
      </c>
      <c r="N39" s="48">
        <v>102.71537409650323</v>
      </c>
    </row>
    <row r="40" spans="1:14" s="57" customFormat="1" ht="9.75">
      <c r="A40" s="23" t="s">
        <v>41</v>
      </c>
      <c r="B40" s="23">
        <v>3266</v>
      </c>
      <c r="C40" s="50">
        <v>20.719406204402716</v>
      </c>
      <c r="D40" s="23">
        <v>10045</v>
      </c>
      <c r="E40" s="50">
        <v>63.72517921715409</v>
      </c>
      <c r="F40" s="23">
        <v>308</v>
      </c>
      <c r="G40" s="50">
        <v>1.9539427773900906</v>
      </c>
      <c r="H40" s="23">
        <v>2144</v>
      </c>
      <c r="I40" s="50">
        <v>13.6014718010531</v>
      </c>
      <c r="J40" s="23">
        <v>15763</v>
      </c>
      <c r="K40" s="77">
        <v>100</v>
      </c>
      <c r="L40" s="34"/>
      <c r="M40" s="23">
        <v>15763</v>
      </c>
      <c r="N40" s="48">
        <v>102.64374552321418</v>
      </c>
    </row>
    <row r="41" spans="1:14" s="57" customFormat="1" ht="9.75">
      <c r="A41" s="23" t="s">
        <v>130</v>
      </c>
      <c r="B41" s="23">
        <v>3250</v>
      </c>
      <c r="C41" s="50">
        <v>20.206416314349664</v>
      </c>
      <c r="D41" s="23">
        <v>10324</v>
      </c>
      <c r="E41" s="50">
        <v>64.18801293210645</v>
      </c>
      <c r="F41" s="23">
        <v>301</v>
      </c>
      <c r="G41" s="50">
        <v>1.8714250186520767</v>
      </c>
      <c r="H41" s="23">
        <v>2209</v>
      </c>
      <c r="I41" s="50">
        <v>13.734145734891818</v>
      </c>
      <c r="J41" s="23">
        <v>16084</v>
      </c>
      <c r="K41" s="77">
        <v>100</v>
      </c>
      <c r="L41" s="34"/>
      <c r="M41" s="23">
        <v>16084</v>
      </c>
      <c r="N41" s="48">
        <v>104.73399752555838</v>
      </c>
    </row>
    <row r="42" spans="1:14" ht="9.75">
      <c r="A42" s="23" t="s">
        <v>137</v>
      </c>
      <c r="B42" s="23">
        <v>3503</v>
      </c>
      <c r="C42" s="50">
        <v>21.357151566882088</v>
      </c>
      <c r="D42" s="23">
        <v>10569</v>
      </c>
      <c r="E42" s="50">
        <v>64.43726374832337</v>
      </c>
      <c r="F42" s="23">
        <v>279</v>
      </c>
      <c r="G42" s="50">
        <v>1.7010120716985733</v>
      </c>
      <c r="H42" s="23">
        <v>2051</v>
      </c>
      <c r="I42" s="50">
        <v>12.504572613095963</v>
      </c>
      <c r="J42" s="23">
        <v>16402</v>
      </c>
      <c r="K42" s="77">
        <v>100</v>
      </c>
      <c r="M42" s="23">
        <v>16402</v>
      </c>
      <c r="N42" s="33">
        <v>106.80471446246013</v>
      </c>
    </row>
    <row r="43" spans="1:14" s="57" customFormat="1" ht="9.75">
      <c r="A43" s="23" t="s">
        <v>147</v>
      </c>
      <c r="B43" s="23">
        <v>3581</v>
      </c>
      <c r="C43" s="50">
        <v>21.325631252977608</v>
      </c>
      <c r="D43" s="23">
        <v>10846</v>
      </c>
      <c r="E43" s="50">
        <v>64.59028108623154</v>
      </c>
      <c r="F43" s="23">
        <v>290</v>
      </c>
      <c r="G43" s="50">
        <v>1.727012863268223</v>
      </c>
      <c r="H43" s="23">
        <v>2075</v>
      </c>
      <c r="I43" s="50">
        <v>12.35707479752263</v>
      </c>
      <c r="J43" s="23">
        <v>16792</v>
      </c>
      <c r="K43" s="77">
        <v>100</v>
      </c>
      <c r="L43" s="34"/>
      <c r="M43" s="23">
        <v>16792</v>
      </c>
      <c r="N43" s="33">
        <v>109.34427296998112</v>
      </c>
    </row>
    <row r="44" spans="1:14" s="57" customFormat="1" ht="9.75">
      <c r="A44" s="23" t="s">
        <v>151</v>
      </c>
      <c r="B44" s="23">
        <v>3831</v>
      </c>
      <c r="C44" s="50">
        <f>B44/J44*100</f>
        <v>22.026102455010637</v>
      </c>
      <c r="D44" s="23">
        <v>11248</v>
      </c>
      <c r="E44" s="50">
        <f>D44/J44*100</f>
        <v>64.66969470476629</v>
      </c>
      <c r="F44" s="23">
        <v>291</v>
      </c>
      <c r="G44" s="50">
        <f>F44/J44*100</f>
        <v>1.6730868740297822</v>
      </c>
      <c r="H44" s="23">
        <f>1654+274+95</f>
        <v>2023</v>
      </c>
      <c r="I44" s="50">
        <f>H44/J44*100</f>
        <v>11.631115966193297</v>
      </c>
      <c r="J44" s="23">
        <f aca="true" t="shared" si="1" ref="J44:K46">SUM(H44,F44,D44,B44)</f>
        <v>17393</v>
      </c>
      <c r="K44" s="77">
        <f t="shared" si="1"/>
        <v>100</v>
      </c>
      <c r="L44" s="34"/>
      <c r="M44" s="23">
        <f>SUM(J44)</f>
        <v>17393</v>
      </c>
      <c r="N44" s="33">
        <f>M44/M35*100</f>
        <v>113.25779774695579</v>
      </c>
    </row>
    <row r="45" spans="1:14" s="57" customFormat="1" ht="9.75">
      <c r="A45" s="23" t="s">
        <v>160</v>
      </c>
      <c r="B45" s="23">
        <v>3988</v>
      </c>
      <c r="C45" s="50">
        <f>B45/J45*100</f>
        <v>22.403235773271167</v>
      </c>
      <c r="D45" s="23">
        <v>11491</v>
      </c>
      <c r="E45" s="50">
        <f>D45/J45*100</f>
        <v>64.55255322734678</v>
      </c>
      <c r="F45" s="23">
        <v>301</v>
      </c>
      <c r="G45" s="50">
        <f>F45/J45*100</f>
        <v>1.6909162406606373</v>
      </c>
      <c r="H45" s="23">
        <f>1662+103+256</f>
        <v>2021</v>
      </c>
      <c r="I45" s="50">
        <f>H45/J45*100</f>
        <v>11.35329475872142</v>
      </c>
      <c r="J45" s="23">
        <f t="shared" si="1"/>
        <v>17801</v>
      </c>
      <c r="K45" s="77">
        <f t="shared" si="1"/>
        <v>100</v>
      </c>
      <c r="L45" s="34"/>
      <c r="M45" s="23">
        <f>SUM(J45)</f>
        <v>17801</v>
      </c>
      <c r="N45" s="33">
        <f>M45/$M$35*100</f>
        <v>115.91456664713161</v>
      </c>
    </row>
    <row r="46" spans="1:14" s="57" customFormat="1" ht="9.75">
      <c r="A46" s="23" t="s">
        <v>218</v>
      </c>
      <c r="B46" s="23">
        <v>4032</v>
      </c>
      <c r="C46" s="50">
        <f>B46/J46*100</f>
        <v>22.167243938644233</v>
      </c>
      <c r="D46" s="23">
        <v>11755</v>
      </c>
      <c r="E46" s="50">
        <f>D46/J46*100</f>
        <v>64.62697234592336</v>
      </c>
      <c r="F46" s="23">
        <v>318</v>
      </c>
      <c r="G46" s="50">
        <f>F46/J46*100</f>
        <v>1.748309417779977</v>
      </c>
      <c r="H46" s="23">
        <f>1702+275+107</f>
        <v>2084</v>
      </c>
      <c r="I46" s="50">
        <f>H46/J46*100</f>
        <v>11.457474297652427</v>
      </c>
      <c r="J46" s="23">
        <f t="shared" si="1"/>
        <v>18189</v>
      </c>
      <c r="K46" s="77">
        <f t="shared" si="1"/>
        <v>100</v>
      </c>
      <c r="L46" s="34"/>
      <c r="M46" s="23">
        <f>SUM(J46)</f>
        <v>18189</v>
      </c>
      <c r="N46" s="33">
        <f>M46/$M$35*100</f>
        <v>118.44110177769096</v>
      </c>
    </row>
    <row r="47" spans="1:14" s="57" customFormat="1" ht="9.75">
      <c r="A47" s="40" t="s">
        <v>252</v>
      </c>
      <c r="B47" s="40">
        <v>4167</v>
      </c>
      <c r="C47" s="53">
        <f>B47/J47*100</f>
        <v>22.816623774845315</v>
      </c>
      <c r="D47" s="40">
        <v>11719</v>
      </c>
      <c r="E47" s="53">
        <f>D47/J47*100</f>
        <v>64.16798992498495</v>
      </c>
      <c r="F47" s="40">
        <v>316</v>
      </c>
      <c r="G47" s="53">
        <f>F47/J47*100</f>
        <v>1.7302743251382577</v>
      </c>
      <c r="H47" s="40">
        <v>2061</v>
      </c>
      <c r="I47" s="53">
        <f>H47/J47*100</f>
        <v>11.285111975031484</v>
      </c>
      <c r="J47" s="40">
        <f>SUM(H47,F47,D47,B47)</f>
        <v>18263</v>
      </c>
      <c r="K47" s="78">
        <f>SUM(I47,G47,E47,C47)</f>
        <v>100</v>
      </c>
      <c r="L47" s="34"/>
      <c r="M47" s="40">
        <f>SUM(J47)</f>
        <v>18263</v>
      </c>
      <c r="N47" s="45">
        <f>M47/$M$35*100</f>
        <v>118.92296672527188</v>
      </c>
    </row>
    <row r="48" spans="1:14" ht="9.75">
      <c r="A48" s="57"/>
      <c r="B48" s="57"/>
      <c r="C48" s="50"/>
      <c r="D48" s="57"/>
      <c r="E48" s="50"/>
      <c r="F48" s="57"/>
      <c r="G48" s="50"/>
      <c r="H48" s="57"/>
      <c r="I48" s="50"/>
      <c r="J48" s="57"/>
      <c r="K48" s="204"/>
      <c r="M48" s="57"/>
      <c r="N48" s="50"/>
    </row>
    <row r="49" spans="1:14" ht="9.75">
      <c r="A49" s="10" t="s">
        <v>177</v>
      </c>
      <c r="B49" s="11"/>
      <c r="C49" s="12"/>
      <c r="D49" s="11"/>
      <c r="E49" s="14"/>
      <c r="F49" s="13"/>
      <c r="G49" s="11"/>
      <c r="H49" s="12"/>
      <c r="I49" s="11"/>
      <c r="J49" s="11"/>
      <c r="K49" s="11"/>
      <c r="L49" s="11"/>
      <c r="M49" s="11"/>
      <c r="N49" s="11"/>
    </row>
    <row r="50" spans="1:14" ht="9.75">
      <c r="A50" s="10" t="s">
        <v>217</v>
      </c>
      <c r="B50" s="11"/>
      <c r="C50" s="12"/>
      <c r="D50" s="11"/>
      <c r="E50" s="14"/>
      <c r="F50" s="13"/>
      <c r="G50" s="11"/>
      <c r="H50" s="12"/>
      <c r="I50" s="11"/>
      <c r="J50" s="11"/>
      <c r="K50" s="11"/>
      <c r="L50" s="11"/>
      <c r="M50" s="11"/>
      <c r="N50" s="11"/>
    </row>
    <row r="52" spans="1:14" ht="9.75">
      <c r="A52" s="15"/>
      <c r="B52" s="16" t="s">
        <v>11</v>
      </c>
      <c r="C52" s="17"/>
      <c r="D52" s="16" t="s">
        <v>9</v>
      </c>
      <c r="E52" s="17"/>
      <c r="F52" s="16" t="s">
        <v>0</v>
      </c>
      <c r="G52" s="17"/>
      <c r="H52" s="16" t="s">
        <v>47</v>
      </c>
      <c r="I52" s="17"/>
      <c r="J52" s="16" t="s">
        <v>4</v>
      </c>
      <c r="K52" s="18"/>
      <c r="M52" s="16" t="s">
        <v>23</v>
      </c>
      <c r="N52" s="19"/>
    </row>
    <row r="53" spans="1:14" ht="9.75">
      <c r="A53" s="20" t="s">
        <v>24</v>
      </c>
      <c r="B53" s="21" t="s">
        <v>5</v>
      </c>
      <c r="C53" s="22"/>
      <c r="D53" s="20" t="s">
        <v>12</v>
      </c>
      <c r="E53" s="12"/>
      <c r="F53" s="23"/>
      <c r="H53" s="20" t="s">
        <v>51</v>
      </c>
      <c r="I53" s="12"/>
      <c r="J53" s="23"/>
      <c r="K53" s="24"/>
      <c r="M53" s="20" t="s">
        <v>17</v>
      </c>
      <c r="N53" s="25"/>
    </row>
    <row r="54" spans="1:14" s="86" customFormat="1" ht="9.75">
      <c r="A54" s="26"/>
      <c r="B54" s="66" t="s">
        <v>25</v>
      </c>
      <c r="C54" s="79" t="s">
        <v>26</v>
      </c>
      <c r="D54" s="66" t="s">
        <v>25</v>
      </c>
      <c r="E54" s="79" t="s">
        <v>26</v>
      </c>
      <c r="F54" s="66" t="s">
        <v>25</v>
      </c>
      <c r="G54" s="79" t="s">
        <v>26</v>
      </c>
      <c r="H54" s="66" t="s">
        <v>25</v>
      </c>
      <c r="I54" s="79" t="s">
        <v>26</v>
      </c>
      <c r="J54" s="66" t="s">
        <v>25</v>
      </c>
      <c r="K54" s="80" t="s">
        <v>26</v>
      </c>
      <c r="L54" s="30"/>
      <c r="M54" s="66" t="s">
        <v>25</v>
      </c>
      <c r="N54" s="80" t="s">
        <v>26</v>
      </c>
    </row>
    <row r="55" spans="1:14" s="57" customFormat="1" ht="9.75">
      <c r="A55" s="23" t="s">
        <v>33</v>
      </c>
      <c r="B55" s="23">
        <v>74249</v>
      </c>
      <c r="C55" s="50">
        <v>16.78136915215087</v>
      </c>
      <c r="D55" s="23">
        <v>329582</v>
      </c>
      <c r="E55" s="46">
        <v>74.49039324306305</v>
      </c>
      <c r="F55" s="23">
        <v>14147</v>
      </c>
      <c r="G55" s="46">
        <v>3.1974306643251538</v>
      </c>
      <c r="H55" s="23">
        <v>24471</v>
      </c>
      <c r="I55" s="50">
        <v>5.530806940460935</v>
      </c>
      <c r="J55" s="23">
        <v>442449</v>
      </c>
      <c r="K55" s="77">
        <v>100</v>
      </c>
      <c r="L55" s="34"/>
      <c r="M55" s="23">
        <v>442449</v>
      </c>
      <c r="N55" s="48">
        <v>98.14903958135996</v>
      </c>
    </row>
    <row r="56" spans="1:14" s="57" customFormat="1" ht="9.75">
      <c r="A56" s="23" t="s">
        <v>34</v>
      </c>
      <c r="B56" s="23">
        <v>74895</v>
      </c>
      <c r="C56" s="50">
        <v>16.68084670414354</v>
      </c>
      <c r="D56" s="23">
        <v>334864</v>
      </c>
      <c r="E56" s="50">
        <v>74.58194873805091</v>
      </c>
      <c r="F56" s="23">
        <v>14181</v>
      </c>
      <c r="G56" s="50">
        <v>3.158436305647367</v>
      </c>
      <c r="H56" s="23">
        <v>25048</v>
      </c>
      <c r="I56" s="50">
        <v>5.578768252158187</v>
      </c>
      <c r="J56" s="23">
        <v>448988</v>
      </c>
      <c r="K56" s="77">
        <v>100</v>
      </c>
      <c r="L56" s="34"/>
      <c r="M56" s="23">
        <v>448988</v>
      </c>
      <c r="N56" s="48">
        <v>99.59959449237233</v>
      </c>
    </row>
    <row r="57" spans="1:14" s="57" customFormat="1" ht="9.75">
      <c r="A57" s="23" t="s">
        <v>35</v>
      </c>
      <c r="B57" s="23">
        <v>75027</v>
      </c>
      <c r="C57" s="50">
        <v>16.60194239207642</v>
      </c>
      <c r="D57" s="23">
        <v>337616</v>
      </c>
      <c r="E57" s="50">
        <v>74.70752372670204</v>
      </c>
      <c r="F57" s="23">
        <v>14157</v>
      </c>
      <c r="G57" s="50">
        <v>3.1326548901678843</v>
      </c>
      <c r="H57" s="23">
        <v>25117</v>
      </c>
      <c r="I57" s="50">
        <v>5.557878991053667</v>
      </c>
      <c r="J57" s="23">
        <v>451917</v>
      </c>
      <c r="K57" s="77">
        <v>100</v>
      </c>
      <c r="L57" s="34"/>
      <c r="M57" s="23">
        <v>451917</v>
      </c>
      <c r="N57" s="48">
        <v>100.24933838812937</v>
      </c>
    </row>
    <row r="58" spans="1:14" s="57" customFormat="1" ht="9.75">
      <c r="A58" s="23" t="s">
        <v>36</v>
      </c>
      <c r="B58" s="23">
        <v>74452</v>
      </c>
      <c r="C58" s="50">
        <v>16.515784406590164</v>
      </c>
      <c r="D58" s="23">
        <v>337337</v>
      </c>
      <c r="E58" s="50">
        <v>74.83190732775353</v>
      </c>
      <c r="F58" s="23">
        <v>13404</v>
      </c>
      <c r="G58" s="50">
        <v>2.973426827834505</v>
      </c>
      <c r="H58" s="23">
        <v>25600</v>
      </c>
      <c r="I58" s="50">
        <v>5.678881437821794</v>
      </c>
      <c r="J58" s="23">
        <v>450793</v>
      </c>
      <c r="K58" s="77">
        <v>100</v>
      </c>
      <c r="L58" s="34"/>
      <c r="M58" s="37">
        <v>450793</v>
      </c>
      <c r="N58" s="38">
        <v>100</v>
      </c>
    </row>
    <row r="59" spans="1:14" s="57" customFormat="1" ht="9.75">
      <c r="A59" s="23" t="s">
        <v>37</v>
      </c>
      <c r="B59" s="23">
        <v>74026</v>
      </c>
      <c r="C59" s="50">
        <v>16.53196359778907</v>
      </c>
      <c r="D59" s="23">
        <v>334845</v>
      </c>
      <c r="E59" s="50">
        <v>74.77974429121768</v>
      </c>
      <c r="F59" s="23">
        <v>13568</v>
      </c>
      <c r="G59" s="50">
        <v>3.030093238791804</v>
      </c>
      <c r="H59" s="23">
        <v>25336</v>
      </c>
      <c r="I59" s="50">
        <v>5.6581988722014405</v>
      </c>
      <c r="J59" s="23">
        <v>447775</v>
      </c>
      <c r="K59" s="77">
        <v>100</v>
      </c>
      <c r="L59" s="34"/>
      <c r="M59" s="23">
        <v>447775</v>
      </c>
      <c r="N59" s="48">
        <v>99.33051311799429</v>
      </c>
    </row>
    <row r="60" spans="1:14" s="57" customFormat="1" ht="9.75">
      <c r="A60" s="23" t="s">
        <v>38</v>
      </c>
      <c r="B60" s="23">
        <v>73337</v>
      </c>
      <c r="C60" s="50">
        <v>16.597075590618896</v>
      </c>
      <c r="D60" s="23">
        <v>330828</v>
      </c>
      <c r="E60" s="50">
        <v>74.87049270481842</v>
      </c>
      <c r="F60" s="23">
        <v>13469</v>
      </c>
      <c r="G60" s="50">
        <v>3.048202287113543</v>
      </c>
      <c r="H60" s="23">
        <v>24233</v>
      </c>
      <c r="I60" s="50">
        <v>5.484229417449142</v>
      </c>
      <c r="J60" s="23">
        <v>441867</v>
      </c>
      <c r="K60" s="77">
        <v>100</v>
      </c>
      <c r="L60" s="34"/>
      <c r="M60" s="23">
        <v>441867</v>
      </c>
      <c r="N60" s="48">
        <v>98.01993376117198</v>
      </c>
    </row>
    <row r="61" spans="1:14" s="57" customFormat="1" ht="9.75">
      <c r="A61" s="23" t="s">
        <v>39</v>
      </c>
      <c r="B61" s="23">
        <v>71596</v>
      </c>
      <c r="C61" s="50">
        <v>16.420159394530128</v>
      </c>
      <c r="D61" s="23">
        <v>327187</v>
      </c>
      <c r="E61" s="50">
        <v>75.03858723697036</v>
      </c>
      <c r="F61" s="23">
        <v>13659</v>
      </c>
      <c r="G61" s="50">
        <v>3.1326185425147637</v>
      </c>
      <c r="H61" s="23">
        <v>23583</v>
      </c>
      <c r="I61" s="50">
        <v>5.408634825984748</v>
      </c>
      <c r="J61" s="23">
        <v>436025</v>
      </c>
      <c r="K61" s="77">
        <v>100</v>
      </c>
      <c r="L61" s="34"/>
      <c r="M61" s="23">
        <v>436025</v>
      </c>
      <c r="N61" s="48">
        <v>96.72399527055656</v>
      </c>
    </row>
    <row r="62" spans="1:14" s="57" customFormat="1" ht="9.75">
      <c r="A62" s="23" t="s">
        <v>40</v>
      </c>
      <c r="B62" s="23">
        <v>70336</v>
      </c>
      <c r="C62" s="50">
        <v>16.31823528456454</v>
      </c>
      <c r="D62" s="23">
        <v>323981</v>
      </c>
      <c r="E62" s="50">
        <v>75.16489686260954</v>
      </c>
      <c r="F62" s="23">
        <v>13595</v>
      </c>
      <c r="G62" s="50">
        <v>3.1540947550849485</v>
      </c>
      <c r="H62" s="23">
        <v>23115</v>
      </c>
      <c r="I62" s="33">
        <v>5.362773097740977</v>
      </c>
      <c r="J62" s="23">
        <v>431027</v>
      </c>
      <c r="K62" s="77">
        <v>100</v>
      </c>
      <c r="L62" s="34"/>
      <c r="M62" s="23">
        <v>431027</v>
      </c>
      <c r="N62" s="48">
        <v>95.61528240234432</v>
      </c>
    </row>
    <row r="63" spans="1:14" s="57" customFormat="1" ht="9.75">
      <c r="A63" s="23" t="s">
        <v>41</v>
      </c>
      <c r="B63" s="23">
        <v>69690</v>
      </c>
      <c r="C63" s="50">
        <v>16.24074238067051</v>
      </c>
      <c r="D63" s="23">
        <v>322705</v>
      </c>
      <c r="E63" s="50">
        <v>75.20402884135855</v>
      </c>
      <c r="F63" s="23">
        <v>13456</v>
      </c>
      <c r="G63" s="50">
        <v>3.135821918127456</v>
      </c>
      <c r="H63" s="23">
        <v>23255</v>
      </c>
      <c r="I63" s="33">
        <v>5.419406859843488</v>
      </c>
      <c r="J63" s="23">
        <v>429106</v>
      </c>
      <c r="K63" s="77">
        <v>100</v>
      </c>
      <c r="L63" s="34"/>
      <c r="M63" s="23">
        <v>429106</v>
      </c>
      <c r="N63" s="48">
        <v>95.18914446320152</v>
      </c>
    </row>
    <row r="64" spans="1:14" s="57" customFormat="1" ht="9.75">
      <c r="A64" s="23" t="s">
        <v>130</v>
      </c>
      <c r="B64" s="23">
        <v>69929</v>
      </c>
      <c r="C64" s="50">
        <v>16.25639583134765</v>
      </c>
      <c r="D64" s="23">
        <v>323332</v>
      </c>
      <c r="E64" s="50">
        <v>75.16499559469317</v>
      </c>
      <c r="F64" s="23">
        <v>13514</v>
      </c>
      <c r="G64" s="50">
        <v>3.141599812164226</v>
      </c>
      <c r="H64" s="23">
        <v>23388</v>
      </c>
      <c r="I64" s="50">
        <v>5.437008761794948</v>
      </c>
      <c r="J64" s="23">
        <v>430163</v>
      </c>
      <c r="K64" s="77">
        <v>100</v>
      </c>
      <c r="L64" s="34"/>
      <c r="M64" s="23">
        <v>430163</v>
      </c>
      <c r="N64" s="48">
        <v>95.42362015381782</v>
      </c>
    </row>
    <row r="65" spans="1:14" ht="9.75">
      <c r="A65" s="23" t="s">
        <v>137</v>
      </c>
      <c r="B65" s="23">
        <v>71976</v>
      </c>
      <c r="C65" s="50">
        <v>16.516553039255957</v>
      </c>
      <c r="D65" s="23">
        <v>327337</v>
      </c>
      <c r="E65" s="50">
        <v>75.11502337183126</v>
      </c>
      <c r="F65" s="23">
        <v>13616</v>
      </c>
      <c r="G65" s="50">
        <v>3.124505198712197</v>
      </c>
      <c r="H65" s="23">
        <v>22852</v>
      </c>
      <c r="I65" s="50">
        <v>5.243918390200582</v>
      </c>
      <c r="J65" s="23">
        <v>435781</v>
      </c>
      <c r="K65" s="77">
        <v>100</v>
      </c>
      <c r="M65" s="23">
        <v>435781</v>
      </c>
      <c r="N65" s="33">
        <v>96.66986843185231</v>
      </c>
    </row>
    <row r="66" spans="1:14" s="57" customFormat="1" ht="9.75">
      <c r="A66" s="23" t="s">
        <v>147</v>
      </c>
      <c r="B66" s="23">
        <v>74072</v>
      </c>
      <c r="C66" s="50">
        <v>16.656098076516592</v>
      </c>
      <c r="D66" s="23">
        <v>333559</v>
      </c>
      <c r="E66" s="50">
        <v>75.00528429507504</v>
      </c>
      <c r="F66" s="23">
        <v>13951</v>
      </c>
      <c r="G66" s="50">
        <v>3.137072365610257</v>
      </c>
      <c r="H66" s="23">
        <v>23132</v>
      </c>
      <c r="I66" s="50">
        <v>5.201545262798113</v>
      </c>
      <c r="J66" s="23">
        <v>444714</v>
      </c>
      <c r="K66" s="77">
        <v>100</v>
      </c>
      <c r="L66" s="34"/>
      <c r="M66" s="23">
        <v>444714</v>
      </c>
      <c r="N66" s="33">
        <v>98.65148748982348</v>
      </c>
    </row>
    <row r="67" spans="1:14" s="57" customFormat="1" ht="9.75">
      <c r="A67" s="23" t="s">
        <v>151</v>
      </c>
      <c r="B67" s="23">
        <f>SUM(B44,B21)</f>
        <v>75298</v>
      </c>
      <c r="C67" s="50">
        <f>B67/J67*100</f>
        <v>16.64261196487498</v>
      </c>
      <c r="D67" s="23">
        <f>SUM(D44,D21)</f>
        <v>339908</v>
      </c>
      <c r="E67" s="50">
        <f>D67/J67*100</f>
        <v>75.12758569625653</v>
      </c>
      <c r="F67" s="23">
        <f>SUM(F44,F21)</f>
        <v>14054</v>
      </c>
      <c r="G67" s="50">
        <f>F67/J67*100</f>
        <v>3.106261368885667</v>
      </c>
      <c r="H67" s="23">
        <f>SUM(H44,H21)</f>
        <v>23181</v>
      </c>
      <c r="I67" s="50">
        <f>H67/J67*100</f>
        <v>5.123540969982827</v>
      </c>
      <c r="J67" s="23">
        <f aca="true" t="shared" si="2" ref="J67:K69">SUM(H67,F67,D67,B67)</f>
        <v>452441</v>
      </c>
      <c r="K67" s="77">
        <f t="shared" si="2"/>
        <v>100</v>
      </c>
      <c r="L67" s="34"/>
      <c r="M67" s="23">
        <f>SUM(J67)</f>
        <v>452441</v>
      </c>
      <c r="N67" s="33">
        <f>M67/M58*100</f>
        <v>100.36557799255978</v>
      </c>
    </row>
    <row r="68" spans="1:14" s="57" customFormat="1" ht="9.75">
      <c r="A68" s="23" t="s">
        <v>160</v>
      </c>
      <c r="B68" s="23">
        <f>SUM(B45,B22)</f>
        <v>76311</v>
      </c>
      <c r="C68" s="50">
        <f>B68/J68*100</f>
        <v>16.685434163257543</v>
      </c>
      <c r="D68" s="23">
        <f>SUM(D45,D22)</f>
        <v>344092</v>
      </c>
      <c r="E68" s="50">
        <f>D68/J68*100</f>
        <v>75.2358691683193</v>
      </c>
      <c r="F68" s="23">
        <f>SUM(F45,F22)</f>
        <v>13912</v>
      </c>
      <c r="G68" s="50">
        <f>F68/J68*100</f>
        <v>3.0418650008418044</v>
      </c>
      <c r="H68" s="23">
        <f>SUM(H45,H22)</f>
        <v>23036</v>
      </c>
      <c r="I68" s="50">
        <f>H68/J68*100</f>
        <v>5.036831667581354</v>
      </c>
      <c r="J68" s="23">
        <f t="shared" si="2"/>
        <v>457351</v>
      </c>
      <c r="K68" s="77">
        <f t="shared" si="2"/>
        <v>100</v>
      </c>
      <c r="L68" s="34"/>
      <c r="M68" s="23">
        <f>SUM(J68)</f>
        <v>457351</v>
      </c>
      <c r="N68" s="33">
        <f>M68/$M$58*100</f>
        <v>101.45476970582949</v>
      </c>
    </row>
    <row r="69" spans="1:14" s="57" customFormat="1" ht="9.75">
      <c r="A69" s="23" t="s">
        <v>218</v>
      </c>
      <c r="B69" s="23">
        <f>SUM(B46,B23)</f>
        <v>76528</v>
      </c>
      <c r="C69" s="50">
        <f>B69/J69*100</f>
        <v>16.726444559556047</v>
      </c>
      <c r="D69" s="23">
        <f>SUM(D46,D23)</f>
        <v>344332</v>
      </c>
      <c r="E69" s="50">
        <f>D69/J69*100</f>
        <v>75.25938359921928</v>
      </c>
      <c r="F69" s="23">
        <f>SUM(F46,F23)</f>
        <v>14034</v>
      </c>
      <c r="G69" s="50">
        <f>F69/J69*100</f>
        <v>3.067359959084382</v>
      </c>
      <c r="H69" s="23">
        <f>SUM(H46,H23)</f>
        <v>22633</v>
      </c>
      <c r="I69" s="50">
        <f>H69/J69*100</f>
        <v>4.946811882140289</v>
      </c>
      <c r="J69" s="23">
        <f t="shared" si="2"/>
        <v>457527</v>
      </c>
      <c r="K69" s="77">
        <f t="shared" si="2"/>
        <v>99.99999999999999</v>
      </c>
      <c r="L69" s="34"/>
      <c r="M69" s="23">
        <f>SUM(J69)</f>
        <v>457527</v>
      </c>
      <c r="N69" s="33">
        <f>M69/$M$58*100</f>
        <v>101.49381201571452</v>
      </c>
    </row>
    <row r="70" spans="1:14" s="57" customFormat="1" ht="9.75">
      <c r="A70" s="40" t="s">
        <v>252</v>
      </c>
      <c r="B70" s="40">
        <f>SUM(B47,B24)</f>
        <v>76459</v>
      </c>
      <c r="C70" s="53">
        <f>B70/J70*100</f>
        <v>16.746098147523533</v>
      </c>
      <c r="D70" s="40">
        <f>SUM(D47,D24)</f>
        <v>343418</v>
      </c>
      <c r="E70" s="53">
        <f>D70/J70*100</f>
        <v>75.21562580763856</v>
      </c>
      <c r="F70" s="40">
        <f>SUM(F47,F24)</f>
        <v>14223</v>
      </c>
      <c r="G70" s="53">
        <f>F70/J70*100</f>
        <v>3.1151303829794688</v>
      </c>
      <c r="H70" s="40">
        <f>SUM(H47,H24)</f>
        <v>22478</v>
      </c>
      <c r="I70" s="53">
        <f>H70/J70*100</f>
        <v>4.923145661858434</v>
      </c>
      <c r="J70" s="40">
        <f>SUM(H70,F70,D70,B70)</f>
        <v>456578</v>
      </c>
      <c r="K70" s="78">
        <f>SUM(I70,G70,E70,C70)</f>
        <v>100</v>
      </c>
      <c r="L70" s="34"/>
      <c r="M70" s="40">
        <f>SUM(J70)</f>
        <v>456578</v>
      </c>
      <c r="N70" s="45">
        <f>M70/$M$58*100</f>
        <v>101.28329410616404</v>
      </c>
    </row>
    <row r="71" spans="1:14" ht="9.75">
      <c r="A71" s="57"/>
      <c r="B71" s="57"/>
      <c r="C71" s="50"/>
      <c r="D71" s="57"/>
      <c r="E71" s="50"/>
      <c r="F71" s="57"/>
      <c r="G71" s="50"/>
      <c r="H71" s="57"/>
      <c r="I71" s="50"/>
      <c r="J71" s="57"/>
      <c r="K71" s="204"/>
      <c r="M71" s="57"/>
      <c r="N71" s="50"/>
    </row>
    <row r="72" ht="10.5" customHeight="1">
      <c r="A72" s="9" t="s">
        <v>161</v>
      </c>
    </row>
    <row r="73" ht="10.5" customHeight="1">
      <c r="A73" s="9" t="s">
        <v>42</v>
      </c>
    </row>
    <row r="74" ht="10.5" customHeight="1">
      <c r="A74" s="9" t="s">
        <v>43</v>
      </c>
    </row>
    <row r="75" ht="10.5" customHeight="1">
      <c r="A75" s="9" t="s">
        <v>44</v>
      </c>
    </row>
    <row r="76" ht="9.75">
      <c r="A76" s="6" t="s">
        <v>162</v>
      </c>
    </row>
  </sheetData>
  <sheetProtection/>
  <mergeCells count="1">
    <mergeCell ref="H7:I7"/>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A1" sqref="A1"/>
    </sheetView>
  </sheetViews>
  <sheetFormatPr defaultColWidth="9.140625" defaultRowHeight="12.75"/>
  <cols>
    <col min="1" max="1" width="10.421875" style="87" customWidth="1"/>
    <col min="2" max="12" width="6.7109375" style="87" customWidth="1"/>
    <col min="13" max="13" width="2.8515625" style="87" customWidth="1"/>
    <col min="14" max="15" width="6.7109375" style="87" customWidth="1"/>
    <col min="16" max="16384" width="9.140625" style="87" customWidth="1"/>
  </cols>
  <sheetData>
    <row r="1" spans="1:15" ht="12.75">
      <c r="A1" s="5" t="s">
        <v>249</v>
      </c>
      <c r="B1" s="9"/>
      <c r="C1" s="9"/>
      <c r="D1" s="9"/>
      <c r="E1" s="9"/>
      <c r="F1" s="9"/>
      <c r="G1" s="9"/>
      <c r="H1" s="9"/>
      <c r="I1" s="9"/>
      <c r="J1" s="9"/>
      <c r="K1" s="9"/>
      <c r="L1" s="9"/>
      <c r="M1" s="9"/>
      <c r="N1" s="9"/>
      <c r="O1" s="9"/>
    </row>
    <row r="2" spans="1:15" ht="9.75" customHeight="1">
      <c r="A2" s="88"/>
      <c r="B2" s="9"/>
      <c r="C2" s="9"/>
      <c r="D2" s="9"/>
      <c r="E2" s="9"/>
      <c r="F2" s="9"/>
      <c r="G2" s="9"/>
      <c r="H2" s="9"/>
      <c r="I2" s="9"/>
      <c r="J2" s="9"/>
      <c r="K2" s="9"/>
      <c r="L2" s="9"/>
      <c r="M2" s="9"/>
      <c r="N2" s="9"/>
      <c r="O2" s="9"/>
    </row>
    <row r="3" spans="1:15" ht="12.75">
      <c r="A3" s="10" t="s">
        <v>178</v>
      </c>
      <c r="B3" s="11"/>
      <c r="C3" s="11"/>
      <c r="D3" s="11"/>
      <c r="E3" s="11"/>
      <c r="F3" s="11"/>
      <c r="G3" s="13"/>
      <c r="H3" s="13"/>
      <c r="I3" s="13"/>
      <c r="J3" s="89"/>
      <c r="K3" s="89"/>
      <c r="L3" s="89"/>
      <c r="M3" s="89"/>
      <c r="N3" s="89"/>
      <c r="O3" s="89"/>
    </row>
    <row r="4" spans="1:15" ht="12.75">
      <c r="A4" s="10" t="s">
        <v>217</v>
      </c>
      <c r="B4" s="11"/>
      <c r="C4" s="11"/>
      <c r="D4" s="11"/>
      <c r="E4" s="11"/>
      <c r="F4" s="11"/>
      <c r="G4" s="13"/>
      <c r="H4" s="13"/>
      <c r="I4" s="13"/>
      <c r="J4" s="89"/>
      <c r="K4" s="89"/>
      <c r="L4" s="89"/>
      <c r="M4" s="89"/>
      <c r="N4" s="89"/>
      <c r="O4" s="89"/>
    </row>
    <row r="5" spans="1:15" ht="8.25" customHeight="1">
      <c r="A5" s="6"/>
      <c r="B5" s="6"/>
      <c r="C5" s="6"/>
      <c r="D5" s="6"/>
      <c r="E5" s="6"/>
      <c r="F5" s="6"/>
      <c r="G5" s="6"/>
      <c r="H5" s="6"/>
      <c r="I5" s="6"/>
      <c r="J5" s="6"/>
      <c r="K5" s="6"/>
      <c r="L5" s="6"/>
      <c r="M5" s="9"/>
      <c r="N5" s="9"/>
      <c r="O5" s="9"/>
    </row>
    <row r="6" spans="1:15" ht="12.75">
      <c r="A6" s="15"/>
      <c r="B6" s="16" t="s">
        <v>11</v>
      </c>
      <c r="C6" s="17"/>
      <c r="D6" s="16" t="s">
        <v>9</v>
      </c>
      <c r="E6" s="59"/>
      <c r="F6" s="16" t="s">
        <v>0</v>
      </c>
      <c r="G6" s="59"/>
      <c r="H6" s="16" t="s">
        <v>142</v>
      </c>
      <c r="I6" s="59"/>
      <c r="J6" s="15"/>
      <c r="K6" s="90" t="s">
        <v>4</v>
      </c>
      <c r="L6" s="91"/>
      <c r="M6" s="9"/>
      <c r="N6" s="16" t="s">
        <v>45</v>
      </c>
      <c r="O6" s="61"/>
    </row>
    <row r="7" spans="1:15" ht="12.75">
      <c r="A7" s="62" t="s">
        <v>24</v>
      </c>
      <c r="B7" s="21" t="s">
        <v>5</v>
      </c>
      <c r="C7" s="22"/>
      <c r="D7" s="20" t="s">
        <v>12</v>
      </c>
      <c r="E7" s="11"/>
      <c r="F7" s="23"/>
      <c r="G7" s="6"/>
      <c r="H7" s="20" t="s">
        <v>143</v>
      </c>
      <c r="I7" s="11"/>
      <c r="J7" s="23"/>
      <c r="K7" s="57"/>
      <c r="L7" s="63"/>
      <c r="M7" s="9"/>
      <c r="N7" s="64" t="s">
        <v>46</v>
      </c>
      <c r="O7" s="65"/>
    </row>
    <row r="8" spans="1:15" ht="12.75">
      <c r="A8" s="26"/>
      <c r="B8" s="66" t="s">
        <v>2</v>
      </c>
      <c r="C8" s="67" t="s">
        <v>3</v>
      </c>
      <c r="D8" s="66" t="s">
        <v>2</v>
      </c>
      <c r="E8" s="67" t="s">
        <v>3</v>
      </c>
      <c r="F8" s="66" t="s">
        <v>2</v>
      </c>
      <c r="G8" s="67" t="s">
        <v>3</v>
      </c>
      <c r="H8" s="66" t="s">
        <v>2</v>
      </c>
      <c r="I8" s="67" t="s">
        <v>3</v>
      </c>
      <c r="J8" s="66" t="s">
        <v>2</v>
      </c>
      <c r="K8" s="67" t="s">
        <v>3</v>
      </c>
      <c r="L8" s="68" t="s">
        <v>4</v>
      </c>
      <c r="M8" s="9"/>
      <c r="N8" s="66" t="s">
        <v>2</v>
      </c>
      <c r="O8" s="68" t="s">
        <v>3</v>
      </c>
    </row>
    <row r="9" spans="1:15" ht="12.75">
      <c r="A9" s="23" t="s">
        <v>33</v>
      </c>
      <c r="B9" s="23">
        <v>37140</v>
      </c>
      <c r="C9" s="57">
        <v>34529</v>
      </c>
      <c r="D9" s="23">
        <v>157605</v>
      </c>
      <c r="E9" s="57">
        <v>162933</v>
      </c>
      <c r="F9" s="23">
        <v>9601</v>
      </c>
      <c r="G9" s="57">
        <v>4279</v>
      </c>
      <c r="H9" s="23">
        <v>13780</v>
      </c>
      <c r="I9" s="57">
        <v>8360</v>
      </c>
      <c r="J9" s="23">
        <v>218126</v>
      </c>
      <c r="K9" s="57">
        <v>210101</v>
      </c>
      <c r="L9" s="63">
        <v>428227</v>
      </c>
      <c r="M9" s="36"/>
      <c r="N9" s="69">
        <v>50.937003038108294</v>
      </c>
      <c r="O9" s="33">
        <v>49.062996961891706</v>
      </c>
    </row>
    <row r="10" spans="1:15" s="92" customFormat="1" ht="12.75">
      <c r="A10" s="23" t="s">
        <v>34</v>
      </c>
      <c r="B10" s="23">
        <v>37269</v>
      </c>
      <c r="C10" s="57">
        <v>34962</v>
      </c>
      <c r="D10" s="23">
        <v>160093</v>
      </c>
      <c r="E10" s="57">
        <v>165470</v>
      </c>
      <c r="F10" s="23">
        <v>9526</v>
      </c>
      <c r="G10" s="57">
        <v>4384</v>
      </c>
      <c r="H10" s="23">
        <v>14084</v>
      </c>
      <c r="I10" s="57">
        <v>8642</v>
      </c>
      <c r="J10" s="23">
        <v>220972</v>
      </c>
      <c r="K10" s="57">
        <v>213458</v>
      </c>
      <c r="L10" s="63">
        <v>434430</v>
      </c>
      <c r="M10" s="34"/>
      <c r="N10" s="69">
        <v>50.86481136201459</v>
      </c>
      <c r="O10" s="33">
        <v>49.13518863798541</v>
      </c>
    </row>
    <row r="11" spans="1:15" s="92" customFormat="1" ht="12.75">
      <c r="A11" s="23" t="s">
        <v>35</v>
      </c>
      <c r="B11" s="23">
        <v>37253</v>
      </c>
      <c r="C11" s="57">
        <v>35089</v>
      </c>
      <c r="D11" s="23">
        <v>161220</v>
      </c>
      <c r="E11" s="57">
        <v>166805</v>
      </c>
      <c r="F11" s="23">
        <v>9439</v>
      </c>
      <c r="G11" s="57">
        <v>4447</v>
      </c>
      <c r="H11" s="23">
        <v>14107</v>
      </c>
      <c r="I11" s="57">
        <v>8596</v>
      </c>
      <c r="J11" s="23">
        <v>222019</v>
      </c>
      <c r="K11" s="57">
        <v>214937</v>
      </c>
      <c r="L11" s="63">
        <v>436956</v>
      </c>
      <c r="M11" s="34"/>
      <c r="N11" s="69">
        <v>50.81037907706955</v>
      </c>
      <c r="O11" s="33">
        <v>49.18962092293045</v>
      </c>
    </row>
    <row r="12" spans="1:15" s="92" customFormat="1" ht="12.75">
      <c r="A12" s="23" t="s">
        <v>36</v>
      </c>
      <c r="B12" s="23">
        <v>36689</v>
      </c>
      <c r="C12" s="57">
        <v>34992</v>
      </c>
      <c r="D12" s="23">
        <v>160853</v>
      </c>
      <c r="E12" s="57">
        <v>166558</v>
      </c>
      <c r="F12" s="23">
        <v>9069</v>
      </c>
      <c r="G12" s="57">
        <v>4182</v>
      </c>
      <c r="H12" s="23">
        <v>14426</v>
      </c>
      <c r="I12" s="57">
        <v>8667</v>
      </c>
      <c r="J12" s="23">
        <v>221037</v>
      </c>
      <c r="K12" s="57">
        <v>214399</v>
      </c>
      <c r="L12" s="63">
        <v>435436</v>
      </c>
      <c r="M12" s="34"/>
      <c r="N12" s="69">
        <v>50.76222452897785</v>
      </c>
      <c r="O12" s="33">
        <v>49.23777547102215</v>
      </c>
    </row>
    <row r="13" spans="1:15" s="92" customFormat="1" ht="12.75">
      <c r="A13" s="23" t="s">
        <v>37</v>
      </c>
      <c r="B13" s="23">
        <v>36158</v>
      </c>
      <c r="C13" s="57">
        <v>34989</v>
      </c>
      <c r="D13" s="23">
        <v>159879</v>
      </c>
      <c r="E13" s="57">
        <v>165004</v>
      </c>
      <c r="F13" s="23">
        <v>9081</v>
      </c>
      <c r="G13" s="57">
        <v>4190</v>
      </c>
      <c r="H13" s="23">
        <v>14559</v>
      </c>
      <c r="I13" s="57">
        <v>8367</v>
      </c>
      <c r="J13" s="23">
        <v>219677</v>
      </c>
      <c r="K13" s="57">
        <v>212550</v>
      </c>
      <c r="L13" s="63">
        <v>432227</v>
      </c>
      <c r="M13" s="34"/>
      <c r="N13" s="69">
        <v>50.82445104077256</v>
      </c>
      <c r="O13" s="33">
        <v>49.17554895922744</v>
      </c>
    </row>
    <row r="14" spans="1:15" s="92" customFormat="1" ht="12.75">
      <c r="A14" s="23" t="s">
        <v>38</v>
      </c>
      <c r="B14" s="23">
        <v>35708</v>
      </c>
      <c r="C14" s="57">
        <v>34470</v>
      </c>
      <c r="D14" s="23">
        <v>157659</v>
      </c>
      <c r="E14" s="57">
        <v>163193</v>
      </c>
      <c r="F14" s="23">
        <v>8943</v>
      </c>
      <c r="G14" s="57">
        <v>4226</v>
      </c>
      <c r="H14" s="23">
        <v>13670</v>
      </c>
      <c r="I14" s="57">
        <v>8351</v>
      </c>
      <c r="J14" s="23">
        <v>215980</v>
      </c>
      <c r="K14" s="57">
        <v>210240</v>
      </c>
      <c r="L14" s="63">
        <v>426220</v>
      </c>
      <c r="M14" s="34"/>
      <c r="N14" s="69">
        <v>50.67336117498006</v>
      </c>
      <c r="O14" s="33">
        <v>49.32663882501994</v>
      </c>
    </row>
    <row r="15" spans="1:15" s="92" customFormat="1" ht="12.75">
      <c r="A15" s="23" t="s">
        <v>39</v>
      </c>
      <c r="B15" s="23">
        <v>34675</v>
      </c>
      <c r="C15" s="57">
        <v>33762</v>
      </c>
      <c r="D15" s="23">
        <v>156132</v>
      </c>
      <c r="E15" s="57">
        <v>161010</v>
      </c>
      <c r="F15" s="23">
        <v>9073</v>
      </c>
      <c r="G15" s="57">
        <v>4288</v>
      </c>
      <c r="H15" s="23">
        <v>13156</v>
      </c>
      <c r="I15" s="57">
        <v>8270</v>
      </c>
      <c r="J15" s="23">
        <v>213036</v>
      </c>
      <c r="K15" s="57">
        <v>207330</v>
      </c>
      <c r="L15" s="63">
        <v>420366</v>
      </c>
      <c r="M15" s="34"/>
      <c r="N15" s="69">
        <v>50.678694280698245</v>
      </c>
      <c r="O15" s="33">
        <v>49.32130571930175</v>
      </c>
    </row>
    <row r="16" spans="1:15" s="92" customFormat="1" ht="12.75">
      <c r="A16" s="23" t="s">
        <v>40</v>
      </c>
      <c r="B16" s="23">
        <v>33801</v>
      </c>
      <c r="C16" s="57">
        <v>33316</v>
      </c>
      <c r="D16" s="23">
        <v>154711</v>
      </c>
      <c r="E16" s="57">
        <v>159171</v>
      </c>
      <c r="F16" s="23">
        <v>9087</v>
      </c>
      <c r="G16" s="57">
        <v>4190</v>
      </c>
      <c r="H16" s="23">
        <v>12856</v>
      </c>
      <c r="I16" s="57">
        <v>8121</v>
      </c>
      <c r="J16" s="23">
        <v>210455</v>
      </c>
      <c r="K16" s="57">
        <v>204798</v>
      </c>
      <c r="L16" s="63">
        <v>415253</v>
      </c>
      <c r="M16" s="34"/>
      <c r="N16" s="69">
        <v>50.68115100914382</v>
      </c>
      <c r="O16" s="33">
        <v>49.31884899085618</v>
      </c>
    </row>
    <row r="17" spans="1:15" s="92" customFormat="1" ht="12.75">
      <c r="A17" s="23" t="s">
        <v>41</v>
      </c>
      <c r="B17" s="23">
        <v>33358</v>
      </c>
      <c r="C17" s="57">
        <v>33066</v>
      </c>
      <c r="D17" s="23">
        <v>154075</v>
      </c>
      <c r="E17" s="57">
        <v>158585</v>
      </c>
      <c r="F17" s="23">
        <v>8940</v>
      </c>
      <c r="G17" s="57">
        <v>4208</v>
      </c>
      <c r="H17" s="23">
        <v>12993</v>
      </c>
      <c r="I17" s="57">
        <v>8118</v>
      </c>
      <c r="J17" s="23">
        <v>209366</v>
      </c>
      <c r="K17" s="57">
        <v>203977</v>
      </c>
      <c r="L17" s="63">
        <v>413343</v>
      </c>
      <c r="M17" s="34"/>
      <c r="N17" s="69">
        <v>50.65187991571165</v>
      </c>
      <c r="O17" s="33">
        <v>49.34812008428835</v>
      </c>
    </row>
    <row r="18" spans="1:15" s="92" customFormat="1" ht="12.75">
      <c r="A18" s="23" t="s">
        <v>130</v>
      </c>
      <c r="B18" s="23">
        <v>33441</v>
      </c>
      <c r="C18" s="57">
        <v>33238</v>
      </c>
      <c r="D18" s="23">
        <v>154235</v>
      </c>
      <c r="E18" s="57">
        <v>158773</v>
      </c>
      <c r="F18" s="23">
        <v>8934</v>
      </c>
      <c r="G18" s="57">
        <v>4279</v>
      </c>
      <c r="H18" s="23">
        <v>12914</v>
      </c>
      <c r="I18" s="57">
        <v>8265</v>
      </c>
      <c r="J18" s="23">
        <v>209524</v>
      </c>
      <c r="K18" s="57">
        <v>204555</v>
      </c>
      <c r="L18" s="63">
        <v>414079</v>
      </c>
      <c r="M18" s="34"/>
      <c r="N18" s="69">
        <v>50.600006278995075</v>
      </c>
      <c r="O18" s="33">
        <v>49.39999372100493</v>
      </c>
    </row>
    <row r="19" spans="1:15" ht="12.75">
      <c r="A19" s="23" t="s">
        <v>137</v>
      </c>
      <c r="B19" s="23">
        <v>34175</v>
      </c>
      <c r="C19" s="57">
        <v>34298</v>
      </c>
      <c r="D19" s="23">
        <v>156265</v>
      </c>
      <c r="E19" s="57">
        <v>160503</v>
      </c>
      <c r="F19" s="23">
        <v>9004</v>
      </c>
      <c r="G19" s="57">
        <v>4333</v>
      </c>
      <c r="H19" s="23">
        <v>12672</v>
      </c>
      <c r="I19" s="57">
        <v>8129</v>
      </c>
      <c r="J19" s="23">
        <v>212116</v>
      </c>
      <c r="K19" s="57">
        <v>207263</v>
      </c>
      <c r="L19" s="63">
        <v>419379</v>
      </c>
      <c r="M19" s="9"/>
      <c r="N19" s="69">
        <v>50.57859358718486</v>
      </c>
      <c r="O19" s="33">
        <v>49.42140641281514</v>
      </c>
    </row>
    <row r="20" spans="1:15" s="92" customFormat="1" ht="12.75">
      <c r="A20" s="23" t="s">
        <v>147</v>
      </c>
      <c r="B20" s="23">
        <v>35425</v>
      </c>
      <c r="C20" s="57">
        <v>35066</v>
      </c>
      <c r="D20" s="23">
        <v>159452</v>
      </c>
      <c r="E20" s="57">
        <v>163261</v>
      </c>
      <c r="F20" s="23">
        <v>9178</v>
      </c>
      <c r="G20" s="57">
        <v>4483</v>
      </c>
      <c r="H20" s="23">
        <v>12930</v>
      </c>
      <c r="I20" s="57">
        <v>8127</v>
      </c>
      <c r="J20" s="23">
        <v>216985</v>
      </c>
      <c r="K20" s="57">
        <v>210937</v>
      </c>
      <c r="L20" s="63">
        <v>427922</v>
      </c>
      <c r="M20" s="34"/>
      <c r="N20" s="69">
        <v>50.70667084188239</v>
      </c>
      <c r="O20" s="33">
        <v>49.2933291581176</v>
      </c>
    </row>
    <row r="21" spans="1:15" s="92" customFormat="1" ht="12.75">
      <c r="A21" s="23" t="s">
        <v>151</v>
      </c>
      <c r="B21" s="23">
        <v>35986</v>
      </c>
      <c r="C21" s="57">
        <v>35481</v>
      </c>
      <c r="D21" s="23">
        <v>162221</v>
      </c>
      <c r="E21" s="57">
        <v>166439</v>
      </c>
      <c r="F21" s="23">
        <v>9321</v>
      </c>
      <c r="G21" s="57">
        <v>4442</v>
      </c>
      <c r="H21" s="23">
        <f>12786+239</f>
        <v>13025</v>
      </c>
      <c r="I21" s="57">
        <f>8056+77</f>
        <v>8133</v>
      </c>
      <c r="J21" s="23">
        <f aca="true" t="shared" si="0" ref="J21:K23">SUM(H21,F21,D21,B21)</f>
        <v>220553</v>
      </c>
      <c r="K21" s="57">
        <f t="shared" si="0"/>
        <v>214495</v>
      </c>
      <c r="L21" s="63">
        <f>SUM(J21:K21)</f>
        <v>435048</v>
      </c>
      <c r="M21" s="34"/>
      <c r="N21" s="69">
        <f>J21/L21*100</f>
        <v>50.69624501204465</v>
      </c>
      <c r="O21" s="33">
        <f>K21/L21*100</f>
        <v>49.30375498795535</v>
      </c>
    </row>
    <row r="22" spans="1:15" s="92" customFormat="1" ht="12.75">
      <c r="A22" s="23" t="s">
        <v>160</v>
      </c>
      <c r="B22" s="23">
        <v>36233</v>
      </c>
      <c r="C22" s="57">
        <v>36090</v>
      </c>
      <c r="D22" s="23">
        <v>164142</v>
      </c>
      <c r="E22" s="57">
        <v>168459</v>
      </c>
      <c r="F22" s="23">
        <v>9103</v>
      </c>
      <c r="G22" s="57">
        <v>4508</v>
      </c>
      <c r="H22" s="23">
        <f>12761+232</f>
        <v>12993</v>
      </c>
      <c r="I22" s="57">
        <f>7949+73</f>
        <v>8022</v>
      </c>
      <c r="J22" s="23">
        <f t="shared" si="0"/>
        <v>222471</v>
      </c>
      <c r="K22" s="57">
        <f t="shared" si="0"/>
        <v>217079</v>
      </c>
      <c r="L22" s="63">
        <f>SUM(J22:K22)</f>
        <v>439550</v>
      </c>
      <c r="M22" s="34"/>
      <c r="N22" s="69">
        <f>J22/L22*100</f>
        <v>50.613354567170965</v>
      </c>
      <c r="O22" s="33">
        <f>K22/L22*100</f>
        <v>49.38664543282903</v>
      </c>
    </row>
    <row r="23" spans="1:15" s="92" customFormat="1" ht="12.75">
      <c r="A23" s="23" t="s">
        <v>218</v>
      </c>
      <c r="B23" s="23">
        <v>36213</v>
      </c>
      <c r="C23" s="57">
        <v>36283</v>
      </c>
      <c r="D23" s="23">
        <v>164273</v>
      </c>
      <c r="E23" s="57">
        <v>168304</v>
      </c>
      <c r="F23" s="23">
        <v>9162</v>
      </c>
      <c r="G23" s="57">
        <v>4554</v>
      </c>
      <c r="H23" s="23">
        <f>12477+206</f>
        <v>12683</v>
      </c>
      <c r="I23" s="57">
        <f>75+7791</f>
        <v>7866</v>
      </c>
      <c r="J23" s="23">
        <f t="shared" si="0"/>
        <v>222331</v>
      </c>
      <c r="K23" s="57">
        <f t="shared" si="0"/>
        <v>217007</v>
      </c>
      <c r="L23" s="63">
        <f>SUM(J23:K23)</f>
        <v>439338</v>
      </c>
      <c r="M23" s="34"/>
      <c r="N23" s="69">
        <f>J23/L23*100</f>
        <v>50.60591162157609</v>
      </c>
      <c r="O23" s="33">
        <f>K23/L23*100</f>
        <v>49.3940883784239</v>
      </c>
    </row>
    <row r="24" spans="1:15" s="92" customFormat="1" ht="12.75">
      <c r="A24" s="40" t="s">
        <v>252</v>
      </c>
      <c r="B24" s="40">
        <v>35962</v>
      </c>
      <c r="C24" s="73">
        <v>36330</v>
      </c>
      <c r="D24" s="40">
        <v>163615</v>
      </c>
      <c r="E24" s="73">
        <v>168084</v>
      </c>
      <c r="F24" s="40">
        <v>9217</v>
      </c>
      <c r="G24" s="73">
        <v>4690</v>
      </c>
      <c r="H24" s="40">
        <v>12747</v>
      </c>
      <c r="I24" s="73">
        <v>7670</v>
      </c>
      <c r="J24" s="40">
        <f>SUM(H24,F24,D24,B24)</f>
        <v>221541</v>
      </c>
      <c r="K24" s="73">
        <f>SUM(I24,G24,E24,C24)</f>
        <v>216774</v>
      </c>
      <c r="L24" s="74">
        <f>SUM(J24:K24)</f>
        <v>438315</v>
      </c>
      <c r="M24" s="34"/>
      <c r="N24" s="75">
        <f>J24/L24*100</f>
        <v>50.543787002498206</v>
      </c>
      <c r="O24" s="45">
        <f>K24/L24*100</f>
        <v>49.456212997501794</v>
      </c>
    </row>
    <row r="25" spans="1:15" ht="12.75">
      <c r="A25" s="57"/>
      <c r="B25" s="57"/>
      <c r="C25" s="57"/>
      <c r="D25" s="57"/>
      <c r="E25" s="57"/>
      <c r="F25" s="57"/>
      <c r="G25" s="57"/>
      <c r="H25" s="57"/>
      <c r="I25" s="57"/>
      <c r="J25" s="57"/>
      <c r="K25" s="57"/>
      <c r="L25" s="57"/>
      <c r="M25" s="9"/>
      <c r="N25" s="50"/>
      <c r="O25" s="50"/>
    </row>
    <row r="26" spans="1:15" ht="12.75">
      <c r="A26" s="10" t="s">
        <v>179</v>
      </c>
      <c r="B26" s="11"/>
      <c r="C26" s="11"/>
      <c r="D26" s="11"/>
      <c r="E26" s="11"/>
      <c r="F26" s="11"/>
      <c r="G26" s="13"/>
      <c r="H26" s="13"/>
      <c r="I26" s="13"/>
      <c r="J26" s="89"/>
      <c r="K26" s="89"/>
      <c r="L26" s="89"/>
      <c r="M26" s="89"/>
      <c r="N26" s="89"/>
      <c r="O26" s="89"/>
    </row>
    <row r="27" spans="1:15" ht="12.75">
      <c r="A27" s="10" t="s">
        <v>217</v>
      </c>
      <c r="B27" s="11"/>
      <c r="C27" s="11"/>
      <c r="D27" s="11"/>
      <c r="E27" s="11"/>
      <c r="F27" s="11"/>
      <c r="G27" s="13"/>
      <c r="H27" s="13"/>
      <c r="I27" s="13"/>
      <c r="J27" s="89"/>
      <c r="K27" s="89"/>
      <c r="L27" s="89"/>
      <c r="M27" s="89"/>
      <c r="N27" s="89"/>
      <c r="O27" s="89"/>
    </row>
    <row r="28" spans="1:15" ht="8.25" customHeight="1">
      <c r="A28" s="6"/>
      <c r="B28" s="6"/>
      <c r="C28" s="6"/>
      <c r="D28" s="6"/>
      <c r="E28" s="6"/>
      <c r="F28" s="6"/>
      <c r="G28" s="6"/>
      <c r="H28" s="6"/>
      <c r="I28" s="6"/>
      <c r="J28" s="6"/>
      <c r="K28" s="6"/>
      <c r="L28" s="6"/>
      <c r="M28" s="9"/>
      <c r="N28" s="9"/>
      <c r="O28" s="9"/>
    </row>
    <row r="29" spans="1:15" ht="12.75">
      <c r="A29" s="15"/>
      <c r="B29" s="16" t="s">
        <v>11</v>
      </c>
      <c r="C29" s="17"/>
      <c r="D29" s="16" t="s">
        <v>9</v>
      </c>
      <c r="E29" s="59"/>
      <c r="F29" s="16" t="s">
        <v>0</v>
      </c>
      <c r="G29" s="59"/>
      <c r="H29" s="16" t="s">
        <v>49</v>
      </c>
      <c r="I29" s="59"/>
      <c r="J29" s="15"/>
      <c r="K29" s="90" t="s">
        <v>4</v>
      </c>
      <c r="L29" s="91"/>
      <c r="M29" s="9"/>
      <c r="N29" s="16" t="s">
        <v>45</v>
      </c>
      <c r="O29" s="61"/>
    </row>
    <row r="30" spans="1:15" ht="12.75">
      <c r="A30" s="62" t="s">
        <v>24</v>
      </c>
      <c r="B30" s="21" t="s">
        <v>5</v>
      </c>
      <c r="C30" s="22"/>
      <c r="D30" s="20" t="s">
        <v>12</v>
      </c>
      <c r="E30" s="11"/>
      <c r="F30" s="23"/>
      <c r="G30" s="6"/>
      <c r="H30" s="20" t="s">
        <v>50</v>
      </c>
      <c r="I30" s="11"/>
      <c r="J30" s="23"/>
      <c r="K30" s="57"/>
      <c r="L30" s="63"/>
      <c r="M30" s="9"/>
      <c r="N30" s="64" t="s">
        <v>46</v>
      </c>
      <c r="O30" s="65"/>
    </row>
    <row r="31" spans="1:15" ht="12.75">
      <c r="A31" s="26"/>
      <c r="B31" s="66" t="s">
        <v>2</v>
      </c>
      <c r="C31" s="67" t="s">
        <v>3</v>
      </c>
      <c r="D31" s="66" t="s">
        <v>2</v>
      </c>
      <c r="E31" s="67" t="s">
        <v>3</v>
      </c>
      <c r="F31" s="66" t="s">
        <v>2</v>
      </c>
      <c r="G31" s="67" t="s">
        <v>3</v>
      </c>
      <c r="H31" s="66" t="s">
        <v>2</v>
      </c>
      <c r="I31" s="67" t="s">
        <v>3</v>
      </c>
      <c r="J31" s="66" t="s">
        <v>2</v>
      </c>
      <c r="K31" s="67" t="s">
        <v>3</v>
      </c>
      <c r="L31" s="68" t="s">
        <v>4</v>
      </c>
      <c r="M31" s="9"/>
      <c r="N31" s="66" t="s">
        <v>2</v>
      </c>
      <c r="O31" s="68" t="s">
        <v>3</v>
      </c>
    </row>
    <row r="32" spans="1:15" ht="12.75">
      <c r="A32" s="23" t="s">
        <v>33</v>
      </c>
      <c r="B32" s="23">
        <v>1545</v>
      </c>
      <c r="C32" s="57">
        <v>1035</v>
      </c>
      <c r="D32" s="23">
        <v>5538</v>
      </c>
      <c r="E32" s="57">
        <v>3506</v>
      </c>
      <c r="F32" s="23">
        <v>206</v>
      </c>
      <c r="G32" s="57">
        <v>61</v>
      </c>
      <c r="H32" s="23">
        <v>1497</v>
      </c>
      <c r="I32" s="57">
        <v>834</v>
      </c>
      <c r="J32" s="23">
        <v>8786</v>
      </c>
      <c r="K32" s="57">
        <v>5436</v>
      </c>
      <c r="L32" s="63">
        <v>14222</v>
      </c>
      <c r="M32" s="36"/>
      <c r="N32" s="69">
        <v>61.77752777387147</v>
      </c>
      <c r="O32" s="33">
        <v>38.22247222612853</v>
      </c>
    </row>
    <row r="33" spans="1:15" s="92" customFormat="1" ht="12.75">
      <c r="A33" s="23" t="s">
        <v>34</v>
      </c>
      <c r="B33" s="23">
        <v>1615</v>
      </c>
      <c r="C33" s="57">
        <v>1049</v>
      </c>
      <c r="D33" s="23">
        <v>5688</v>
      </c>
      <c r="E33" s="57">
        <v>3613</v>
      </c>
      <c r="F33" s="23">
        <v>211</v>
      </c>
      <c r="G33" s="57">
        <v>60</v>
      </c>
      <c r="H33" s="23">
        <v>1503</v>
      </c>
      <c r="I33" s="57">
        <v>819</v>
      </c>
      <c r="J33" s="23">
        <v>9017</v>
      </c>
      <c r="K33" s="57">
        <v>5541</v>
      </c>
      <c r="L33" s="63">
        <v>14558</v>
      </c>
      <c r="M33" s="34"/>
      <c r="N33" s="69">
        <v>61.93845308421486</v>
      </c>
      <c r="O33" s="33">
        <v>38.06154691578513</v>
      </c>
    </row>
    <row r="34" spans="1:15" s="92" customFormat="1" ht="12.75">
      <c r="A34" s="23" t="s">
        <v>35</v>
      </c>
      <c r="B34" s="23">
        <v>1641</v>
      </c>
      <c r="C34" s="57">
        <v>1044</v>
      </c>
      <c r="D34" s="23">
        <v>5896</v>
      </c>
      <c r="E34" s="57">
        <v>3695</v>
      </c>
      <c r="F34" s="23">
        <v>209</v>
      </c>
      <c r="G34" s="57">
        <v>62</v>
      </c>
      <c r="H34" s="23">
        <v>1587</v>
      </c>
      <c r="I34" s="57">
        <v>827</v>
      </c>
      <c r="J34" s="23">
        <v>9333</v>
      </c>
      <c r="K34" s="57">
        <v>5628</v>
      </c>
      <c r="L34" s="63">
        <v>14961</v>
      </c>
      <c r="M34" s="34"/>
      <c r="N34" s="69">
        <v>62.38219370362944</v>
      </c>
      <c r="O34" s="33">
        <v>37.61780629637057</v>
      </c>
    </row>
    <row r="35" spans="1:15" s="92" customFormat="1" ht="12.75">
      <c r="A35" s="23" t="s">
        <v>36</v>
      </c>
      <c r="B35" s="23">
        <v>1687</v>
      </c>
      <c r="C35" s="57">
        <v>1084</v>
      </c>
      <c r="D35" s="23">
        <v>6110</v>
      </c>
      <c r="E35" s="57">
        <v>3816</v>
      </c>
      <c r="F35" s="23">
        <v>126</v>
      </c>
      <c r="G35" s="57">
        <v>27</v>
      </c>
      <c r="H35" s="23">
        <v>1628</v>
      </c>
      <c r="I35" s="57">
        <v>879</v>
      </c>
      <c r="J35" s="23">
        <v>9551</v>
      </c>
      <c r="K35" s="57">
        <v>5806</v>
      </c>
      <c r="L35" s="63">
        <v>15357</v>
      </c>
      <c r="M35" s="34"/>
      <c r="N35" s="69">
        <v>62.19313668034121</v>
      </c>
      <c r="O35" s="33">
        <v>37.80686331965879</v>
      </c>
    </row>
    <row r="36" spans="1:15" s="92" customFormat="1" ht="12.75">
      <c r="A36" s="23" t="s">
        <v>37</v>
      </c>
      <c r="B36" s="23">
        <v>1734</v>
      </c>
      <c r="C36" s="57">
        <v>1145</v>
      </c>
      <c r="D36" s="23">
        <v>6124</v>
      </c>
      <c r="E36" s="57">
        <v>3838</v>
      </c>
      <c r="F36" s="23">
        <v>216</v>
      </c>
      <c r="G36" s="57">
        <v>81</v>
      </c>
      <c r="H36" s="23">
        <v>1579</v>
      </c>
      <c r="I36" s="57">
        <v>831</v>
      </c>
      <c r="J36" s="23">
        <v>9653</v>
      </c>
      <c r="K36" s="57">
        <v>5895</v>
      </c>
      <c r="L36" s="63">
        <v>15548</v>
      </c>
      <c r="M36" s="34"/>
      <c r="N36" s="69">
        <v>62.08515564702856</v>
      </c>
      <c r="O36" s="33">
        <v>37.91484435297144</v>
      </c>
    </row>
    <row r="37" spans="1:15" s="92" customFormat="1" ht="12.75">
      <c r="A37" s="23" t="s">
        <v>38</v>
      </c>
      <c r="B37" s="23">
        <v>1895</v>
      </c>
      <c r="C37" s="57">
        <v>1264</v>
      </c>
      <c r="D37" s="23">
        <v>6135</v>
      </c>
      <c r="E37" s="57">
        <v>3841</v>
      </c>
      <c r="F37" s="23">
        <v>230</v>
      </c>
      <c r="G37" s="57">
        <v>70</v>
      </c>
      <c r="H37" s="23">
        <v>1453</v>
      </c>
      <c r="I37" s="57">
        <v>759</v>
      </c>
      <c r="J37" s="23">
        <v>9713</v>
      </c>
      <c r="K37" s="57">
        <v>5934</v>
      </c>
      <c r="L37" s="63">
        <v>15647</v>
      </c>
      <c r="M37" s="34"/>
      <c r="N37" s="69">
        <v>62.075797277433374</v>
      </c>
      <c r="O37" s="33">
        <v>37.924202722566626</v>
      </c>
    </row>
    <row r="38" spans="1:15" s="92" customFormat="1" ht="12.75">
      <c r="A38" s="23" t="s">
        <v>39</v>
      </c>
      <c r="B38" s="23">
        <v>1873</v>
      </c>
      <c r="C38" s="57">
        <v>1286</v>
      </c>
      <c r="D38" s="23">
        <v>6158</v>
      </c>
      <c r="E38" s="57">
        <v>3887</v>
      </c>
      <c r="F38" s="23">
        <v>228</v>
      </c>
      <c r="G38" s="57">
        <v>70</v>
      </c>
      <c r="H38" s="23">
        <v>1397</v>
      </c>
      <c r="I38" s="57">
        <v>760</v>
      </c>
      <c r="J38" s="23">
        <v>9656</v>
      </c>
      <c r="K38" s="57">
        <v>6003</v>
      </c>
      <c r="L38" s="63">
        <v>15659</v>
      </c>
      <c r="M38" s="34"/>
      <c r="N38" s="69">
        <v>61.66421866019542</v>
      </c>
      <c r="O38" s="33">
        <v>38.33578133980458</v>
      </c>
    </row>
    <row r="39" spans="1:15" s="92" customFormat="1" ht="12.75">
      <c r="A39" s="23" t="s">
        <v>40</v>
      </c>
      <c r="B39" s="23">
        <v>1920</v>
      </c>
      <c r="C39" s="57">
        <v>1299</v>
      </c>
      <c r="D39" s="23">
        <v>6180</v>
      </c>
      <c r="E39" s="57">
        <v>3919</v>
      </c>
      <c r="F39" s="23">
        <v>238</v>
      </c>
      <c r="G39" s="57">
        <v>80</v>
      </c>
      <c r="H39" s="23">
        <v>1407</v>
      </c>
      <c r="I39" s="57">
        <v>731</v>
      </c>
      <c r="J39" s="23">
        <v>9745</v>
      </c>
      <c r="K39" s="57">
        <v>6029</v>
      </c>
      <c r="L39" s="63">
        <v>15774</v>
      </c>
      <c r="M39" s="34"/>
      <c r="N39" s="69">
        <v>61.778876632433125</v>
      </c>
      <c r="O39" s="33">
        <v>38.22112336756688</v>
      </c>
    </row>
    <row r="40" spans="1:15" s="92" customFormat="1" ht="12.75">
      <c r="A40" s="23" t="s">
        <v>41</v>
      </c>
      <c r="B40" s="23">
        <v>1943</v>
      </c>
      <c r="C40" s="57">
        <v>1323</v>
      </c>
      <c r="D40" s="23">
        <v>6230</v>
      </c>
      <c r="E40" s="57">
        <v>3815</v>
      </c>
      <c r="F40" s="23">
        <v>233</v>
      </c>
      <c r="G40" s="57">
        <v>75</v>
      </c>
      <c r="H40" s="23">
        <v>1383</v>
      </c>
      <c r="I40" s="57">
        <v>761</v>
      </c>
      <c r="J40" s="23">
        <v>9789</v>
      </c>
      <c r="K40" s="57">
        <v>5974</v>
      </c>
      <c r="L40" s="63">
        <v>15763</v>
      </c>
      <c r="M40" s="34"/>
      <c r="N40" s="69">
        <v>62.10112288269999</v>
      </c>
      <c r="O40" s="33">
        <v>37.8988771173</v>
      </c>
    </row>
    <row r="41" spans="1:15" s="92" customFormat="1" ht="12.75">
      <c r="A41" s="23" t="s">
        <v>130</v>
      </c>
      <c r="B41" s="23">
        <v>1919</v>
      </c>
      <c r="C41" s="57">
        <v>1331</v>
      </c>
      <c r="D41" s="23">
        <v>6437</v>
      </c>
      <c r="E41" s="57">
        <v>3887</v>
      </c>
      <c r="F41" s="23">
        <v>220</v>
      </c>
      <c r="G41" s="57">
        <v>81</v>
      </c>
      <c r="H41" s="23">
        <v>1451</v>
      </c>
      <c r="I41" s="57">
        <v>758</v>
      </c>
      <c r="J41" s="23">
        <v>10027</v>
      </c>
      <c r="K41" s="57">
        <v>6057</v>
      </c>
      <c r="L41" s="63">
        <v>16084</v>
      </c>
      <c r="M41" s="34"/>
      <c r="N41" s="69">
        <v>62.341457348918176</v>
      </c>
      <c r="O41" s="33">
        <v>37.65854265108182</v>
      </c>
    </row>
    <row r="42" spans="1:15" ht="12.75">
      <c r="A42" s="23" t="s">
        <v>137</v>
      </c>
      <c r="B42" s="23">
        <v>2101</v>
      </c>
      <c r="C42" s="57">
        <v>1402</v>
      </c>
      <c r="D42" s="23">
        <v>6517</v>
      </c>
      <c r="E42" s="57">
        <v>4052</v>
      </c>
      <c r="F42" s="23">
        <v>210</v>
      </c>
      <c r="G42" s="57">
        <v>69</v>
      </c>
      <c r="H42" s="23">
        <v>1388</v>
      </c>
      <c r="I42" s="57">
        <v>663</v>
      </c>
      <c r="J42" s="23">
        <v>10216</v>
      </c>
      <c r="K42" s="57">
        <v>6186</v>
      </c>
      <c r="L42" s="63">
        <v>16402</v>
      </c>
      <c r="M42" s="9"/>
      <c r="N42" s="69">
        <v>62.2850871844897</v>
      </c>
      <c r="O42" s="33">
        <v>37.7149128155103</v>
      </c>
    </row>
    <row r="43" spans="1:15" s="92" customFormat="1" ht="12.75">
      <c r="A43" s="23" t="s">
        <v>147</v>
      </c>
      <c r="B43" s="23">
        <v>2153</v>
      </c>
      <c r="C43" s="57">
        <v>1428</v>
      </c>
      <c r="D43" s="23">
        <v>6747</v>
      </c>
      <c r="E43" s="57">
        <v>4099</v>
      </c>
      <c r="F43" s="23">
        <v>213</v>
      </c>
      <c r="G43" s="57">
        <v>77</v>
      </c>
      <c r="H43" s="23">
        <v>1373</v>
      </c>
      <c r="I43" s="57">
        <v>702</v>
      </c>
      <c r="J43" s="23">
        <v>10486</v>
      </c>
      <c r="K43" s="57">
        <v>6306</v>
      </c>
      <c r="L43" s="63">
        <v>16792</v>
      </c>
      <c r="M43" s="34"/>
      <c r="N43" s="69">
        <v>62.44640304907099</v>
      </c>
      <c r="O43" s="33">
        <v>37.55359695092901</v>
      </c>
    </row>
    <row r="44" spans="1:15" s="92" customFormat="1" ht="12.75">
      <c r="A44" s="23" t="s">
        <v>151</v>
      </c>
      <c r="B44" s="23">
        <v>2310</v>
      </c>
      <c r="C44" s="57">
        <v>1521</v>
      </c>
      <c r="D44" s="23">
        <v>6985</v>
      </c>
      <c r="E44" s="57">
        <v>4263</v>
      </c>
      <c r="F44" s="23">
        <v>212</v>
      </c>
      <c r="G44" s="57">
        <v>79</v>
      </c>
      <c r="H44" s="23">
        <f>1106+187+58</f>
        <v>1351</v>
      </c>
      <c r="I44" s="57">
        <f>548+87+37</f>
        <v>672</v>
      </c>
      <c r="J44" s="23">
        <f aca="true" t="shared" si="1" ref="J44:K46">SUM(H44,F44,D44,B44)</f>
        <v>10858</v>
      </c>
      <c r="K44" s="57">
        <f t="shared" si="1"/>
        <v>6535</v>
      </c>
      <c r="L44" s="63">
        <f>SUM(J44:K44)</f>
        <v>17393</v>
      </c>
      <c r="M44" s="34"/>
      <c r="N44" s="69">
        <f>J44/L44*100</f>
        <v>62.4274133272006</v>
      </c>
      <c r="O44" s="33">
        <f>K44/L44*100</f>
        <v>37.5725866727994</v>
      </c>
    </row>
    <row r="45" spans="1:15" s="92" customFormat="1" ht="12.75">
      <c r="A45" s="23" t="s">
        <v>160</v>
      </c>
      <c r="B45" s="23">
        <v>2407</v>
      </c>
      <c r="C45" s="57">
        <v>1581</v>
      </c>
      <c r="D45" s="23">
        <v>7140</v>
      </c>
      <c r="E45" s="57">
        <v>4351</v>
      </c>
      <c r="F45" s="23">
        <v>235</v>
      </c>
      <c r="G45" s="57">
        <v>66</v>
      </c>
      <c r="H45" s="23">
        <f>1104+174+69</f>
        <v>1347</v>
      </c>
      <c r="I45" s="57">
        <f>558+82+34</f>
        <v>674</v>
      </c>
      <c r="J45" s="23">
        <f t="shared" si="1"/>
        <v>11129</v>
      </c>
      <c r="K45" s="57">
        <f t="shared" si="1"/>
        <v>6672</v>
      </c>
      <c r="L45" s="63">
        <f>SUM(J45:K45)</f>
        <v>17801</v>
      </c>
      <c r="M45" s="34"/>
      <c r="N45" s="69">
        <f>J45/L45*100</f>
        <v>62.51895960901073</v>
      </c>
      <c r="O45" s="33">
        <f>K45/L45*100</f>
        <v>37.481040390989264</v>
      </c>
    </row>
    <row r="46" spans="1:15" s="92" customFormat="1" ht="12.75">
      <c r="A46" s="23" t="s">
        <v>218</v>
      </c>
      <c r="B46" s="23">
        <v>2448</v>
      </c>
      <c r="C46" s="57">
        <v>1584</v>
      </c>
      <c r="D46" s="23">
        <v>7244</v>
      </c>
      <c r="E46" s="57">
        <v>4511</v>
      </c>
      <c r="F46" s="23">
        <v>250</v>
      </c>
      <c r="G46" s="57">
        <v>68</v>
      </c>
      <c r="H46" s="23">
        <v>1409</v>
      </c>
      <c r="I46" s="57">
        <v>675</v>
      </c>
      <c r="J46" s="23">
        <f t="shared" si="1"/>
        <v>11351</v>
      </c>
      <c r="K46" s="57">
        <f t="shared" si="1"/>
        <v>6838</v>
      </c>
      <c r="L46" s="63">
        <f>SUM(J46:K46)</f>
        <v>18189</v>
      </c>
      <c r="M46" s="34"/>
      <c r="N46" s="69">
        <f>J46/L46*100</f>
        <v>62.405849689372694</v>
      </c>
      <c r="O46" s="33">
        <f>K46/L46*100</f>
        <v>37.5941503106273</v>
      </c>
    </row>
    <row r="47" spans="1:15" s="92" customFormat="1" ht="12.75">
      <c r="A47" s="40" t="s">
        <v>252</v>
      </c>
      <c r="B47" s="40">
        <v>2593</v>
      </c>
      <c r="C47" s="73">
        <v>1574</v>
      </c>
      <c r="D47" s="40">
        <v>7272</v>
      </c>
      <c r="E47" s="73">
        <v>4447</v>
      </c>
      <c r="F47" s="40">
        <v>263</v>
      </c>
      <c r="G47" s="73">
        <v>53</v>
      </c>
      <c r="H47" s="40">
        <v>1391</v>
      </c>
      <c r="I47" s="73">
        <v>670</v>
      </c>
      <c r="J47" s="40">
        <f>SUM(H47,F47,D47,B47)</f>
        <v>11519</v>
      </c>
      <c r="K47" s="73">
        <f>SUM(I47,G47,E47,C47)</f>
        <v>6744</v>
      </c>
      <c r="L47" s="74">
        <f>SUM(J47:K47)</f>
        <v>18263</v>
      </c>
      <c r="M47" s="34"/>
      <c r="N47" s="75">
        <f>J47/L47*100</f>
        <v>63.07287959261896</v>
      </c>
      <c r="O47" s="45">
        <f>K47/L47*100</f>
        <v>36.92712040738104</v>
      </c>
    </row>
    <row r="48" spans="1:15" ht="12.75">
      <c r="A48" s="57"/>
      <c r="B48" s="57"/>
      <c r="C48" s="57"/>
      <c r="D48" s="57"/>
      <c r="E48" s="57"/>
      <c r="F48" s="57"/>
      <c r="G48" s="57"/>
      <c r="H48" s="57"/>
      <c r="I48" s="57"/>
      <c r="J48" s="57"/>
      <c r="K48" s="57"/>
      <c r="L48" s="57"/>
      <c r="M48" s="9"/>
      <c r="N48" s="50"/>
      <c r="O48" s="50"/>
    </row>
    <row r="49" spans="1:15" ht="12.75">
      <c r="A49" s="10" t="s">
        <v>180</v>
      </c>
      <c r="B49" s="11"/>
      <c r="C49" s="11"/>
      <c r="D49" s="11"/>
      <c r="E49" s="11"/>
      <c r="F49" s="11"/>
      <c r="G49" s="13"/>
      <c r="H49" s="13"/>
      <c r="I49" s="13"/>
      <c r="J49" s="89"/>
      <c r="K49" s="89"/>
      <c r="L49" s="89"/>
      <c r="M49" s="89"/>
      <c r="N49" s="89"/>
      <c r="O49" s="89"/>
    </row>
    <row r="50" spans="1:15" ht="12.75">
      <c r="A50" s="10" t="s">
        <v>217</v>
      </c>
      <c r="B50" s="11"/>
      <c r="C50" s="11"/>
      <c r="D50" s="11"/>
      <c r="E50" s="11"/>
      <c r="F50" s="11"/>
      <c r="G50" s="13"/>
      <c r="H50" s="13"/>
      <c r="I50" s="13"/>
      <c r="J50" s="89"/>
      <c r="K50" s="89"/>
      <c r="L50" s="89"/>
      <c r="M50" s="89"/>
      <c r="N50" s="89"/>
      <c r="O50" s="89"/>
    </row>
    <row r="51" spans="1:15" ht="8.25" customHeight="1">
      <c r="A51" s="6"/>
      <c r="B51" s="6"/>
      <c r="C51" s="6"/>
      <c r="D51" s="6"/>
      <c r="E51" s="6"/>
      <c r="F51" s="6"/>
      <c r="G51" s="6"/>
      <c r="H51" s="6"/>
      <c r="I51" s="6"/>
      <c r="J51" s="6"/>
      <c r="K51" s="6"/>
      <c r="L51" s="6"/>
      <c r="M51" s="9"/>
      <c r="N51" s="9"/>
      <c r="O51" s="9"/>
    </row>
    <row r="52" spans="1:15" ht="12.75">
      <c r="A52" s="15"/>
      <c r="B52" s="16" t="s">
        <v>11</v>
      </c>
      <c r="C52" s="17"/>
      <c r="D52" s="16" t="s">
        <v>9</v>
      </c>
      <c r="E52" s="59"/>
      <c r="F52" s="16" t="s">
        <v>0</v>
      </c>
      <c r="G52" s="59"/>
      <c r="H52" s="16" t="s">
        <v>47</v>
      </c>
      <c r="I52" s="59"/>
      <c r="J52" s="15"/>
      <c r="K52" s="90" t="s">
        <v>4</v>
      </c>
      <c r="L52" s="91"/>
      <c r="M52" s="9"/>
      <c r="N52" s="16" t="s">
        <v>45</v>
      </c>
      <c r="O52" s="61"/>
    </row>
    <row r="53" spans="1:15" ht="12.75">
      <c r="A53" s="62" t="s">
        <v>24</v>
      </c>
      <c r="B53" s="21" t="s">
        <v>5</v>
      </c>
      <c r="C53" s="22"/>
      <c r="D53" s="20" t="s">
        <v>12</v>
      </c>
      <c r="E53" s="11"/>
      <c r="F53" s="23"/>
      <c r="G53" s="6"/>
      <c r="H53" s="23" t="s">
        <v>51</v>
      </c>
      <c r="I53" s="6"/>
      <c r="J53" s="23"/>
      <c r="K53" s="57"/>
      <c r="L53" s="63"/>
      <c r="M53" s="9"/>
      <c r="N53" s="64" t="s">
        <v>46</v>
      </c>
      <c r="O53" s="65"/>
    </row>
    <row r="54" spans="1:15" ht="12.75">
      <c r="A54" s="26"/>
      <c r="B54" s="66" t="s">
        <v>2</v>
      </c>
      <c r="C54" s="67" t="s">
        <v>3</v>
      </c>
      <c r="D54" s="66" t="s">
        <v>2</v>
      </c>
      <c r="E54" s="67" t="s">
        <v>3</v>
      </c>
      <c r="F54" s="66" t="s">
        <v>2</v>
      </c>
      <c r="G54" s="67" t="s">
        <v>3</v>
      </c>
      <c r="H54" s="66" t="s">
        <v>2</v>
      </c>
      <c r="I54" s="67" t="s">
        <v>3</v>
      </c>
      <c r="J54" s="66" t="s">
        <v>2</v>
      </c>
      <c r="K54" s="67" t="s">
        <v>3</v>
      </c>
      <c r="L54" s="68" t="s">
        <v>4</v>
      </c>
      <c r="M54" s="9"/>
      <c r="N54" s="66" t="s">
        <v>2</v>
      </c>
      <c r="O54" s="68" t="s">
        <v>3</v>
      </c>
    </row>
    <row r="55" spans="1:15" ht="12.75">
      <c r="A55" s="23" t="s">
        <v>33</v>
      </c>
      <c r="B55" s="23">
        <v>38685</v>
      </c>
      <c r="C55" s="57">
        <v>35564</v>
      </c>
      <c r="D55" s="23">
        <v>163143</v>
      </c>
      <c r="E55" s="57">
        <v>166439</v>
      </c>
      <c r="F55" s="23">
        <v>9807</v>
      </c>
      <c r="G55" s="57">
        <v>4340</v>
      </c>
      <c r="H55" s="23">
        <v>15277</v>
      </c>
      <c r="I55" s="57">
        <v>9194</v>
      </c>
      <c r="J55" s="23">
        <v>226912</v>
      </c>
      <c r="K55" s="57">
        <v>215537</v>
      </c>
      <c r="L55" s="63">
        <v>442449</v>
      </c>
      <c r="M55" s="36"/>
      <c r="N55" s="69">
        <v>51.2854588890471</v>
      </c>
      <c r="O55" s="33">
        <v>48.7145411109529</v>
      </c>
    </row>
    <row r="56" spans="1:15" s="92" customFormat="1" ht="12.75">
      <c r="A56" s="23" t="s">
        <v>34</v>
      </c>
      <c r="B56" s="23">
        <v>38884</v>
      </c>
      <c r="C56" s="57">
        <v>36011</v>
      </c>
      <c r="D56" s="23">
        <v>165781</v>
      </c>
      <c r="E56" s="57">
        <v>169083</v>
      </c>
      <c r="F56" s="23">
        <v>9737</v>
      </c>
      <c r="G56" s="57">
        <v>4444</v>
      </c>
      <c r="H56" s="23">
        <v>15587</v>
      </c>
      <c r="I56" s="57">
        <v>9461</v>
      </c>
      <c r="J56" s="23">
        <v>229989</v>
      </c>
      <c r="K56" s="57">
        <v>218999</v>
      </c>
      <c r="L56" s="63">
        <v>448988</v>
      </c>
      <c r="M56" s="34"/>
      <c r="N56" s="69">
        <v>51.22386344401186</v>
      </c>
      <c r="O56" s="33">
        <v>48.77613655598813</v>
      </c>
    </row>
    <row r="57" spans="1:15" s="92" customFormat="1" ht="12.75">
      <c r="A57" s="23" t="s">
        <v>35</v>
      </c>
      <c r="B57" s="23">
        <v>38894</v>
      </c>
      <c r="C57" s="57">
        <v>36133</v>
      </c>
      <c r="D57" s="23">
        <v>167116</v>
      </c>
      <c r="E57" s="57">
        <v>170500</v>
      </c>
      <c r="F57" s="23">
        <v>9648</v>
      </c>
      <c r="G57" s="57">
        <v>4509</v>
      </c>
      <c r="H57" s="23">
        <v>15694</v>
      </c>
      <c r="I57" s="57">
        <v>9423</v>
      </c>
      <c r="J57" s="23">
        <v>231352</v>
      </c>
      <c r="K57" s="57">
        <v>220565</v>
      </c>
      <c r="L57" s="63">
        <v>451917</v>
      </c>
      <c r="M57" s="34"/>
      <c r="N57" s="69">
        <v>51.193471367529874</v>
      </c>
      <c r="O57" s="33">
        <v>48.80652863247012</v>
      </c>
    </row>
    <row r="58" spans="1:15" s="92" customFormat="1" ht="12.75">
      <c r="A58" s="23" t="s">
        <v>36</v>
      </c>
      <c r="B58" s="23">
        <v>38376</v>
      </c>
      <c r="C58" s="57">
        <v>36076</v>
      </c>
      <c r="D58" s="23">
        <v>166963</v>
      </c>
      <c r="E58" s="57">
        <v>170374</v>
      </c>
      <c r="F58" s="23">
        <v>9195</v>
      </c>
      <c r="G58" s="57">
        <v>4209</v>
      </c>
      <c r="H58" s="23">
        <v>16054</v>
      </c>
      <c r="I58" s="57">
        <v>9546</v>
      </c>
      <c r="J58" s="23">
        <v>230588</v>
      </c>
      <c r="K58" s="57">
        <v>220205</v>
      </c>
      <c r="L58" s="63">
        <v>450793</v>
      </c>
      <c r="M58" s="34"/>
      <c r="N58" s="69">
        <v>51.15163722595515</v>
      </c>
      <c r="O58" s="33">
        <v>48.84836277404485</v>
      </c>
    </row>
    <row r="59" spans="1:15" s="92" customFormat="1" ht="12.75">
      <c r="A59" s="23" t="s">
        <v>37</v>
      </c>
      <c r="B59" s="23">
        <v>37892</v>
      </c>
      <c r="C59" s="57">
        <v>36134</v>
      </c>
      <c r="D59" s="23">
        <v>166003</v>
      </c>
      <c r="E59" s="57">
        <v>168842</v>
      </c>
      <c r="F59" s="23">
        <v>9297</v>
      </c>
      <c r="G59" s="57">
        <v>4271</v>
      </c>
      <c r="H59" s="23">
        <v>16138</v>
      </c>
      <c r="I59" s="57">
        <v>9198</v>
      </c>
      <c r="J59" s="23">
        <v>229330</v>
      </c>
      <c r="K59" s="57">
        <v>218445</v>
      </c>
      <c r="L59" s="63">
        <v>447775</v>
      </c>
      <c r="M59" s="34"/>
      <c r="N59" s="69">
        <v>51.21545419016247</v>
      </c>
      <c r="O59" s="33">
        <v>48.78454580983753</v>
      </c>
    </row>
    <row r="60" spans="1:15" s="92" customFormat="1" ht="12.75">
      <c r="A60" s="23" t="s">
        <v>38</v>
      </c>
      <c r="B60" s="23">
        <v>37603</v>
      </c>
      <c r="C60" s="57">
        <v>35734</v>
      </c>
      <c r="D60" s="23">
        <v>163794</v>
      </c>
      <c r="E60" s="57">
        <v>167034</v>
      </c>
      <c r="F60" s="23">
        <v>9173</v>
      </c>
      <c r="G60" s="57">
        <v>4296</v>
      </c>
      <c r="H60" s="23">
        <v>15123</v>
      </c>
      <c r="I60" s="57">
        <v>9110</v>
      </c>
      <c r="J60" s="23">
        <v>225693</v>
      </c>
      <c r="K60" s="57">
        <v>216174</v>
      </c>
      <c r="L60" s="63">
        <v>441867</v>
      </c>
      <c r="M60" s="34"/>
      <c r="N60" s="69">
        <v>51.07713406975402</v>
      </c>
      <c r="O60" s="33">
        <v>48.922865930245976</v>
      </c>
    </row>
    <row r="61" spans="1:15" s="92" customFormat="1" ht="12.75">
      <c r="A61" s="23" t="s">
        <v>39</v>
      </c>
      <c r="B61" s="23">
        <v>36548</v>
      </c>
      <c r="C61" s="57">
        <v>35048</v>
      </c>
      <c r="D61" s="23">
        <v>162290</v>
      </c>
      <c r="E61" s="57">
        <v>164897</v>
      </c>
      <c r="F61" s="23">
        <v>9301</v>
      </c>
      <c r="G61" s="57">
        <v>4358</v>
      </c>
      <c r="H61" s="23">
        <v>14553</v>
      </c>
      <c r="I61" s="57">
        <v>9030</v>
      </c>
      <c r="J61" s="23">
        <v>222692</v>
      </c>
      <c r="K61" s="57">
        <v>213333</v>
      </c>
      <c r="L61" s="63">
        <v>436025</v>
      </c>
      <c r="M61" s="34"/>
      <c r="N61" s="69">
        <v>51.073218278768415</v>
      </c>
      <c r="O61" s="33">
        <v>48.926781721231585</v>
      </c>
    </row>
    <row r="62" spans="1:15" s="92" customFormat="1" ht="12.75">
      <c r="A62" s="23" t="s">
        <v>40</v>
      </c>
      <c r="B62" s="23">
        <v>35721</v>
      </c>
      <c r="C62" s="57">
        <v>34615</v>
      </c>
      <c r="D62" s="23">
        <v>160891</v>
      </c>
      <c r="E62" s="57">
        <v>163090</v>
      </c>
      <c r="F62" s="23">
        <v>9325</v>
      </c>
      <c r="G62" s="57">
        <v>4270</v>
      </c>
      <c r="H62" s="23">
        <v>14263</v>
      </c>
      <c r="I62" s="57">
        <v>8852</v>
      </c>
      <c r="J62" s="23">
        <v>220200</v>
      </c>
      <c r="K62" s="57">
        <v>210827</v>
      </c>
      <c r="L62" s="63">
        <v>431027</v>
      </c>
      <c r="M62" s="34"/>
      <c r="N62" s="69">
        <v>51.08728687530015</v>
      </c>
      <c r="O62" s="33">
        <v>48.91271312469985</v>
      </c>
    </row>
    <row r="63" spans="1:15" s="92" customFormat="1" ht="12.75">
      <c r="A63" s="23" t="s">
        <v>41</v>
      </c>
      <c r="B63" s="23">
        <v>35301</v>
      </c>
      <c r="C63" s="57">
        <v>34389</v>
      </c>
      <c r="D63" s="23">
        <v>160305</v>
      </c>
      <c r="E63" s="57">
        <v>162400</v>
      </c>
      <c r="F63" s="23">
        <v>9173</v>
      </c>
      <c r="G63" s="57">
        <v>4283</v>
      </c>
      <c r="H63" s="23">
        <v>14376</v>
      </c>
      <c r="I63" s="57">
        <v>8879</v>
      </c>
      <c r="J63" s="23">
        <v>219155</v>
      </c>
      <c r="K63" s="57">
        <v>209951</v>
      </c>
      <c r="L63" s="63">
        <v>429106</v>
      </c>
      <c r="M63" s="34"/>
      <c r="N63" s="69">
        <v>51.07246228204686</v>
      </c>
      <c r="O63" s="33">
        <v>48.92753771795314</v>
      </c>
    </row>
    <row r="64" spans="1:15" s="92" customFormat="1" ht="12.75">
      <c r="A64" s="23" t="s">
        <v>130</v>
      </c>
      <c r="B64" s="23">
        <v>35360</v>
      </c>
      <c r="C64" s="57">
        <v>34569</v>
      </c>
      <c r="D64" s="23">
        <v>160672</v>
      </c>
      <c r="E64" s="57">
        <v>162660</v>
      </c>
      <c r="F64" s="23">
        <v>9154</v>
      </c>
      <c r="G64" s="57">
        <v>4360</v>
      </c>
      <c r="H64" s="23">
        <v>14365</v>
      </c>
      <c r="I64" s="57">
        <v>9023</v>
      </c>
      <c r="J64" s="23">
        <v>219551</v>
      </c>
      <c r="K64" s="57">
        <v>210612</v>
      </c>
      <c r="L64" s="63">
        <v>430163</v>
      </c>
      <c r="M64" s="34"/>
      <c r="N64" s="69">
        <v>51.039024741783926</v>
      </c>
      <c r="O64" s="33">
        <v>48.960975258216074</v>
      </c>
    </row>
    <row r="65" spans="1:15" ht="12.75">
      <c r="A65" s="23" t="s">
        <v>137</v>
      </c>
      <c r="B65" s="23">
        <v>36276</v>
      </c>
      <c r="C65" s="57">
        <v>35700</v>
      </c>
      <c r="D65" s="23">
        <v>162782</v>
      </c>
      <c r="E65" s="57">
        <v>164555</v>
      </c>
      <c r="F65" s="23">
        <v>9214</v>
      </c>
      <c r="G65" s="57">
        <v>4402</v>
      </c>
      <c r="H65" s="23">
        <v>14060</v>
      </c>
      <c r="I65" s="57">
        <v>8792</v>
      </c>
      <c r="J65" s="23">
        <v>222332</v>
      </c>
      <c r="K65" s="57">
        <v>213449</v>
      </c>
      <c r="L65" s="63">
        <v>435781</v>
      </c>
      <c r="M65" s="9"/>
      <c r="N65" s="69">
        <v>51.01920460047592</v>
      </c>
      <c r="O65" s="33">
        <v>48.98079539952407</v>
      </c>
    </row>
    <row r="66" spans="1:15" s="92" customFormat="1" ht="12.75">
      <c r="A66" s="23" t="s">
        <v>147</v>
      </c>
      <c r="B66" s="23">
        <v>37578</v>
      </c>
      <c r="C66" s="57">
        <v>36494</v>
      </c>
      <c r="D66" s="23">
        <v>166199</v>
      </c>
      <c r="E66" s="57">
        <v>167360</v>
      </c>
      <c r="F66" s="23">
        <v>9391</v>
      </c>
      <c r="G66" s="57">
        <v>4560</v>
      </c>
      <c r="H66" s="23">
        <v>14303</v>
      </c>
      <c r="I66" s="57">
        <v>8829</v>
      </c>
      <c r="J66" s="23">
        <v>227471</v>
      </c>
      <c r="K66" s="57">
        <v>217243</v>
      </c>
      <c r="L66" s="63">
        <v>444714</v>
      </c>
      <c r="M66" s="34"/>
      <c r="N66" s="69">
        <v>51.14995255377613</v>
      </c>
      <c r="O66" s="33">
        <v>48.85004744622387</v>
      </c>
    </row>
    <row r="67" spans="1:15" s="92" customFormat="1" ht="12.75">
      <c r="A67" s="23" t="s">
        <v>151</v>
      </c>
      <c r="B67" s="23">
        <f aca="true" t="shared" si="2" ref="B67:I70">SUM(B44,B21)</f>
        <v>38296</v>
      </c>
      <c r="C67" s="57">
        <f t="shared" si="2"/>
        <v>37002</v>
      </c>
      <c r="D67" s="23">
        <f t="shared" si="2"/>
        <v>169206</v>
      </c>
      <c r="E67" s="57">
        <f t="shared" si="2"/>
        <v>170702</v>
      </c>
      <c r="F67" s="23">
        <f t="shared" si="2"/>
        <v>9533</v>
      </c>
      <c r="G67" s="57">
        <f t="shared" si="2"/>
        <v>4521</v>
      </c>
      <c r="H67" s="23">
        <f t="shared" si="2"/>
        <v>14376</v>
      </c>
      <c r="I67" s="57">
        <f t="shared" si="2"/>
        <v>8805</v>
      </c>
      <c r="J67" s="23">
        <f aca="true" t="shared" si="3" ref="J67:K69">SUM(H67,F67,D67,B67)</f>
        <v>231411</v>
      </c>
      <c r="K67" s="57">
        <f t="shared" si="3"/>
        <v>221030</v>
      </c>
      <c r="L67" s="63">
        <f>SUM(J67:K67)</f>
        <v>452441</v>
      </c>
      <c r="M67" s="34"/>
      <c r="N67" s="69">
        <f>J67/L67*100</f>
        <v>51.14722140566394</v>
      </c>
      <c r="O67" s="33">
        <f>K67/L67*100</f>
        <v>48.85277859433606</v>
      </c>
    </row>
    <row r="68" spans="1:15" s="92" customFormat="1" ht="12.75">
      <c r="A68" s="23" t="s">
        <v>160</v>
      </c>
      <c r="B68" s="23">
        <f t="shared" si="2"/>
        <v>38640</v>
      </c>
      <c r="C68" s="57">
        <f t="shared" si="2"/>
        <v>37671</v>
      </c>
      <c r="D68" s="23">
        <f t="shared" si="2"/>
        <v>171282</v>
      </c>
      <c r="E68" s="57">
        <f t="shared" si="2"/>
        <v>172810</v>
      </c>
      <c r="F68" s="23">
        <f t="shared" si="2"/>
        <v>9338</v>
      </c>
      <c r="G68" s="57">
        <f t="shared" si="2"/>
        <v>4574</v>
      </c>
      <c r="H68" s="23">
        <f t="shared" si="2"/>
        <v>14340</v>
      </c>
      <c r="I68" s="57">
        <f t="shared" si="2"/>
        <v>8696</v>
      </c>
      <c r="J68" s="23">
        <f t="shared" si="3"/>
        <v>233600</v>
      </c>
      <c r="K68" s="57">
        <f t="shared" si="3"/>
        <v>223751</v>
      </c>
      <c r="L68" s="63">
        <f>SUM(J68:K68)</f>
        <v>457351</v>
      </c>
      <c r="M68" s="34"/>
      <c r="N68" s="69">
        <f>J68/L68*100</f>
        <v>51.07674411994289</v>
      </c>
      <c r="O68" s="33">
        <f>K68/L68*100</f>
        <v>48.92325588005711</v>
      </c>
    </row>
    <row r="69" spans="1:15" s="92" customFormat="1" ht="12.75">
      <c r="A69" s="23" t="s">
        <v>218</v>
      </c>
      <c r="B69" s="23">
        <f t="shared" si="2"/>
        <v>38661</v>
      </c>
      <c r="C69" s="57">
        <f t="shared" si="2"/>
        <v>37867</v>
      </c>
      <c r="D69" s="23">
        <f t="shared" si="2"/>
        <v>171517</v>
      </c>
      <c r="E69" s="57">
        <f t="shared" si="2"/>
        <v>172815</v>
      </c>
      <c r="F69" s="23">
        <f t="shared" si="2"/>
        <v>9412</v>
      </c>
      <c r="G69" s="57">
        <f t="shared" si="2"/>
        <v>4622</v>
      </c>
      <c r="H69" s="23">
        <f t="shared" si="2"/>
        <v>14092</v>
      </c>
      <c r="I69" s="57">
        <f t="shared" si="2"/>
        <v>8541</v>
      </c>
      <c r="J69" s="23">
        <f t="shared" si="3"/>
        <v>233682</v>
      </c>
      <c r="K69" s="57">
        <f t="shared" si="3"/>
        <v>223845</v>
      </c>
      <c r="L69" s="63">
        <f>SUM(J69:K69)</f>
        <v>457527</v>
      </c>
      <c r="M69" s="34"/>
      <c r="N69" s="69">
        <f>J69/L69*100</f>
        <v>51.07501852349697</v>
      </c>
      <c r="O69" s="33">
        <f>K69/L69*100</f>
        <v>48.92498147650303</v>
      </c>
    </row>
    <row r="70" spans="1:15" s="92" customFormat="1" ht="12.75">
      <c r="A70" s="40" t="s">
        <v>252</v>
      </c>
      <c r="B70" s="40">
        <f t="shared" si="2"/>
        <v>38555</v>
      </c>
      <c r="C70" s="73">
        <f t="shared" si="2"/>
        <v>37904</v>
      </c>
      <c r="D70" s="40">
        <f t="shared" si="2"/>
        <v>170887</v>
      </c>
      <c r="E70" s="73">
        <f t="shared" si="2"/>
        <v>172531</v>
      </c>
      <c r="F70" s="40">
        <f t="shared" si="2"/>
        <v>9480</v>
      </c>
      <c r="G70" s="73">
        <f t="shared" si="2"/>
        <v>4743</v>
      </c>
      <c r="H70" s="40">
        <f t="shared" si="2"/>
        <v>14138</v>
      </c>
      <c r="I70" s="73">
        <f t="shared" si="2"/>
        <v>8340</v>
      </c>
      <c r="J70" s="40">
        <f>SUM(H70,F70,D70,B70)</f>
        <v>233060</v>
      </c>
      <c r="K70" s="73">
        <f>SUM(I70,G70,E70,C70)</f>
        <v>223518</v>
      </c>
      <c r="L70" s="74">
        <f>SUM(J70:K70)</f>
        <v>456578</v>
      </c>
      <c r="M70" s="34"/>
      <c r="N70" s="75">
        <f>J70/L70*100</f>
        <v>51.04494741314737</v>
      </c>
      <c r="O70" s="45">
        <f>K70/L70*100</f>
        <v>48.95505258685263</v>
      </c>
    </row>
    <row r="71" spans="1:15" ht="12.75">
      <c r="A71" s="57"/>
      <c r="B71" s="57"/>
      <c r="C71" s="57"/>
      <c r="D71" s="57"/>
      <c r="E71" s="57"/>
      <c r="F71" s="57"/>
      <c r="G71" s="57"/>
      <c r="H71" s="57"/>
      <c r="I71" s="57"/>
      <c r="J71" s="57"/>
      <c r="K71" s="57"/>
      <c r="L71" s="57"/>
      <c r="M71" s="9"/>
      <c r="N71" s="50"/>
      <c r="O71" s="50"/>
    </row>
    <row r="72" ht="11.25" customHeight="1">
      <c r="A72" s="9" t="s">
        <v>161</v>
      </c>
    </row>
    <row r="73" ht="11.25" customHeight="1">
      <c r="A73" s="9" t="s">
        <v>42</v>
      </c>
    </row>
    <row r="74" ht="11.25" customHeight="1">
      <c r="A74" s="9" t="s">
        <v>43</v>
      </c>
    </row>
    <row r="75" ht="11.25" customHeight="1">
      <c r="A75" s="9" t="s">
        <v>44</v>
      </c>
    </row>
    <row r="76" ht="12.75">
      <c r="A76" s="6" t="s">
        <v>162</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J123"/>
  <sheetViews>
    <sheetView zoomScalePageLayoutView="0" workbookViewId="0" topLeftCell="A1">
      <selection activeCell="G26" sqref="G26"/>
    </sheetView>
  </sheetViews>
  <sheetFormatPr defaultColWidth="9.140625" defaultRowHeight="12.75"/>
  <cols>
    <col min="1" max="1" width="16.28125" style="2" customWidth="1"/>
    <col min="2" max="5" width="16.57421875" style="2" customWidth="1"/>
    <col min="6" max="6" width="18.28125" style="186" customWidth="1"/>
    <col min="7" max="7" width="15.00390625" style="2" customWidth="1"/>
    <col min="8" max="16384" width="9.140625" style="2" customWidth="1"/>
  </cols>
  <sheetData>
    <row r="1" ht="12">
      <c r="A1" s="4" t="s">
        <v>250</v>
      </c>
    </row>
    <row r="2" spans="1:7" ht="12">
      <c r="A2" s="505" t="s">
        <v>52</v>
      </c>
      <c r="B2" s="505"/>
      <c r="C2" s="505"/>
      <c r="D2" s="505"/>
      <c r="E2" s="505"/>
      <c r="F2" s="505"/>
      <c r="G2" s="493"/>
    </row>
    <row r="3" ht="6.75" customHeight="1"/>
    <row r="4" spans="1:7" ht="12">
      <c r="A4" s="506" t="s">
        <v>223</v>
      </c>
      <c r="B4" s="506"/>
      <c r="C4" s="506"/>
      <c r="D4" s="506"/>
      <c r="E4" s="506"/>
      <c r="F4" s="506"/>
      <c r="G4" s="494"/>
    </row>
    <row r="5" ht="7.5" customHeight="1"/>
    <row r="6" spans="1:7" ht="12">
      <c r="A6" s="505" t="s">
        <v>221</v>
      </c>
      <c r="B6" s="505"/>
      <c r="C6" s="505"/>
      <c r="D6" s="505"/>
      <c r="E6" s="505"/>
      <c r="F6" s="505"/>
      <c r="G6" s="493"/>
    </row>
    <row r="7" ht="8.25" customHeight="1">
      <c r="A7" s="4"/>
    </row>
    <row r="8" spans="1:10" s="115" customFormat="1" ht="12.75" customHeight="1">
      <c r="A8" s="209"/>
      <c r="B8" s="210" t="s">
        <v>53</v>
      </c>
      <c r="C8" s="211"/>
      <c r="D8" s="210" t="s">
        <v>54</v>
      </c>
      <c r="E8" s="211"/>
      <c r="F8" s="484" t="s">
        <v>4</v>
      </c>
      <c r="J8" s="208"/>
    </row>
    <row r="9" spans="1:10" s="215" customFormat="1" ht="12.75" customHeight="1">
      <c r="A9" s="212" t="s">
        <v>55</v>
      </c>
      <c r="B9" s="213" t="s">
        <v>25</v>
      </c>
      <c r="C9" s="214" t="s">
        <v>45</v>
      </c>
      <c r="D9" s="213" t="s">
        <v>25</v>
      </c>
      <c r="E9" s="214" t="s">
        <v>45</v>
      </c>
      <c r="F9" s="483" t="s">
        <v>25</v>
      </c>
      <c r="J9" s="216"/>
    </row>
    <row r="10" spans="1:8" s="115" customFormat="1" ht="13.5" customHeight="1">
      <c r="A10" s="217" t="s">
        <v>224</v>
      </c>
      <c r="B10" s="218">
        <v>33884</v>
      </c>
      <c r="C10" s="219">
        <v>48.340799497817216</v>
      </c>
      <c r="D10" s="218">
        <v>36210</v>
      </c>
      <c r="E10" s="219">
        <v>51.65920050218278</v>
      </c>
      <c r="F10" s="484">
        <v>70094</v>
      </c>
      <c r="H10" s="208"/>
    </row>
    <row r="11" spans="1:8" s="115" customFormat="1" ht="13.5" customHeight="1">
      <c r="A11" s="218" t="s">
        <v>27</v>
      </c>
      <c r="B11" s="218">
        <v>35289</v>
      </c>
      <c r="C11" s="219">
        <v>47.20368116213432</v>
      </c>
      <c r="D11" s="218">
        <v>39470</v>
      </c>
      <c r="E11" s="219">
        <v>52.79631883786568</v>
      </c>
      <c r="F11" s="485">
        <v>74759</v>
      </c>
      <c r="H11" s="208"/>
    </row>
    <row r="12" spans="1:8" s="115" customFormat="1" ht="13.5" customHeight="1">
      <c r="A12" s="218" t="s">
        <v>28</v>
      </c>
      <c r="B12" s="218">
        <v>36841</v>
      </c>
      <c r="C12" s="219">
        <v>47.692467021373</v>
      </c>
      <c r="D12" s="218">
        <v>40406</v>
      </c>
      <c r="E12" s="219">
        <v>52.307532978627</v>
      </c>
      <c r="F12" s="485">
        <v>77247</v>
      </c>
      <c r="H12" s="208"/>
    </row>
    <row r="13" spans="1:8" s="115" customFormat="1" ht="13.5" customHeight="1">
      <c r="A13" s="218" t="s">
        <v>29</v>
      </c>
      <c r="B13" s="218">
        <v>38104</v>
      </c>
      <c r="C13" s="219">
        <v>47.796690959722035</v>
      </c>
      <c r="D13" s="218">
        <v>41617</v>
      </c>
      <c r="E13" s="219">
        <v>52.203309040277965</v>
      </c>
      <c r="F13" s="485">
        <v>79721</v>
      </c>
      <c r="H13" s="208"/>
    </row>
    <row r="14" spans="1:8" s="115" customFormat="1" ht="13.5" customHeight="1">
      <c r="A14" s="218" t="s">
        <v>30</v>
      </c>
      <c r="B14" s="218">
        <v>39392</v>
      </c>
      <c r="C14" s="219">
        <v>48.1523586001198</v>
      </c>
      <c r="D14" s="218">
        <v>42415</v>
      </c>
      <c r="E14" s="219">
        <v>51.8476413998802</v>
      </c>
      <c r="F14" s="485">
        <v>81807</v>
      </c>
      <c r="H14" s="208"/>
    </row>
    <row r="15" spans="1:8" s="115" customFormat="1" ht="13.5" customHeight="1">
      <c r="A15" s="218" t="s">
        <v>31</v>
      </c>
      <c r="B15" s="218">
        <v>39732</v>
      </c>
      <c r="C15" s="219">
        <v>48.36577438556769</v>
      </c>
      <c r="D15" s="218">
        <v>42417</v>
      </c>
      <c r="E15" s="219">
        <v>51.63422561443232</v>
      </c>
      <c r="F15" s="485">
        <v>82149</v>
      </c>
      <c r="H15" s="208"/>
    </row>
    <row r="16" spans="1:8" s="115" customFormat="1" ht="13.5" customHeight="1">
      <c r="A16" s="218" t="s">
        <v>222</v>
      </c>
      <c r="B16" s="218">
        <v>39001</v>
      </c>
      <c r="C16" s="219">
        <v>48.23931031923709</v>
      </c>
      <c r="D16" s="218">
        <v>41848</v>
      </c>
      <c r="E16" s="219">
        <v>51.76068968076291</v>
      </c>
      <c r="F16" s="485">
        <v>80849</v>
      </c>
      <c r="H16" s="208"/>
    </row>
    <row r="17" spans="1:8" s="115" customFormat="1" ht="13.5" customHeight="1" thickBot="1">
      <c r="A17" s="218" t="s">
        <v>33</v>
      </c>
      <c r="B17" s="218">
        <v>40572</v>
      </c>
      <c r="C17" s="220">
        <v>47.811638266280134</v>
      </c>
      <c r="D17" s="218">
        <v>44286</v>
      </c>
      <c r="E17" s="220">
        <v>52.18836173371986</v>
      </c>
      <c r="F17" s="486">
        <v>84858</v>
      </c>
      <c r="H17" s="208"/>
    </row>
    <row r="18" spans="1:6" s="208" customFormat="1" ht="13.5" customHeight="1" thickTop="1">
      <c r="A18" s="221" t="s">
        <v>185</v>
      </c>
      <c r="B18" s="221">
        <v>42917</v>
      </c>
      <c r="C18" s="222">
        <v>47.34310708100297</v>
      </c>
      <c r="D18" s="221">
        <v>47734</v>
      </c>
      <c r="E18" s="222">
        <v>52.65689291899703</v>
      </c>
      <c r="F18" s="487">
        <v>90651</v>
      </c>
    </row>
    <row r="19" spans="1:8" s="115" customFormat="1" ht="13.5" customHeight="1">
      <c r="A19" s="218" t="s">
        <v>35</v>
      </c>
      <c r="B19" s="218">
        <v>42211</v>
      </c>
      <c r="C19" s="220">
        <v>46.820475847152125</v>
      </c>
      <c r="D19" s="218">
        <v>47944</v>
      </c>
      <c r="E19" s="220">
        <v>53.17952415284787</v>
      </c>
      <c r="F19" s="485">
        <v>90155</v>
      </c>
      <c r="G19" s="208"/>
      <c r="H19" s="208"/>
    </row>
    <row r="20" spans="1:8" s="115" customFormat="1" ht="13.5" customHeight="1">
      <c r="A20" s="218" t="s">
        <v>36</v>
      </c>
      <c r="B20" s="218">
        <v>42451</v>
      </c>
      <c r="C20" s="220">
        <v>46.6258814225776</v>
      </c>
      <c r="D20" s="218">
        <v>48595</v>
      </c>
      <c r="E20" s="220">
        <v>53.3741185774224</v>
      </c>
      <c r="F20" s="485">
        <v>91046</v>
      </c>
      <c r="G20" s="208"/>
      <c r="H20" s="208"/>
    </row>
    <row r="21" spans="1:8" s="115" customFormat="1" ht="13.5" customHeight="1">
      <c r="A21" s="218" t="s">
        <v>37</v>
      </c>
      <c r="B21" s="218">
        <v>43707</v>
      </c>
      <c r="C21" s="220">
        <v>46.50868306801736</v>
      </c>
      <c r="D21" s="218">
        <v>50269</v>
      </c>
      <c r="E21" s="220">
        <v>53.49131693198264</v>
      </c>
      <c r="F21" s="485">
        <v>93976</v>
      </c>
      <c r="G21" s="208"/>
      <c r="H21" s="208"/>
    </row>
    <row r="22" spans="1:8" s="115" customFormat="1" ht="13.5" customHeight="1">
      <c r="A22" s="218" t="s">
        <v>38</v>
      </c>
      <c r="B22" s="218">
        <v>45685</v>
      </c>
      <c r="C22" s="220">
        <v>46.82087441326583</v>
      </c>
      <c r="D22" s="218">
        <v>51889</v>
      </c>
      <c r="E22" s="220">
        <v>53.179125586734166</v>
      </c>
      <c r="F22" s="485">
        <v>97574</v>
      </c>
      <c r="G22" s="208"/>
      <c r="H22" s="208"/>
    </row>
    <row r="23" spans="1:8" s="115" customFormat="1" ht="13.5" customHeight="1" thickBot="1">
      <c r="A23" s="218" t="s">
        <v>39</v>
      </c>
      <c r="B23" s="218">
        <v>46796</v>
      </c>
      <c r="C23" s="220">
        <v>46.82737434080834</v>
      </c>
      <c r="D23" s="218">
        <v>53137</v>
      </c>
      <c r="E23" s="220">
        <v>53.17262565919167</v>
      </c>
      <c r="F23" s="486">
        <v>99933</v>
      </c>
      <c r="G23" s="208"/>
      <c r="H23" s="208"/>
    </row>
    <row r="24" spans="1:8" s="115" customFormat="1" ht="13.5" customHeight="1" thickTop="1">
      <c r="A24" s="221" t="s">
        <v>57</v>
      </c>
      <c r="B24" s="221">
        <v>45747</v>
      </c>
      <c r="C24" s="222">
        <v>46.42668669318827</v>
      </c>
      <c r="D24" s="221">
        <v>52789</v>
      </c>
      <c r="E24" s="222">
        <v>53.57331330681172</v>
      </c>
      <c r="F24" s="567">
        <v>98536</v>
      </c>
      <c r="G24" s="208"/>
      <c r="H24" s="208"/>
    </row>
    <row r="25" spans="1:8" s="115" customFormat="1" ht="13.5" customHeight="1">
      <c r="A25" s="218" t="s">
        <v>58</v>
      </c>
      <c r="B25" s="218">
        <v>45773</v>
      </c>
      <c r="C25" s="220">
        <v>46.1151745954986</v>
      </c>
      <c r="D25" s="218">
        <v>53485</v>
      </c>
      <c r="E25" s="220">
        <v>53.8848254045014</v>
      </c>
      <c r="F25" s="485">
        <v>99258</v>
      </c>
      <c r="G25" s="208"/>
      <c r="H25" s="208"/>
    </row>
    <row r="26" spans="1:8" s="115" customFormat="1" ht="13.5" customHeight="1">
      <c r="A26" s="218" t="s">
        <v>133</v>
      </c>
      <c r="B26" s="218">
        <v>45775</v>
      </c>
      <c r="C26" s="220">
        <v>46.07958606388226</v>
      </c>
      <c r="D26" s="218">
        <v>53564</v>
      </c>
      <c r="E26" s="220">
        <v>53.92041393611774</v>
      </c>
      <c r="F26" s="485">
        <v>99339</v>
      </c>
      <c r="G26" s="208"/>
      <c r="H26" s="208"/>
    </row>
    <row r="27" spans="1:8" s="115" customFormat="1" ht="13.5" customHeight="1">
      <c r="A27" s="218" t="s">
        <v>138</v>
      </c>
      <c r="B27" s="218">
        <v>46125</v>
      </c>
      <c r="C27" s="220">
        <v>46.28189562617273</v>
      </c>
      <c r="D27" s="218">
        <v>53536</v>
      </c>
      <c r="E27" s="220">
        <v>53.71810437382727</v>
      </c>
      <c r="F27" s="485">
        <v>99661</v>
      </c>
      <c r="G27" s="208"/>
      <c r="H27" s="208"/>
    </row>
    <row r="28" spans="1:8" s="115" customFormat="1" ht="13.5" customHeight="1" thickBot="1">
      <c r="A28" s="218" t="s">
        <v>148</v>
      </c>
      <c r="B28" s="218">
        <v>45998</v>
      </c>
      <c r="C28" s="220">
        <v>45.91626904110683</v>
      </c>
      <c r="D28" s="218">
        <v>54180</v>
      </c>
      <c r="E28" s="220">
        <v>54.08373095889317</v>
      </c>
      <c r="F28" s="486">
        <v>100178</v>
      </c>
      <c r="G28" s="208"/>
      <c r="H28" s="208"/>
    </row>
    <row r="29" spans="1:8" s="115" customFormat="1" ht="13.5" customHeight="1" thickTop="1">
      <c r="A29" s="221" t="s">
        <v>155</v>
      </c>
      <c r="B29" s="221">
        <v>46233</v>
      </c>
      <c r="C29" s="222">
        <v>45.691555072392156</v>
      </c>
      <c r="D29" s="221">
        <v>54952</v>
      </c>
      <c r="E29" s="222">
        <v>54.308444927607844</v>
      </c>
      <c r="F29" s="487">
        <v>101185</v>
      </c>
      <c r="G29" s="208"/>
      <c r="H29" s="208"/>
    </row>
    <row r="30" spans="1:8" s="115" customFormat="1" ht="13.5" customHeight="1">
      <c r="A30" s="218" t="s">
        <v>186</v>
      </c>
      <c r="B30" s="218">
        <v>46904</v>
      </c>
      <c r="C30" s="220">
        <v>45.819453534830565</v>
      </c>
      <c r="D30" s="218">
        <v>55463</v>
      </c>
      <c r="E30" s="220">
        <v>54.18054646516944</v>
      </c>
      <c r="F30" s="485">
        <v>102367</v>
      </c>
      <c r="G30" s="208"/>
      <c r="H30" s="208"/>
    </row>
    <row r="31" spans="1:8" s="115" customFormat="1" ht="13.5" customHeight="1">
      <c r="A31" s="218" t="s">
        <v>219</v>
      </c>
      <c r="B31" s="218">
        <v>46802</v>
      </c>
      <c r="C31" s="220">
        <v>45.67073587243967</v>
      </c>
      <c r="D31" s="218">
        <v>55675</v>
      </c>
      <c r="E31" s="220">
        <v>54.32926412756033</v>
      </c>
      <c r="F31" s="485">
        <v>102477</v>
      </c>
      <c r="G31" s="208"/>
      <c r="H31" s="208"/>
    </row>
    <row r="32" spans="1:6" s="1" customFormat="1" ht="12" customHeight="1">
      <c r="A32" s="353" t="s">
        <v>252</v>
      </c>
      <c r="B32" s="353">
        <v>47768</v>
      </c>
      <c r="C32" s="471">
        <v>45.854051874748016</v>
      </c>
      <c r="D32" s="353">
        <v>56406</v>
      </c>
      <c r="E32" s="471">
        <v>54.145948125251984</v>
      </c>
      <c r="F32" s="488">
        <v>104174</v>
      </c>
    </row>
    <row r="33" spans="1:7" ht="12" customHeight="1">
      <c r="A33" s="464"/>
      <c r="B33" s="464"/>
      <c r="C33" s="220"/>
      <c r="D33" s="464"/>
      <c r="E33" s="220"/>
      <c r="F33" s="465"/>
      <c r="G33" s="220"/>
    </row>
    <row r="34" spans="1:7" ht="12" customHeight="1">
      <c r="A34" s="1"/>
      <c r="B34" s="229"/>
      <c r="C34" s="187"/>
      <c r="D34" s="229"/>
      <c r="E34" s="187"/>
      <c r="F34" s="200"/>
      <c r="G34" s="187"/>
    </row>
    <row r="35" spans="1:7" ht="12">
      <c r="A35" s="505" t="s">
        <v>183</v>
      </c>
      <c r="B35" s="505"/>
      <c r="C35" s="505"/>
      <c r="D35" s="505"/>
      <c r="E35" s="505"/>
      <c r="F35" s="505"/>
      <c r="G35" s="493"/>
    </row>
    <row r="36" ht="8.25" customHeight="1">
      <c r="A36" s="4"/>
    </row>
    <row r="37" spans="1:6" ht="11.25">
      <c r="A37" s="223"/>
      <c r="B37" s="503" t="s">
        <v>53</v>
      </c>
      <c r="C37" s="503"/>
      <c r="D37" s="504" t="s">
        <v>54</v>
      </c>
      <c r="E37" s="504"/>
      <c r="F37" s="489" t="s">
        <v>4</v>
      </c>
    </row>
    <row r="38" spans="1:6" ht="11.25">
      <c r="A38" s="224" t="s">
        <v>55</v>
      </c>
      <c r="B38" s="199" t="s">
        <v>25</v>
      </c>
      <c r="C38" s="199" t="s">
        <v>45</v>
      </c>
      <c r="D38" s="199" t="s">
        <v>25</v>
      </c>
      <c r="E38" s="199" t="s">
        <v>45</v>
      </c>
      <c r="F38" s="489" t="s">
        <v>25</v>
      </c>
    </row>
    <row r="39" spans="1:6" ht="11.25">
      <c r="A39" s="223" t="s">
        <v>151</v>
      </c>
      <c r="B39" s="225">
        <v>368</v>
      </c>
      <c r="C39" s="226">
        <f>B39/$F39*100</f>
        <v>34.61900282220132</v>
      </c>
      <c r="D39" s="225">
        <v>695</v>
      </c>
      <c r="E39" s="226">
        <f>D39/$F39*100</f>
        <v>65.38099717779869</v>
      </c>
      <c r="F39" s="490">
        <f>SUM(D39,B39)</f>
        <v>1063</v>
      </c>
    </row>
    <row r="40" spans="1:6" s="1" customFormat="1" ht="11.25">
      <c r="A40" s="188" t="s">
        <v>160</v>
      </c>
      <c r="B40" s="227">
        <v>411</v>
      </c>
      <c r="C40" s="228">
        <f>B40/$F40*100</f>
        <v>29.315263908701855</v>
      </c>
      <c r="D40" s="227">
        <v>991</v>
      </c>
      <c r="E40" s="228">
        <f>D40/$F40*100</f>
        <v>70.68473609129815</v>
      </c>
      <c r="F40" s="477">
        <f>SUM(D40,B40)</f>
        <v>1402</v>
      </c>
    </row>
    <row r="41" spans="1:6" s="1" customFormat="1" ht="11.25">
      <c r="A41" s="188" t="s">
        <v>218</v>
      </c>
      <c r="B41" s="227">
        <v>442</v>
      </c>
      <c r="C41" s="228">
        <f>B41/$F41*100</f>
        <v>20.10919017288444</v>
      </c>
      <c r="D41" s="227">
        <v>1756</v>
      </c>
      <c r="E41" s="228">
        <f>D41/$F41*100</f>
        <v>79.89080982711556</v>
      </c>
      <c r="F41" s="477">
        <f>SUM(D41,B41)</f>
        <v>2198</v>
      </c>
    </row>
    <row r="42" spans="1:6" s="1" customFormat="1" ht="11.25">
      <c r="A42" s="224" t="s">
        <v>252</v>
      </c>
      <c r="B42" s="472">
        <v>469</v>
      </c>
      <c r="C42" s="473">
        <f>B42/$F42*100</f>
        <v>19.22919229192292</v>
      </c>
      <c r="D42" s="472">
        <v>1970</v>
      </c>
      <c r="E42" s="473">
        <f>D42/$F42*100</f>
        <v>80.77080770807709</v>
      </c>
      <c r="F42" s="491">
        <f>SUM(D42,B42)</f>
        <v>2439</v>
      </c>
    </row>
    <row r="43" spans="1:7" ht="11.25">
      <c r="A43" s="1"/>
      <c r="B43" s="229"/>
      <c r="C43" s="187"/>
      <c r="D43" s="229"/>
      <c r="E43" s="187"/>
      <c r="F43" s="200"/>
      <c r="G43" s="293"/>
    </row>
    <row r="44" spans="1:7" ht="11.25">
      <c r="A44" s="1"/>
      <c r="B44" s="229"/>
      <c r="C44" s="187"/>
      <c r="D44" s="229"/>
      <c r="E44" s="187"/>
      <c r="F44" s="200"/>
      <c r="G44" s="187"/>
    </row>
    <row r="45" spans="1:7" ht="12">
      <c r="A45" s="505" t="s">
        <v>190</v>
      </c>
      <c r="B45" s="505"/>
      <c r="C45" s="505"/>
      <c r="D45" s="505"/>
      <c r="E45" s="505"/>
      <c r="F45" s="505"/>
      <c r="G45" s="493"/>
    </row>
    <row r="46" ht="8.25" customHeight="1">
      <c r="A46" s="4"/>
    </row>
    <row r="47" spans="1:6" ht="11.25">
      <c r="A47" s="223"/>
      <c r="B47" s="503" t="s">
        <v>53</v>
      </c>
      <c r="C47" s="503"/>
      <c r="D47" s="504" t="s">
        <v>54</v>
      </c>
      <c r="E47" s="504"/>
      <c r="F47" s="489" t="s">
        <v>4</v>
      </c>
    </row>
    <row r="48" spans="1:6" ht="11.25">
      <c r="A48" s="224" t="s">
        <v>55</v>
      </c>
      <c r="B48" s="199" t="s">
        <v>25</v>
      </c>
      <c r="C48" s="199" t="s">
        <v>45</v>
      </c>
      <c r="D48" s="199" t="s">
        <v>25</v>
      </c>
      <c r="E48" s="199" t="s">
        <v>45</v>
      </c>
      <c r="F48" s="489" t="s">
        <v>25</v>
      </c>
    </row>
    <row r="49" spans="1:6" ht="11.25">
      <c r="A49" s="223" t="s">
        <v>151</v>
      </c>
      <c r="B49" s="225">
        <v>23</v>
      </c>
      <c r="C49" s="226">
        <f>B49/$F49*100</f>
        <v>50</v>
      </c>
      <c r="D49" s="225">
        <v>23</v>
      </c>
      <c r="E49" s="226">
        <f>D49/$F49*100</f>
        <v>50</v>
      </c>
      <c r="F49" s="490">
        <f>SUM(D49,B49)</f>
        <v>46</v>
      </c>
    </row>
    <row r="50" spans="1:6" s="1" customFormat="1" ht="11.25">
      <c r="A50" s="188" t="s">
        <v>160</v>
      </c>
      <c r="B50" s="227">
        <v>65</v>
      </c>
      <c r="C50" s="228">
        <f>B50/$F50*100</f>
        <v>39.87730061349693</v>
      </c>
      <c r="D50" s="227">
        <v>98</v>
      </c>
      <c r="E50" s="228">
        <f>D50/$F50*100</f>
        <v>60.122699386503065</v>
      </c>
      <c r="F50" s="477">
        <f>SUM(D50,B50)</f>
        <v>163</v>
      </c>
    </row>
    <row r="51" spans="1:6" s="1" customFormat="1" ht="11.25">
      <c r="A51" s="188" t="s">
        <v>218</v>
      </c>
      <c r="B51" s="227">
        <v>51</v>
      </c>
      <c r="C51" s="228">
        <f>B51/$F51*100</f>
        <v>45.535714285714285</v>
      </c>
      <c r="D51" s="227">
        <v>61</v>
      </c>
      <c r="E51" s="228">
        <f>D51/$F51*100</f>
        <v>54.46428571428571</v>
      </c>
      <c r="F51" s="477">
        <f>SUM(D51,B51)</f>
        <v>112</v>
      </c>
    </row>
    <row r="52" spans="1:6" s="1" customFormat="1" ht="11.25">
      <c r="A52" s="224" t="s">
        <v>252</v>
      </c>
      <c r="B52" s="472">
        <v>60</v>
      </c>
      <c r="C52" s="473">
        <f>B52/$F52*100</f>
        <v>57.14285714285714</v>
      </c>
      <c r="D52" s="472">
        <v>45</v>
      </c>
      <c r="E52" s="473">
        <f>D52/$F52*100</f>
        <v>42.857142857142854</v>
      </c>
      <c r="F52" s="491">
        <f>SUM(D52,B52)</f>
        <v>105</v>
      </c>
    </row>
    <row r="53" spans="1:7" ht="11.25">
      <c r="A53" s="1"/>
      <c r="B53" s="229"/>
      <c r="C53" s="187"/>
      <c r="D53" s="229"/>
      <c r="E53" s="187"/>
      <c r="F53" s="200"/>
      <c r="G53" s="187"/>
    </row>
    <row r="54" ht="10.5" customHeight="1"/>
    <row r="55" spans="1:7" ht="12">
      <c r="A55" s="505" t="s">
        <v>10</v>
      </c>
      <c r="B55" s="505"/>
      <c r="C55" s="505"/>
      <c r="D55" s="505"/>
      <c r="E55" s="505"/>
      <c r="F55" s="505"/>
      <c r="G55" s="493"/>
    </row>
    <row r="56" ht="8.25" customHeight="1">
      <c r="A56" s="4"/>
    </row>
    <row r="57" spans="1:6" ht="11.25">
      <c r="A57" s="223"/>
      <c r="B57" s="503" t="s">
        <v>53</v>
      </c>
      <c r="C57" s="503"/>
      <c r="D57" s="504" t="s">
        <v>54</v>
      </c>
      <c r="E57" s="504"/>
      <c r="F57" s="489" t="s">
        <v>4</v>
      </c>
    </row>
    <row r="58" spans="1:6" ht="11.25">
      <c r="A58" s="224" t="s">
        <v>55</v>
      </c>
      <c r="B58" s="199" t="s">
        <v>25</v>
      </c>
      <c r="C58" s="199" t="s">
        <v>45</v>
      </c>
      <c r="D58" s="199" t="s">
        <v>25</v>
      </c>
      <c r="E58" s="199" t="s">
        <v>45</v>
      </c>
      <c r="F58" s="489" t="s">
        <v>25</v>
      </c>
    </row>
    <row r="59" spans="1:6" ht="11.25">
      <c r="A59" s="188" t="s">
        <v>40</v>
      </c>
      <c r="B59" s="225">
        <v>534</v>
      </c>
      <c r="C59" s="226">
        <v>39.29359823399559</v>
      </c>
      <c r="D59" s="227">
        <v>825</v>
      </c>
      <c r="E59" s="228">
        <v>60.70640176600441</v>
      </c>
      <c r="F59" s="490">
        <v>1359</v>
      </c>
    </row>
    <row r="60" spans="1:6" ht="11.25">
      <c r="A60" s="188" t="s">
        <v>41</v>
      </c>
      <c r="B60" s="227">
        <v>646</v>
      </c>
      <c r="C60" s="228">
        <v>42.61213720316623</v>
      </c>
      <c r="D60" s="227">
        <v>870</v>
      </c>
      <c r="E60" s="228">
        <v>57.38786279683378</v>
      </c>
      <c r="F60" s="477">
        <v>1516</v>
      </c>
    </row>
    <row r="61" spans="1:6" ht="11.25">
      <c r="A61" s="188" t="s">
        <v>130</v>
      </c>
      <c r="B61" s="227">
        <v>708</v>
      </c>
      <c r="C61" s="228">
        <v>44.98094027954257</v>
      </c>
      <c r="D61" s="227">
        <v>866</v>
      </c>
      <c r="E61" s="228">
        <v>55.01905972045743</v>
      </c>
      <c r="F61" s="477">
        <v>1574</v>
      </c>
    </row>
    <row r="62" spans="1:6" ht="11.25">
      <c r="A62" s="188" t="s">
        <v>137</v>
      </c>
      <c r="B62" s="227">
        <v>962</v>
      </c>
      <c r="C62" s="228">
        <v>47.78936910084451</v>
      </c>
      <c r="D62" s="227">
        <v>1051</v>
      </c>
      <c r="E62" s="228">
        <v>52.21063089915548</v>
      </c>
      <c r="F62" s="477">
        <v>2013</v>
      </c>
    </row>
    <row r="63" spans="1:6" s="1" customFormat="1" ht="11.25">
      <c r="A63" s="188" t="s">
        <v>147</v>
      </c>
      <c r="B63" s="227">
        <v>845</v>
      </c>
      <c r="C63" s="228">
        <v>42.76315789473684</v>
      </c>
      <c r="D63" s="227">
        <v>1131</v>
      </c>
      <c r="E63" s="228">
        <v>57.23684210526315</v>
      </c>
      <c r="F63" s="477">
        <v>1976</v>
      </c>
    </row>
    <row r="64" spans="1:6" ht="11.25">
      <c r="A64" s="188" t="s">
        <v>151</v>
      </c>
      <c r="B64" s="227">
        <v>388</v>
      </c>
      <c r="C64" s="228">
        <f>B64/$F64*100</f>
        <v>52.1505376344086</v>
      </c>
      <c r="D64" s="227">
        <v>356</v>
      </c>
      <c r="E64" s="228">
        <f>D64/$F64*100</f>
        <v>47.8494623655914</v>
      </c>
      <c r="F64" s="477">
        <f>SUM(D64,B64)</f>
        <v>744</v>
      </c>
    </row>
    <row r="65" spans="1:6" s="1" customFormat="1" ht="11.25">
      <c r="A65" s="188" t="s">
        <v>160</v>
      </c>
      <c r="B65" s="227">
        <v>161</v>
      </c>
      <c r="C65" s="228">
        <f>B65/$F65*100</f>
        <v>52.27272727272727</v>
      </c>
      <c r="D65" s="227">
        <v>147</v>
      </c>
      <c r="E65" s="228">
        <f>D65/$F65*100</f>
        <v>47.72727272727273</v>
      </c>
      <c r="F65" s="477">
        <f>SUM(D65,B65)</f>
        <v>308</v>
      </c>
    </row>
    <row r="66" spans="1:6" s="1" customFormat="1" ht="11.25">
      <c r="A66" s="188" t="s">
        <v>218</v>
      </c>
      <c r="B66" s="227">
        <v>172</v>
      </c>
      <c r="C66" s="228">
        <f>B66/$F66*100</f>
        <v>52.121212121212125</v>
      </c>
      <c r="D66" s="227">
        <v>158</v>
      </c>
      <c r="E66" s="228">
        <f>D66/$F66*100</f>
        <v>47.878787878787875</v>
      </c>
      <c r="F66" s="477">
        <f>SUM(D66,B66)</f>
        <v>330</v>
      </c>
    </row>
    <row r="67" spans="1:6" s="1" customFormat="1" ht="11.25">
      <c r="A67" s="224" t="s">
        <v>252</v>
      </c>
      <c r="B67" s="472">
        <v>23</v>
      </c>
      <c r="C67" s="473">
        <f>B67/$F67*100</f>
        <v>58.97435897435898</v>
      </c>
      <c r="D67" s="472">
        <v>16</v>
      </c>
      <c r="E67" s="473">
        <f>D67/$F67*100</f>
        <v>41.02564102564102</v>
      </c>
      <c r="F67" s="491">
        <f>SUM(D67,B67)</f>
        <v>39</v>
      </c>
    </row>
    <row r="68" spans="2:7" s="1" customFormat="1" ht="11.25">
      <c r="B68" s="229"/>
      <c r="C68" s="187"/>
      <c r="D68" s="229"/>
      <c r="E68" s="187"/>
      <c r="F68" s="200"/>
      <c r="G68" s="474"/>
    </row>
    <row r="69" spans="2:7" s="1" customFormat="1" ht="11.25">
      <c r="B69" s="229"/>
      <c r="C69" s="187"/>
      <c r="D69" s="229"/>
      <c r="E69" s="187"/>
      <c r="F69" s="200"/>
      <c r="G69" s="474"/>
    </row>
    <row r="70" spans="1:7" ht="12">
      <c r="A70" s="505" t="s">
        <v>140</v>
      </c>
      <c r="B70" s="505"/>
      <c r="C70" s="505"/>
      <c r="D70" s="505"/>
      <c r="E70" s="505"/>
      <c r="F70" s="505"/>
      <c r="G70" s="493"/>
    </row>
    <row r="71" ht="8.25" customHeight="1">
      <c r="A71" s="4"/>
    </row>
    <row r="72" spans="1:6" ht="11.25">
      <c r="A72" s="223"/>
      <c r="B72" s="503" t="s">
        <v>53</v>
      </c>
      <c r="C72" s="503"/>
      <c r="D72" s="504" t="s">
        <v>54</v>
      </c>
      <c r="E72" s="504"/>
      <c r="F72" s="489" t="s">
        <v>4</v>
      </c>
    </row>
    <row r="73" spans="1:6" ht="11.25">
      <c r="A73" s="224" t="s">
        <v>55</v>
      </c>
      <c r="B73" s="199" t="s">
        <v>25</v>
      </c>
      <c r="C73" s="199" t="s">
        <v>45</v>
      </c>
      <c r="D73" s="199" t="s">
        <v>25</v>
      </c>
      <c r="E73" s="199" t="s">
        <v>45</v>
      </c>
      <c r="F73" s="489" t="s">
        <v>25</v>
      </c>
    </row>
    <row r="74" spans="1:6" ht="11.25">
      <c r="A74" s="188" t="s">
        <v>40</v>
      </c>
      <c r="B74" s="225">
        <v>146</v>
      </c>
      <c r="C74" s="226">
        <v>15.766738660907128</v>
      </c>
      <c r="D74" s="227">
        <v>780</v>
      </c>
      <c r="E74" s="228">
        <v>84.23326133909286</v>
      </c>
      <c r="F74" s="490">
        <v>926</v>
      </c>
    </row>
    <row r="75" spans="1:6" ht="11.25">
      <c r="A75" s="188" t="s">
        <v>41</v>
      </c>
      <c r="B75" s="227">
        <v>147</v>
      </c>
      <c r="C75" s="228">
        <v>14.35546875</v>
      </c>
      <c r="D75" s="227">
        <v>877</v>
      </c>
      <c r="E75" s="228">
        <v>85.64453125</v>
      </c>
      <c r="F75" s="477">
        <v>1024</v>
      </c>
    </row>
    <row r="76" spans="1:6" ht="11.25">
      <c r="A76" s="188" t="s">
        <v>130</v>
      </c>
      <c r="B76" s="227">
        <v>133</v>
      </c>
      <c r="C76" s="228">
        <v>13.420787083753785</v>
      </c>
      <c r="D76" s="227">
        <v>858</v>
      </c>
      <c r="E76" s="228">
        <v>86.57921291624622</v>
      </c>
      <c r="F76" s="477">
        <v>991</v>
      </c>
    </row>
    <row r="77" spans="1:6" ht="11.25">
      <c r="A77" s="188" t="s">
        <v>137</v>
      </c>
      <c r="B77" s="227">
        <v>141</v>
      </c>
      <c r="C77" s="228">
        <v>12.74864376130199</v>
      </c>
      <c r="D77" s="227">
        <v>965</v>
      </c>
      <c r="E77" s="228">
        <v>87.25135623869801</v>
      </c>
      <c r="F77" s="477">
        <v>1106</v>
      </c>
    </row>
    <row r="78" spans="1:6" s="1" customFormat="1" ht="11.25">
      <c r="A78" s="188" t="s">
        <v>147</v>
      </c>
      <c r="B78" s="227">
        <v>183</v>
      </c>
      <c r="C78" s="228">
        <v>14.409448818897639</v>
      </c>
      <c r="D78" s="227">
        <v>1087</v>
      </c>
      <c r="E78" s="228">
        <v>85.59055118110236</v>
      </c>
      <c r="F78" s="477">
        <v>1270</v>
      </c>
    </row>
    <row r="79" spans="1:6" ht="11.25">
      <c r="A79" s="188" t="s">
        <v>151</v>
      </c>
      <c r="B79" s="227">
        <v>188</v>
      </c>
      <c r="C79" s="228">
        <f>B79/$F79*100</f>
        <v>14.135338345864662</v>
      </c>
      <c r="D79" s="227">
        <v>1142</v>
      </c>
      <c r="E79" s="228">
        <f>D79/$F79*100</f>
        <v>85.86466165413535</v>
      </c>
      <c r="F79" s="477">
        <f>SUM(D79,B79)</f>
        <v>1330</v>
      </c>
    </row>
    <row r="80" spans="1:6" s="1" customFormat="1" ht="11.25">
      <c r="A80" s="188" t="s">
        <v>160</v>
      </c>
      <c r="B80" s="227">
        <v>124</v>
      </c>
      <c r="C80" s="228">
        <f>B80/$F80*100</f>
        <v>13.641364136413642</v>
      </c>
      <c r="D80" s="227">
        <v>785</v>
      </c>
      <c r="E80" s="228">
        <f>D80/$F80*100</f>
        <v>86.35863586358636</v>
      </c>
      <c r="F80" s="477">
        <f>SUM(D80,B80)</f>
        <v>909</v>
      </c>
    </row>
    <row r="81" spans="1:6" s="1" customFormat="1" ht="11.25">
      <c r="A81" s="188" t="s">
        <v>218</v>
      </c>
      <c r="B81" s="227">
        <v>29</v>
      </c>
      <c r="C81" s="228">
        <f>B81/$F81*100</f>
        <v>12.719298245614036</v>
      </c>
      <c r="D81" s="227">
        <v>199</v>
      </c>
      <c r="E81" s="228">
        <f>D81/$F81*100</f>
        <v>87.28070175438597</v>
      </c>
      <c r="F81" s="477">
        <f>SUM(D81,B81)</f>
        <v>228</v>
      </c>
    </row>
    <row r="82" spans="1:6" s="1" customFormat="1" ht="11.25">
      <c r="A82" s="224" t="s">
        <v>252</v>
      </c>
      <c r="B82" s="472">
        <v>9</v>
      </c>
      <c r="C82" s="473">
        <f>B82/$F82*100</f>
        <v>18.367346938775512</v>
      </c>
      <c r="D82" s="472">
        <v>40</v>
      </c>
      <c r="E82" s="473">
        <f>D82/$F82*100</f>
        <v>81.63265306122449</v>
      </c>
      <c r="F82" s="491">
        <f>SUM(D82,B82)</f>
        <v>49</v>
      </c>
    </row>
    <row r="83" spans="2:7" s="1" customFormat="1" ht="11.25">
      <c r="B83" s="229"/>
      <c r="C83" s="187"/>
      <c r="D83" s="229"/>
      <c r="E83" s="187"/>
      <c r="F83" s="200"/>
      <c r="G83" s="474"/>
    </row>
    <row r="84" spans="2:7" s="1" customFormat="1" ht="11.25">
      <c r="B84" s="229"/>
      <c r="C84" s="187"/>
      <c r="D84" s="229"/>
      <c r="E84" s="187"/>
      <c r="F84" s="200"/>
      <c r="G84" s="474"/>
    </row>
    <row r="85" spans="1:7" ht="12">
      <c r="A85" s="505" t="s">
        <v>67</v>
      </c>
      <c r="B85" s="505"/>
      <c r="C85" s="505"/>
      <c r="D85" s="505"/>
      <c r="E85" s="505"/>
      <c r="F85" s="505"/>
      <c r="G85" s="493"/>
    </row>
    <row r="86" ht="8.25" customHeight="1">
      <c r="A86" s="4"/>
    </row>
    <row r="87" spans="1:6" ht="11.25">
      <c r="A87" s="223"/>
      <c r="B87" s="503" t="s">
        <v>53</v>
      </c>
      <c r="C87" s="503"/>
      <c r="D87" s="504" t="s">
        <v>54</v>
      </c>
      <c r="E87" s="504"/>
      <c r="F87" s="489" t="s">
        <v>4</v>
      </c>
    </row>
    <row r="88" spans="1:6" ht="11.25">
      <c r="A88" s="224" t="s">
        <v>55</v>
      </c>
      <c r="B88" s="199" t="s">
        <v>25</v>
      </c>
      <c r="C88" s="199" t="s">
        <v>45</v>
      </c>
      <c r="D88" s="199" t="s">
        <v>25</v>
      </c>
      <c r="E88" s="199" t="s">
        <v>45</v>
      </c>
      <c r="F88" s="489" t="s">
        <v>25</v>
      </c>
    </row>
    <row r="89" spans="1:6" ht="11.25">
      <c r="A89" s="188" t="s">
        <v>40</v>
      </c>
      <c r="B89" s="225">
        <v>167</v>
      </c>
      <c r="C89" s="226">
        <v>40.831295843520785</v>
      </c>
      <c r="D89" s="227">
        <v>242</v>
      </c>
      <c r="E89" s="228">
        <v>59.168704156479215</v>
      </c>
      <c r="F89" s="490">
        <v>409</v>
      </c>
    </row>
    <row r="90" spans="1:6" ht="11.25">
      <c r="A90" s="188" t="s">
        <v>41</v>
      </c>
      <c r="B90" s="227">
        <v>145</v>
      </c>
      <c r="C90" s="228">
        <v>34.037558685446015</v>
      </c>
      <c r="D90" s="227">
        <v>281</v>
      </c>
      <c r="E90" s="228">
        <v>65.96244131455398</v>
      </c>
      <c r="F90" s="477">
        <v>426</v>
      </c>
    </row>
    <row r="91" spans="1:6" ht="11.25">
      <c r="A91" s="188" t="s">
        <v>130</v>
      </c>
      <c r="B91" s="227">
        <v>166</v>
      </c>
      <c r="C91" s="228">
        <v>36.48351648351648</v>
      </c>
      <c r="D91" s="227">
        <v>289</v>
      </c>
      <c r="E91" s="228">
        <v>63.51648351648351</v>
      </c>
      <c r="F91" s="477">
        <v>455</v>
      </c>
    </row>
    <row r="92" spans="1:6" ht="11.25">
      <c r="A92" s="188" t="s">
        <v>137</v>
      </c>
      <c r="B92" s="227">
        <v>183</v>
      </c>
      <c r="C92" s="228">
        <v>38.36477987421384</v>
      </c>
      <c r="D92" s="227">
        <v>294</v>
      </c>
      <c r="E92" s="228">
        <v>61.63522012578616</v>
      </c>
      <c r="F92" s="477">
        <v>477</v>
      </c>
    </row>
    <row r="93" spans="1:6" s="1" customFormat="1" ht="11.25">
      <c r="A93" s="188" t="s">
        <v>147</v>
      </c>
      <c r="B93" s="227">
        <v>244</v>
      </c>
      <c r="C93" s="228">
        <v>37.308868501529055</v>
      </c>
      <c r="D93" s="227">
        <v>410</v>
      </c>
      <c r="E93" s="228">
        <v>62.69113149847095</v>
      </c>
      <c r="F93" s="477">
        <v>654</v>
      </c>
    </row>
    <row r="94" spans="1:6" ht="11.25">
      <c r="A94" s="188" t="s">
        <v>151</v>
      </c>
      <c r="B94" s="227">
        <v>230</v>
      </c>
      <c r="C94" s="228">
        <f>B94/$F94*100</f>
        <v>36.68261562998405</v>
      </c>
      <c r="D94" s="227">
        <v>397</v>
      </c>
      <c r="E94" s="228">
        <f>D94/$F94*100</f>
        <v>63.31738437001595</v>
      </c>
      <c r="F94" s="477">
        <f>SUM(D94,B94)</f>
        <v>627</v>
      </c>
    </row>
    <row r="95" spans="1:6" s="1" customFormat="1" ht="11.25">
      <c r="A95" s="188" t="s">
        <v>160</v>
      </c>
      <c r="B95" s="227">
        <v>184</v>
      </c>
      <c r="C95" s="228">
        <f>B95/$F95*100</f>
        <v>39.48497854077253</v>
      </c>
      <c r="D95" s="227">
        <v>282</v>
      </c>
      <c r="E95" s="228">
        <f>D95/$F95*100</f>
        <v>60.51502145922747</v>
      </c>
      <c r="F95" s="477">
        <f>SUM(D95,B95)</f>
        <v>466</v>
      </c>
    </row>
    <row r="96" spans="1:6" s="1" customFormat="1" ht="11.25">
      <c r="A96" s="188" t="s">
        <v>218</v>
      </c>
      <c r="B96" s="227">
        <v>167</v>
      </c>
      <c r="C96" s="228">
        <f>B96/$F96*100</f>
        <v>34.791666666666664</v>
      </c>
      <c r="D96" s="227">
        <v>313</v>
      </c>
      <c r="E96" s="228">
        <f>D96/$F96*100</f>
        <v>65.20833333333333</v>
      </c>
      <c r="F96" s="477">
        <f>SUM(D96,B96)</f>
        <v>480</v>
      </c>
    </row>
    <row r="97" spans="1:6" s="1" customFormat="1" ht="11.25">
      <c r="A97" s="224" t="s">
        <v>252</v>
      </c>
      <c r="B97" s="472">
        <v>105</v>
      </c>
      <c r="C97" s="473">
        <f>B97/$F97*100</f>
        <v>36.971830985915496</v>
      </c>
      <c r="D97" s="472">
        <v>179</v>
      </c>
      <c r="E97" s="473">
        <f>D97/$F97*100</f>
        <v>63.02816901408451</v>
      </c>
      <c r="F97" s="491">
        <f>SUM(D97,B97)</f>
        <v>284</v>
      </c>
    </row>
    <row r="98" spans="1:7" ht="11.25">
      <c r="A98" s="1"/>
      <c r="B98" s="229"/>
      <c r="C98" s="187"/>
      <c r="D98" s="229"/>
      <c r="E98" s="187"/>
      <c r="F98" s="200"/>
      <c r="G98" s="187"/>
    </row>
    <row r="99" ht="12" customHeight="1">
      <c r="A99" s="4"/>
    </row>
    <row r="100" spans="1:7" ht="12">
      <c r="A100" s="505" t="s">
        <v>254</v>
      </c>
      <c r="B100" s="505"/>
      <c r="C100" s="505"/>
      <c r="D100" s="505"/>
      <c r="E100" s="505"/>
      <c r="F100" s="505"/>
      <c r="G100" s="493"/>
    </row>
    <row r="102" spans="1:8" ht="11.25">
      <c r="A102" s="223"/>
      <c r="B102" s="503" t="s">
        <v>53</v>
      </c>
      <c r="C102" s="503"/>
      <c r="D102" s="504" t="s">
        <v>54</v>
      </c>
      <c r="E102" s="504"/>
      <c r="F102" s="489" t="s">
        <v>4</v>
      </c>
      <c r="G102" s="479"/>
      <c r="H102" s="480"/>
    </row>
    <row r="103" spans="1:8" ht="11.25">
      <c r="A103" s="224" t="s">
        <v>55</v>
      </c>
      <c r="B103" s="199" t="s">
        <v>25</v>
      </c>
      <c r="C103" s="199" t="s">
        <v>45</v>
      </c>
      <c r="D103" s="199" t="s">
        <v>25</v>
      </c>
      <c r="E103" s="199" t="s">
        <v>45</v>
      </c>
      <c r="F103" s="489" t="s">
        <v>25</v>
      </c>
      <c r="G103" s="479"/>
      <c r="H103" s="480"/>
    </row>
    <row r="104" spans="1:8" ht="11.25">
      <c r="A104" s="468" t="s">
        <v>252</v>
      </c>
      <c r="B104" s="469">
        <v>48</v>
      </c>
      <c r="C104" s="470">
        <f>B104/F104*100</f>
        <v>49.48453608247423</v>
      </c>
      <c r="D104" s="469">
        <v>49</v>
      </c>
      <c r="E104" s="470">
        <f>D104/F104*100</f>
        <v>50.51546391752577</v>
      </c>
      <c r="F104" s="492">
        <f>SUM(D104,B104)</f>
        <v>97</v>
      </c>
      <c r="G104" s="481"/>
      <c r="H104" s="482"/>
    </row>
    <row r="107" ht="11.25">
      <c r="A107" s="94" t="s">
        <v>225</v>
      </c>
    </row>
    <row r="108" ht="11.25">
      <c r="A108" s="34" t="s">
        <v>226</v>
      </c>
    </row>
    <row r="109" ht="11.25">
      <c r="A109" s="34" t="s">
        <v>187</v>
      </c>
    </row>
    <row r="110" ht="11.25">
      <c r="A110" s="34" t="s">
        <v>59</v>
      </c>
    </row>
    <row r="111" ht="11.25">
      <c r="A111" s="34" t="s">
        <v>60</v>
      </c>
    </row>
    <row r="112" ht="11.25">
      <c r="A112" s="34" t="s">
        <v>61</v>
      </c>
    </row>
    <row r="113" ht="11.25">
      <c r="A113" s="34" t="s">
        <v>62</v>
      </c>
    </row>
    <row r="114" ht="11.25">
      <c r="A114" s="34" t="s">
        <v>63</v>
      </c>
    </row>
    <row r="115" ht="11.25">
      <c r="A115" s="34" t="s">
        <v>64</v>
      </c>
    </row>
    <row r="116" ht="11.25">
      <c r="A116" s="34" t="s">
        <v>154</v>
      </c>
    </row>
    <row r="117" ht="11.25">
      <c r="A117" s="34" t="s">
        <v>65</v>
      </c>
    </row>
    <row r="118" ht="11.25">
      <c r="A118" s="34" t="s">
        <v>66</v>
      </c>
    </row>
    <row r="119" ht="11.25">
      <c r="A119" s="94" t="s">
        <v>188</v>
      </c>
    </row>
    <row r="120" ht="11.25">
      <c r="A120" s="94" t="s">
        <v>204</v>
      </c>
    </row>
    <row r="121" ht="11.25">
      <c r="A121" s="57" t="s">
        <v>229</v>
      </c>
    </row>
    <row r="122" ht="11.25">
      <c r="A122" s="57" t="s">
        <v>189</v>
      </c>
    </row>
    <row r="123" ht="11.25">
      <c r="A123" s="57" t="s">
        <v>203</v>
      </c>
    </row>
  </sheetData>
  <sheetProtection/>
  <mergeCells count="21">
    <mergeCell ref="B87:C87"/>
    <mergeCell ref="D87:E87"/>
    <mergeCell ref="A55:F55"/>
    <mergeCell ref="A45:F45"/>
    <mergeCell ref="B57:C57"/>
    <mergeCell ref="A70:F70"/>
    <mergeCell ref="D37:E37"/>
    <mergeCell ref="B72:C72"/>
    <mergeCell ref="D72:E72"/>
    <mergeCell ref="B47:C47"/>
    <mergeCell ref="D57:E57"/>
    <mergeCell ref="B37:C37"/>
    <mergeCell ref="B102:C102"/>
    <mergeCell ref="D102:E102"/>
    <mergeCell ref="A100:F100"/>
    <mergeCell ref="D47:E47"/>
    <mergeCell ref="A2:F2"/>
    <mergeCell ref="A4:F4"/>
    <mergeCell ref="A6:F6"/>
    <mergeCell ref="A35:F35"/>
    <mergeCell ref="A85:F85"/>
  </mergeCells>
  <printOptions horizontalCentered="1"/>
  <pageMargins left="0.3937007874015748" right="0.3937007874015748" top="0.7874015748031497" bottom="1.1811023622047245" header="0.5118110236220472" footer="0.5118110236220472"/>
  <pageSetup fitToHeight="2" horizontalDpi="1200" verticalDpi="1200" orientation="portrait" paperSize="9" scale="90"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G212"/>
  <sheetViews>
    <sheetView zoomScalePageLayoutView="0" workbookViewId="0" topLeftCell="A1">
      <selection activeCell="A12" sqref="A12"/>
    </sheetView>
  </sheetViews>
  <sheetFormatPr defaultColWidth="9.140625" defaultRowHeight="12.75"/>
  <cols>
    <col min="1" max="1" width="15.7109375" style="96" customWidth="1"/>
    <col min="2" max="2" width="16.140625" style="96" customWidth="1"/>
    <col min="3" max="3" width="16.140625" style="97" customWidth="1"/>
    <col min="4" max="4" width="16.140625" style="96" customWidth="1"/>
    <col min="5" max="5" width="16.140625" style="97" customWidth="1"/>
    <col min="6" max="6" width="16.140625" style="96" customWidth="1"/>
    <col min="7" max="7" width="13.57421875" style="97" customWidth="1"/>
    <col min="8" max="12" width="13.57421875" style="96" customWidth="1"/>
    <col min="13" max="16384" width="9.140625" style="96" customWidth="1"/>
  </cols>
  <sheetData>
    <row r="1" ht="12">
      <c r="A1" s="207" t="s">
        <v>250</v>
      </c>
    </row>
    <row r="2" spans="1:7" ht="12.75" customHeight="1">
      <c r="A2" s="98" t="s">
        <v>69</v>
      </c>
      <c r="B2" s="98"/>
      <c r="C2" s="98"/>
      <c r="D2" s="98"/>
      <c r="E2" s="98"/>
      <c r="F2" s="98"/>
      <c r="G2" s="98"/>
    </row>
    <row r="3" spans="1:7" ht="12.75" customHeight="1">
      <c r="A3" s="98" t="s">
        <v>191</v>
      </c>
      <c r="B3" s="99"/>
      <c r="C3" s="99"/>
      <c r="D3" s="100"/>
      <c r="E3" s="101"/>
      <c r="F3" s="100"/>
      <c r="G3" s="102"/>
    </row>
    <row r="4" spans="1:7" ht="12.75" customHeight="1">
      <c r="A4" s="98" t="s">
        <v>70</v>
      </c>
      <c r="B4" s="98"/>
      <c r="C4" s="98"/>
      <c r="D4" s="98"/>
      <c r="E4" s="98"/>
      <c r="F4" s="98"/>
      <c r="G4" s="98"/>
    </row>
    <row r="5" ht="6.75" customHeight="1"/>
    <row r="6" spans="1:7" ht="12.75" customHeight="1">
      <c r="A6" s="103"/>
      <c r="B6" s="513" t="s">
        <v>144</v>
      </c>
      <c r="C6" s="514"/>
      <c r="D6" s="514"/>
      <c r="E6" s="514"/>
      <c r="F6" s="515"/>
      <c r="G6" s="96"/>
    </row>
    <row r="7" spans="1:7" ht="24" customHeight="1">
      <c r="A7" s="104"/>
      <c r="B7" s="516"/>
      <c r="C7" s="517"/>
      <c r="D7" s="517"/>
      <c r="E7" s="517"/>
      <c r="F7" s="518"/>
      <c r="G7" s="96"/>
    </row>
    <row r="8" spans="1:7" ht="12.75" customHeight="1">
      <c r="A8" s="105"/>
      <c r="B8" s="532" t="s">
        <v>53</v>
      </c>
      <c r="C8" s="533"/>
      <c r="D8" s="532" t="s">
        <v>54</v>
      </c>
      <c r="E8" s="533"/>
      <c r="F8" s="495" t="s">
        <v>4</v>
      </c>
      <c r="G8" s="96"/>
    </row>
    <row r="9" spans="1:6" s="108" customFormat="1" ht="12.75" customHeight="1">
      <c r="A9" s="106" t="s">
        <v>55</v>
      </c>
      <c r="B9" s="107" t="s">
        <v>25</v>
      </c>
      <c r="C9" s="193" t="s">
        <v>45</v>
      </c>
      <c r="D9" s="107" t="s">
        <v>25</v>
      </c>
      <c r="E9" s="193" t="s">
        <v>45</v>
      </c>
      <c r="F9" s="495" t="s">
        <v>25</v>
      </c>
    </row>
    <row r="10" spans="1:7" ht="12.75" customHeight="1">
      <c r="A10" s="95" t="s">
        <v>56</v>
      </c>
      <c r="B10" s="109">
        <v>31917</v>
      </c>
      <c r="C10" s="194">
        <v>58.932033457043154</v>
      </c>
      <c r="D10" s="109">
        <v>22242</v>
      </c>
      <c r="E10" s="194">
        <v>41.06796654295685</v>
      </c>
      <c r="F10" s="104">
        <v>54159</v>
      </c>
      <c r="G10" s="96"/>
    </row>
    <row r="11" spans="1:7" ht="12.75" customHeight="1">
      <c r="A11" s="109" t="s">
        <v>27</v>
      </c>
      <c r="B11" s="109">
        <v>31183</v>
      </c>
      <c r="C11" s="194">
        <v>57.92005646569338</v>
      </c>
      <c r="D11" s="109">
        <v>22655</v>
      </c>
      <c r="E11" s="194">
        <v>42.07994353430662</v>
      </c>
      <c r="F11" s="104">
        <v>53838</v>
      </c>
      <c r="G11" s="96"/>
    </row>
    <row r="12" spans="1:7" ht="12.75" customHeight="1">
      <c r="A12" s="109" t="s">
        <v>28</v>
      </c>
      <c r="B12" s="109">
        <v>31014</v>
      </c>
      <c r="C12" s="194">
        <v>57.142330723169046</v>
      </c>
      <c r="D12" s="109">
        <v>23261</v>
      </c>
      <c r="E12" s="194">
        <v>42.857669276830954</v>
      </c>
      <c r="F12" s="104">
        <v>54275</v>
      </c>
      <c r="G12" s="96"/>
    </row>
    <row r="13" spans="1:7" ht="12.75" customHeight="1">
      <c r="A13" s="109" t="s">
        <v>29</v>
      </c>
      <c r="B13" s="109">
        <v>30751</v>
      </c>
      <c r="C13" s="194">
        <v>56.20522006141249</v>
      </c>
      <c r="D13" s="109">
        <v>23961</v>
      </c>
      <c r="E13" s="194">
        <v>43.79477993858751</v>
      </c>
      <c r="F13" s="104">
        <v>54712</v>
      </c>
      <c r="G13" s="96"/>
    </row>
    <row r="14" spans="1:7" ht="12.75" customHeight="1">
      <c r="A14" s="109" t="s">
        <v>30</v>
      </c>
      <c r="B14" s="109">
        <v>30729</v>
      </c>
      <c r="C14" s="194">
        <v>55.415494481713914</v>
      </c>
      <c r="D14" s="109">
        <v>24723</v>
      </c>
      <c r="E14" s="194">
        <v>44.584505518286086</v>
      </c>
      <c r="F14" s="104">
        <v>55452</v>
      </c>
      <c r="G14" s="96"/>
    </row>
    <row r="15" spans="1:7" ht="12.75" customHeight="1">
      <c r="A15" s="109" t="s">
        <v>31</v>
      </c>
      <c r="B15" s="109">
        <v>31125</v>
      </c>
      <c r="C15" s="194">
        <v>54.69738506959089</v>
      </c>
      <c r="D15" s="109">
        <v>25779</v>
      </c>
      <c r="E15" s="194">
        <v>45.302614930409106</v>
      </c>
      <c r="F15" s="104">
        <v>56904</v>
      </c>
      <c r="G15" s="96"/>
    </row>
    <row r="16" spans="1:6" s="110" customFormat="1" ht="12.75" customHeight="1">
      <c r="A16" s="109" t="s">
        <v>71</v>
      </c>
      <c r="B16" s="109">
        <v>32405</v>
      </c>
      <c r="C16" s="194">
        <v>54.42742450199872</v>
      </c>
      <c r="D16" s="109">
        <v>27133</v>
      </c>
      <c r="E16" s="194">
        <v>45.57257549800128</v>
      </c>
      <c r="F16" s="104">
        <v>59538</v>
      </c>
    </row>
    <row r="17" spans="1:7" ht="12.75" customHeight="1">
      <c r="A17" s="109" t="s">
        <v>48</v>
      </c>
      <c r="B17" s="109">
        <v>32980</v>
      </c>
      <c r="C17" s="194">
        <v>53.86160604922343</v>
      </c>
      <c r="D17" s="109">
        <v>28251</v>
      </c>
      <c r="E17" s="194">
        <v>46.13839395077657</v>
      </c>
      <c r="F17" s="104">
        <v>61231</v>
      </c>
      <c r="G17" s="96"/>
    </row>
    <row r="18" spans="1:6" s="110" customFormat="1" ht="12.75" customHeight="1">
      <c r="A18" s="109" t="s">
        <v>72</v>
      </c>
      <c r="B18" s="109">
        <v>33431</v>
      </c>
      <c r="C18" s="194">
        <v>53.200190961171224</v>
      </c>
      <c r="D18" s="109">
        <v>29409</v>
      </c>
      <c r="E18" s="194">
        <v>46.79980903882877</v>
      </c>
      <c r="F18" s="104">
        <v>62840</v>
      </c>
    </row>
    <row r="19" spans="1:6" s="110" customFormat="1" ht="12.75" customHeight="1">
      <c r="A19" s="109" t="s">
        <v>35</v>
      </c>
      <c r="B19" s="109">
        <v>33945</v>
      </c>
      <c r="C19" s="194">
        <v>52.60344026034402</v>
      </c>
      <c r="D19" s="109">
        <v>30585</v>
      </c>
      <c r="E19" s="194">
        <v>47.39655973965598</v>
      </c>
      <c r="F19" s="104">
        <v>64530</v>
      </c>
    </row>
    <row r="20" spans="1:6" s="110" customFormat="1" ht="12.75" customHeight="1">
      <c r="A20" s="109" t="s">
        <v>36</v>
      </c>
      <c r="B20" s="109">
        <v>34624</v>
      </c>
      <c r="C20" s="194">
        <v>51.920942926551305</v>
      </c>
      <c r="D20" s="109">
        <v>32062</v>
      </c>
      <c r="E20" s="194">
        <v>48.0790570734487</v>
      </c>
      <c r="F20" s="104">
        <v>66686</v>
      </c>
    </row>
    <row r="21" spans="1:6" s="110" customFormat="1" ht="12.75" customHeight="1">
      <c r="A21" s="109" t="s">
        <v>73</v>
      </c>
      <c r="B21" s="111">
        <v>35050</v>
      </c>
      <c r="C21" s="194">
        <v>51.39823735574033</v>
      </c>
      <c r="D21" s="111">
        <v>33143</v>
      </c>
      <c r="E21" s="194">
        <v>48.60176264425968</v>
      </c>
      <c r="F21" s="104">
        <v>68193</v>
      </c>
    </row>
    <row r="22" spans="1:6" s="110" customFormat="1" ht="12.75" customHeight="1">
      <c r="A22" s="109" t="s">
        <v>38</v>
      </c>
      <c r="B22" s="111">
        <v>35059</v>
      </c>
      <c r="C22" s="194">
        <v>50.69772822581812</v>
      </c>
      <c r="D22" s="111">
        <v>34094</v>
      </c>
      <c r="E22" s="194">
        <v>49.30227177418189</v>
      </c>
      <c r="F22" s="104">
        <v>69153</v>
      </c>
    </row>
    <row r="23" spans="1:7" ht="12.75" customHeight="1">
      <c r="A23" s="112" t="s">
        <v>74</v>
      </c>
      <c r="B23" s="113">
        <v>34275</v>
      </c>
      <c r="C23" s="195">
        <v>49.54967978835673</v>
      </c>
      <c r="D23" s="113">
        <v>34898</v>
      </c>
      <c r="E23" s="195">
        <v>50.45032021164327</v>
      </c>
      <c r="F23" s="398">
        <v>69173</v>
      </c>
      <c r="G23" s="96"/>
    </row>
    <row r="24" ht="6" customHeight="1"/>
    <row r="25" ht="12" customHeight="1">
      <c r="A25" s="96" t="s">
        <v>259</v>
      </c>
    </row>
    <row r="26" ht="11.25" customHeight="1"/>
    <row r="27" ht="12" customHeight="1"/>
    <row r="28" spans="1:7" ht="12" customHeight="1">
      <c r="A28" s="98" t="s">
        <v>69</v>
      </c>
      <c r="B28" s="98"/>
      <c r="C28" s="98"/>
      <c r="D28" s="98"/>
      <c r="E28" s="98"/>
      <c r="F28" s="98"/>
      <c r="G28" s="98"/>
    </row>
    <row r="29" spans="1:7" ht="12" customHeight="1">
      <c r="A29" s="98" t="s">
        <v>192</v>
      </c>
      <c r="B29" s="99"/>
      <c r="C29" s="99"/>
      <c r="D29" s="100"/>
      <c r="E29" s="101"/>
      <c r="F29" s="100"/>
      <c r="G29" s="102"/>
    </row>
    <row r="30" spans="1:7" ht="12" customHeight="1">
      <c r="A30" s="98" t="s">
        <v>253</v>
      </c>
      <c r="B30" s="98"/>
      <c r="C30" s="98"/>
      <c r="D30" s="98"/>
      <c r="E30" s="98"/>
      <c r="F30" s="98"/>
      <c r="G30" s="98"/>
    </row>
    <row r="31" ht="9" customHeight="1"/>
    <row r="32" spans="1:7" ht="15" customHeight="1">
      <c r="A32" s="103"/>
      <c r="B32" s="519" t="s">
        <v>193</v>
      </c>
      <c r="C32" s="520"/>
      <c r="D32" s="520"/>
      <c r="E32" s="520"/>
      <c r="F32" s="521"/>
      <c r="G32" s="96"/>
    </row>
    <row r="33" spans="1:7" ht="15" customHeight="1">
      <c r="A33" s="104"/>
      <c r="B33" s="522" t="s">
        <v>157</v>
      </c>
      <c r="C33" s="523"/>
      <c r="D33" s="523"/>
      <c r="E33" s="523"/>
      <c r="F33" s="524"/>
      <c r="G33" s="96"/>
    </row>
    <row r="34" spans="1:7" ht="12" customHeight="1">
      <c r="A34" s="105"/>
      <c r="B34" s="532" t="s">
        <v>53</v>
      </c>
      <c r="C34" s="533"/>
      <c r="D34" s="532" t="s">
        <v>54</v>
      </c>
      <c r="E34" s="533"/>
      <c r="F34" s="495" t="s">
        <v>4</v>
      </c>
      <c r="G34" s="96"/>
    </row>
    <row r="35" spans="1:7" ht="12" customHeight="1">
      <c r="A35" s="106" t="s">
        <v>55</v>
      </c>
      <c r="B35" s="107" t="s">
        <v>25</v>
      </c>
      <c r="C35" s="193" t="s">
        <v>45</v>
      </c>
      <c r="D35" s="107" t="s">
        <v>25</v>
      </c>
      <c r="E35" s="193" t="s">
        <v>45</v>
      </c>
      <c r="F35" s="495" t="s">
        <v>25</v>
      </c>
      <c r="G35" s="96"/>
    </row>
    <row r="36" spans="1:7" ht="12" customHeight="1">
      <c r="A36" s="109" t="s">
        <v>72</v>
      </c>
      <c r="B36" s="109">
        <v>26173</v>
      </c>
      <c r="C36" s="194">
        <v>51.43356849490046</v>
      </c>
      <c r="D36" s="109">
        <v>24714</v>
      </c>
      <c r="E36" s="194">
        <v>48.56643150509953</v>
      </c>
      <c r="F36" s="104">
        <v>50887</v>
      </c>
      <c r="G36" s="96"/>
    </row>
    <row r="37" spans="1:7" ht="12" customHeight="1">
      <c r="A37" s="109" t="s">
        <v>35</v>
      </c>
      <c r="B37" s="109">
        <v>27032</v>
      </c>
      <c r="C37" s="194">
        <v>51.21928112624817</v>
      </c>
      <c r="D37" s="109">
        <v>25745</v>
      </c>
      <c r="E37" s="194">
        <v>48.78071887375182</v>
      </c>
      <c r="F37" s="104">
        <v>52777</v>
      </c>
      <c r="G37" s="96"/>
    </row>
    <row r="38" spans="1:7" ht="12" customHeight="1">
      <c r="A38" s="109" t="s">
        <v>36</v>
      </c>
      <c r="B38" s="109">
        <v>27934</v>
      </c>
      <c r="C38" s="194">
        <v>50.515389345003435</v>
      </c>
      <c r="D38" s="109">
        <v>27364</v>
      </c>
      <c r="E38" s="194">
        <v>49.484610654996565</v>
      </c>
      <c r="F38" s="104">
        <v>55298</v>
      </c>
      <c r="G38" s="96"/>
    </row>
    <row r="39" spans="1:7" ht="12" customHeight="1">
      <c r="A39" s="109" t="s">
        <v>73</v>
      </c>
      <c r="B39" s="111">
        <v>28174</v>
      </c>
      <c r="C39" s="194">
        <v>49.93973340896199</v>
      </c>
      <c r="D39" s="111">
        <v>28242</v>
      </c>
      <c r="E39" s="194">
        <v>50.06026659103801</v>
      </c>
      <c r="F39" s="104">
        <v>56416</v>
      </c>
      <c r="G39" s="96"/>
    </row>
    <row r="40" spans="1:7" ht="12" customHeight="1">
      <c r="A40" s="109" t="s">
        <v>38</v>
      </c>
      <c r="B40" s="111">
        <v>27929</v>
      </c>
      <c r="C40" s="194">
        <v>49.082633299356786</v>
      </c>
      <c r="D40" s="111">
        <v>28973</v>
      </c>
      <c r="E40" s="194">
        <v>50.91736670064321</v>
      </c>
      <c r="F40" s="104">
        <v>56902</v>
      </c>
      <c r="G40" s="96"/>
    </row>
    <row r="41" spans="1:7" ht="12" customHeight="1" thickBot="1">
      <c r="A41" s="109" t="s">
        <v>74</v>
      </c>
      <c r="B41" s="111">
        <v>27408</v>
      </c>
      <c r="C41" s="194">
        <v>47.94122791673955</v>
      </c>
      <c r="D41" s="111">
        <v>29762</v>
      </c>
      <c r="E41" s="194">
        <v>52.05877208326045</v>
      </c>
      <c r="F41" s="104">
        <v>57170</v>
      </c>
      <c r="G41" s="96"/>
    </row>
    <row r="42" spans="1:6" s="110" customFormat="1" ht="12" customHeight="1" thickTop="1">
      <c r="A42" s="114" t="s">
        <v>75</v>
      </c>
      <c r="B42" s="114">
        <v>26508</v>
      </c>
      <c r="C42" s="196">
        <v>46.71836446951004</v>
      </c>
      <c r="D42" s="114">
        <v>30232</v>
      </c>
      <c r="E42" s="196">
        <v>53.28163553048996</v>
      </c>
      <c r="F42" s="496">
        <v>56740</v>
      </c>
    </row>
    <row r="43" spans="1:6" s="110" customFormat="1" ht="12" customHeight="1">
      <c r="A43" s="109" t="s">
        <v>58</v>
      </c>
      <c r="B43" s="109">
        <v>25656</v>
      </c>
      <c r="C43" s="194">
        <v>45.71795145942478</v>
      </c>
      <c r="D43" s="109">
        <v>30462</v>
      </c>
      <c r="E43" s="194">
        <v>54.28204854057521</v>
      </c>
      <c r="F43" s="104">
        <v>56118</v>
      </c>
    </row>
    <row r="44" spans="1:6" s="110" customFormat="1" ht="12" customHeight="1">
      <c r="A44" s="109" t="s">
        <v>133</v>
      </c>
      <c r="B44" s="109">
        <v>25644</v>
      </c>
      <c r="C44" s="194">
        <v>45.233097560545396</v>
      </c>
      <c r="D44" s="109">
        <v>31049</v>
      </c>
      <c r="E44" s="194">
        <v>54.76690243945461</v>
      </c>
      <c r="F44" s="104">
        <v>56693</v>
      </c>
    </row>
    <row r="45" spans="1:7" ht="12" customHeight="1">
      <c r="A45" s="109" t="s">
        <v>138</v>
      </c>
      <c r="B45" s="109">
        <v>25382</v>
      </c>
      <c r="C45" s="194">
        <v>44.655958056967926</v>
      </c>
      <c r="D45" s="109">
        <v>31457</v>
      </c>
      <c r="E45" s="194">
        <v>55.344041943032074</v>
      </c>
      <c r="F45" s="104">
        <v>56839</v>
      </c>
      <c r="G45" s="96"/>
    </row>
    <row r="46" spans="1:6" s="110" customFormat="1" ht="12" customHeight="1" thickBot="1">
      <c r="A46" s="109" t="s">
        <v>148</v>
      </c>
      <c r="B46" s="109">
        <v>25365</v>
      </c>
      <c r="C46" s="194">
        <v>44.62604901564067</v>
      </c>
      <c r="D46" s="109">
        <v>31474</v>
      </c>
      <c r="E46" s="194">
        <v>55.37395098435933</v>
      </c>
      <c r="F46" s="104">
        <v>56839</v>
      </c>
    </row>
    <row r="47" spans="1:6" s="110" customFormat="1" ht="12" customHeight="1" thickTop="1">
      <c r="A47" s="114" t="s">
        <v>156</v>
      </c>
      <c r="B47" s="114">
        <v>25379</v>
      </c>
      <c r="C47" s="196">
        <v>44.52065608279975</v>
      </c>
      <c r="D47" s="114">
        <v>31626</v>
      </c>
      <c r="E47" s="196">
        <v>55.47934391720024</v>
      </c>
      <c r="F47" s="496">
        <v>57005</v>
      </c>
    </row>
    <row r="48" spans="1:6" s="110" customFormat="1" ht="12" customHeight="1">
      <c r="A48" s="109" t="s">
        <v>194</v>
      </c>
      <c r="B48" s="109">
        <v>26501</v>
      </c>
      <c r="C48" s="194">
        <v>44.786385452578926</v>
      </c>
      <c r="D48" s="109">
        <v>32671</v>
      </c>
      <c r="E48" s="194">
        <v>55.213614547421074</v>
      </c>
      <c r="F48" s="104">
        <v>59172</v>
      </c>
    </row>
    <row r="49" spans="1:6" s="110" customFormat="1" ht="12" customHeight="1">
      <c r="A49" s="109" t="s">
        <v>218</v>
      </c>
      <c r="B49" s="109">
        <v>27324</v>
      </c>
      <c r="C49" s="194">
        <v>44.892057963395</v>
      </c>
      <c r="D49" s="109">
        <v>33542</v>
      </c>
      <c r="E49" s="194">
        <v>55.10794203660501</v>
      </c>
      <c r="F49" s="104">
        <v>60866</v>
      </c>
    </row>
    <row r="50" spans="1:6" s="110" customFormat="1" ht="12" customHeight="1">
      <c r="A50" s="112" t="s">
        <v>252</v>
      </c>
      <c r="B50" s="112">
        <v>28734</v>
      </c>
      <c r="C50" s="195">
        <f>B50/F50*100</f>
        <v>44.637419996271674</v>
      </c>
      <c r="D50" s="112">
        <v>35638</v>
      </c>
      <c r="E50" s="195">
        <f>D50/F50*100</f>
        <v>55.36258000372833</v>
      </c>
      <c r="F50" s="398">
        <f>B50+D50</f>
        <v>64372</v>
      </c>
    </row>
    <row r="51" ht="10.5" customHeight="1"/>
    <row r="52" spans="1:7" ht="48.75" customHeight="1">
      <c r="A52" s="531" t="s">
        <v>195</v>
      </c>
      <c r="B52" s="531"/>
      <c r="C52" s="531"/>
      <c r="D52" s="531"/>
      <c r="E52" s="531"/>
      <c r="F52" s="531"/>
      <c r="G52" s="498"/>
    </row>
    <row r="53" ht="11.25" customHeight="1">
      <c r="A53" s="6" t="s">
        <v>196</v>
      </c>
    </row>
    <row r="54" ht="12" customHeight="1">
      <c r="A54" s="57" t="s">
        <v>232</v>
      </c>
    </row>
    <row r="55" ht="12" customHeight="1">
      <c r="A55" s="57" t="s">
        <v>197</v>
      </c>
    </row>
    <row r="56" ht="12" customHeight="1">
      <c r="A56" s="57" t="s">
        <v>201</v>
      </c>
    </row>
    <row r="57" ht="12.75" customHeight="1">
      <c r="A57" s="6" t="s">
        <v>230</v>
      </c>
    </row>
    <row r="58" ht="12.75" customHeight="1">
      <c r="A58" s="6"/>
    </row>
    <row r="59" ht="10.5" customHeight="1">
      <c r="A59" s="3" t="s">
        <v>260</v>
      </c>
    </row>
    <row r="60" ht="10.5" customHeight="1">
      <c r="A60" s="3" t="s">
        <v>258</v>
      </c>
    </row>
    <row r="61" ht="12" customHeight="1">
      <c r="A61" s="3"/>
    </row>
    <row r="62" ht="12" customHeight="1"/>
    <row r="63" spans="1:7" ht="12.75" customHeight="1">
      <c r="A63" s="98" t="s">
        <v>69</v>
      </c>
      <c r="B63" s="98"/>
      <c r="C63" s="98"/>
      <c r="D63" s="98"/>
      <c r="E63" s="98"/>
      <c r="F63" s="98"/>
      <c r="G63" s="98"/>
    </row>
    <row r="64" spans="1:7" ht="12.75" customHeight="1">
      <c r="A64" s="98" t="s">
        <v>192</v>
      </c>
      <c r="B64" s="99"/>
      <c r="C64" s="99"/>
      <c r="D64" s="100"/>
      <c r="E64" s="101"/>
      <c r="F64" s="100"/>
      <c r="G64" s="102"/>
    </row>
    <row r="65" spans="1:7" ht="12.75" customHeight="1">
      <c r="A65" s="98" t="s">
        <v>253</v>
      </c>
      <c r="B65" s="98"/>
      <c r="C65" s="98"/>
      <c r="D65" s="98"/>
      <c r="E65" s="98"/>
      <c r="F65" s="98"/>
      <c r="G65" s="98"/>
    </row>
    <row r="66" spans="1:3" ht="11.25">
      <c r="A66" s="115"/>
      <c r="C66" s="96"/>
    </row>
    <row r="67" spans="1:7" ht="11.25">
      <c r="A67" s="103"/>
      <c r="B67" s="525" t="s">
        <v>255</v>
      </c>
      <c r="C67" s="526"/>
      <c r="D67" s="526"/>
      <c r="E67" s="526"/>
      <c r="F67" s="527"/>
      <c r="G67" s="96"/>
    </row>
    <row r="68" spans="1:6" s="230" customFormat="1" ht="28.5" customHeight="1">
      <c r="A68" s="116"/>
      <c r="B68" s="528"/>
      <c r="C68" s="529"/>
      <c r="D68" s="529"/>
      <c r="E68" s="529"/>
      <c r="F68" s="530"/>
    </row>
    <row r="69" spans="1:6" s="230" customFormat="1" ht="11.25">
      <c r="A69" s="117" t="s">
        <v>55</v>
      </c>
      <c r="B69" s="118" t="s">
        <v>53</v>
      </c>
      <c r="C69" s="118"/>
      <c r="D69" s="118" t="s">
        <v>54</v>
      </c>
      <c r="E69" s="118"/>
      <c r="F69" s="489" t="s">
        <v>4</v>
      </c>
    </row>
    <row r="70" spans="1:6" s="230" customFormat="1" ht="11.25">
      <c r="A70" s="119"/>
      <c r="B70" s="107" t="s">
        <v>25</v>
      </c>
      <c r="C70" s="193" t="s">
        <v>45</v>
      </c>
      <c r="D70" s="107" t="s">
        <v>25</v>
      </c>
      <c r="E70" s="193" t="s">
        <v>45</v>
      </c>
      <c r="F70" s="495" t="s">
        <v>25</v>
      </c>
    </row>
    <row r="71" spans="1:6" s="230" customFormat="1" ht="11.25">
      <c r="A71" s="120" t="s">
        <v>72</v>
      </c>
      <c r="B71" s="121">
        <v>30354</v>
      </c>
      <c r="C71" s="197">
        <v>52.33087373284601</v>
      </c>
      <c r="D71" s="121">
        <v>27650</v>
      </c>
      <c r="E71" s="197">
        <v>47.66912626715399</v>
      </c>
      <c r="F71" s="477">
        <v>58004</v>
      </c>
    </row>
    <row r="72" spans="1:6" s="231" customFormat="1" ht="11.25">
      <c r="A72" s="120" t="s">
        <v>35</v>
      </c>
      <c r="B72" s="121">
        <v>30748</v>
      </c>
      <c r="C72" s="197">
        <v>51.71381479363585</v>
      </c>
      <c r="D72" s="121">
        <v>28710</v>
      </c>
      <c r="E72" s="197">
        <v>48.28618520636416</v>
      </c>
      <c r="F72" s="477">
        <v>59458</v>
      </c>
    </row>
    <row r="73" spans="1:6" s="230" customFormat="1" ht="11.25">
      <c r="A73" s="120" t="s">
        <v>36</v>
      </c>
      <c r="B73" s="121">
        <v>31357</v>
      </c>
      <c r="C73" s="197">
        <v>50.98782094017788</v>
      </c>
      <c r="D73" s="121">
        <v>30142</v>
      </c>
      <c r="E73" s="197">
        <v>49.01217905982211</v>
      </c>
      <c r="F73" s="477">
        <v>61499</v>
      </c>
    </row>
    <row r="74" spans="1:6" s="230" customFormat="1" ht="11.25">
      <c r="A74" s="120" t="s">
        <v>37</v>
      </c>
      <c r="B74" s="121">
        <v>31551</v>
      </c>
      <c r="C74" s="197">
        <v>50.429959721245446</v>
      </c>
      <c r="D74" s="121">
        <v>31013</v>
      </c>
      <c r="E74" s="197">
        <v>49.570040278754554</v>
      </c>
      <c r="F74" s="477">
        <v>62564</v>
      </c>
    </row>
    <row r="75" spans="1:6" s="230" customFormat="1" ht="11.25">
      <c r="A75" s="120" t="s">
        <v>38</v>
      </c>
      <c r="B75" s="121">
        <v>31267</v>
      </c>
      <c r="C75" s="197">
        <v>49.59394727659169</v>
      </c>
      <c r="D75" s="121">
        <v>31779</v>
      </c>
      <c r="E75" s="197">
        <v>50.4060527234083</v>
      </c>
      <c r="F75" s="477">
        <v>63046</v>
      </c>
    </row>
    <row r="76" spans="1:6" s="230" customFormat="1" ht="12" thickBot="1">
      <c r="A76" s="120" t="s">
        <v>39</v>
      </c>
      <c r="B76" s="121">
        <v>30697</v>
      </c>
      <c r="C76" s="197">
        <v>48.405765106597705</v>
      </c>
      <c r="D76" s="121">
        <v>32719</v>
      </c>
      <c r="E76" s="197">
        <v>51.59423489340229</v>
      </c>
      <c r="F76" s="477">
        <v>63416</v>
      </c>
    </row>
    <row r="77" spans="1:6" s="231" customFormat="1" ht="12" thickTop="1">
      <c r="A77" s="122" t="s">
        <v>75</v>
      </c>
      <c r="B77" s="123">
        <v>29982</v>
      </c>
      <c r="C77" s="198">
        <v>47.22913581802716</v>
      </c>
      <c r="D77" s="123">
        <v>33500</v>
      </c>
      <c r="E77" s="198">
        <v>52.77086418197284</v>
      </c>
      <c r="F77" s="497">
        <v>63482</v>
      </c>
    </row>
    <row r="78" spans="1:6" s="231" customFormat="1" ht="11.25">
      <c r="A78" s="120" t="s">
        <v>58</v>
      </c>
      <c r="B78" s="121">
        <v>29156</v>
      </c>
      <c r="C78" s="197">
        <v>46.21993944293845</v>
      </c>
      <c r="D78" s="121">
        <v>33925</v>
      </c>
      <c r="E78" s="197">
        <v>53.78006055706156</v>
      </c>
      <c r="F78" s="477">
        <v>63081</v>
      </c>
    </row>
    <row r="79" spans="1:6" s="231" customFormat="1" ht="11.25">
      <c r="A79" s="120" t="s">
        <v>133</v>
      </c>
      <c r="B79" s="121">
        <v>29360</v>
      </c>
      <c r="C79" s="197">
        <v>45.66593563840543</v>
      </c>
      <c r="D79" s="121">
        <v>34933</v>
      </c>
      <c r="E79" s="197">
        <v>54.33406436159458</v>
      </c>
      <c r="F79" s="477">
        <v>64293</v>
      </c>
    </row>
    <row r="80" spans="1:6" s="230" customFormat="1" ht="11.25">
      <c r="A80" s="120" t="s">
        <v>138</v>
      </c>
      <c r="B80" s="121">
        <v>29760</v>
      </c>
      <c r="C80" s="197">
        <v>45.3326834023885</v>
      </c>
      <c r="D80" s="121">
        <v>35888</v>
      </c>
      <c r="E80" s="197">
        <v>54.6673165976115</v>
      </c>
      <c r="F80" s="477">
        <v>65648</v>
      </c>
    </row>
    <row r="81" spans="1:6" s="231" customFormat="1" ht="12" thickBot="1">
      <c r="A81" s="120" t="s">
        <v>148</v>
      </c>
      <c r="B81" s="121">
        <v>29989</v>
      </c>
      <c r="C81" s="197">
        <v>45.170279104095435</v>
      </c>
      <c r="D81" s="121">
        <v>36402</v>
      </c>
      <c r="E81" s="197">
        <v>54.829720895904565</v>
      </c>
      <c r="F81" s="477">
        <v>66391</v>
      </c>
    </row>
    <row r="82" spans="1:6" s="230" customFormat="1" ht="12" thickTop="1">
      <c r="A82" s="122" t="s">
        <v>156</v>
      </c>
      <c r="B82" s="123">
        <v>29877</v>
      </c>
      <c r="C82" s="198">
        <v>45.03549840973154</v>
      </c>
      <c r="D82" s="123">
        <v>36464</v>
      </c>
      <c r="E82" s="198">
        <v>54.96450159026847</v>
      </c>
      <c r="F82" s="497">
        <v>66341</v>
      </c>
    </row>
    <row r="83" spans="1:6" s="231" customFormat="1" ht="11.25">
      <c r="A83" s="120" t="s">
        <v>194</v>
      </c>
      <c r="B83" s="121">
        <v>30535</v>
      </c>
      <c r="C83" s="197">
        <v>44.923570346177044</v>
      </c>
      <c r="D83" s="121">
        <v>37436</v>
      </c>
      <c r="E83" s="197">
        <v>55.076429653822956</v>
      </c>
      <c r="F83" s="477">
        <v>67971</v>
      </c>
    </row>
    <row r="84" spans="1:6" s="231" customFormat="1" ht="11.25">
      <c r="A84" s="120" t="s">
        <v>218</v>
      </c>
      <c r="B84" s="121">
        <v>31117</v>
      </c>
      <c r="C84" s="197">
        <v>44.92261939134954</v>
      </c>
      <c r="D84" s="121">
        <v>38151</v>
      </c>
      <c r="E84" s="197">
        <v>55.07738060865046</v>
      </c>
      <c r="F84" s="477">
        <v>69268</v>
      </c>
    </row>
    <row r="85" spans="1:6" s="1" customFormat="1" ht="11.25">
      <c r="A85" s="292" t="s">
        <v>252</v>
      </c>
      <c r="B85" s="475">
        <v>31520</v>
      </c>
      <c r="C85" s="476">
        <v>44.92261939134954</v>
      </c>
      <c r="D85" s="475">
        <v>39225</v>
      </c>
      <c r="E85" s="476">
        <v>55.07738060865046</v>
      </c>
      <c r="F85" s="491">
        <f>B85+D85</f>
        <v>70745</v>
      </c>
    </row>
    <row r="86" spans="1:6" s="230" customFormat="1" ht="9.75" customHeight="1">
      <c r="A86" s="1"/>
      <c r="B86" s="200"/>
      <c r="C86" s="201"/>
      <c r="D86" s="200"/>
      <c r="E86" s="201"/>
      <c r="F86" s="200"/>
    </row>
    <row r="87" spans="1:7" s="230" customFormat="1" ht="72.75" customHeight="1">
      <c r="A87" s="531" t="s">
        <v>233</v>
      </c>
      <c r="B87" s="531"/>
      <c r="C87" s="531"/>
      <c r="D87" s="531"/>
      <c r="E87" s="531"/>
      <c r="F87" s="531"/>
      <c r="G87" s="498"/>
    </row>
    <row r="88" spans="1:6" s="230" customFormat="1" ht="11.25">
      <c r="A88" s="243" t="s">
        <v>198</v>
      </c>
      <c r="B88" s="200"/>
      <c r="C88" s="201"/>
      <c r="D88" s="200"/>
      <c r="E88" s="201"/>
      <c r="F88" s="200"/>
    </row>
    <row r="89" spans="1:7" s="230" customFormat="1" ht="11.25">
      <c r="A89" s="57" t="s">
        <v>232</v>
      </c>
      <c r="B89" s="200"/>
      <c r="C89" s="201"/>
      <c r="D89" s="200"/>
      <c r="E89" s="201"/>
      <c r="F89" s="200"/>
      <c r="G89" s="205"/>
    </row>
    <row r="90" spans="1:7" s="230" customFormat="1" ht="11.25">
      <c r="A90" s="57" t="s">
        <v>199</v>
      </c>
      <c r="B90" s="124"/>
      <c r="C90" s="125"/>
      <c r="D90" s="124"/>
      <c r="E90" s="125"/>
      <c r="F90" s="124"/>
      <c r="G90" s="124"/>
    </row>
    <row r="91" spans="1:7" s="230" customFormat="1" ht="11.25">
      <c r="A91" s="57" t="s">
        <v>202</v>
      </c>
      <c r="B91" s="124"/>
      <c r="C91" s="125"/>
      <c r="D91" s="124"/>
      <c r="E91" s="125"/>
      <c r="F91" s="124"/>
      <c r="G91" s="124"/>
    </row>
    <row r="92" spans="1:7" s="230" customFormat="1" ht="11.25">
      <c r="A92" s="6" t="s">
        <v>231</v>
      </c>
      <c r="B92" s="232"/>
      <c r="C92" s="233"/>
      <c r="D92" s="232"/>
      <c r="E92" s="233"/>
      <c r="F92" s="232"/>
      <c r="G92" s="232"/>
    </row>
    <row r="93" spans="1:7" s="230" customFormat="1" ht="11.25">
      <c r="A93" s="243"/>
      <c r="B93" s="232"/>
      <c r="C93" s="233"/>
      <c r="D93" s="232"/>
      <c r="E93" s="233"/>
      <c r="F93" s="232"/>
      <c r="G93" s="232"/>
    </row>
    <row r="94" spans="1:7" s="230" customFormat="1" ht="11.25">
      <c r="A94" s="3" t="s">
        <v>261</v>
      </c>
      <c r="B94" s="232"/>
      <c r="C94" s="233"/>
      <c r="D94" s="232"/>
      <c r="E94" s="233"/>
      <c r="F94" s="232"/>
      <c r="G94" s="232"/>
    </row>
    <row r="95" spans="1:7" s="230" customFormat="1" ht="11.25">
      <c r="A95" s="3" t="s">
        <v>258</v>
      </c>
      <c r="B95" s="232"/>
      <c r="C95" s="233"/>
      <c r="D95" s="232"/>
      <c r="E95" s="233"/>
      <c r="F95" s="232"/>
      <c r="G95" s="232"/>
    </row>
    <row r="96" spans="1:7" s="230" customFormat="1" ht="11.25">
      <c r="A96" s="3"/>
      <c r="B96" s="232"/>
      <c r="C96" s="233"/>
      <c r="D96" s="232"/>
      <c r="E96" s="233"/>
      <c r="F96" s="232"/>
      <c r="G96" s="232"/>
    </row>
    <row r="97" spans="1:7" s="230" customFormat="1" ht="11.25">
      <c r="A97" s="3"/>
      <c r="B97" s="232"/>
      <c r="C97" s="233"/>
      <c r="D97" s="232"/>
      <c r="E97" s="233"/>
      <c r="F97" s="232"/>
      <c r="G97" s="232"/>
    </row>
    <row r="98" spans="1:7" s="230" customFormat="1" ht="11.25">
      <c r="A98" s="3"/>
      <c r="B98" s="232"/>
      <c r="C98" s="233"/>
      <c r="D98" s="232"/>
      <c r="E98" s="233"/>
      <c r="F98" s="232"/>
      <c r="G98" s="232"/>
    </row>
    <row r="99" spans="1:7" s="230" customFormat="1" ht="11.25">
      <c r="A99" s="3"/>
      <c r="B99" s="232"/>
      <c r="C99" s="233"/>
      <c r="D99" s="232"/>
      <c r="E99" s="233"/>
      <c r="F99" s="232"/>
      <c r="G99" s="232"/>
    </row>
    <row r="100" spans="1:7" s="230" customFormat="1" ht="11.25">
      <c r="A100" s="3"/>
      <c r="B100" s="232"/>
      <c r="C100" s="233"/>
      <c r="D100" s="232"/>
      <c r="E100" s="233"/>
      <c r="F100" s="232"/>
      <c r="G100" s="232"/>
    </row>
    <row r="101" spans="1:7" s="230" customFormat="1" ht="11.25">
      <c r="A101" s="3"/>
      <c r="B101" s="232"/>
      <c r="C101" s="233"/>
      <c r="D101" s="232"/>
      <c r="E101" s="233"/>
      <c r="F101" s="232"/>
      <c r="G101" s="232"/>
    </row>
    <row r="102" spans="1:7" s="230" customFormat="1" ht="11.25">
      <c r="A102" s="3"/>
      <c r="B102" s="232"/>
      <c r="C102" s="233"/>
      <c r="D102" s="232"/>
      <c r="E102" s="233"/>
      <c r="F102" s="232"/>
      <c r="G102" s="232"/>
    </row>
    <row r="103" spans="1:7" s="4" customFormat="1" ht="12">
      <c r="A103" s="505" t="s">
        <v>158</v>
      </c>
      <c r="B103" s="505"/>
      <c r="C103" s="505"/>
      <c r="D103" s="505"/>
      <c r="E103" s="505"/>
      <c r="F103" s="505"/>
      <c r="G103" s="342"/>
    </row>
    <row r="104" spans="2:7" s="4" customFormat="1" ht="12">
      <c r="B104" s="342"/>
      <c r="C104" s="349"/>
      <c r="D104" s="342"/>
      <c r="E104" s="349"/>
      <c r="F104" s="342"/>
      <c r="G104" s="342"/>
    </row>
    <row r="105" spans="1:7" s="4" customFormat="1" ht="12">
      <c r="A105" s="505" t="s">
        <v>205</v>
      </c>
      <c r="B105" s="505"/>
      <c r="C105" s="505"/>
      <c r="D105" s="505"/>
      <c r="E105" s="505"/>
      <c r="F105" s="505"/>
      <c r="G105" s="342"/>
    </row>
    <row r="106" spans="1:7" s="230" customFormat="1" ht="12" thickBot="1">
      <c r="A106" s="3"/>
      <c r="B106" s="232"/>
      <c r="C106" s="233"/>
      <c r="D106" s="232"/>
      <c r="E106" s="233"/>
      <c r="F106" s="232"/>
      <c r="G106" s="232"/>
    </row>
    <row r="107" spans="1:6" s="230" customFormat="1" ht="48.75" customHeight="1">
      <c r="A107" s="405"/>
      <c r="B107" s="406" t="s">
        <v>206</v>
      </c>
      <c r="C107" s="507" t="s">
        <v>207</v>
      </c>
      <c r="D107" s="508"/>
      <c r="E107" s="509"/>
      <c r="F107" s="510" t="s">
        <v>4</v>
      </c>
    </row>
    <row r="108" spans="1:6" s="230" customFormat="1" ht="11.25">
      <c r="A108" s="407" t="s">
        <v>55</v>
      </c>
      <c r="B108" s="346" t="s">
        <v>234</v>
      </c>
      <c r="C108" s="346" t="s">
        <v>234</v>
      </c>
      <c r="D108" s="347" t="s">
        <v>235</v>
      </c>
      <c r="E108" s="348" t="s">
        <v>4</v>
      </c>
      <c r="F108" s="511"/>
    </row>
    <row r="109" spans="1:7" ht="11.25">
      <c r="A109" s="408"/>
      <c r="B109" s="343"/>
      <c r="C109" s="343"/>
      <c r="D109" s="344"/>
      <c r="E109" s="345"/>
      <c r="F109" s="512"/>
      <c r="G109" s="96"/>
    </row>
    <row r="110" spans="1:7" ht="11.25">
      <c r="A110" s="238" t="s">
        <v>160</v>
      </c>
      <c r="B110" s="350">
        <v>78764</v>
      </c>
      <c r="C110" s="350">
        <v>25816</v>
      </c>
      <c r="D110" s="350">
        <v>62867</v>
      </c>
      <c r="E110" s="351">
        <f>SUM(C110:D110)</f>
        <v>88683</v>
      </c>
      <c r="F110" s="109">
        <f>SUM(E110,B110)</f>
        <v>167447</v>
      </c>
      <c r="G110" s="96"/>
    </row>
    <row r="111" spans="1:6" s="110" customFormat="1" ht="11.25">
      <c r="A111" s="238" t="s">
        <v>218</v>
      </c>
      <c r="B111" s="350">
        <v>78526</v>
      </c>
      <c r="C111" s="350">
        <v>23951</v>
      </c>
      <c r="D111" s="350">
        <v>60866</v>
      </c>
      <c r="E111" s="351">
        <v>84817</v>
      </c>
      <c r="F111" s="109">
        <f>SUM(E111,B111)</f>
        <v>163343</v>
      </c>
    </row>
    <row r="112" spans="1:6" s="110" customFormat="1" ht="11.25">
      <c r="A112" s="238" t="s">
        <v>252</v>
      </c>
      <c r="B112" s="477">
        <v>80010</v>
      </c>
      <c r="C112" s="477">
        <v>24164</v>
      </c>
      <c r="D112" s="477">
        <v>64372</v>
      </c>
      <c r="E112" s="121">
        <v>88536</v>
      </c>
      <c r="F112" s="109">
        <f>SUM(E112,B112)</f>
        <v>168546</v>
      </c>
    </row>
    <row r="113" spans="2:7" s="230" customFormat="1" ht="11.25">
      <c r="B113" s="232"/>
      <c r="C113" s="233"/>
      <c r="D113" s="232"/>
      <c r="E113" s="233"/>
      <c r="F113" s="232"/>
      <c r="G113" s="232"/>
    </row>
    <row r="114" spans="1:7" s="230" customFormat="1" ht="11.25">
      <c r="A114" s="352" t="s">
        <v>236</v>
      </c>
      <c r="B114" s="232"/>
      <c r="C114" s="233"/>
      <c r="D114" s="232"/>
      <c r="E114" s="233"/>
      <c r="F114" s="232"/>
      <c r="G114" s="232"/>
    </row>
    <row r="115" spans="1:7" s="230" customFormat="1" ht="11.25">
      <c r="A115" s="409" t="s">
        <v>208</v>
      </c>
      <c r="B115" s="232"/>
      <c r="C115" s="233"/>
      <c r="D115" s="232"/>
      <c r="E115" s="233"/>
      <c r="F115" s="232"/>
      <c r="G115" s="232"/>
    </row>
    <row r="116" spans="1:7" s="230" customFormat="1" ht="11.25">
      <c r="A116" s="409" t="s">
        <v>209</v>
      </c>
      <c r="B116" s="96"/>
      <c r="C116" s="96"/>
      <c r="D116" s="96"/>
      <c r="E116" s="96"/>
      <c r="F116" s="96"/>
      <c r="G116" s="97"/>
    </row>
    <row r="117" spans="1:4" s="230" customFormat="1" ht="11.25">
      <c r="A117" s="409"/>
      <c r="B117" s="96"/>
      <c r="C117" s="96"/>
      <c r="D117" s="97"/>
    </row>
    <row r="118" spans="4:7" ht="11.25">
      <c r="D118" s="97"/>
      <c r="E118" s="96"/>
      <c r="G118" s="96"/>
    </row>
    <row r="119" spans="4:7" ht="11.25">
      <c r="D119" s="97"/>
      <c r="E119" s="96"/>
      <c r="G119" s="96"/>
    </row>
    <row r="120" spans="4:7" ht="11.25">
      <c r="D120" s="97"/>
      <c r="E120" s="96"/>
      <c r="G120" s="96"/>
    </row>
    <row r="121" spans="4:7" ht="11.25">
      <c r="D121" s="97"/>
      <c r="E121" s="96"/>
      <c r="G121" s="96"/>
    </row>
    <row r="122" spans="4:7" ht="11.25">
      <c r="D122" s="97"/>
      <c r="E122" s="96"/>
      <c r="G122" s="96"/>
    </row>
    <row r="123" spans="1:7" ht="11.25">
      <c r="A123" s="110"/>
      <c r="C123" s="96"/>
      <c r="E123" s="96"/>
      <c r="G123" s="96"/>
    </row>
    <row r="124" spans="1:7" ht="11.25">
      <c r="A124" s="110"/>
      <c r="C124" s="96"/>
      <c r="E124" s="96"/>
      <c r="G124" s="96"/>
    </row>
    <row r="125" ht="11.25">
      <c r="A125" s="110"/>
    </row>
    <row r="126" spans="1:4" ht="11.25">
      <c r="A126" s="110"/>
      <c r="B126" s="108"/>
      <c r="C126" s="108"/>
      <c r="D126" s="97"/>
    </row>
    <row r="127" spans="3:5" ht="11.25">
      <c r="C127" s="96"/>
      <c r="E127" s="96"/>
    </row>
    <row r="128" spans="3:5" ht="11.25">
      <c r="C128" s="96"/>
      <c r="E128" s="96"/>
    </row>
    <row r="129" spans="3:5" ht="11.25">
      <c r="C129" s="96"/>
      <c r="E129" s="96"/>
    </row>
    <row r="130" spans="1:5" ht="12">
      <c r="A130" s="126"/>
      <c r="C130" s="96"/>
      <c r="E130" s="96"/>
    </row>
    <row r="131" spans="3:5" ht="11.25">
      <c r="C131" s="96"/>
      <c r="E131" s="96"/>
    </row>
    <row r="132" spans="3:5" ht="11.25">
      <c r="C132" s="96"/>
      <c r="E132" s="96"/>
    </row>
    <row r="133" spans="3:5" ht="11.25">
      <c r="C133" s="96"/>
      <c r="E133" s="96"/>
    </row>
    <row r="134" spans="3:5" ht="11.25">
      <c r="C134" s="96"/>
      <c r="E134" s="96"/>
    </row>
    <row r="135" spans="3:5" ht="11.25">
      <c r="C135" s="96"/>
      <c r="E135" s="96"/>
    </row>
    <row r="137" spans="2:4" ht="11.25">
      <c r="B137" s="108"/>
      <c r="C137" s="108"/>
      <c r="D137" s="97"/>
    </row>
    <row r="138" spans="3:5" ht="11.25">
      <c r="C138" s="96"/>
      <c r="E138" s="96"/>
    </row>
    <row r="139" spans="3:5" ht="11.25">
      <c r="C139" s="96"/>
      <c r="E139" s="96"/>
    </row>
    <row r="140" spans="3:5" ht="11.25">
      <c r="C140" s="96"/>
      <c r="E140" s="96"/>
    </row>
    <row r="141" spans="1:5" ht="12">
      <c r="A141" s="126"/>
      <c r="C141" s="96"/>
      <c r="E141" s="96"/>
    </row>
    <row r="142" spans="3:5" ht="11.25">
      <c r="C142" s="96"/>
      <c r="E142" s="96"/>
    </row>
    <row r="143" spans="3:5" ht="11.25">
      <c r="C143" s="96"/>
      <c r="E143" s="96"/>
    </row>
    <row r="144" spans="3:5" ht="11.25">
      <c r="C144" s="96"/>
      <c r="E144" s="96"/>
    </row>
    <row r="145" spans="3:5" ht="11.25">
      <c r="C145" s="96"/>
      <c r="E145" s="96"/>
    </row>
    <row r="146" spans="3:5" ht="11.25">
      <c r="C146" s="96"/>
      <c r="E146" s="96"/>
    </row>
    <row r="148" spans="2:4" ht="11.25">
      <c r="B148" s="108"/>
      <c r="C148" s="108"/>
      <c r="D148" s="97"/>
    </row>
    <row r="149" spans="3:5" ht="11.25">
      <c r="C149" s="96"/>
      <c r="E149" s="96"/>
    </row>
    <row r="150" spans="3:5" ht="11.25">
      <c r="C150" s="96"/>
      <c r="E150" s="96"/>
    </row>
    <row r="151" spans="3:5" ht="11.25">
      <c r="C151" s="96"/>
      <c r="E151" s="96"/>
    </row>
    <row r="152" spans="1:5" ht="12">
      <c r="A152" s="126"/>
      <c r="C152" s="96"/>
      <c r="E152" s="96"/>
    </row>
    <row r="153" spans="3:5" ht="11.25">
      <c r="C153" s="96"/>
      <c r="E153" s="96"/>
    </row>
    <row r="154" spans="3:5" ht="11.25">
      <c r="C154" s="96"/>
      <c r="E154" s="96"/>
    </row>
    <row r="155" spans="3:5" ht="11.25">
      <c r="C155" s="96"/>
      <c r="E155" s="96"/>
    </row>
    <row r="156" spans="3:5" ht="11.25">
      <c r="C156" s="96"/>
      <c r="E156" s="96"/>
    </row>
    <row r="157" spans="3:5" ht="11.25">
      <c r="C157" s="96"/>
      <c r="E157" s="96"/>
    </row>
    <row r="159" spans="2:4" ht="11.25">
      <c r="B159" s="108"/>
      <c r="C159" s="108"/>
      <c r="D159" s="97"/>
    </row>
    <row r="160" spans="3:5" ht="11.25">
      <c r="C160" s="96"/>
      <c r="E160" s="96"/>
    </row>
    <row r="161" spans="3:5" ht="11.25">
      <c r="C161" s="96"/>
      <c r="E161" s="96"/>
    </row>
    <row r="162" spans="3:5" ht="11.25">
      <c r="C162" s="96"/>
      <c r="E162" s="96"/>
    </row>
    <row r="163" spans="1:5" ht="12">
      <c r="A163" s="126"/>
      <c r="C163" s="96"/>
      <c r="E163" s="96"/>
    </row>
    <row r="164" spans="3:5" ht="11.25">
      <c r="C164" s="96"/>
      <c r="E164" s="96"/>
    </row>
    <row r="165" spans="3:5" ht="11.25">
      <c r="C165" s="96"/>
      <c r="E165" s="96"/>
    </row>
    <row r="166" spans="3:5" ht="11.25">
      <c r="C166" s="96"/>
      <c r="E166" s="96"/>
    </row>
    <row r="167" spans="3:5" ht="11.25">
      <c r="C167" s="96"/>
      <c r="E167" s="96"/>
    </row>
    <row r="168" spans="3:5" ht="11.25">
      <c r="C168" s="96"/>
      <c r="E168" s="96"/>
    </row>
    <row r="170" spans="2:4" ht="11.25">
      <c r="B170" s="108"/>
      <c r="C170" s="108"/>
      <c r="D170" s="97"/>
    </row>
    <row r="171" spans="3:5" ht="11.25">
      <c r="C171" s="96"/>
      <c r="E171" s="96"/>
    </row>
    <row r="172" spans="3:5" ht="11.25">
      <c r="C172" s="96"/>
      <c r="E172" s="96"/>
    </row>
    <row r="173" spans="3:5" ht="11.25">
      <c r="C173" s="96"/>
      <c r="E173" s="96"/>
    </row>
    <row r="174" spans="1:5" ht="12">
      <c r="A174" s="126"/>
      <c r="C174" s="96"/>
      <c r="E174" s="96"/>
    </row>
    <row r="175" spans="3:5" ht="11.25">
      <c r="C175" s="96"/>
      <c r="E175" s="96"/>
    </row>
    <row r="176" spans="2:5" ht="11.25">
      <c r="B176" s="127"/>
      <c r="C176" s="127"/>
      <c r="E176" s="96"/>
    </row>
    <row r="177" spans="3:5" ht="11.25">
      <c r="C177" s="96"/>
      <c r="E177" s="96"/>
    </row>
    <row r="178" spans="3:5" ht="11.25">
      <c r="C178" s="96"/>
      <c r="E178" s="96"/>
    </row>
    <row r="179" spans="3:5" ht="11.25">
      <c r="C179" s="96"/>
      <c r="E179" s="96"/>
    </row>
    <row r="181" spans="2:4" ht="11.25">
      <c r="B181" s="108"/>
      <c r="C181" s="108"/>
      <c r="D181" s="97"/>
    </row>
    <row r="182" spans="3:5" ht="11.25">
      <c r="C182" s="96"/>
      <c r="E182" s="96"/>
    </row>
    <row r="183" spans="3:5" ht="11.25">
      <c r="C183" s="96"/>
      <c r="E183" s="96"/>
    </row>
    <row r="184" spans="3:5" ht="11.25">
      <c r="C184" s="96"/>
      <c r="E184" s="96"/>
    </row>
    <row r="185" spans="1:5" ht="12">
      <c r="A185" s="126"/>
      <c r="C185" s="96"/>
      <c r="E185" s="96"/>
    </row>
    <row r="186" spans="3:5" ht="11.25">
      <c r="C186" s="96"/>
      <c r="E186" s="96"/>
    </row>
    <row r="187" spans="2:5" ht="11.25">
      <c r="B187" s="127"/>
      <c r="C187" s="127"/>
      <c r="E187" s="96"/>
    </row>
    <row r="188" spans="3:5" ht="11.25">
      <c r="C188" s="96"/>
      <c r="E188" s="96"/>
    </row>
    <row r="189" spans="3:5" ht="11.25">
      <c r="C189" s="96"/>
      <c r="E189" s="96"/>
    </row>
    <row r="190" spans="3:5" ht="11.25">
      <c r="C190" s="96"/>
      <c r="E190" s="96"/>
    </row>
    <row r="192" spans="2:4" ht="11.25">
      <c r="B192" s="108"/>
      <c r="C192" s="108"/>
      <c r="D192" s="97"/>
    </row>
    <row r="193" spans="3:5" ht="11.25">
      <c r="C193" s="96"/>
      <c r="E193" s="96"/>
    </row>
    <row r="194" spans="3:5" ht="11.25">
      <c r="C194" s="96"/>
      <c r="E194" s="96"/>
    </row>
    <row r="195" spans="3:5" ht="11.25">
      <c r="C195" s="96"/>
      <c r="E195" s="96"/>
    </row>
    <row r="196" spans="1:5" ht="12">
      <c r="A196" s="126"/>
      <c r="C196" s="96"/>
      <c r="E196" s="96"/>
    </row>
    <row r="197" spans="3:5" ht="11.25">
      <c r="C197" s="96"/>
      <c r="E197" s="96"/>
    </row>
    <row r="198" spans="2:5" ht="11.25">
      <c r="B198" s="127"/>
      <c r="C198" s="127"/>
      <c r="E198" s="96"/>
    </row>
    <row r="199" spans="3:5" ht="11.25">
      <c r="C199" s="96"/>
      <c r="E199" s="96"/>
    </row>
    <row r="200" spans="3:5" ht="11.25">
      <c r="C200" s="96"/>
      <c r="E200" s="96"/>
    </row>
    <row r="201" spans="3:5" ht="11.25">
      <c r="C201" s="96"/>
      <c r="E201" s="96"/>
    </row>
    <row r="203" spans="2:4" ht="11.25">
      <c r="B203" s="108"/>
      <c r="C203" s="108"/>
      <c r="D203" s="97"/>
    </row>
    <row r="204" spans="3:5" ht="11.25">
      <c r="C204" s="96"/>
      <c r="E204" s="96"/>
    </row>
    <row r="205" spans="3:5" ht="11.25">
      <c r="C205" s="96"/>
      <c r="E205" s="96"/>
    </row>
    <row r="206" spans="3:5" ht="11.25">
      <c r="C206" s="96"/>
      <c r="E206" s="96"/>
    </row>
    <row r="207" spans="1:5" ht="12">
      <c r="A207" s="126"/>
      <c r="C207" s="96"/>
      <c r="E207" s="96"/>
    </row>
    <row r="208" spans="3:5" ht="11.25">
      <c r="C208" s="96"/>
      <c r="E208" s="96"/>
    </row>
    <row r="209" spans="2:5" ht="11.25">
      <c r="B209" s="127"/>
      <c r="C209" s="127"/>
      <c r="E209" s="96"/>
    </row>
    <row r="210" spans="3:5" ht="11.25">
      <c r="C210" s="96"/>
      <c r="E210" s="96"/>
    </row>
    <row r="211" spans="3:5" ht="11.25">
      <c r="C211" s="96"/>
      <c r="E211" s="96"/>
    </row>
    <row r="212" spans="3:5" ht="11.25">
      <c r="C212" s="96"/>
      <c r="E212" s="96"/>
    </row>
  </sheetData>
  <sheetProtection/>
  <mergeCells count="14">
    <mergeCell ref="B34:C34"/>
    <mergeCell ref="D34:E34"/>
    <mergeCell ref="B8:C8"/>
    <mergeCell ref="D8:E8"/>
    <mergeCell ref="C107:E107"/>
    <mergeCell ref="F107:F109"/>
    <mergeCell ref="A103:F103"/>
    <mergeCell ref="A105:F105"/>
    <mergeCell ref="B6:F7"/>
    <mergeCell ref="B32:F32"/>
    <mergeCell ref="B33:F33"/>
    <mergeCell ref="B67:F68"/>
    <mergeCell ref="A52:F52"/>
    <mergeCell ref="A87:F87"/>
  </mergeCells>
  <printOptions horizontalCentered="1"/>
  <pageMargins left="0.3937007874015748" right="0.3937007874015748" top="0.5905511811023623" bottom="0.5905511811023623" header="0.5118110236220472" footer="0.5118110236220472"/>
  <pageSetup horizontalDpi="600" verticalDpi="600" orientation="portrait" paperSize="9" scale="95" r:id="rId2"/>
  <headerFooter alignWithMargins="0">
    <oddFooter>&amp;R&amp;A</oddFooter>
  </headerFooter>
  <rowBreaks count="1" manualBreakCount="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2008-12-01T17:42:50Z</cp:lastPrinted>
  <dcterms:created xsi:type="dcterms:W3CDTF">2002-08-14T09:55:25Z</dcterms:created>
  <dcterms:modified xsi:type="dcterms:W3CDTF">2012-04-06T10:49:00Z</dcterms:modified>
  <cp:category/>
  <cp:version/>
  <cp:contentType/>
  <cp:contentStatus/>
</cp:coreProperties>
</file>