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7668" yWindow="3672" windowWidth="7656" windowHeight="3696" tabRatio="596" activeTab="0"/>
  </bookViews>
  <sheets>
    <sheet name="INHOUD" sheetId="1" r:id="rId1"/>
    <sheet name="08EVO01" sheetId="2" r:id="rId2"/>
    <sheet name="08EVO02" sheetId="3" r:id="rId3"/>
    <sheet name="08EVO03" sheetId="4" r:id="rId4"/>
    <sheet name="08EVO04" sheetId="5" r:id="rId5"/>
    <sheet name="08EVO05" sheetId="6" r:id="rId6"/>
    <sheet name="08EVO06" sheetId="7" r:id="rId7"/>
    <sheet name="08EVO07" sheetId="8" r:id="rId8"/>
    <sheet name="08EVO08" sheetId="9" r:id="rId9"/>
    <sheet name="08EVO09" sheetId="10" r:id="rId10"/>
    <sheet name="08EVO10" sheetId="11" r:id="rId11"/>
    <sheet name="08EVO11" sheetId="12" r:id="rId12"/>
    <sheet name="08EVO12" sheetId="13" r:id="rId13"/>
    <sheet name="08EVO13" sheetId="14" r:id="rId14"/>
    <sheet name="08EVO14" sheetId="15" r:id="rId15"/>
    <sheet name="08EVO15" sheetId="16" r:id="rId16"/>
    <sheet name="08EVO16" sheetId="17" r:id="rId17"/>
  </sheets>
  <definedNames>
    <definedName name="_xlnm.Print_Area" localSheetId="7">'08EVO07'!#REF!</definedName>
    <definedName name="_xlnm.Print_Area" localSheetId="8">'08EVO08'!$A$1:$F$123</definedName>
    <definedName name="_xlnm.Print_Area" localSheetId="9">'08EVO09'!#REF!</definedName>
    <definedName name="_xlnm.Print_Area" localSheetId="12">'08EVO12'!$A$1:$L$48</definedName>
    <definedName name="_xlnm.Print_Area" localSheetId="13">'08EVO13'!$A$1:$L$40</definedName>
    <definedName name="_xlnm.Print_Area" localSheetId="14">'08EVO14'!$A$3:$L$53</definedName>
    <definedName name="_xlnm.Print_Area" localSheetId="15">'08EVO15'!$A$1:$D$57</definedName>
    <definedName name="_xlnm.Print_Area" localSheetId="16">'08EVO16'!$A$1:$I$105</definedName>
  </definedNames>
  <calcPr fullCalcOnLoad="1"/>
</workbook>
</file>

<file path=xl/sharedStrings.xml><?xml version="1.0" encoding="utf-8"?>
<sst xmlns="http://schemas.openxmlformats.org/spreadsheetml/2006/main" count="1932" uniqueCount="315">
  <si>
    <t>Provincie</t>
  </si>
  <si>
    <t>Gemeente</t>
  </si>
  <si>
    <t>Jongens</t>
  </si>
  <si>
    <t>Meisjes</t>
  </si>
  <si>
    <t>Totaal</t>
  </si>
  <si>
    <t>onderwijs</t>
  </si>
  <si>
    <t>J</t>
  </si>
  <si>
    <t>M</t>
  </si>
  <si>
    <t>T</t>
  </si>
  <si>
    <t>Privaatrechtelijk</t>
  </si>
  <si>
    <t>Voortgezette opleidingen</t>
  </si>
  <si>
    <t>Gemeenschaps-</t>
  </si>
  <si>
    <t>rechtspersoon</t>
  </si>
  <si>
    <t>1991-1992</t>
  </si>
  <si>
    <t>1992-1993</t>
  </si>
  <si>
    <t>1993-1994</t>
  </si>
  <si>
    <t>1994-1995</t>
  </si>
  <si>
    <t>1995-1996</t>
  </si>
  <si>
    <t>1996-1997</t>
  </si>
  <si>
    <t>1997-1998</t>
  </si>
  <si>
    <t>1998-1999</t>
  </si>
  <si>
    <t>1999-2000</t>
  </si>
  <si>
    <t>2000-2001</t>
  </si>
  <si>
    <t>Verhouding t.o.v.</t>
  </si>
  <si>
    <t>Schooljaar</t>
  </si>
  <si>
    <t>Absoluut</t>
  </si>
  <si>
    <t>Procent</t>
  </si>
  <si>
    <t>1986 - 1987</t>
  </si>
  <si>
    <t>1987 - 1988</t>
  </si>
  <si>
    <t>1988 - 1989</t>
  </si>
  <si>
    <t>1989 - 1990</t>
  </si>
  <si>
    <t>1990 - 1991</t>
  </si>
  <si>
    <t xml:space="preserve">1991 - 1992 </t>
  </si>
  <si>
    <t xml:space="preserve">1992 - 1993 </t>
  </si>
  <si>
    <t xml:space="preserve">1993 - 1994 </t>
  </si>
  <si>
    <t>1994 - 1995</t>
  </si>
  <si>
    <t>1995 - 1996</t>
  </si>
  <si>
    <t>1996 - 1997</t>
  </si>
  <si>
    <t>1997 - 1998</t>
  </si>
  <si>
    <t>1998 - 1999</t>
  </si>
  <si>
    <t>1999 - 2000</t>
  </si>
  <si>
    <t>2000 - 2001</t>
  </si>
  <si>
    <t xml:space="preserve">      de inrichtende macht van de provinciale scholen die op het grondgebied van het Brussels Hoofdstedelijk Gewest gelegen waren.</t>
  </si>
  <si>
    <t xml:space="preserve">      De leerlingen uit deze onderwijsinstellingen werden in het schooljaar 1994-1995 bij het provinciaal onderwijs geteld.  </t>
  </si>
  <si>
    <t xml:space="preserve">     Vanaf het schooljaar 1995-1996 werden deze leerlingen bij het gemeentelijk onderwijs geteld. </t>
  </si>
  <si>
    <t>Procentueel</t>
  </si>
  <si>
    <t xml:space="preserve">aandeel </t>
  </si>
  <si>
    <t>Gemeente, OCMW</t>
  </si>
  <si>
    <t>1992 - 1993</t>
  </si>
  <si>
    <t>Gemeente en</t>
  </si>
  <si>
    <t>intercommunale</t>
  </si>
  <si>
    <t>en intercommunale</t>
  </si>
  <si>
    <t>HOGESCHOLENONDERWIJS</t>
  </si>
  <si>
    <t>Mannen</t>
  </si>
  <si>
    <t>Vrouwen</t>
  </si>
  <si>
    <t>Academiejaar</t>
  </si>
  <si>
    <t xml:space="preserve">1985 - 1986 </t>
  </si>
  <si>
    <t>1999 - 2000 (5)</t>
  </si>
  <si>
    <t xml:space="preserve">2000 - 2001 </t>
  </si>
  <si>
    <t xml:space="preserve">      het departement Cultuur naar het departement Onderwijs werden overgeheveld, mee opgenomen in de tabellen.</t>
  </si>
  <si>
    <t>(4) In deze tabel zijn de vrije studenten niet meer in het cijfermateriaal opgenomen vanaf het academiejaar 1993-1994.</t>
  </si>
  <si>
    <t xml:space="preserve">(5) Met ingang van het academiejaar 1999-2000 worden de cijfergegevens voor de aanmaak van de tabellen van het hogescholenonderwijs ontleend </t>
  </si>
  <si>
    <t xml:space="preserve">     aan de Databank Tertiair Onderwijs (DTO). Deze databank vervangt vanaf dan de traditionele gegevensopvraging.  De daling van de</t>
  </si>
  <si>
    <t xml:space="preserve">     studentenaantallen in het academiejaar 1999-2000, zichtbaar in de evolutietabellen, wordt verklaard door de nieuwe wijze van registratie</t>
  </si>
  <si>
    <t xml:space="preserve">     van IAJ-studenten.  In de traditionele opvraging werden IAJ-studenten (Individueel Aangepast Jaarprogramma), vaak dubbel geregistreerd</t>
  </si>
  <si>
    <t xml:space="preserve">     ze zijn ingeschreven.  In realiteit stijgt de studentenbevolking in het hogescholenonderwijs in het academiejaar 1999-2000.</t>
  </si>
  <si>
    <t>Initiële lerarenopleiding van academisch niveau</t>
  </si>
  <si>
    <t>UNIVERSITAIR ONDERWIJS</t>
  </si>
  <si>
    <t>ACADEMIEJAAR 1985-1986 t.e.m. 1998-1999</t>
  </si>
  <si>
    <t>1991 - 1992</t>
  </si>
  <si>
    <t>1993 - 1994</t>
  </si>
  <si>
    <t xml:space="preserve">1996 - 1997 </t>
  </si>
  <si>
    <t xml:space="preserve">1998 - 1999 </t>
  </si>
  <si>
    <t>1999 - 2000 (1)</t>
  </si>
  <si>
    <t>,</t>
  </si>
  <si>
    <t xml:space="preserve">EVOLUTIE VAN HET AANTAL LEERLINGEN </t>
  </si>
  <si>
    <t>IN HET BUITENGEWOON ONDERWIJS VAN HET TYPE 5</t>
  </si>
  <si>
    <t>Buitengewoon kleuteronderwijs - type 5</t>
  </si>
  <si>
    <t>n.b.</t>
  </si>
  <si>
    <t>Buitengewoon lager onderwijs - type 5</t>
  </si>
  <si>
    <t>Buitengewoon secundair onderwijs - type 5</t>
  </si>
  <si>
    <t>EVOLUTIE VAN HET AANTAL LEERLINGEN VANAF HET SCHOOLJAAR 1992-1993</t>
  </si>
  <si>
    <t>DEELTIJDS SECUNDAIR ONDERWIJS</t>
  </si>
  <si>
    <t>SECUNDAIR ONDERWIJS VOOR SOCIALE PROMOTIE</t>
  </si>
  <si>
    <t>Gemeente/VGC</t>
  </si>
  <si>
    <t>LINEAIR ONDERWIJS</t>
  </si>
  <si>
    <t>Referteperiode</t>
  </si>
  <si>
    <t>1/9/1999 - 31/1/2000</t>
  </si>
  <si>
    <t>1/2/2000 - 31/1/2001</t>
  </si>
  <si>
    <t>MODULAIR ONDERWIJS</t>
  </si>
  <si>
    <t>HOGER ONDERWIJS VOOR SOCIALE PROMOTIE</t>
  </si>
  <si>
    <t>EVOLUTIE VAN HET AANTAL CURSISTEN VANAF HET WERKJAAR 1990-1991</t>
  </si>
  <si>
    <t>Werkjaar</t>
  </si>
  <si>
    <t>Jaar</t>
  </si>
  <si>
    <t>Ingeschreven cursisten</t>
  </si>
  <si>
    <t xml:space="preserve">(1) In 1999 werd de naam 'afstandsonderwijs' vervangen door B.I.S. - 'Begeleid Individueel Studeren'. </t>
  </si>
  <si>
    <t>BEELDENDE KUNST</t>
  </si>
  <si>
    <t>MUZIEK, WOORDKUNST EN DANS</t>
  </si>
  <si>
    <t>TOTAAL DEELTIJDS KUNSTONDERWIJS</t>
  </si>
  <si>
    <t>Beeldende</t>
  </si>
  <si>
    <t>Muziek, Woordkunst, Dans</t>
  </si>
  <si>
    <t>Totaal Deeltijds</t>
  </si>
  <si>
    <t>Kunst (BK)</t>
  </si>
  <si>
    <t>Muziek (M)</t>
  </si>
  <si>
    <t>Woordkunst (W)</t>
  </si>
  <si>
    <t>Dans (D)</t>
  </si>
  <si>
    <t>Totaal MWD</t>
  </si>
  <si>
    <t>Kunstonderwijs</t>
  </si>
  <si>
    <t>(1) De telling is gebaseerd op het aantal financierbare leerlingen, geteld op 1 februari.</t>
  </si>
  <si>
    <t xml:space="preserve">     Wie meer dan één studierichting volgt, wordt meer dan éénmaal geteld.</t>
  </si>
  <si>
    <t>2001 - 2002</t>
  </si>
  <si>
    <t>1/2/2001 - 31/1/2002</t>
  </si>
  <si>
    <t>2001-2002</t>
  </si>
  <si>
    <t xml:space="preserve">2001 - 2002 </t>
  </si>
  <si>
    <t xml:space="preserve">      De heffing van deze vorm van remgeld leidde tot een vermindering van het aantal inschrijvingen.</t>
  </si>
  <si>
    <t>(2) Sinds mei 2000 wordt een beperkt inschrijvingsgeld gevraagd voor de cursussen van B.I.S..</t>
  </si>
  <si>
    <t>2002-2003</t>
  </si>
  <si>
    <t>2002 - 2003</t>
  </si>
  <si>
    <t xml:space="preserve">2002 - 2003 </t>
  </si>
  <si>
    <t>1/2/2002 - 31/1/2003</t>
  </si>
  <si>
    <t>Voortgezette lerarenopleidingen</t>
  </si>
  <si>
    <t>en OCMW</t>
  </si>
  <si>
    <t>Gemeente,</t>
  </si>
  <si>
    <t>OCMW</t>
  </si>
  <si>
    <t>Totaal van de academische basisopleidingen, voortgezette opleidingen GAS en GGS, academische initiële lerarenopleidingen, afzonderlijke vakken, navorser, doctoraats- opleidingen en doctoraten.</t>
  </si>
  <si>
    <t>BEGELEID INDIVIDUEEL STUDEREN (1)(2)</t>
  </si>
  <si>
    <t>2003-2004</t>
  </si>
  <si>
    <t>2003 - 2004</t>
  </si>
  <si>
    <t xml:space="preserve">2003 - 2004 </t>
  </si>
  <si>
    <t>1/2/2003 - 31/1/2004</t>
  </si>
  <si>
    <t>2004-2005</t>
  </si>
  <si>
    <t>2004 - 2005</t>
  </si>
  <si>
    <t>1/2/2004 - 31/1/2005</t>
  </si>
  <si>
    <t xml:space="preserve">     en dubbel geteld in de tabellen. In DTO worden de IAJ-studenten slechts éénmaal geregistreerd, in het laagste jaar waarin </t>
  </si>
  <si>
    <t>2004 - 2005 (6)</t>
  </si>
  <si>
    <t>2004 - 2005 (2)</t>
  </si>
  <si>
    <t>kandidaturen en licenties</t>
  </si>
  <si>
    <t>HOGER ONDERWIJS</t>
  </si>
  <si>
    <t>2005-2006</t>
  </si>
  <si>
    <t>2005 - 2006</t>
  </si>
  <si>
    <t xml:space="preserve">(1) Ingevolge de splitsing van de provincie Brabant werd de Vlaamse Gemeenschapscommissie vanaf 1 januari 1995 </t>
  </si>
  <si>
    <t>(2) Om dubbeltellingen te vermijden werden de leerlingen in het buitengewoon onderwijs van het type 5 niet meegeteld in deze tabel (zie toelichting).</t>
  </si>
  <si>
    <t>TOTAAL KLEUTERONDERWIJS (1)(2)</t>
  </si>
  <si>
    <t>BUITENGEWOON KLEUTERONDERWIJS (1)(2)</t>
  </si>
  <si>
    <t>TOTAAL KLEUTERONDERWIJS NAAR GESLACHT (1)(2)</t>
  </si>
  <si>
    <t>BUITENGEWOON KLEUTERONDERWIJS NAAR GESLACHT (1)(2)</t>
  </si>
  <si>
    <t>BUITENGEWOON LAGER ONDERWIJS (1)(2)</t>
  </si>
  <si>
    <t>TOTAAL LAGER ONDERWIJS (1)(2)</t>
  </si>
  <si>
    <t>BUITENGEWOON LAGER ONDERWIJS NAAR GESLACHT (1)(2)</t>
  </si>
  <si>
    <t>TOTAAL LAGER ONDERWIJS NAAR GESLACHT (1)(2)</t>
  </si>
  <si>
    <t xml:space="preserve">GEWOON KLEUTERONDERWIJS </t>
  </si>
  <si>
    <t xml:space="preserve">GEWOON KLEUTERONDERWIJS NAAR GESLACHT </t>
  </si>
  <si>
    <t xml:space="preserve">GEWOON LAGER ONDERWIJS </t>
  </si>
  <si>
    <t xml:space="preserve">GEWOON LAGER ONDERWIJS NAAR GESLACHT </t>
  </si>
  <si>
    <t>GEWOON SECUNDAIR ONDERWIJS (1)</t>
  </si>
  <si>
    <t>BUITENGEWOON SECUNDAIR ONDERWIJS (1)(2)</t>
  </si>
  <si>
    <t>TOTAAL SECUNDAIR ONDERWIJS (1)(2)</t>
  </si>
  <si>
    <t>GEWOON SECUNDAIR ONDERWIJS NAAR GESLACHT (1)</t>
  </si>
  <si>
    <t>BUITENGEWOON SECUNDAIR ONDERWIJS NAAR GESLACHT (1)(2)</t>
  </si>
  <si>
    <t>TOTAAL SECUNDAIR ONDERWIJS NAAR GESLACHT (1)(2)</t>
  </si>
  <si>
    <t>1/2/2005 - 31/1/2006</t>
  </si>
  <si>
    <t>2005 - 2005</t>
  </si>
  <si>
    <t>Bachelor na bachelor</t>
  </si>
  <si>
    <t>BASISEDUCATIE</t>
  </si>
  <si>
    <t>1993 - 1994 (3)(4)</t>
  </si>
  <si>
    <t>2005 - 2006 (7)</t>
  </si>
  <si>
    <t xml:space="preserve">(3) Vanaf het academiejaar 1993-1994 werden de instellingen voor kunstonderwijs die in 1991 van </t>
  </si>
  <si>
    <t xml:space="preserve">(6) Vanaf 2004-2005 worden in deze tabel de professioneel en academisch gerichte bachelors, de masters, </t>
  </si>
  <si>
    <t xml:space="preserve">      huidige academiejaar. Daarnaast kunnen de studenten zich nog inschrijven in een andere opleiding. Dit zijn dan tweede of volgende inschrijvingen. </t>
  </si>
  <si>
    <t>Master na master</t>
  </si>
  <si>
    <t>EVOLUTIE VAN HET AANTAL HOOFDINSCHRIJVINGEN PER GESLACHT</t>
  </si>
  <si>
    <t>EVOLUTIE VAN HET AANTAL STUDENTEN PER GESLACHT</t>
  </si>
  <si>
    <t xml:space="preserve">Enkel academisch gerichte bachelors en </t>
  </si>
  <si>
    <t>2005 - 2006 (3)</t>
  </si>
  <si>
    <t>(2) Vanaf 2004-2005 zijn de academisch gerichte bachelors inbegrepen.</t>
  </si>
  <si>
    <t xml:space="preserve">     het hoger onderwijs in het huidige academiejaar. Daarnaast kunnen de studenten zich nog inschrijven in een andere</t>
  </si>
  <si>
    <t>(2) Vanaf 2004-2005 zijn de academisch gerichte bachelors en de master na master inbegrepen.</t>
  </si>
  <si>
    <t xml:space="preserve">     het hoger onderwijs in het huidige academiejaar. Daarnaast kunnen de studenten zich nog inschrijven in een andere opleiding.</t>
  </si>
  <si>
    <t xml:space="preserve">     opleiding. Dit zijn dan  tweede of volgende inschrijvingen. Alle onderwijstalen worden opgenomen. </t>
  </si>
  <si>
    <t xml:space="preserve">     Dit zijn dan  tweede of volgende inschrijvingen. Alle onderwijstalen worden opgenomen. </t>
  </si>
  <si>
    <t xml:space="preserve">      Alle onderwijstalen worden opgenomen. Tot 2004-2005 gaat het om het aantal hoofdinschrijvingen in de Nederlandse onderwijstaal.</t>
  </si>
  <si>
    <t xml:space="preserve">      en de basisopleidingen in afbouw, inclusief HOKT SP, opgenomen.</t>
  </si>
  <si>
    <t>Professioneel gerichte bachelor en basisopleidingen</t>
  </si>
  <si>
    <t>Academische opleidingen en basisopleidingen</t>
  </si>
  <si>
    <t>2006-2007</t>
  </si>
  <si>
    <t>EVOLUTIE VAN DE SCHOOLBEVOLKING VANAF HET SCHOOLJAAR 1992-1993</t>
  </si>
  <si>
    <t>2006 - 2007</t>
  </si>
  <si>
    <t xml:space="preserve">2006 - 2007 </t>
  </si>
  <si>
    <t>BAMA en Basisopleidingen en initiële lerarenopleidingen</t>
  </si>
  <si>
    <t>1991 - 1992 (2)</t>
  </si>
  <si>
    <t>EVOLUTIE VAN HET AANTAL STUDENTEN PER SOORT OPLEIDING EN GESLACHT</t>
  </si>
  <si>
    <t>1985 - 1986 (1)</t>
  </si>
  <si>
    <t>(1) Periode 1985-1986 tot en met 1994-1995: pedagogisch onderwijs van het lange type niet inbegrepen.</t>
  </si>
  <si>
    <t>(2) Vanaf het academiejaar 1991-1992 werd de teldatum verschoven van 1 oktober naar 1 februari.</t>
  </si>
  <si>
    <t>(3) Inclusief B.I.S.-Online.</t>
  </si>
  <si>
    <t>2006 (3)</t>
  </si>
  <si>
    <t>(7) Vanaf 2005-2006 betreft het de eerste inschrijving van de studenten met een diplomacontract; en dit in een instelling van het hoger onderwijs in het</t>
  </si>
  <si>
    <t xml:space="preserve">     Tot 2004-2005 gaat het om het aantal hoofdinschrijvingen.</t>
  </si>
  <si>
    <t xml:space="preserve">    Tot 2004-2005 gaat het om het aantal hoofdinschrijvingen.</t>
  </si>
  <si>
    <t>Hogescholen</t>
  </si>
  <si>
    <t>Universiteiten</t>
  </si>
  <si>
    <t>(1) Referteperiode 1/2/2006 - 31/1/2007. Het aantal unieke inschrijvingen in een opleiding wordt geteld : iemand die zich in de loop van de referteperiode twee of meer keer inschrijft in dezelfde opleiding en binnen hetzelfde stelsel, wordt slechts éénmaal geteld. Wanneer hij/zij zich twee (of meer) keer inschrijft in dezelfde opleiding, maar in een verschillend stelsel (de ene keer lineair, de andere keer modulair), dan wordt hij tweemaal geteld. Wanneer hij/zij zich in twee verschillende opleidingen -al dan niet binnen hetzelfde studiegebied- inschrijft, wordt hij tweemaal geteld.</t>
  </si>
  <si>
    <t xml:space="preserve">Vanaf de referteperiode 1/2/2006–31/1/2007 wordt het aantal ‘unieke inschrijvingen in een opleiding’ opgenomen in de tabellen. </t>
  </si>
  <si>
    <t>1/2/2006 - 31/1/2007 (1)</t>
  </si>
  <si>
    <t>PER STUDIERICHTING</t>
  </si>
  <si>
    <t>EVOLUTIE VAN HET AANTAL LEERLINGEN (1) VANAF HET SCHOOLJAAR 1991-1992</t>
  </si>
  <si>
    <t>DEELTIJDS KUNSTONDERWIJS</t>
  </si>
  <si>
    <t xml:space="preserve">Vanaf de referteperiode 1/2/2006 – 31/1/2007 wordt het aantal ‘unieke inschrijvingen in een opleiding’ opgenomen in de tabellen. </t>
  </si>
  <si>
    <t>Door het decreet volwassenenonderwijs van 2 maart 1999 is er in het onderwijs voor sociale promotie een herstructurering doorgevoerd. In het modulair onderwijs werd het systeem van 2 semesters vervangen door 1 referteperiode. Vanaf het schooljaar 1999-2000 is er bijgevolg een andere wijze van registratie van cursisten: het aantal inschrijvingen in opleidingen gestart binnen de referteperiode wordt geteld. Deze gewijzigde gegevensopvraging heeft tot gevolg dat er een breuk is in de historieken. De gegevens vanaf 1/9/1999 kunnen niet meer vergeleken worden met deze van vroegere jaren. In 1999-2000 was er een overgangsperiode en werd er geregistreerd in een beperkte referteperiode (1/9/1999 - 31/12/2000). Vanaf 2000-2001 hebben de inschrijvingen betrekking op de volledige referteperiode (van 1 februari X tot 31 januari X+1).</t>
  </si>
  <si>
    <t>Het verschil met de telmethode in de voorgaande referteperiodes is m.a.w. dat een inschrijving in meerdere leerjaren van dezelfde lineaire opleiding (en in de loop van één referteperiode) nu als één inschrijving in een opleiding beschouwd wordt. Vroeger waren dit twee inschrijvingen. In de praktijk lag het aantal inschrijvingen ('cursisten') in de bovengenoemde jaarboeken dus iets hoger dan met de nieuwe telmethode het geval zou geweest zijn.</t>
  </si>
  <si>
    <t xml:space="preserve">AANTAL INSCHRIJVINGEN  PER REFERTEPERIODE </t>
  </si>
  <si>
    <t xml:space="preserve">AANTAL INSCHRIJVINGEN PER REFERTEPERIODE </t>
  </si>
  <si>
    <t>In de jaarboeken van de schooljaren 1999-2000 tot en met 2005-2006 (en in de tabel hierboven) bevatten de gegevens van het onderwijs voor sociale promotie het aantal ‘unieke inschrijvingen in een administratieve groep’. Een ‘administratieve groep’ is een code die staat voor:</t>
  </si>
  <si>
    <t>2007-2008</t>
  </si>
  <si>
    <t>2007 - 2008</t>
  </si>
  <si>
    <t>Specifieke lerarenopleiding na Master</t>
  </si>
  <si>
    <t>Totaal van academische gerichte bachelor, kandidaturen en licenties, master, master na master, master na professioneel gerichte bachelor, voortgezette opleidingen GAS en GGS, academische initiële lerarenopleidingen, specifieke lerarenopleiding na master</t>
  </si>
  <si>
    <t>Bron tot 2006-2007 : Vlaams Ondersteuningscentrum voor de Basiseducatie (VOCB).</t>
  </si>
  <si>
    <t>Bron data 1999-2000 en volgende: Vlaams Ministerie van Onderwijs en Vorming.</t>
  </si>
  <si>
    <t>Schooljaar 2008-2009</t>
  </si>
  <si>
    <t>Academiejaar 2008-2009</t>
  </si>
  <si>
    <t>2008-2009</t>
  </si>
  <si>
    <t>2008 - 2009</t>
  </si>
  <si>
    <t>(1) Het deeltijds zeevisserijonderwijs is vanaf het schooljaar 2008-2009 geïntegreerd in het deeltijds beroepssecundair onderwijs.</t>
  </si>
  <si>
    <t>DEELTIJDS ZEEVISSERIJONDERWIJS (1)</t>
  </si>
  <si>
    <t>(4) Sinds 16 april 2007 bedient BIS enkel nog cursisten die zich voorbereiden op de Centrale Examencommissie</t>
  </si>
  <si>
    <t xml:space="preserve">     afgebouwd in 2007.</t>
  </si>
  <si>
    <t xml:space="preserve">     en gedetineerden. De dienstverlening aan het brede publiek werd stopgezet. Ook BIS-Online werd volledig</t>
  </si>
  <si>
    <t>2007 (4)</t>
  </si>
  <si>
    <t>2008 - 2009 (8)</t>
  </si>
  <si>
    <t>Bron : Vlaamse Interuniversitaire Raad (VLIR), Ravensteingalerij 27, 1000 Brussel.</t>
  </si>
  <si>
    <t>ACADEMIEJAAR 1993-1994 t.e.m. 2008-2009</t>
  </si>
  <si>
    <t>2008 - 2009 (4)</t>
  </si>
  <si>
    <t xml:space="preserve">      Een student die met een diplomacontract in verschillende opleidingen ingeschreven is, wordt meerdere keren meegeteld.</t>
  </si>
  <si>
    <t>Bron data 1993-1994 tot en met 1998-1999: Vlaamse Interuniversitaire Raad (VLIR), Ravensteingalerij 27, 1000 Brussel.</t>
  </si>
  <si>
    <t>Aantal studenten ingeschreven met een diplomacontract per professioneel en academisch niveau</t>
  </si>
  <si>
    <t>2005 - 2006 (1)</t>
  </si>
  <si>
    <t>2008 - 2009 (2)</t>
  </si>
  <si>
    <t>een instelling van het hoger onderwijs in het huidige academiejaar. Daarnaast kunnen de studenten zich nog inschrijven in een andere opleiding.</t>
  </si>
  <si>
    <t>Dit zijn dan tweede of volgende inschrijvingen.</t>
  </si>
  <si>
    <t xml:space="preserve">      Een student die met een diplomacontract in verschillende opleidingen ingeschreven is, wordt meerdere keren meegeteld .</t>
  </si>
  <si>
    <t>(3) Vanaf 2005-2006 t.e.m. 2007-2008 betreft het de eerste inschrijving van de studenten met een diplomacontract en dit in een instelling van</t>
  </si>
  <si>
    <t xml:space="preserve">(1) Vanaf 2005-2006 t.e.m. 2007-2008 betreft het de eerste inschrijving van de studenten met een diplomacontract en dit in </t>
  </si>
  <si>
    <t>SECUNDAIR VOLWASSENENONDERWIJS</t>
  </si>
  <si>
    <t xml:space="preserve">AANTAL UNIEKE INSCHRIJVINGEN IN EEN OPLEIDING </t>
  </si>
  <si>
    <t>1/4/2008 - 31/3/2009</t>
  </si>
  <si>
    <t>HOGER BEROEPSONDERWIJS VAN HET VOLWASSENENONDERWIJS</t>
  </si>
  <si>
    <t xml:space="preserve">     Deze breuklijn is éénmalig en vanaf het academiejaar 1999-2000 geven de cijfers een correct beeld van de reële situatie.</t>
  </si>
  <si>
    <t>(8) Vanaf 2008-2009 wordt het concept 'eerste inschrijving' verlaten. Een student kan in meerdere opleidingen ingeschreven zijn.</t>
  </si>
  <si>
    <t xml:space="preserve">      Een student die met een diplomacontract in verschillende opleidingen ingeschreven is, wordt meerdere keren meegeteld in bovenstaande tabellen.</t>
  </si>
  <si>
    <t>(1) Vanaf het academiejaar 1999-2000 worden de studentengegevens verzameld door het Vlaams Ministerie van Onderwijs en Vorming via de Databank Tertiair Onderwijs (DTO). De vorige jaren was de Vlaamse Interuniversitaire Raad (VLIR) verantwoordelijk voor de aanlevering van de gegevens. 
Voor het bepalen van de studentenbevolking in het universitair onderwijs, worden in DTO de hoofdinschrijvingen in volgende opleidingen meegeteld: academische basisopleidingen, aanvullende opleidingen, specialisatieopleidingen en de academische initiële lerarenopleiding.</t>
  </si>
  <si>
    <t>(4) Vanaf 2008-2009 wordt het concept 'eerste inschrijving' verlaten. Een student kan in meerdere opleidingen ingeschreven zijn.</t>
  </si>
  <si>
    <t>(2) Vanaf 2008-2009 wordt het concept 'eerste inschrijving' verlaten. Een student kan in meerdere opleidingen ingeschreven zijn.</t>
  </si>
  <si>
    <t>(1) Vanaf het academiejaar 1999-2000 worden de studentengegevens verzameld door het departement Onderwijs via de Databank Tertiair Onderwijs (DTO). De vorige jaren was de Vlaamse Interuniversitaire Raad (VLIR) verantwoordelijk voor de aanlevering van de gegevens. 
Voor het bepalen van de studentenbevolking in het universitair onderwijs, worden in DTO de hoofdinschrijvingen in volgende opleidingen meegeteld: academische basisopleidingen, aanvullende opleidingen, specialisatieopleidingen en de academische initiële lerarenopleiding.</t>
  </si>
  <si>
    <t>EVOLUTIE VAN DE SCHOOLBEVOLKING IN HET VOLTIJDS BASIS- EN SECUNDAIR ONDERWIJS</t>
  </si>
  <si>
    <t>VANAF HET SCHOOLJAAR 1993-1994</t>
  </si>
  <si>
    <t>Kleuter-</t>
  </si>
  <si>
    <t>Lager</t>
  </si>
  <si>
    <t>Secundair</t>
  </si>
  <si>
    <t>onderwijs (1)</t>
  </si>
  <si>
    <t xml:space="preserve">1994 - 1995 </t>
  </si>
  <si>
    <t xml:space="preserve">1995 - 1996 </t>
  </si>
  <si>
    <t xml:space="preserve">1997 - 1998 </t>
  </si>
  <si>
    <t xml:space="preserve">1999 - 2000 </t>
  </si>
  <si>
    <t xml:space="preserve">EVOLUTIE VAN HET AANTAL STUDENTEN IN HET HOGER ONDERWIJS </t>
  </si>
  <si>
    <t>VANAF HET ACADIEMIEJAAR 1993-1994</t>
  </si>
  <si>
    <t>Hogescholen-</t>
  </si>
  <si>
    <t>Universitair</t>
  </si>
  <si>
    <t>1999 - 2000 (2)(3)</t>
  </si>
  <si>
    <t xml:space="preserve">2004 - 2005 </t>
  </si>
  <si>
    <t>2005 - 2006 (4)</t>
  </si>
  <si>
    <t>2008 - 2009 (5)</t>
  </si>
  <si>
    <t>(1) Om dubbeltellingen te vermijden werden de leerlingen in het buitengewoon onderwijs van het type 5 niet meegeteld in deze tabel (zie toelichting).</t>
  </si>
  <si>
    <t>(2) Vanaf het academiejaar 1999-2000 worden de IAJ-studenten (Individueel Aangepast Jaarprogramma) slechts éénmaal geteld, in het laagste</t>
  </si>
  <si>
    <t xml:space="preserve">      jaar waarin ze zijn ingeschreven. In de voorgaande academiejaren werden ze dubbel geteld.</t>
  </si>
  <si>
    <t>(3) Voor het hogescholenonderwijs en het universitair onderwijs worden vanaf 1999-2000 het aantal hoofdinschrijvingen in de basisopleidingen</t>
  </si>
  <si>
    <t xml:space="preserve">      geteld.  De vrije studenten zijn niet opgenomen in de cijfers.</t>
  </si>
  <si>
    <t>(4) Vanaf 2005-2006 t.e.m. 2007-2008 betreft het de eerste inschrijvingvan de studenten met een diplomacontract, en dit in een instelling van het hoger onderwijs</t>
  </si>
  <si>
    <t xml:space="preserve">      in het huidige academiejaar. Tot 2004-2005 gaat het om het aantal hoofdinschrijvingen in de basisopleidingen.</t>
  </si>
  <si>
    <t>Bron 2007-2008: Federatie Centra Basiseducatie vzw.</t>
  </si>
  <si>
    <t>(5) De som van het aantal studenten in het hogescholenonderwijs en het universitair onderwijs is niet gelijk aan het aantal in de kolomman Mannen, Vrouwen</t>
  </si>
  <si>
    <t xml:space="preserve">      en Totaal. In de laatste kolommen wordt een student die zowel in een hogeschool als in een universiteit ingeschreven is immers maar één keer geteld.</t>
  </si>
  <si>
    <t>SCHOOLBEVOLKING: EVOLUTIETABELLEN</t>
  </si>
  <si>
    <t>Evolutie kleuteronderwijs naar soort inrichtende macht</t>
  </si>
  <si>
    <t>Evolutie kleuteronderwijs naar soort inrichtende macht en geslacht</t>
  </si>
  <si>
    <t>Evolutie lager onderwijs naar soort inrichtende macht</t>
  </si>
  <si>
    <t>Evolutie lager onderwijs naar soort inrichtende macht en geslacht</t>
  </si>
  <si>
    <t>Evolutie secundair onderwijs naar soort inrichtende macht</t>
  </si>
  <si>
    <t>Evolutie secundair onderwijs naar soort inrichtende macht en geslacht</t>
  </si>
  <si>
    <t>Evolutie hogescholenonderwijs</t>
  </si>
  <si>
    <t>Evolutie universitair onderwijs</t>
  </si>
  <si>
    <t>Evolutie leerplichtonderwijs en hoger onderwijs</t>
  </si>
  <si>
    <t>Evolutie buitengewoon onderwijs van het type 5</t>
  </si>
  <si>
    <t>Evolutie deeltijds beroepssecundair onderwijs</t>
  </si>
  <si>
    <t>Evolutie basiseducatie en BIS</t>
  </si>
  <si>
    <t>Evolutie deeltijds kunstonderwijs</t>
  </si>
  <si>
    <t>08EVO01</t>
  </si>
  <si>
    <t>08EVO02</t>
  </si>
  <si>
    <t>08EVO03</t>
  </si>
  <si>
    <t>08EVO04</t>
  </si>
  <si>
    <t>08EVO05</t>
  </si>
  <si>
    <t>08EVO06</t>
  </si>
  <si>
    <t>08EVO07</t>
  </si>
  <si>
    <t>08EVO08</t>
  </si>
  <si>
    <t>08EVO09</t>
  </si>
  <si>
    <t>08EVO11</t>
  </si>
  <si>
    <t>08EVO12</t>
  </si>
  <si>
    <t>08EVO13</t>
  </si>
  <si>
    <t>08EVO14</t>
  </si>
  <si>
    <t>08EVO10</t>
  </si>
  <si>
    <t>08EVO15</t>
  </si>
  <si>
    <t>08EVO16</t>
  </si>
  <si>
    <t>Evolutie volwassenenonderwijs - secundair onderwijs voor sociale promotie</t>
  </si>
  <si>
    <t>Evolutie volwassenenonderwijs - hoger onderwijs voor sociale promotie</t>
  </si>
  <si>
    <t>Evolutie volwassenenonderwijs - vanaf referteperiode 1/4/2008</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</si>
</sst>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quot;-&quot;"/>
    <numFmt numFmtId="165" formatCode="#,##0;\-0;&quot;-&quot;"/>
    <numFmt numFmtId="166" formatCode="0.0"/>
    <numFmt numFmtId="167" formatCode="#,##0.0"/>
    <numFmt numFmtId="168" formatCode="0.000000"/>
    <numFmt numFmtId="169" formatCode="0.000%"/>
    <numFmt numFmtId="170" formatCode="0.0%"/>
    <numFmt numFmtId="171" formatCode="0.0000%"/>
    <numFmt numFmtId="172" formatCode="#,##0.00;0.00;&quot;-&quot;"/>
  </numFmts>
  <fonts count="52">
    <font>
      <sz val="10"/>
      <name val="Arial"/>
      <family val="0"/>
    </font>
    <font>
      <sz val="11"/>
      <color indexed="8"/>
      <name val="Calibri"/>
      <family val="2"/>
    </font>
    <font>
      <b/>
      <sz val="10"/>
      <name val="Arial"/>
      <family val="2"/>
    </font>
    <font>
      <sz val="8"/>
      <name val="Arial"/>
      <family val="2"/>
    </font>
    <font>
      <b/>
      <sz val="8"/>
      <name val="Arial"/>
      <family val="2"/>
    </font>
    <font>
      <sz val="10"/>
      <name val="Helv"/>
      <family val="0"/>
    </font>
    <font>
      <sz val="10"/>
      <name val="MS Sans Serif"/>
      <family val="0"/>
    </font>
    <font>
      <sz val="10"/>
      <name val="Optimum"/>
      <family val="0"/>
    </font>
    <font>
      <b/>
      <sz val="8"/>
      <name val="Arial Narrow"/>
      <family val="0"/>
    </font>
    <font>
      <b/>
      <i/>
      <sz val="8"/>
      <name val="Arial"/>
      <family val="0"/>
    </font>
    <font>
      <b/>
      <i/>
      <sz val="8"/>
      <color indexed="8"/>
      <name val="Arial Narrow"/>
      <family val="0"/>
    </font>
    <font>
      <b/>
      <sz val="12"/>
      <name val="Arial"/>
      <family val="0"/>
    </font>
    <font>
      <sz val="7"/>
      <color indexed="9"/>
      <name val="Arial"/>
      <family val="0"/>
    </font>
    <font>
      <b/>
      <sz val="8.5"/>
      <name val="Arial"/>
      <family val="2"/>
    </font>
    <font>
      <sz val="8.5"/>
      <name val="Arial"/>
      <family val="2"/>
    </font>
    <font>
      <sz val="8.5"/>
      <color indexed="8"/>
      <name val="Arial"/>
      <family val="2"/>
    </font>
    <font>
      <sz val="8"/>
      <color indexed="9"/>
      <name val="Arial"/>
      <family val="2"/>
    </font>
    <font>
      <sz val="8"/>
      <name val="Trebuchet MS"/>
      <family val="2"/>
    </font>
    <font>
      <sz val="8"/>
      <color indexed="8"/>
      <name val="Arial"/>
      <family val="2"/>
    </font>
    <font>
      <sz val="8"/>
      <name val="MS Sans Serif"/>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Arial"/>
      <family val="0"/>
    </font>
    <font>
      <sz val="9"/>
      <color indexed="8"/>
      <name val="Arial"/>
      <family val="0"/>
    </font>
    <font>
      <b/>
      <sz val="9"/>
      <color indexed="8"/>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1"/>
      <color rgb="FF3F3F3F"/>
      <name val="Calibri"/>
      <family val="2"/>
    </font>
    <font>
      <i/>
      <sz val="11"/>
      <color rgb="FF7F7F7F"/>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8"/>
        <bgColor indexed="64"/>
      </patternFill>
    </fill>
    <fill>
      <patternFill patternType="solid">
        <fgColor indexe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style="thin"/>
      <right/>
      <top/>
      <bottom/>
    </border>
    <border>
      <left style="thin"/>
      <right/>
      <top/>
      <bottom style="thin"/>
    </border>
    <border>
      <left/>
      <right style="thin"/>
      <top/>
      <bottom style="thin"/>
    </border>
    <border>
      <left/>
      <right style="thin"/>
      <top/>
      <bottom/>
    </border>
    <border>
      <left style="thin"/>
      <right/>
      <top style="thin"/>
      <bottom style="thin"/>
    </border>
    <border>
      <left/>
      <right/>
      <top style="thin"/>
      <bottom style="thin"/>
    </border>
    <border>
      <left/>
      <right style="thin"/>
      <top style="thin"/>
      <bottom style="thin"/>
    </border>
    <border>
      <left/>
      <right/>
      <top/>
      <bottom style="thin"/>
    </border>
    <border>
      <left style="thin"/>
      <right style="thin"/>
      <top/>
      <bottom/>
    </border>
    <border>
      <left style="thin"/>
      <right style="thin"/>
      <top/>
      <bottom style="thin"/>
    </border>
    <border>
      <left style="thin"/>
      <right style="thin"/>
      <top style="thin"/>
      <bottom/>
    </border>
    <border>
      <left style="thin"/>
      <right style="thin"/>
      <top style="double"/>
      <bottom/>
    </border>
    <border>
      <left style="thin"/>
      <right/>
      <top style="double"/>
      <bottom/>
    </border>
    <border>
      <left/>
      <right style="thin"/>
      <top style="double"/>
      <bottom/>
    </border>
    <border>
      <left style="thin"/>
      <right/>
      <top style="double"/>
      <bottom style="thin"/>
    </border>
    <border>
      <left style="thin"/>
      <right style="thin"/>
      <top style="double"/>
      <bottom style="thin"/>
    </border>
    <border>
      <left/>
      <right style="thin"/>
      <top style="double"/>
      <bottom style="thin"/>
    </border>
    <border>
      <left style="thin"/>
      <right/>
      <top style="medium"/>
      <bottom style="thin"/>
    </border>
    <border>
      <left/>
      <right/>
      <top style="medium"/>
      <bottom style="thin"/>
    </border>
    <border>
      <left/>
      <right style="thin"/>
      <top style="medium"/>
      <bottom style="thin"/>
    </border>
    <border>
      <left/>
      <right/>
      <top style="double"/>
      <bottom/>
    </border>
    <border>
      <left style="thin"/>
      <right style="thin"/>
      <top style="thin"/>
      <bottom style="thin"/>
    </border>
    <border>
      <left/>
      <right/>
      <top style="medium"/>
      <bottom/>
    </border>
    <border>
      <left style="thin"/>
      <right style="thin"/>
      <top style="medium"/>
      <bottom style="thin"/>
    </border>
    <border>
      <left/>
      <right style="thin"/>
      <top/>
      <bottom style="double"/>
    </border>
    <border>
      <left style="thin"/>
      <right style="thin"/>
      <top/>
      <bottom style="double"/>
    </border>
    <border>
      <left style="thin"/>
      <right/>
      <top/>
      <bottom style="double"/>
    </border>
    <border>
      <left/>
      <right/>
      <top style="double"/>
      <bottom style="thin"/>
    </border>
    <border>
      <left style="thin"/>
      <right/>
      <top style="medium"/>
      <bottom/>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5" fillId="0" borderId="0" applyFont="0" applyFill="0" applyBorder="0" applyAlignment="0" applyProtection="0"/>
    <xf numFmtId="166" fontId="7" fillId="0" borderId="0" applyFont="0" applyFill="0" applyBorder="0" applyAlignment="0" applyProtection="0"/>
    <xf numFmtId="168" fontId="7" fillId="0" borderId="0" applyFon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3" fontId="6" fillId="0" borderId="0" applyFont="0" applyFill="0" applyBorder="0" applyAlignment="0" applyProtection="0"/>
    <xf numFmtId="4" fontId="5" fillId="0" borderId="0" applyFont="0" applyFill="0" applyBorder="0" applyAlignment="0" applyProtection="0"/>
    <xf numFmtId="0" fontId="41" fillId="0" borderId="3" applyNumberFormat="0" applyFill="0" applyAlignment="0" applyProtection="0"/>
    <xf numFmtId="0" fontId="42" fillId="28" borderId="0" applyNumberFormat="0" applyBorder="0" applyAlignment="0" applyProtection="0"/>
    <xf numFmtId="3" fontId="3" fillId="1" borderId="4" applyBorder="0">
      <alignment/>
      <protection/>
    </xf>
    <xf numFmtId="0" fontId="43"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7" fontId="6" fillId="0" borderId="0" applyFont="0" applyFill="0" applyBorder="0" applyAlignment="0" applyProtection="0"/>
    <xf numFmtId="2" fontId="6"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8" fillId="1" borderId="8">
      <alignment horizontal="center" vertical="top" textRotation="90"/>
      <protection/>
    </xf>
    <xf numFmtId="0" fontId="47" fillId="30" borderId="0" applyNumberFormat="0" applyBorder="0" applyAlignment="0" applyProtection="0"/>
    <xf numFmtId="4" fontId="5" fillId="0" borderId="0" applyFont="0" applyFill="0" applyBorder="0" applyAlignment="0" applyProtection="0"/>
    <xf numFmtId="0" fontId="9" fillId="0" borderId="9">
      <alignment/>
      <protection/>
    </xf>
    <xf numFmtId="0" fontId="0" fillId="31" borderId="10" applyNumberFormat="0" applyFont="0" applyAlignment="0" applyProtection="0"/>
    <xf numFmtId="0" fontId="48" fillId="32" borderId="0" applyNumberFormat="0" applyBorder="0" applyAlignment="0" applyProtection="0"/>
    <xf numFmtId="170" fontId="6" fillId="0" borderId="0" applyFont="0" applyFill="0" applyBorder="0" applyAlignment="0" applyProtection="0"/>
    <xf numFmtId="10" fontId="6" fillId="0" borderId="0">
      <alignment/>
      <protection/>
    </xf>
    <xf numFmtId="169" fontId="6" fillId="0" borderId="0" applyFont="0" applyFill="0" applyBorder="0" applyAlignment="0" applyProtection="0"/>
    <xf numFmtId="171" fontId="7" fillId="0" borderId="0" applyFont="0" applyFill="0" applyBorder="0" applyAlignment="0" applyProtection="0"/>
    <xf numFmtId="9" fontId="0" fillId="0" borderId="0" applyFont="0" applyFill="0" applyBorder="0" applyAlignment="0" applyProtection="0"/>
    <xf numFmtId="0" fontId="5"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3" fillId="0" borderId="0">
      <alignment/>
      <protection/>
    </xf>
    <xf numFmtId="0" fontId="10" fillId="0" borderId="9" applyBorder="0" applyAlignment="0">
      <protection/>
    </xf>
    <xf numFmtId="0" fontId="11" fillId="0" borderId="0">
      <alignment/>
      <protection/>
    </xf>
    <xf numFmtId="0" fontId="12" fillId="33" borderId="9" applyBorder="0">
      <alignment/>
      <protection/>
    </xf>
    <xf numFmtId="0" fontId="49" fillId="26" borderId="1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cellStyleXfs>
  <cellXfs count="501">
    <xf numFmtId="0" fontId="0" fillId="0" borderId="0" xfId="0" applyAlignment="1">
      <alignment/>
    </xf>
    <xf numFmtId="0" fontId="4" fillId="0" borderId="0" xfId="0" applyFont="1" applyBorder="1" applyAlignment="1">
      <alignment/>
    </xf>
    <xf numFmtId="3" fontId="3" fillId="0" borderId="0" xfId="73" applyNumberFormat="1" applyFont="1">
      <alignment/>
      <protection/>
    </xf>
    <xf numFmtId="10" fontId="3" fillId="0" borderId="0" xfId="73" applyNumberFormat="1" applyFont="1">
      <alignment/>
      <protection/>
    </xf>
    <xf numFmtId="9" fontId="3" fillId="0" borderId="0" xfId="73" applyNumberFormat="1" applyFont="1">
      <alignment/>
      <protection/>
    </xf>
    <xf numFmtId="0" fontId="3" fillId="0" borderId="0" xfId="73" applyFont="1">
      <alignment/>
      <protection/>
    </xf>
    <xf numFmtId="3" fontId="4" fillId="0" borderId="0" xfId="73" applyNumberFormat="1" applyFont="1" applyAlignment="1">
      <alignment horizontal="centerContinuous"/>
      <protection/>
    </xf>
    <xf numFmtId="3" fontId="3" fillId="0" borderId="0" xfId="73" applyNumberFormat="1" applyFont="1" applyAlignment="1">
      <alignment horizontal="centerContinuous"/>
      <protection/>
    </xf>
    <xf numFmtId="10" fontId="3" fillId="0" borderId="0" xfId="73" applyNumberFormat="1" applyFont="1" applyAlignment="1">
      <alignment horizontal="centerContinuous"/>
      <protection/>
    </xf>
    <xf numFmtId="0" fontId="3" fillId="0" borderId="0" xfId="73" applyFont="1" applyAlignment="1">
      <alignment horizontal="centerContinuous"/>
      <protection/>
    </xf>
    <xf numFmtId="9" fontId="3" fillId="0" borderId="0" xfId="73" applyNumberFormat="1" applyFont="1" applyAlignment="1">
      <alignment horizontal="centerContinuous"/>
      <protection/>
    </xf>
    <xf numFmtId="3" fontId="3" fillId="0" borderId="4" xfId="73" applyNumberFormat="1" applyFont="1" applyBorder="1">
      <alignment/>
      <protection/>
    </xf>
    <xf numFmtId="3" fontId="3" fillId="0" borderId="4" xfId="73" applyNumberFormat="1" applyFont="1" applyBorder="1" applyAlignment="1">
      <alignment horizontal="centerContinuous"/>
      <protection/>
    </xf>
    <xf numFmtId="10" fontId="3" fillId="0" borderId="12" xfId="73" applyNumberFormat="1" applyFont="1" applyBorder="1" applyAlignment="1">
      <alignment horizontal="centerContinuous"/>
      <protection/>
    </xf>
    <xf numFmtId="9" fontId="3" fillId="0" borderId="13" xfId="73" applyNumberFormat="1" applyFont="1" applyBorder="1" applyAlignment="1">
      <alignment horizontal="centerContinuous"/>
      <protection/>
    </xf>
    <xf numFmtId="10" fontId="3" fillId="0" borderId="13" xfId="73" applyNumberFormat="1" applyFont="1" applyBorder="1" applyAlignment="1">
      <alignment horizontal="centerContinuous"/>
      <protection/>
    </xf>
    <xf numFmtId="3" fontId="3" fillId="0" borderId="14" xfId="73" applyNumberFormat="1" applyFont="1" applyBorder="1" applyAlignment="1">
      <alignment horizontal="centerContinuous"/>
      <protection/>
    </xf>
    <xf numFmtId="3" fontId="3" fillId="0" borderId="15" xfId="73" applyNumberFormat="1" applyFont="1" applyBorder="1" applyAlignment="1">
      <alignment horizontal="centerContinuous"/>
      <protection/>
    </xf>
    <xf numFmtId="3" fontId="3" fillId="0" borderId="16" xfId="73" applyNumberFormat="1" applyFont="1" applyBorder="1" applyAlignment="1">
      <alignment horizontal="centerContinuous"/>
      <protection/>
    </xf>
    <xf numFmtId="3" fontId="3" fillId="0" borderId="14" xfId="73" applyNumberFormat="1" applyFont="1" applyBorder="1">
      <alignment/>
      <protection/>
    </xf>
    <xf numFmtId="9" fontId="3" fillId="0" borderId="17" xfId="73" applyNumberFormat="1" applyFont="1" applyBorder="1">
      <alignment/>
      <protection/>
    </xf>
    <xf numFmtId="10" fontId="3" fillId="0" borderId="17" xfId="73" applyNumberFormat="1" applyFont="1" applyBorder="1" applyAlignment="1">
      <alignment horizontal="centerContinuous"/>
      <protection/>
    </xf>
    <xf numFmtId="3" fontId="3" fillId="0" borderId="15" xfId="73" applyNumberFormat="1" applyFont="1" applyBorder="1" applyAlignment="1">
      <alignment horizontal="right"/>
      <protection/>
    </xf>
    <xf numFmtId="3" fontId="3" fillId="0" borderId="18" xfId="73" applyNumberFormat="1" applyFont="1" applyBorder="1" applyAlignment="1">
      <alignment horizontal="centerContinuous"/>
      <protection/>
    </xf>
    <xf numFmtId="10" fontId="3" fillId="0" borderId="19" xfId="73" applyNumberFormat="1" applyFont="1" applyBorder="1" applyAlignment="1">
      <alignment horizontal="centerContinuous"/>
      <protection/>
    </xf>
    <xf numFmtId="9" fontId="3" fillId="0" borderId="20" xfId="73" applyNumberFormat="1" applyFont="1" applyBorder="1" applyAlignment="1">
      <alignment horizontal="centerContinuous"/>
      <protection/>
    </xf>
    <xf numFmtId="0" fontId="3" fillId="0" borderId="0" xfId="73" applyFont="1" applyAlignment="1">
      <alignment horizontal="right"/>
      <protection/>
    </xf>
    <xf numFmtId="3" fontId="3" fillId="0" borderId="14" xfId="73" applyNumberFormat="1" applyFont="1" applyBorder="1" applyAlignment="1">
      <alignment/>
      <protection/>
    </xf>
    <xf numFmtId="1" fontId="3" fillId="1" borderId="17" xfId="73" applyNumberFormat="1" applyFont="1" applyFill="1" applyBorder="1" applyAlignment="1">
      <alignment/>
      <protection/>
    </xf>
    <xf numFmtId="2" fontId="3" fillId="0" borderId="17" xfId="73" applyNumberFormat="1" applyFont="1" applyBorder="1">
      <alignment/>
      <protection/>
    </xf>
    <xf numFmtId="0" fontId="3" fillId="0" borderId="0" xfId="73" applyFont="1" applyBorder="1">
      <alignment/>
      <protection/>
    </xf>
    <xf numFmtId="2" fontId="3" fillId="0" borderId="0" xfId="73" applyNumberFormat="1" applyFont="1" applyBorder="1" applyAlignment="1">
      <alignment/>
      <protection/>
    </xf>
    <xf numFmtId="0" fontId="3" fillId="0" borderId="14" xfId="73" applyFont="1" applyBorder="1">
      <alignment/>
      <protection/>
    </xf>
    <xf numFmtId="3" fontId="3" fillId="1" borderId="14" xfId="73" applyNumberFormat="1" applyFont="1" applyFill="1" applyBorder="1">
      <alignment/>
      <protection/>
    </xf>
    <xf numFmtId="2" fontId="3" fillId="1" borderId="17" xfId="73" applyNumberFormat="1" applyFont="1" applyFill="1" applyBorder="1">
      <alignment/>
      <protection/>
    </xf>
    <xf numFmtId="2" fontId="3" fillId="0" borderId="17" xfId="73" applyNumberFormat="1" applyFont="1" applyBorder="1" applyAlignment="1">
      <alignment/>
      <protection/>
    </xf>
    <xf numFmtId="3" fontId="3" fillId="0" borderId="15" xfId="73" applyNumberFormat="1" applyFont="1" applyBorder="1">
      <alignment/>
      <protection/>
    </xf>
    <xf numFmtId="3" fontId="3" fillId="0" borderId="15" xfId="73" applyNumberFormat="1" applyFont="1" applyBorder="1" applyAlignment="1">
      <alignment/>
      <protection/>
    </xf>
    <xf numFmtId="2" fontId="3" fillId="0" borderId="21" xfId="73" applyNumberFormat="1" applyFont="1" applyBorder="1" applyAlignment="1">
      <alignment/>
      <protection/>
    </xf>
    <xf numFmtId="2" fontId="3" fillId="0" borderId="16" xfId="73" applyNumberFormat="1" applyFont="1" applyBorder="1" applyAlignment="1">
      <alignment/>
      <protection/>
    </xf>
    <xf numFmtId="1" fontId="3" fillId="1" borderId="16" xfId="73" applyNumberFormat="1" applyFont="1" applyFill="1" applyBorder="1" applyAlignment="1">
      <alignment/>
      <protection/>
    </xf>
    <xf numFmtId="2" fontId="3" fillId="0" borderId="16" xfId="73" applyNumberFormat="1" applyFont="1" applyBorder="1">
      <alignment/>
      <protection/>
    </xf>
    <xf numFmtId="2" fontId="3" fillId="0" borderId="0" xfId="73" applyNumberFormat="1" applyFont="1">
      <alignment/>
      <protection/>
    </xf>
    <xf numFmtId="1" fontId="3" fillId="1" borderId="17" xfId="73" applyNumberFormat="1" applyFont="1" applyFill="1" applyBorder="1" applyAlignment="1">
      <alignment horizontal="right"/>
      <protection/>
    </xf>
    <xf numFmtId="2" fontId="3" fillId="0" borderId="17" xfId="73" applyNumberFormat="1" applyFont="1" applyFill="1" applyBorder="1">
      <alignment/>
      <protection/>
    </xf>
    <xf numFmtId="1" fontId="3" fillId="0" borderId="0" xfId="73" applyNumberFormat="1" applyFont="1">
      <alignment/>
      <protection/>
    </xf>
    <xf numFmtId="2" fontId="3" fillId="0" borderId="0" xfId="73" applyNumberFormat="1" applyFont="1" applyBorder="1">
      <alignment/>
      <protection/>
    </xf>
    <xf numFmtId="164" fontId="3" fillId="0" borderId="14" xfId="73" applyNumberFormat="1" applyFont="1" applyBorder="1">
      <alignment/>
      <protection/>
    </xf>
    <xf numFmtId="164" fontId="3" fillId="0" borderId="0" xfId="73" applyNumberFormat="1" applyFont="1" applyBorder="1">
      <alignment/>
      <protection/>
    </xf>
    <xf numFmtId="2" fontId="3" fillId="0" borderId="21" xfId="73" applyNumberFormat="1" applyFont="1" applyBorder="1">
      <alignment/>
      <protection/>
    </xf>
    <xf numFmtId="164" fontId="3" fillId="0" borderId="15" xfId="73" applyNumberFormat="1" applyFont="1" applyBorder="1">
      <alignment/>
      <protection/>
    </xf>
    <xf numFmtId="164" fontId="3" fillId="0" borderId="21" xfId="73" applyNumberFormat="1" applyFont="1" applyBorder="1">
      <alignment/>
      <protection/>
    </xf>
    <xf numFmtId="1" fontId="3" fillId="1" borderId="16" xfId="73" applyNumberFormat="1" applyFont="1" applyFill="1" applyBorder="1" applyAlignment="1">
      <alignment horizontal="right"/>
      <protection/>
    </xf>
    <xf numFmtId="3" fontId="3" fillId="0" borderId="0" xfId="73" applyNumberFormat="1" applyFont="1" applyBorder="1">
      <alignment/>
      <protection/>
    </xf>
    <xf numFmtId="3" fontId="3" fillId="0" borderId="12" xfId="73" applyNumberFormat="1" applyFont="1" applyBorder="1" applyAlignment="1">
      <alignment horizontal="centerContinuous"/>
      <protection/>
    </xf>
    <xf numFmtId="0" fontId="3" fillId="0" borderId="12" xfId="73" applyFont="1" applyBorder="1" applyAlignment="1">
      <alignment horizontal="centerContinuous"/>
      <protection/>
    </xf>
    <xf numFmtId="3" fontId="3" fillId="0" borderId="13" xfId="73" applyNumberFormat="1" applyFont="1" applyBorder="1" applyAlignment="1">
      <alignment horizontal="centerContinuous"/>
      <protection/>
    </xf>
    <xf numFmtId="3" fontId="3" fillId="0" borderId="14" xfId="73" applyNumberFormat="1" applyFont="1" applyBorder="1" applyAlignment="1">
      <alignment horizontal="center"/>
      <protection/>
    </xf>
    <xf numFmtId="3" fontId="3" fillId="0" borderId="17" xfId="73" applyNumberFormat="1" applyFont="1" applyBorder="1">
      <alignment/>
      <protection/>
    </xf>
    <xf numFmtId="0" fontId="3" fillId="0" borderId="14" xfId="73" applyFont="1" applyBorder="1" applyAlignment="1">
      <alignment horizontal="centerContinuous"/>
      <protection/>
    </xf>
    <xf numFmtId="3" fontId="3" fillId="0" borderId="17" xfId="73" applyNumberFormat="1" applyFont="1" applyBorder="1" applyAlignment="1">
      <alignment horizontal="centerContinuous"/>
      <protection/>
    </xf>
    <xf numFmtId="3" fontId="3" fillId="0" borderId="18" xfId="73" applyNumberFormat="1" applyFont="1" applyBorder="1" applyAlignment="1">
      <alignment horizontal="right"/>
      <protection/>
    </xf>
    <xf numFmtId="3" fontId="3" fillId="0" borderId="19" xfId="73" applyNumberFormat="1" applyFont="1" applyBorder="1" applyAlignment="1">
      <alignment horizontal="right"/>
      <protection/>
    </xf>
    <xf numFmtId="3" fontId="3" fillId="0" borderId="20" xfId="73" applyNumberFormat="1" applyFont="1" applyBorder="1" applyAlignment="1">
      <alignment horizontal="right"/>
      <protection/>
    </xf>
    <xf numFmtId="2" fontId="3" fillId="0" borderId="14" xfId="73" applyNumberFormat="1" applyFont="1" applyBorder="1">
      <alignment/>
      <protection/>
    </xf>
    <xf numFmtId="3" fontId="3" fillId="0" borderId="22" xfId="73" applyNumberFormat="1" applyFont="1" applyBorder="1">
      <alignment/>
      <protection/>
    </xf>
    <xf numFmtId="0" fontId="3" fillId="0" borderId="17" xfId="73" applyFont="1" applyBorder="1">
      <alignment/>
      <protection/>
    </xf>
    <xf numFmtId="3" fontId="3" fillId="0" borderId="23" xfId="73" applyNumberFormat="1" applyFont="1" applyBorder="1">
      <alignment/>
      <protection/>
    </xf>
    <xf numFmtId="3" fontId="3" fillId="0" borderId="21" xfId="73" applyNumberFormat="1" applyFont="1" applyBorder="1">
      <alignment/>
      <protection/>
    </xf>
    <xf numFmtId="3" fontId="3" fillId="0" borderId="16" xfId="73" applyNumberFormat="1" applyFont="1" applyBorder="1">
      <alignment/>
      <protection/>
    </xf>
    <xf numFmtId="2" fontId="3" fillId="0" borderId="15" xfId="73" applyNumberFormat="1" applyFont="1" applyBorder="1">
      <alignment/>
      <protection/>
    </xf>
    <xf numFmtId="0" fontId="4" fillId="0" borderId="0" xfId="73" applyFont="1" applyAlignment="1">
      <alignment horizontal="centerContinuous"/>
      <protection/>
    </xf>
    <xf numFmtId="1" fontId="3" fillId="1" borderId="17" xfId="73" applyNumberFormat="1" applyFont="1" applyFill="1" applyBorder="1">
      <alignment/>
      <protection/>
    </xf>
    <xf numFmtId="1" fontId="3" fillId="1" borderId="16" xfId="73" applyNumberFormat="1" applyFont="1" applyFill="1" applyBorder="1">
      <alignment/>
      <protection/>
    </xf>
    <xf numFmtId="10" fontId="3" fillId="0" borderId="19" xfId="73" applyNumberFormat="1" applyFont="1" applyBorder="1" applyAlignment="1">
      <alignment horizontal="right"/>
      <protection/>
    </xf>
    <xf numFmtId="9" fontId="3" fillId="0" borderId="20" xfId="73" applyNumberFormat="1" applyFont="1" applyBorder="1" applyAlignment="1">
      <alignment horizontal="right"/>
      <protection/>
    </xf>
    <xf numFmtId="2" fontId="3" fillId="0" borderId="0" xfId="73" applyNumberFormat="1" applyFont="1" applyFill="1" applyBorder="1">
      <alignment/>
      <protection/>
    </xf>
    <xf numFmtId="0" fontId="3" fillId="0" borderId="4" xfId="73" applyFont="1" applyBorder="1" applyAlignment="1">
      <alignment horizontal="centerContinuous"/>
      <protection/>
    </xf>
    <xf numFmtId="3" fontId="3" fillId="0" borderId="24" xfId="73" applyNumberFormat="1" applyFont="1" applyBorder="1" applyAlignment="1">
      <alignment horizontal="centerContinuous"/>
      <protection/>
    </xf>
    <xf numFmtId="3" fontId="3" fillId="0" borderId="19" xfId="73" applyNumberFormat="1" applyFont="1" applyBorder="1" applyAlignment="1">
      <alignment horizontal="centerContinuous"/>
      <protection/>
    </xf>
    <xf numFmtId="3" fontId="3" fillId="0" borderId="20" xfId="73" applyNumberFormat="1" applyFont="1" applyBorder="1" applyAlignment="1">
      <alignment horizontal="centerContinuous"/>
      <protection/>
    </xf>
    <xf numFmtId="3" fontId="3" fillId="0" borderId="0" xfId="73" applyNumberFormat="1" applyFont="1" applyAlignment="1">
      <alignment horizontal="right"/>
      <protection/>
    </xf>
    <xf numFmtId="0" fontId="0" fillId="0" borderId="0" xfId="73" applyFont="1">
      <alignment/>
      <protection/>
    </xf>
    <xf numFmtId="0" fontId="4" fillId="0" borderId="0" xfId="73" applyFont="1">
      <alignment/>
      <protection/>
    </xf>
    <xf numFmtId="0" fontId="0" fillId="0" borderId="0" xfId="73" applyFont="1" applyAlignment="1">
      <alignment horizontal="centerContinuous"/>
      <protection/>
    </xf>
    <xf numFmtId="3" fontId="3" fillId="0" borderId="12" xfId="73" applyNumberFormat="1" applyFont="1" applyBorder="1" applyAlignment="1">
      <alignment horizontal="center"/>
      <protection/>
    </xf>
    <xf numFmtId="3" fontId="3" fillId="0" borderId="13" xfId="73" applyNumberFormat="1" applyFont="1" applyBorder="1">
      <alignment/>
      <protection/>
    </xf>
    <xf numFmtId="0" fontId="0" fillId="0" borderId="0" xfId="73" applyFont="1" applyBorder="1">
      <alignment/>
      <protection/>
    </xf>
    <xf numFmtId="164" fontId="3" fillId="0" borderId="0" xfId="73" applyNumberFormat="1" applyFont="1">
      <alignment/>
      <protection/>
    </xf>
    <xf numFmtId="164" fontId="3" fillId="0" borderId="16" xfId="73" applyNumberFormat="1" applyFont="1" applyBorder="1">
      <alignment/>
      <protection/>
    </xf>
    <xf numFmtId="164" fontId="3" fillId="0" borderId="17" xfId="73" applyNumberFormat="1" applyFont="1" applyBorder="1">
      <alignment/>
      <protection/>
    </xf>
    <xf numFmtId="1" fontId="3" fillId="0" borderId="0" xfId="73" applyNumberFormat="1" applyFont="1" applyFill="1" applyBorder="1" applyAlignment="1">
      <alignment horizontal="right"/>
      <protection/>
    </xf>
    <xf numFmtId="1" fontId="3" fillId="0" borderId="0" xfId="73" applyNumberFormat="1" applyFont="1" applyFill="1" applyBorder="1">
      <alignment/>
      <protection/>
    </xf>
    <xf numFmtId="172" fontId="3" fillId="0" borderId="16" xfId="73" applyNumberFormat="1" applyFont="1" applyBorder="1">
      <alignment/>
      <protection/>
    </xf>
    <xf numFmtId="172" fontId="3" fillId="0" borderId="17" xfId="73" applyNumberFormat="1" applyFont="1" applyBorder="1">
      <alignment/>
      <protection/>
    </xf>
    <xf numFmtId="1" fontId="3" fillId="34" borderId="0" xfId="73" applyNumberFormat="1" applyFont="1" applyFill="1" applyBorder="1" applyAlignment="1">
      <alignment horizontal="right"/>
      <protection/>
    </xf>
    <xf numFmtId="0" fontId="4" fillId="0" borderId="0" xfId="0" applyFont="1" applyFill="1" applyBorder="1" applyAlignment="1">
      <alignment/>
    </xf>
    <xf numFmtId="3" fontId="3" fillId="0" borderId="0" xfId="73" applyNumberFormat="1" applyFont="1" applyFill="1">
      <alignment/>
      <protection/>
    </xf>
    <xf numFmtId="10" fontId="3" fillId="0" borderId="0" xfId="73" applyNumberFormat="1" applyFont="1" applyFill="1">
      <alignment/>
      <protection/>
    </xf>
    <xf numFmtId="9" fontId="3" fillId="0" borderId="0" xfId="73" applyNumberFormat="1" applyFont="1" applyFill="1" applyBorder="1">
      <alignment/>
      <protection/>
    </xf>
    <xf numFmtId="0" fontId="3" fillId="0" borderId="0" xfId="73" applyFont="1" applyFill="1">
      <alignment/>
      <protection/>
    </xf>
    <xf numFmtId="3" fontId="4" fillId="0" borderId="0" xfId="73" applyNumberFormat="1" applyFont="1" applyFill="1" applyAlignment="1">
      <alignment horizontal="centerContinuous"/>
      <protection/>
    </xf>
    <xf numFmtId="3" fontId="3" fillId="0" borderId="0" xfId="73" applyNumberFormat="1" applyFont="1" applyFill="1" applyAlignment="1">
      <alignment horizontal="centerContinuous"/>
      <protection/>
    </xf>
    <xf numFmtId="10" fontId="3" fillId="0" borderId="0" xfId="73" applyNumberFormat="1" applyFont="1" applyFill="1" applyAlignment="1">
      <alignment horizontal="centerContinuous"/>
      <protection/>
    </xf>
    <xf numFmtId="0" fontId="3" fillId="0" borderId="0" xfId="73" applyFont="1" applyFill="1" applyAlignment="1">
      <alignment horizontal="centerContinuous"/>
      <protection/>
    </xf>
    <xf numFmtId="9" fontId="3" fillId="0" borderId="0" xfId="73" applyNumberFormat="1" applyFont="1" applyFill="1" applyBorder="1" applyAlignment="1">
      <alignment horizontal="centerContinuous"/>
      <protection/>
    </xf>
    <xf numFmtId="3" fontId="3" fillId="0" borderId="4" xfId="73" applyNumberFormat="1" applyFont="1" applyFill="1" applyBorder="1" applyAlignment="1">
      <alignment horizontal="center"/>
      <protection/>
    </xf>
    <xf numFmtId="3" fontId="3" fillId="0" borderId="4" xfId="73" applyNumberFormat="1" applyFont="1" applyFill="1" applyBorder="1" applyAlignment="1">
      <alignment horizontal="centerContinuous"/>
      <protection/>
    </xf>
    <xf numFmtId="10" fontId="3" fillId="0" borderId="12" xfId="73" applyNumberFormat="1" applyFont="1" applyFill="1" applyBorder="1" applyAlignment="1">
      <alignment horizontal="centerContinuous"/>
      <protection/>
    </xf>
    <xf numFmtId="9" fontId="3" fillId="0" borderId="12" xfId="73" applyNumberFormat="1" applyFont="1" applyFill="1" applyBorder="1" applyAlignment="1">
      <alignment horizontal="centerContinuous"/>
      <protection/>
    </xf>
    <xf numFmtId="9" fontId="3" fillId="0" borderId="13" xfId="73" applyNumberFormat="1" applyFont="1" applyFill="1" applyBorder="1" applyAlignment="1">
      <alignment horizontal="centerContinuous"/>
      <protection/>
    </xf>
    <xf numFmtId="10" fontId="3" fillId="0" borderId="13" xfId="73" applyNumberFormat="1" applyFont="1" applyFill="1" applyBorder="1" applyAlignment="1">
      <alignment horizontal="centerContinuous"/>
      <protection/>
    </xf>
    <xf numFmtId="3" fontId="3" fillId="0" borderId="14" xfId="73" applyNumberFormat="1" applyFont="1" applyFill="1" applyBorder="1" applyAlignment="1">
      <alignment horizontal="centerContinuous"/>
      <protection/>
    </xf>
    <xf numFmtId="3" fontId="3" fillId="0" borderId="15" xfId="73" applyNumberFormat="1" applyFont="1" applyFill="1" applyBorder="1" applyAlignment="1">
      <alignment horizontal="centerContinuous"/>
      <protection/>
    </xf>
    <xf numFmtId="3" fontId="3" fillId="0" borderId="16" xfId="73" applyNumberFormat="1" applyFont="1" applyFill="1" applyBorder="1" applyAlignment="1">
      <alignment horizontal="centerContinuous"/>
      <protection/>
    </xf>
    <xf numFmtId="3" fontId="3" fillId="0" borderId="14" xfId="73" applyNumberFormat="1" applyFont="1" applyFill="1" applyBorder="1">
      <alignment/>
      <protection/>
    </xf>
    <xf numFmtId="9" fontId="3" fillId="0" borderId="17" xfId="73" applyNumberFormat="1" applyFont="1" applyFill="1" applyBorder="1">
      <alignment/>
      <protection/>
    </xf>
    <xf numFmtId="10" fontId="3" fillId="0" borderId="17" xfId="73" applyNumberFormat="1" applyFont="1" applyFill="1" applyBorder="1" applyAlignment="1">
      <alignment horizontal="centerContinuous"/>
      <protection/>
    </xf>
    <xf numFmtId="3" fontId="3" fillId="0" borderId="15" xfId="73" applyNumberFormat="1" applyFont="1" applyFill="1" applyBorder="1" applyAlignment="1">
      <alignment horizontal="center"/>
      <protection/>
    </xf>
    <xf numFmtId="3" fontId="3" fillId="0" borderId="18" xfId="73" applyNumberFormat="1" applyFont="1" applyFill="1" applyBorder="1" applyAlignment="1">
      <alignment horizontal="center"/>
      <protection/>
    </xf>
    <xf numFmtId="10" fontId="3" fillId="0" borderId="19" xfId="73" applyNumberFormat="1" applyFont="1" applyFill="1" applyBorder="1" applyAlignment="1">
      <alignment horizontal="center"/>
      <protection/>
    </xf>
    <xf numFmtId="10" fontId="3" fillId="0" borderId="20" xfId="73" applyNumberFormat="1" applyFont="1" applyFill="1" applyBorder="1" applyAlignment="1">
      <alignment horizontal="center"/>
      <protection/>
    </xf>
    <xf numFmtId="0" fontId="3" fillId="0" borderId="0" xfId="73" applyFont="1" applyFill="1" applyAlignment="1">
      <alignment horizontal="center"/>
      <protection/>
    </xf>
    <xf numFmtId="9" fontId="3" fillId="0" borderId="20" xfId="73" applyNumberFormat="1" applyFont="1" applyFill="1" applyBorder="1" applyAlignment="1">
      <alignment horizontal="center"/>
      <protection/>
    </xf>
    <xf numFmtId="164" fontId="3" fillId="0" borderId="14" xfId="73" applyNumberFormat="1" applyFont="1" applyFill="1" applyBorder="1" applyAlignment="1">
      <alignment/>
      <protection/>
    </xf>
    <xf numFmtId="164" fontId="3" fillId="0" borderId="0" xfId="73" applyNumberFormat="1" applyFont="1" applyFill="1" applyBorder="1" applyAlignment="1">
      <alignment/>
      <protection/>
    </xf>
    <xf numFmtId="164" fontId="3" fillId="0" borderId="17" xfId="73" applyNumberFormat="1" applyFont="1" applyFill="1" applyBorder="1" applyAlignment="1">
      <alignment/>
      <protection/>
    </xf>
    <xf numFmtId="164" fontId="3" fillId="0" borderId="14" xfId="73" applyNumberFormat="1" applyFont="1" applyFill="1" applyBorder="1">
      <alignment/>
      <protection/>
    </xf>
    <xf numFmtId="164" fontId="3" fillId="0" borderId="0" xfId="73" applyNumberFormat="1" applyFont="1" applyFill="1" applyBorder="1">
      <alignment/>
      <protection/>
    </xf>
    <xf numFmtId="0" fontId="3" fillId="0" borderId="0" xfId="73" applyFont="1" applyFill="1" applyBorder="1">
      <alignment/>
      <protection/>
    </xf>
    <xf numFmtId="164" fontId="3" fillId="0" borderId="0" xfId="73" applyNumberFormat="1" applyFont="1" applyFill="1">
      <alignment/>
      <protection/>
    </xf>
    <xf numFmtId="3" fontId="3" fillId="0" borderId="15" xfId="73" applyNumberFormat="1" applyFont="1" applyFill="1" applyBorder="1">
      <alignment/>
      <protection/>
    </xf>
    <xf numFmtId="164" fontId="3" fillId="0" borderId="15" xfId="73" applyNumberFormat="1" applyFont="1" applyFill="1" applyBorder="1" applyAlignment="1">
      <alignment/>
      <protection/>
    </xf>
    <xf numFmtId="164" fontId="3" fillId="0" borderId="21" xfId="73" applyNumberFormat="1" applyFont="1" applyFill="1" applyBorder="1" applyAlignment="1">
      <alignment/>
      <protection/>
    </xf>
    <xf numFmtId="164" fontId="3" fillId="0" borderId="16" xfId="73" applyNumberFormat="1" applyFont="1" applyFill="1" applyBorder="1" applyAlignment="1">
      <alignment/>
      <protection/>
    </xf>
    <xf numFmtId="164" fontId="3" fillId="0" borderId="15" xfId="73" applyNumberFormat="1" applyFont="1" applyFill="1" applyBorder="1">
      <alignment/>
      <protection/>
    </xf>
    <xf numFmtId="2" fontId="3" fillId="0" borderId="16" xfId="73" applyNumberFormat="1" applyFont="1" applyFill="1" applyBorder="1">
      <alignment/>
      <protection/>
    </xf>
    <xf numFmtId="3" fontId="3" fillId="0" borderId="0" xfId="73" applyNumberFormat="1" applyFont="1" applyFill="1" applyBorder="1">
      <alignment/>
      <protection/>
    </xf>
    <xf numFmtId="0" fontId="4" fillId="0" borderId="0" xfId="73" applyFont="1" applyFill="1" applyAlignment="1">
      <alignment horizontal="centerContinuous"/>
      <protection/>
    </xf>
    <xf numFmtId="0" fontId="3" fillId="0" borderId="0" xfId="73" applyFont="1" applyFill="1" applyBorder="1" applyAlignment="1">
      <alignment horizontal="centerContinuous"/>
      <protection/>
    </xf>
    <xf numFmtId="0" fontId="3" fillId="0" borderId="0" xfId="0" applyFont="1" applyAlignment="1" quotePrefix="1">
      <alignment/>
    </xf>
    <xf numFmtId="3" fontId="3" fillId="0" borderId="0" xfId="73" applyNumberFormat="1" applyFont="1" applyFill="1" applyAlignment="1">
      <alignment wrapText="1"/>
      <protection/>
    </xf>
    <xf numFmtId="0" fontId="3" fillId="0" borderId="0" xfId="0" applyFont="1" applyFill="1" applyAlignment="1">
      <alignment/>
    </xf>
    <xf numFmtId="0" fontId="3" fillId="0" borderId="0" xfId="0" applyFont="1" applyFill="1" applyBorder="1" applyAlignment="1">
      <alignment/>
    </xf>
    <xf numFmtId="3" fontId="3" fillId="0" borderId="15" xfId="73" applyNumberFormat="1" applyFont="1" applyBorder="1" applyAlignment="1">
      <alignment horizontal="center"/>
      <protection/>
    </xf>
    <xf numFmtId="0" fontId="3" fillId="0" borderId="0" xfId="73" applyNumberFormat="1" applyFont="1" applyFill="1">
      <alignment/>
      <protection/>
    </xf>
    <xf numFmtId="3" fontId="3" fillId="0" borderId="4" xfId="73" applyNumberFormat="1" applyFont="1" applyBorder="1" applyAlignment="1">
      <alignment horizontal="center"/>
      <protection/>
    </xf>
    <xf numFmtId="9" fontId="3" fillId="0" borderId="12" xfId="73" applyNumberFormat="1" applyFont="1" applyBorder="1" applyAlignment="1">
      <alignment horizontal="centerContinuous"/>
      <protection/>
    </xf>
    <xf numFmtId="9" fontId="3" fillId="0" borderId="0" xfId="73" applyNumberFormat="1" applyFont="1" applyBorder="1">
      <alignment/>
      <protection/>
    </xf>
    <xf numFmtId="3" fontId="3" fillId="0" borderId="18" xfId="73" applyNumberFormat="1" applyFont="1" applyBorder="1" applyAlignment="1">
      <alignment horizontal="center"/>
      <protection/>
    </xf>
    <xf numFmtId="10" fontId="3" fillId="0" borderId="19" xfId="73" applyNumberFormat="1" applyFont="1" applyBorder="1" applyAlignment="1">
      <alignment horizontal="center"/>
      <protection/>
    </xf>
    <xf numFmtId="0" fontId="3" fillId="0" borderId="0" xfId="73" applyFont="1" applyAlignment="1">
      <alignment horizontal="center"/>
      <protection/>
    </xf>
    <xf numFmtId="9" fontId="3" fillId="0" borderId="20" xfId="73" applyNumberFormat="1" applyFont="1" applyBorder="1" applyAlignment="1">
      <alignment horizontal="center"/>
      <protection/>
    </xf>
    <xf numFmtId="0" fontId="13" fillId="0" borderId="0" xfId="0" applyFont="1" applyFill="1" applyBorder="1" applyAlignment="1">
      <alignment/>
    </xf>
    <xf numFmtId="3" fontId="14" fillId="0" borderId="0" xfId="73" applyNumberFormat="1" applyFont="1" applyFill="1">
      <alignment/>
      <protection/>
    </xf>
    <xf numFmtId="3" fontId="14" fillId="0" borderId="0" xfId="73" applyNumberFormat="1" applyFont="1" applyFill="1" applyBorder="1">
      <alignment/>
      <protection/>
    </xf>
    <xf numFmtId="0" fontId="14" fillId="0" borderId="0" xfId="73" applyFont="1" applyFill="1">
      <alignment/>
      <protection/>
    </xf>
    <xf numFmtId="0" fontId="14" fillId="0" borderId="0" xfId="73" applyFont="1" applyFill="1" applyBorder="1">
      <alignment/>
      <protection/>
    </xf>
    <xf numFmtId="3" fontId="14" fillId="0" borderId="24" xfId="73" applyNumberFormat="1" applyFont="1" applyFill="1" applyBorder="1" applyAlignment="1">
      <alignment horizontal="centerContinuous"/>
      <protection/>
    </xf>
    <xf numFmtId="3" fontId="14" fillId="0" borderId="4" xfId="73" applyNumberFormat="1" applyFont="1" applyFill="1" applyBorder="1" applyAlignment="1">
      <alignment horizontal="centerContinuous"/>
      <protection/>
    </xf>
    <xf numFmtId="3" fontId="14" fillId="0" borderId="13" xfId="73" applyNumberFormat="1" applyFont="1" applyFill="1" applyBorder="1" applyAlignment="1">
      <alignment horizontal="center"/>
      <protection/>
    </xf>
    <xf numFmtId="3" fontId="14" fillId="0" borderId="0" xfId="73" applyNumberFormat="1" applyFont="1" applyFill="1" applyBorder="1" applyAlignment="1">
      <alignment horizontal="centerContinuous"/>
      <protection/>
    </xf>
    <xf numFmtId="4" fontId="14" fillId="0" borderId="4" xfId="73" applyNumberFormat="1" applyFont="1" applyFill="1" applyBorder="1" applyAlignment="1">
      <alignment horizontal="center"/>
      <protection/>
    </xf>
    <xf numFmtId="4" fontId="14" fillId="0" borderId="13" xfId="73" applyNumberFormat="1" applyFont="1" applyFill="1" applyBorder="1" applyAlignment="1">
      <alignment horizontal="center"/>
      <protection/>
    </xf>
    <xf numFmtId="3" fontId="14" fillId="0" borderId="23" xfId="73" applyNumberFormat="1" applyFont="1" applyFill="1" applyBorder="1">
      <alignment/>
      <protection/>
    </xf>
    <xf numFmtId="3" fontId="14" fillId="0" borderId="15" xfId="73" applyNumberFormat="1" applyFont="1" applyFill="1" applyBorder="1" applyAlignment="1">
      <alignment horizontal="centerContinuous"/>
      <protection/>
    </xf>
    <xf numFmtId="0" fontId="14" fillId="0" borderId="15" xfId="73" applyFont="1" applyFill="1" applyBorder="1">
      <alignment/>
      <protection/>
    </xf>
    <xf numFmtId="0" fontId="14" fillId="0" borderId="23" xfId="73" applyFont="1" applyFill="1" applyBorder="1">
      <alignment/>
      <protection/>
    </xf>
    <xf numFmtId="0" fontId="14" fillId="0" borderId="16" xfId="73" applyFont="1" applyFill="1" applyBorder="1">
      <alignment/>
      <protection/>
    </xf>
    <xf numFmtId="4" fontId="14" fillId="0" borderId="15" xfId="73" applyNumberFormat="1" applyFont="1" applyFill="1" applyBorder="1" applyAlignment="1">
      <alignment horizontal="center"/>
      <protection/>
    </xf>
    <xf numFmtId="4" fontId="14" fillId="0" borderId="16" xfId="73" applyNumberFormat="1" applyFont="1" applyFill="1" applyBorder="1" applyAlignment="1">
      <alignment horizontal="center"/>
      <protection/>
    </xf>
    <xf numFmtId="0" fontId="14" fillId="0" borderId="22" xfId="73" applyFont="1" applyFill="1" applyBorder="1">
      <alignment/>
      <protection/>
    </xf>
    <xf numFmtId="3" fontId="14" fillId="0" borderId="14" xfId="73" applyNumberFormat="1" applyFont="1" applyFill="1" applyBorder="1" applyAlignment="1">
      <alignment horizontal="center"/>
      <protection/>
    </xf>
    <xf numFmtId="3" fontId="14" fillId="0" borderId="4" xfId="73" applyNumberFormat="1" applyFont="1" applyFill="1" applyBorder="1" applyAlignment="1">
      <alignment horizontal="center"/>
      <protection/>
    </xf>
    <xf numFmtId="3" fontId="14" fillId="0" borderId="24" xfId="73" applyNumberFormat="1" applyFont="1" applyFill="1" applyBorder="1" applyAlignment="1">
      <alignment horizontal="center"/>
      <protection/>
    </xf>
    <xf numFmtId="3" fontId="14" fillId="0" borderId="0" xfId="73" applyNumberFormat="1" applyFont="1" applyFill="1" applyBorder="1" applyAlignment="1">
      <alignment horizontal="center"/>
      <protection/>
    </xf>
    <xf numFmtId="3" fontId="14" fillId="0" borderId="22" xfId="73" applyNumberFormat="1" applyFont="1" applyFill="1" applyBorder="1" applyAlignment="1">
      <alignment horizontal="center"/>
      <protection/>
    </xf>
    <xf numFmtId="3" fontId="14" fillId="0" borderId="17" xfId="73" applyNumberFormat="1" applyFont="1" applyFill="1" applyBorder="1" applyAlignment="1">
      <alignment horizontal="center"/>
      <protection/>
    </xf>
    <xf numFmtId="4" fontId="14" fillId="0" borderId="14" xfId="73" applyNumberFormat="1" applyFont="1" applyFill="1" applyBorder="1" applyAlignment="1">
      <alignment horizontal="center"/>
      <protection/>
    </xf>
    <xf numFmtId="4" fontId="14" fillId="0" borderId="17" xfId="73" applyNumberFormat="1" applyFont="1" applyFill="1" applyBorder="1" applyAlignment="1">
      <alignment horizontal="center"/>
      <protection/>
    </xf>
    <xf numFmtId="0" fontId="14" fillId="0" borderId="25" xfId="73" applyFont="1" applyFill="1" applyBorder="1">
      <alignment/>
      <protection/>
    </xf>
    <xf numFmtId="3" fontId="14" fillId="0" borderId="26" xfId="73" applyNumberFormat="1" applyFont="1" applyFill="1" applyBorder="1" applyAlignment="1">
      <alignment horizontal="center"/>
      <protection/>
    </xf>
    <xf numFmtId="3" fontId="14" fillId="0" borderId="25" xfId="73" applyNumberFormat="1" applyFont="1" applyFill="1" applyBorder="1" applyAlignment="1">
      <alignment horizontal="center"/>
      <protection/>
    </xf>
    <xf numFmtId="3" fontId="14" fillId="0" borderId="27" xfId="73" applyNumberFormat="1" applyFont="1" applyFill="1" applyBorder="1" applyAlignment="1">
      <alignment horizontal="center"/>
      <protection/>
    </xf>
    <xf numFmtId="4" fontId="14" fillId="0" borderId="26" xfId="73" applyNumberFormat="1" applyFont="1" applyFill="1" applyBorder="1" applyAlignment="1">
      <alignment horizontal="center"/>
      <protection/>
    </xf>
    <xf numFmtId="4" fontId="14" fillId="0" borderId="27" xfId="73" applyNumberFormat="1" applyFont="1" applyFill="1" applyBorder="1" applyAlignment="1">
      <alignment horizontal="center"/>
      <protection/>
    </xf>
    <xf numFmtId="3" fontId="14" fillId="0" borderId="28" xfId="73" applyNumberFormat="1" applyFont="1" applyFill="1" applyBorder="1" applyAlignment="1">
      <alignment horizontal="center"/>
      <protection/>
    </xf>
    <xf numFmtId="3" fontId="14" fillId="0" borderId="29" xfId="73" applyNumberFormat="1" applyFont="1" applyFill="1" applyBorder="1" applyAlignment="1">
      <alignment horizontal="center"/>
      <protection/>
    </xf>
    <xf numFmtId="3" fontId="14" fillId="0" borderId="30" xfId="73" applyNumberFormat="1" applyFont="1" applyFill="1" applyBorder="1" applyAlignment="1">
      <alignment horizontal="center"/>
      <protection/>
    </xf>
    <xf numFmtId="4" fontId="14" fillId="0" borderId="28" xfId="73" applyNumberFormat="1" applyFont="1" applyFill="1" applyBorder="1" applyAlignment="1">
      <alignment horizontal="center"/>
      <protection/>
    </xf>
    <xf numFmtId="4" fontId="14" fillId="0" borderId="30" xfId="73" applyNumberFormat="1" applyFont="1" applyFill="1" applyBorder="1" applyAlignment="1">
      <alignment horizontal="center"/>
      <protection/>
    </xf>
    <xf numFmtId="164" fontId="13" fillId="0" borderId="0" xfId="75" applyNumberFormat="1" applyFont="1" applyFill="1" applyBorder="1">
      <alignment/>
      <protection/>
    </xf>
    <xf numFmtId="3" fontId="14" fillId="0" borderId="13" xfId="73" applyNumberFormat="1" applyFont="1" applyFill="1" applyBorder="1" applyAlignment="1">
      <alignment horizontal="centerContinuous"/>
      <protection/>
    </xf>
    <xf numFmtId="3" fontId="14" fillId="0" borderId="14" xfId="73" applyNumberFormat="1" applyFont="1" applyFill="1" applyBorder="1">
      <alignment/>
      <protection/>
    </xf>
    <xf numFmtId="3" fontId="14" fillId="0" borderId="17" xfId="73" applyNumberFormat="1" applyFont="1" applyFill="1" applyBorder="1">
      <alignment/>
      <protection/>
    </xf>
    <xf numFmtId="3" fontId="14" fillId="0" borderId="14" xfId="73" applyNumberFormat="1" applyFont="1" applyFill="1" applyBorder="1" applyAlignment="1">
      <alignment horizontal="centerContinuous"/>
      <protection/>
    </xf>
    <xf numFmtId="3" fontId="14" fillId="0" borderId="16" xfId="73" applyNumberFormat="1" applyFont="1" applyFill="1" applyBorder="1">
      <alignment/>
      <protection/>
    </xf>
    <xf numFmtId="0" fontId="14" fillId="0" borderId="4" xfId="73" applyFont="1" applyFill="1" applyBorder="1">
      <alignment/>
      <protection/>
    </xf>
    <xf numFmtId="0" fontId="14" fillId="0" borderId="13" xfId="73" applyFont="1" applyFill="1" applyBorder="1">
      <alignment/>
      <protection/>
    </xf>
    <xf numFmtId="0" fontId="14" fillId="0" borderId="14" xfId="73" applyFont="1" applyFill="1" applyBorder="1">
      <alignment/>
      <protection/>
    </xf>
    <xf numFmtId="0" fontId="14" fillId="0" borderId="17" xfId="73" applyFont="1" applyFill="1" applyBorder="1">
      <alignment/>
      <protection/>
    </xf>
    <xf numFmtId="164" fontId="14" fillId="0" borderId="22" xfId="73" applyNumberFormat="1" applyFont="1" applyFill="1" applyBorder="1" applyAlignment="1">
      <alignment horizontal="center"/>
      <protection/>
    </xf>
    <xf numFmtId="0" fontId="14" fillId="0" borderId="26" xfId="73" applyFont="1" applyFill="1" applyBorder="1">
      <alignment/>
      <protection/>
    </xf>
    <xf numFmtId="0" fontId="14" fillId="0" borderId="27" xfId="73" applyFont="1" applyFill="1" applyBorder="1">
      <alignment/>
      <protection/>
    </xf>
    <xf numFmtId="164" fontId="14" fillId="0" borderId="25" xfId="73" applyNumberFormat="1" applyFont="1" applyFill="1" applyBorder="1" applyAlignment="1">
      <alignment horizontal="center"/>
      <protection/>
    </xf>
    <xf numFmtId="0" fontId="14" fillId="0" borderId="28" xfId="73" applyFont="1" applyFill="1" applyBorder="1">
      <alignment/>
      <protection/>
    </xf>
    <xf numFmtId="0" fontId="14" fillId="0" borderId="30" xfId="73" applyFont="1" applyFill="1" applyBorder="1">
      <alignment/>
      <protection/>
    </xf>
    <xf numFmtId="2" fontId="14" fillId="0" borderId="0" xfId="73" applyNumberFormat="1" applyFont="1" applyFill="1" applyBorder="1" applyAlignment="1">
      <alignment horizontal="center"/>
      <protection/>
    </xf>
    <xf numFmtId="3" fontId="15" fillId="0" borderId="0" xfId="73" applyNumberFormat="1" applyFont="1" applyFill="1">
      <alignment/>
      <protection/>
    </xf>
    <xf numFmtId="0" fontId="14" fillId="0" borderId="0" xfId="0" applyFont="1" applyFill="1" applyAlignment="1">
      <alignment/>
    </xf>
    <xf numFmtId="3" fontId="14" fillId="0" borderId="15" xfId="73" applyNumberFormat="1" applyFont="1" applyFill="1" applyBorder="1" applyAlignment="1">
      <alignment horizontal="center"/>
      <protection/>
    </xf>
    <xf numFmtId="3" fontId="14" fillId="0" borderId="23" xfId="73" applyNumberFormat="1" applyFont="1" applyFill="1" applyBorder="1" applyAlignment="1">
      <alignment horizontal="center"/>
      <protection/>
    </xf>
    <xf numFmtId="3" fontId="14" fillId="0" borderId="16" xfId="73" applyNumberFormat="1" applyFont="1" applyFill="1" applyBorder="1" applyAlignment="1">
      <alignment horizontal="center"/>
      <protection/>
    </xf>
    <xf numFmtId="0" fontId="2" fillId="0" borderId="0" xfId="0" applyFont="1" applyAlignment="1">
      <alignment/>
    </xf>
    <xf numFmtId="3" fontId="3" fillId="0" borderId="15" xfId="73" applyNumberFormat="1" applyFont="1" applyBorder="1" applyAlignment="1">
      <alignment horizontal="center"/>
      <protection/>
    </xf>
    <xf numFmtId="3" fontId="4" fillId="0" borderId="0" xfId="73" applyNumberFormat="1" applyFont="1" applyFill="1" applyBorder="1" applyAlignment="1">
      <alignment horizontal="centerContinuous"/>
      <protection/>
    </xf>
    <xf numFmtId="3" fontId="3" fillId="0" borderId="4" xfId="73" applyNumberFormat="1" applyFont="1" applyFill="1" applyBorder="1">
      <alignment/>
      <protection/>
    </xf>
    <xf numFmtId="3" fontId="3" fillId="0" borderId="18" xfId="73" applyNumberFormat="1" applyFont="1" applyFill="1" applyBorder="1" applyAlignment="1">
      <alignment horizontal="right"/>
      <protection/>
    </xf>
    <xf numFmtId="10" fontId="3" fillId="0" borderId="19" xfId="73" applyNumberFormat="1" applyFont="1" applyFill="1" applyBorder="1" applyAlignment="1">
      <alignment horizontal="right"/>
      <protection/>
    </xf>
    <xf numFmtId="10" fontId="3" fillId="0" borderId="20" xfId="73" applyNumberFormat="1" applyFont="1" applyFill="1" applyBorder="1" applyAlignment="1">
      <alignment horizontal="right"/>
      <protection/>
    </xf>
    <xf numFmtId="0" fontId="3" fillId="0" borderId="0" xfId="73" applyFont="1" applyFill="1" applyAlignment="1">
      <alignment horizontal="right"/>
      <protection/>
    </xf>
    <xf numFmtId="164" fontId="3" fillId="0" borderId="0" xfId="73" applyNumberFormat="1" applyFont="1" applyFill="1" applyAlignment="1">
      <alignment/>
      <protection/>
    </xf>
    <xf numFmtId="164" fontId="3" fillId="0" borderId="17" xfId="73" applyNumberFormat="1" applyFont="1" applyFill="1" applyBorder="1">
      <alignment/>
      <protection/>
    </xf>
    <xf numFmtId="164" fontId="3" fillId="0" borderId="4" xfId="73" applyNumberFormat="1" applyFont="1" applyFill="1" applyBorder="1" applyAlignment="1">
      <alignment/>
      <protection/>
    </xf>
    <xf numFmtId="164" fontId="3" fillId="0" borderId="12" xfId="73" applyNumberFormat="1" applyFont="1" applyFill="1" applyBorder="1" applyAlignment="1">
      <alignment/>
      <protection/>
    </xf>
    <xf numFmtId="164" fontId="3" fillId="0" borderId="13" xfId="73" applyNumberFormat="1" applyFont="1" applyFill="1" applyBorder="1">
      <alignment/>
      <protection/>
    </xf>
    <xf numFmtId="0" fontId="3" fillId="0" borderId="14" xfId="0" applyFont="1" applyFill="1" applyBorder="1" applyAlignment="1">
      <alignment horizontal="left" indent="4"/>
    </xf>
    <xf numFmtId="0" fontId="3" fillId="0" borderId="17" xfId="73" applyFont="1" applyFill="1" applyBorder="1">
      <alignment/>
      <protection/>
    </xf>
    <xf numFmtId="0" fontId="3" fillId="0" borderId="12" xfId="73" applyNumberFormat="1" applyFont="1" applyFill="1" applyBorder="1" applyAlignment="1">
      <alignment horizontal="left" vertical="top" wrapText="1"/>
      <protection/>
    </xf>
    <xf numFmtId="0" fontId="3" fillId="0" borderId="0" xfId="70" applyFont="1" applyFill="1">
      <alignment/>
      <protection/>
    </xf>
    <xf numFmtId="0" fontId="16" fillId="0" borderId="0" xfId="70" applyFont="1" applyFill="1">
      <alignment/>
      <protection/>
    </xf>
    <xf numFmtId="0" fontId="16" fillId="0" borderId="0" xfId="70" applyFont="1" applyFill="1" applyBorder="1">
      <alignment/>
      <protection/>
    </xf>
    <xf numFmtId="3" fontId="4" fillId="0" borderId="0" xfId="70" applyNumberFormat="1" applyFont="1" applyFill="1" applyAlignment="1">
      <alignment horizontal="centerContinuous"/>
      <protection/>
    </xf>
    <xf numFmtId="3" fontId="3" fillId="0" borderId="0" xfId="70" applyNumberFormat="1" applyFont="1" applyFill="1" applyAlignment="1">
      <alignment horizontal="centerContinuous"/>
      <protection/>
    </xf>
    <xf numFmtId="10" fontId="3" fillId="0" borderId="0" xfId="70" applyNumberFormat="1" applyFont="1" applyFill="1" applyAlignment="1">
      <alignment horizontal="centerContinuous"/>
      <protection/>
    </xf>
    <xf numFmtId="10" fontId="16" fillId="0" borderId="0" xfId="70" applyNumberFormat="1" applyFont="1" applyFill="1" applyAlignment="1">
      <alignment/>
      <protection/>
    </xf>
    <xf numFmtId="0" fontId="16" fillId="0" borderId="0" xfId="70" applyFont="1" applyFill="1" applyAlignment="1">
      <alignment/>
      <protection/>
    </xf>
    <xf numFmtId="3" fontId="16" fillId="0" borderId="0" xfId="70" applyNumberFormat="1" applyFont="1" applyFill="1" applyAlignment="1">
      <alignment/>
      <protection/>
    </xf>
    <xf numFmtId="9" fontId="16" fillId="0" borderId="0" xfId="70" applyNumberFormat="1" applyFont="1" applyFill="1" applyBorder="1" applyAlignment="1">
      <alignment/>
      <protection/>
    </xf>
    <xf numFmtId="10" fontId="16" fillId="0" borderId="0" xfId="70" applyNumberFormat="1" applyFont="1" applyFill="1" applyAlignment="1">
      <alignment horizontal="centerContinuous"/>
      <protection/>
    </xf>
    <xf numFmtId="0" fontId="16" fillId="0" borderId="0" xfId="70" applyFont="1" applyFill="1" applyAlignment="1">
      <alignment horizontal="centerContinuous"/>
      <protection/>
    </xf>
    <xf numFmtId="3" fontId="16" fillId="0" borderId="0" xfId="70" applyNumberFormat="1" applyFont="1" applyFill="1" applyAlignment="1">
      <alignment horizontal="centerContinuous"/>
      <protection/>
    </xf>
    <xf numFmtId="9" fontId="16" fillId="0" borderId="0" xfId="70" applyNumberFormat="1" applyFont="1" applyFill="1" applyBorder="1" applyAlignment="1">
      <alignment horizontal="centerContinuous"/>
      <protection/>
    </xf>
    <xf numFmtId="3" fontId="3" fillId="0" borderId="31" xfId="70" applyNumberFormat="1" applyFont="1" applyFill="1" applyBorder="1" applyAlignment="1">
      <alignment horizontal="center"/>
      <protection/>
    </xf>
    <xf numFmtId="3" fontId="3" fillId="0" borderId="31" xfId="70" applyNumberFormat="1" applyFont="1" applyFill="1" applyBorder="1" applyAlignment="1">
      <alignment horizontal="right"/>
      <protection/>
    </xf>
    <xf numFmtId="10" fontId="3" fillId="0" borderId="32" xfId="70" applyNumberFormat="1" applyFont="1" applyFill="1" applyBorder="1" applyAlignment="1">
      <alignment horizontal="right"/>
      <protection/>
    </xf>
    <xf numFmtId="0" fontId="3" fillId="0" borderId="33" xfId="70" applyFont="1" applyFill="1" applyBorder="1" applyAlignment="1">
      <alignment horizontal="right"/>
      <protection/>
    </xf>
    <xf numFmtId="0" fontId="16" fillId="0" borderId="0" xfId="70" applyFont="1" applyFill="1" applyAlignment="1">
      <alignment horizontal="right"/>
      <protection/>
    </xf>
    <xf numFmtId="0" fontId="3" fillId="0" borderId="0" xfId="70" applyFont="1" applyFill="1" applyAlignment="1">
      <alignment horizontal="right"/>
      <protection/>
    </xf>
    <xf numFmtId="3" fontId="3" fillId="0" borderId="14" xfId="70" applyNumberFormat="1" applyFont="1" applyFill="1" applyBorder="1" applyAlignment="1">
      <alignment horizontal="left"/>
      <protection/>
    </xf>
    <xf numFmtId="164" fontId="3" fillId="0" borderId="14" xfId="70" applyNumberFormat="1" applyFont="1" applyFill="1" applyBorder="1" applyAlignment="1">
      <alignment/>
      <protection/>
    </xf>
    <xf numFmtId="164" fontId="3" fillId="0" borderId="0" xfId="70" applyNumberFormat="1" applyFont="1" applyFill="1" applyAlignment="1">
      <alignment/>
      <protection/>
    </xf>
    <xf numFmtId="3" fontId="3" fillId="0" borderId="17" xfId="70" applyNumberFormat="1" applyFont="1" applyFill="1" applyBorder="1">
      <alignment/>
      <protection/>
    </xf>
    <xf numFmtId="3" fontId="3" fillId="0" borderId="14" xfId="70" applyNumberFormat="1" applyFont="1" applyFill="1" applyBorder="1" applyAlignment="1">
      <alignment/>
      <protection/>
    </xf>
    <xf numFmtId="164" fontId="3" fillId="0" borderId="0" xfId="70" applyNumberFormat="1" applyFont="1" applyFill="1" applyBorder="1" applyAlignment="1">
      <alignment/>
      <protection/>
    </xf>
    <xf numFmtId="0" fontId="3" fillId="0" borderId="0" xfId="70" applyFont="1" applyFill="1" applyBorder="1">
      <alignment/>
      <protection/>
    </xf>
    <xf numFmtId="10" fontId="3" fillId="0" borderId="0" xfId="0" applyNumberFormat="1" applyFont="1" applyFill="1" applyAlignment="1">
      <alignment/>
    </xf>
    <xf numFmtId="164" fontId="3" fillId="0" borderId="14" xfId="70" applyNumberFormat="1" applyFont="1" applyFill="1" applyBorder="1" applyAlignment="1">
      <alignment horizontal="right"/>
      <protection/>
    </xf>
    <xf numFmtId="164" fontId="3" fillId="0" borderId="0" xfId="70" applyNumberFormat="1" applyFont="1" applyFill="1" applyBorder="1" applyAlignment="1">
      <alignment horizontal="right"/>
      <protection/>
    </xf>
    <xf numFmtId="3" fontId="3" fillId="0" borderId="17" xfId="70" applyNumberFormat="1" applyFont="1" applyFill="1" applyBorder="1" applyAlignment="1">
      <alignment horizontal="right"/>
      <protection/>
    </xf>
    <xf numFmtId="10" fontId="3" fillId="0" borderId="0" xfId="0" applyNumberFormat="1" applyFont="1" applyFill="1" applyBorder="1" applyAlignment="1">
      <alignment/>
    </xf>
    <xf numFmtId="3" fontId="3" fillId="0" borderId="14" xfId="70" applyNumberFormat="1" applyFont="1" applyFill="1" applyBorder="1" applyAlignment="1">
      <alignment horizontal="left" vertical="center"/>
      <protection/>
    </xf>
    <xf numFmtId="164" fontId="3" fillId="0" borderId="14" xfId="70" applyNumberFormat="1" applyFont="1" applyFill="1" applyBorder="1" applyAlignment="1">
      <alignment horizontal="right" vertical="center"/>
      <protection/>
    </xf>
    <xf numFmtId="164" fontId="3" fillId="0" borderId="0" xfId="70" applyNumberFormat="1" applyFont="1" applyFill="1" applyBorder="1" applyAlignment="1">
      <alignment horizontal="right" vertical="center"/>
      <protection/>
    </xf>
    <xf numFmtId="3" fontId="17" fillId="0" borderId="17" xfId="0" applyNumberFormat="1" applyFont="1" applyFill="1" applyBorder="1" applyAlignment="1">
      <alignment vertical="center"/>
    </xf>
    <xf numFmtId="0" fontId="16" fillId="0" borderId="0" xfId="70" applyFont="1" applyFill="1" applyBorder="1" applyAlignment="1">
      <alignment vertical="center"/>
      <protection/>
    </xf>
    <xf numFmtId="0" fontId="3" fillId="0" borderId="0" xfId="0" applyFont="1" applyFill="1" applyBorder="1" applyAlignment="1">
      <alignment vertical="center"/>
    </xf>
    <xf numFmtId="10" fontId="3" fillId="0" borderId="0" xfId="0" applyNumberFormat="1" applyFont="1" applyFill="1" applyBorder="1" applyAlignment="1">
      <alignment vertical="center"/>
    </xf>
    <xf numFmtId="0" fontId="3" fillId="0" borderId="0" xfId="70" applyFont="1" applyFill="1" applyBorder="1" applyAlignment="1">
      <alignment vertical="center"/>
      <protection/>
    </xf>
    <xf numFmtId="3" fontId="3" fillId="0" borderId="15" xfId="70" applyNumberFormat="1" applyFont="1" applyFill="1" applyBorder="1" applyAlignment="1">
      <alignment horizontal="left" vertical="center"/>
      <protection/>
    </xf>
    <xf numFmtId="164" fontId="3" fillId="0" borderId="15" xfId="70" applyNumberFormat="1" applyFont="1" applyFill="1" applyBorder="1" applyAlignment="1">
      <alignment horizontal="right" vertical="center"/>
      <protection/>
    </xf>
    <xf numFmtId="164" fontId="3" fillId="0" borderId="21" xfId="70" applyNumberFormat="1" applyFont="1" applyFill="1" applyBorder="1" applyAlignment="1">
      <alignment horizontal="right" vertical="center"/>
      <protection/>
    </xf>
    <xf numFmtId="3" fontId="17" fillId="0" borderId="16" xfId="0" applyNumberFormat="1" applyFont="1" applyFill="1" applyBorder="1" applyAlignment="1">
      <alignment horizontal="right" vertical="center"/>
    </xf>
    <xf numFmtId="3" fontId="3" fillId="0" borderId="0" xfId="70" applyNumberFormat="1" applyFont="1" applyFill="1">
      <alignment/>
      <protection/>
    </xf>
    <xf numFmtId="10" fontId="3" fillId="0" borderId="0" xfId="70" applyNumberFormat="1" applyFont="1" applyFill="1">
      <alignment/>
      <protection/>
    </xf>
    <xf numFmtId="10" fontId="16" fillId="0" borderId="0" xfId="70" applyNumberFormat="1" applyFont="1" applyFill="1">
      <alignment/>
      <protection/>
    </xf>
    <xf numFmtId="3" fontId="16" fillId="0" borderId="0" xfId="70" applyNumberFormat="1" applyFont="1" applyFill="1">
      <alignment/>
      <protection/>
    </xf>
    <xf numFmtId="9" fontId="16" fillId="0" borderId="0" xfId="70" applyNumberFormat="1" applyFont="1" applyFill="1" applyBorder="1">
      <alignment/>
      <protection/>
    </xf>
    <xf numFmtId="0" fontId="4" fillId="0" borderId="0" xfId="70" applyFont="1" applyFill="1" applyAlignment="1">
      <alignment horizontal="centerContinuous"/>
      <protection/>
    </xf>
    <xf numFmtId="3" fontId="3" fillId="0" borderId="32" xfId="70" applyNumberFormat="1" applyFont="1" applyFill="1" applyBorder="1" applyAlignment="1">
      <alignment horizontal="center"/>
      <protection/>
    </xf>
    <xf numFmtId="1" fontId="3" fillId="0" borderId="14" xfId="70" applyNumberFormat="1" applyFont="1" applyFill="1" applyBorder="1" applyAlignment="1">
      <alignment horizontal="center"/>
      <protection/>
    </xf>
    <xf numFmtId="3" fontId="3" fillId="0" borderId="0" xfId="70" applyNumberFormat="1" applyFont="1" applyFill="1" applyBorder="1" applyAlignment="1">
      <alignment horizontal="center"/>
      <protection/>
    </xf>
    <xf numFmtId="10" fontId="18" fillId="0" borderId="0" xfId="70" applyNumberFormat="1" applyFont="1" applyFill="1" applyBorder="1">
      <alignment/>
      <protection/>
    </xf>
    <xf numFmtId="1" fontId="3" fillId="0" borderId="26" xfId="70" applyNumberFormat="1" applyFont="1" applyFill="1" applyBorder="1" applyAlignment="1">
      <alignment horizontal="center"/>
      <protection/>
    </xf>
    <xf numFmtId="3" fontId="3" fillId="0" borderId="26" xfId="70" applyNumberFormat="1" applyFont="1" applyFill="1" applyBorder="1" applyAlignment="1">
      <alignment/>
      <protection/>
    </xf>
    <xf numFmtId="3" fontId="3" fillId="0" borderId="34" xfId="70" applyNumberFormat="1" applyFont="1" applyFill="1" applyBorder="1" applyAlignment="1">
      <alignment horizontal="center"/>
      <protection/>
    </xf>
    <xf numFmtId="3" fontId="3" fillId="0" borderId="27" xfId="70" applyNumberFormat="1" applyFont="1" applyFill="1" applyBorder="1">
      <alignment/>
      <protection/>
    </xf>
    <xf numFmtId="1" fontId="3" fillId="0" borderId="15" xfId="70" applyNumberFormat="1" applyFont="1" applyFill="1" applyBorder="1" applyAlignment="1">
      <alignment horizontal="center"/>
      <protection/>
    </xf>
    <xf numFmtId="3" fontId="3" fillId="0" borderId="15" xfId="70" applyNumberFormat="1" applyFont="1" applyFill="1" applyBorder="1" applyAlignment="1">
      <alignment/>
      <protection/>
    </xf>
    <xf numFmtId="3" fontId="3" fillId="0" borderId="21" xfId="70" applyNumberFormat="1" applyFont="1" applyFill="1" applyBorder="1" applyAlignment="1">
      <alignment horizontal="center"/>
      <protection/>
    </xf>
    <xf numFmtId="3" fontId="3" fillId="0" borderId="16" xfId="70" applyNumberFormat="1" applyFont="1" applyFill="1" applyBorder="1">
      <alignment/>
      <protection/>
    </xf>
    <xf numFmtId="3" fontId="3" fillId="0" borderId="0" xfId="70" applyNumberFormat="1" applyFont="1" applyFill="1" applyBorder="1">
      <alignment/>
      <protection/>
    </xf>
    <xf numFmtId="10" fontId="3" fillId="0" borderId="0" xfId="70" applyNumberFormat="1" applyFont="1" applyFill="1" applyBorder="1">
      <alignment/>
      <protection/>
    </xf>
    <xf numFmtId="10" fontId="16" fillId="0" borderId="0" xfId="70" applyNumberFormat="1" applyFont="1" applyFill="1" applyBorder="1">
      <alignment/>
      <protection/>
    </xf>
    <xf numFmtId="3" fontId="16" fillId="0" borderId="0" xfId="70" applyNumberFormat="1" applyFont="1" applyFill="1" applyBorder="1">
      <alignment/>
      <protection/>
    </xf>
    <xf numFmtId="0" fontId="3" fillId="0" borderId="0" xfId="71" applyFont="1" applyFill="1">
      <alignment/>
      <protection/>
    </xf>
    <xf numFmtId="9" fontId="3" fillId="0" borderId="24" xfId="73" applyNumberFormat="1" applyFont="1" applyFill="1" applyBorder="1" applyAlignment="1">
      <alignment horizontal="centerContinuous"/>
      <protection/>
    </xf>
    <xf numFmtId="9" fontId="3" fillId="0" borderId="22" xfId="73" applyNumberFormat="1" applyFont="1" applyFill="1" applyBorder="1">
      <alignment/>
      <protection/>
    </xf>
    <xf numFmtId="10" fontId="3" fillId="0" borderId="23" xfId="73" applyNumberFormat="1" applyFont="1" applyFill="1" applyBorder="1" applyAlignment="1">
      <alignment horizontal="right"/>
      <protection/>
    </xf>
    <xf numFmtId="164" fontId="3" fillId="0" borderId="14" xfId="73" applyNumberFormat="1" applyFont="1" applyBorder="1" applyAlignment="1">
      <alignment/>
      <protection/>
    </xf>
    <xf numFmtId="164" fontId="3" fillId="0" borderId="22" xfId="73" applyNumberFormat="1" applyFont="1" applyFill="1" applyBorder="1" applyAlignment="1">
      <alignment/>
      <protection/>
    </xf>
    <xf numFmtId="164" fontId="3" fillId="1" borderId="14" xfId="73" applyNumberFormat="1" applyFont="1" applyFill="1" applyBorder="1">
      <alignment/>
      <protection/>
    </xf>
    <xf numFmtId="164" fontId="3" fillId="0" borderId="15" xfId="73" applyNumberFormat="1" applyFont="1" applyBorder="1" applyAlignment="1">
      <alignment/>
      <protection/>
    </xf>
    <xf numFmtId="164" fontId="3" fillId="0" borderId="23" xfId="73" applyNumberFormat="1" applyFont="1" applyFill="1" applyBorder="1" applyAlignment="1">
      <alignment/>
      <protection/>
    </xf>
    <xf numFmtId="10" fontId="3" fillId="0" borderId="0" xfId="73" applyNumberFormat="1" applyFont="1" applyBorder="1">
      <alignment/>
      <protection/>
    </xf>
    <xf numFmtId="164" fontId="3" fillId="0" borderId="22" xfId="73" applyNumberFormat="1" applyFont="1" applyBorder="1" applyAlignment="1">
      <alignment/>
      <protection/>
    </xf>
    <xf numFmtId="164" fontId="3" fillId="0" borderId="23" xfId="73" applyNumberFormat="1" applyFont="1" applyBorder="1" applyAlignment="1">
      <alignment/>
      <protection/>
    </xf>
    <xf numFmtId="0" fontId="19" fillId="0" borderId="0" xfId="73" applyFont="1">
      <alignment/>
      <protection/>
    </xf>
    <xf numFmtId="0" fontId="3" fillId="0" borderId="4" xfId="73" applyFont="1" applyBorder="1">
      <alignment/>
      <protection/>
    </xf>
    <xf numFmtId="0" fontId="3" fillId="0" borderId="4" xfId="73" applyFont="1" applyBorder="1" applyAlignment="1">
      <alignment horizontal="center"/>
      <protection/>
    </xf>
    <xf numFmtId="0" fontId="3" fillId="0" borderId="13" xfId="73" applyFont="1" applyBorder="1" applyAlignment="1">
      <alignment horizontal="centerContinuous"/>
      <protection/>
    </xf>
    <xf numFmtId="0" fontId="3" fillId="0" borderId="15" xfId="73" applyFont="1" applyBorder="1">
      <alignment/>
      <protection/>
    </xf>
    <xf numFmtId="0" fontId="3" fillId="0" borderId="15" xfId="73" applyFont="1" applyBorder="1" applyAlignment="1">
      <alignment horizontal="center"/>
      <protection/>
    </xf>
    <xf numFmtId="0" fontId="3" fillId="0" borderId="18" xfId="73" applyFont="1" applyBorder="1" applyAlignment="1">
      <alignment horizontal="center"/>
      <protection/>
    </xf>
    <xf numFmtId="0" fontId="3" fillId="0" borderId="35" xfId="73" applyFont="1" applyBorder="1" applyAlignment="1">
      <alignment horizontal="center"/>
      <protection/>
    </xf>
    <xf numFmtId="0" fontId="3" fillId="0" borderId="15" xfId="73" applyFont="1" applyBorder="1" applyAlignment="1">
      <alignment horizontal="centerContinuous"/>
      <protection/>
    </xf>
    <xf numFmtId="0" fontId="3" fillId="0" borderId="16" xfId="73" applyFont="1" applyBorder="1" applyAlignment="1">
      <alignment horizontal="centerContinuous"/>
      <protection/>
    </xf>
    <xf numFmtId="0" fontId="3" fillId="0" borderId="17" xfId="73" applyFont="1" applyBorder="1" applyAlignment="1">
      <alignment horizontal="centerContinuous"/>
      <protection/>
    </xf>
    <xf numFmtId="165" fontId="3" fillId="0" borderId="14" xfId="72" applyNumberFormat="1" applyFont="1" applyBorder="1">
      <alignment/>
      <protection/>
    </xf>
    <xf numFmtId="3" fontId="3" fillId="0" borderId="0" xfId="73" applyNumberFormat="1" applyFont="1" applyBorder="1" applyAlignment="1">
      <alignment horizontal="centerContinuous"/>
      <protection/>
    </xf>
    <xf numFmtId="0" fontId="3" fillId="0" borderId="0" xfId="73" applyFont="1" applyBorder="1" applyAlignment="1">
      <alignment horizontal="centerContinuous"/>
      <protection/>
    </xf>
    <xf numFmtId="0" fontId="3" fillId="0" borderId="0" xfId="74" applyFont="1" applyFill="1">
      <alignment/>
      <protection/>
    </xf>
    <xf numFmtId="0" fontId="4" fillId="0" borderId="0" xfId="74" applyFont="1" applyFill="1" applyAlignment="1">
      <alignment horizontal="centerContinuous"/>
      <protection/>
    </xf>
    <xf numFmtId="0" fontId="3" fillId="0" borderId="0" xfId="74" applyFont="1" applyFill="1" applyAlignment="1">
      <alignment horizontal="centerContinuous"/>
      <protection/>
    </xf>
    <xf numFmtId="0" fontId="3" fillId="0" borderId="4" xfId="74" applyFont="1" applyFill="1" applyBorder="1" applyAlignment="1">
      <alignment horizontal="center"/>
      <protection/>
    </xf>
    <xf numFmtId="0" fontId="3" fillId="0" borderId="4" xfId="74" applyFont="1" applyFill="1" applyBorder="1" applyAlignment="1">
      <alignment horizontal="centerContinuous"/>
      <protection/>
    </xf>
    <xf numFmtId="0" fontId="3" fillId="0" borderId="12" xfId="74" applyFont="1" applyFill="1" applyBorder="1" applyAlignment="1">
      <alignment horizontal="centerContinuous"/>
      <protection/>
    </xf>
    <xf numFmtId="0" fontId="3" fillId="0" borderId="13" xfId="74" applyFont="1" applyFill="1" applyBorder="1" applyAlignment="1">
      <alignment horizontal="centerContinuous"/>
      <protection/>
    </xf>
    <xf numFmtId="0" fontId="3" fillId="0" borderId="14" xfId="74" applyFont="1" applyFill="1" applyBorder="1" applyAlignment="1">
      <alignment horizontal="left"/>
      <protection/>
    </xf>
    <xf numFmtId="0" fontId="3" fillId="0" borderId="15" xfId="74" applyFont="1" applyFill="1" applyBorder="1" applyAlignment="1">
      <alignment horizontal="centerContinuous"/>
      <protection/>
    </xf>
    <xf numFmtId="0" fontId="3" fillId="0" borderId="21" xfId="74" applyFont="1" applyFill="1" applyBorder="1" applyAlignment="1">
      <alignment horizontal="centerContinuous"/>
      <protection/>
    </xf>
    <xf numFmtId="0" fontId="3" fillId="0" borderId="15" xfId="74" applyFont="1" applyFill="1" applyBorder="1" applyAlignment="1">
      <alignment/>
      <protection/>
    </xf>
    <xf numFmtId="0" fontId="3" fillId="0" borderId="21" xfId="74" applyFont="1" applyFill="1" applyBorder="1" applyAlignment="1">
      <alignment/>
      <protection/>
    </xf>
    <xf numFmtId="0" fontId="3" fillId="0" borderId="16" xfId="74" applyFont="1" applyFill="1" applyBorder="1" applyAlignment="1">
      <alignment/>
      <protection/>
    </xf>
    <xf numFmtId="0" fontId="3" fillId="0" borderId="15" xfId="74" applyFont="1" applyFill="1" applyBorder="1" applyAlignment="1">
      <alignment horizontal="center"/>
      <protection/>
    </xf>
    <xf numFmtId="0" fontId="3" fillId="0" borderId="15" xfId="74" applyFont="1" applyFill="1" applyBorder="1" applyAlignment="1">
      <alignment horizontal="right"/>
      <protection/>
    </xf>
    <xf numFmtId="0" fontId="3" fillId="0" borderId="21" xfId="74" applyFont="1" applyFill="1" applyBorder="1" applyAlignment="1">
      <alignment horizontal="right"/>
      <protection/>
    </xf>
    <xf numFmtId="0" fontId="3" fillId="0" borderId="16" xfId="74" applyFont="1" applyFill="1" applyBorder="1" applyAlignment="1">
      <alignment horizontal="right"/>
      <protection/>
    </xf>
    <xf numFmtId="0" fontId="3" fillId="0" borderId="0" xfId="74" applyFont="1" applyFill="1" applyAlignment="1">
      <alignment horizontal="right"/>
      <protection/>
    </xf>
    <xf numFmtId="0" fontId="3" fillId="0" borderId="14" xfId="74" applyFont="1" applyFill="1" applyBorder="1">
      <alignment/>
      <protection/>
    </xf>
    <xf numFmtId="164" fontId="3" fillId="0" borderId="14" xfId="74" applyNumberFormat="1" applyFont="1" applyFill="1" applyBorder="1">
      <alignment/>
      <protection/>
    </xf>
    <xf numFmtId="164" fontId="3" fillId="0" borderId="0" xfId="74" applyNumberFormat="1" applyFont="1" applyFill="1" applyBorder="1">
      <alignment/>
      <protection/>
    </xf>
    <xf numFmtId="164" fontId="3" fillId="0" borderId="17" xfId="74" applyNumberFormat="1" applyFont="1" applyFill="1" applyBorder="1">
      <alignment/>
      <protection/>
    </xf>
    <xf numFmtId="164" fontId="3" fillId="0" borderId="14" xfId="74" applyNumberFormat="1" applyFont="1" applyFill="1" applyBorder="1" applyAlignment="1">
      <alignment horizontal="right"/>
      <protection/>
    </xf>
    <xf numFmtId="164" fontId="3" fillId="0" borderId="0" xfId="74" applyNumberFormat="1" applyFont="1" applyFill="1" applyBorder="1" applyAlignment="1">
      <alignment horizontal="right"/>
      <protection/>
    </xf>
    <xf numFmtId="0" fontId="3" fillId="0" borderId="0" xfId="74" applyFont="1" applyFill="1" applyBorder="1">
      <alignment/>
      <protection/>
    </xf>
    <xf numFmtId="0" fontId="3" fillId="0" borderId="15" xfId="74" applyFont="1" applyFill="1" applyBorder="1">
      <alignment/>
      <protection/>
    </xf>
    <xf numFmtId="164" fontId="3" fillId="0" borderId="15" xfId="74" applyNumberFormat="1" applyFont="1" applyFill="1" applyBorder="1" applyAlignment="1">
      <alignment horizontal="right"/>
      <protection/>
    </xf>
    <xf numFmtId="164" fontId="3" fillId="0" borderId="21" xfId="74" applyNumberFormat="1" applyFont="1" applyFill="1" applyBorder="1" applyAlignment="1">
      <alignment horizontal="right"/>
      <protection/>
    </xf>
    <xf numFmtId="164" fontId="3" fillId="0" borderId="21" xfId="74" applyNumberFormat="1" applyFont="1" applyFill="1" applyBorder="1">
      <alignment/>
      <protection/>
    </xf>
    <xf numFmtId="164" fontId="3" fillId="0" borderId="15" xfId="74" applyNumberFormat="1" applyFont="1" applyFill="1" applyBorder="1">
      <alignment/>
      <protection/>
    </xf>
    <xf numFmtId="164" fontId="3" fillId="0" borderId="16" xfId="74" applyNumberFormat="1" applyFont="1" applyFill="1" applyBorder="1" applyAlignment="1">
      <alignment horizontal="right"/>
      <protection/>
    </xf>
    <xf numFmtId="164" fontId="3" fillId="0" borderId="16" xfId="74" applyNumberFormat="1" applyFont="1" applyFill="1" applyBorder="1">
      <alignment/>
      <protection/>
    </xf>
    <xf numFmtId="9" fontId="3" fillId="0" borderId="0" xfId="73" applyNumberFormat="1" applyFont="1" applyFill="1" applyAlignment="1">
      <alignment horizontal="centerContinuous"/>
      <protection/>
    </xf>
    <xf numFmtId="3" fontId="3" fillId="0" borderId="24" xfId="73" applyNumberFormat="1" applyFont="1" applyFill="1" applyBorder="1">
      <alignment/>
      <protection/>
    </xf>
    <xf numFmtId="3" fontId="3" fillId="0" borderId="22" xfId="73" applyNumberFormat="1" applyFont="1" applyFill="1" applyBorder="1">
      <alignment/>
      <protection/>
    </xf>
    <xf numFmtId="3" fontId="3" fillId="0" borderId="22" xfId="73" applyNumberFormat="1" applyFont="1" applyFill="1" applyBorder="1" applyAlignment="1">
      <alignment horizontal="centerContinuous"/>
      <protection/>
    </xf>
    <xf numFmtId="3" fontId="3" fillId="0" borderId="35" xfId="73" applyNumberFormat="1" applyFont="1" applyFill="1" applyBorder="1" applyAlignment="1">
      <alignment horizontal="right"/>
      <protection/>
    </xf>
    <xf numFmtId="10" fontId="3" fillId="0" borderId="35" xfId="73" applyNumberFormat="1" applyFont="1" applyFill="1" applyBorder="1" applyAlignment="1">
      <alignment horizontal="right"/>
      <protection/>
    </xf>
    <xf numFmtId="3" fontId="3" fillId="0" borderId="0" xfId="73" applyNumberFormat="1" applyFont="1" applyFill="1" applyAlignment="1">
      <alignment horizontal="right"/>
      <protection/>
    </xf>
    <xf numFmtId="0" fontId="3" fillId="0" borderId="14" xfId="73" applyFont="1" applyFill="1" applyBorder="1">
      <alignment/>
      <protection/>
    </xf>
    <xf numFmtId="2" fontId="3" fillId="0" borderId="22" xfId="73" applyNumberFormat="1" applyFont="1" applyFill="1" applyBorder="1">
      <alignment/>
      <protection/>
    </xf>
    <xf numFmtId="3" fontId="3" fillId="0" borderId="14" xfId="73" applyNumberFormat="1" applyFont="1" applyFill="1" applyBorder="1" applyAlignment="1">
      <alignment horizontal="right"/>
      <protection/>
    </xf>
    <xf numFmtId="3" fontId="3" fillId="0" borderId="15" xfId="73" applyNumberFormat="1" applyFont="1" applyFill="1" applyBorder="1" applyAlignment="1">
      <alignment horizontal="right"/>
      <protection/>
    </xf>
    <xf numFmtId="2" fontId="3" fillId="0" borderId="23" xfId="73" applyNumberFormat="1" applyFont="1" applyFill="1" applyBorder="1">
      <alignment/>
      <protection/>
    </xf>
    <xf numFmtId="3" fontId="3" fillId="0" borderId="23" xfId="73" applyNumberFormat="1" applyFont="1" applyFill="1" applyBorder="1">
      <alignment/>
      <protection/>
    </xf>
    <xf numFmtId="3" fontId="3" fillId="0" borderId="26" xfId="73" applyNumberFormat="1" applyFont="1" applyFill="1" applyBorder="1">
      <alignment/>
      <protection/>
    </xf>
    <xf numFmtId="2" fontId="3" fillId="0" borderId="25" xfId="73" applyNumberFormat="1" applyFont="1" applyFill="1" applyBorder="1">
      <alignment/>
      <protection/>
    </xf>
    <xf numFmtId="3" fontId="3" fillId="0" borderId="25" xfId="73" applyNumberFormat="1" applyFont="1" applyFill="1" applyBorder="1">
      <alignment/>
      <protection/>
    </xf>
    <xf numFmtId="3" fontId="3" fillId="0" borderId="28" xfId="73" applyNumberFormat="1" applyFont="1" applyFill="1" applyBorder="1">
      <alignment/>
      <protection/>
    </xf>
    <xf numFmtId="2" fontId="3" fillId="0" borderId="29" xfId="73" applyNumberFormat="1" applyFont="1" applyFill="1" applyBorder="1">
      <alignment/>
      <protection/>
    </xf>
    <xf numFmtId="3" fontId="3" fillId="0" borderId="29" xfId="73" applyNumberFormat="1" applyFont="1" applyFill="1" applyBorder="1">
      <alignment/>
      <protection/>
    </xf>
    <xf numFmtId="0" fontId="19" fillId="0" borderId="0" xfId="73" applyFont="1" applyFill="1">
      <alignment/>
      <protection/>
    </xf>
    <xf numFmtId="0" fontId="3" fillId="0" borderId="22" xfId="0" applyFont="1" applyFill="1" applyBorder="1" applyAlignment="1">
      <alignment wrapText="1"/>
    </xf>
    <xf numFmtId="0" fontId="3" fillId="0" borderId="23" xfId="0" applyFont="1" applyFill="1" applyBorder="1" applyAlignment="1">
      <alignment/>
    </xf>
    <xf numFmtId="2" fontId="3" fillId="0" borderId="35" xfId="0" applyNumberFormat="1" applyFont="1" applyFill="1" applyBorder="1" applyAlignment="1">
      <alignment horizontal="centerContinuous"/>
    </xf>
    <xf numFmtId="0" fontId="3" fillId="0" borderId="35" xfId="0" applyFont="1" applyFill="1" applyBorder="1" applyAlignment="1">
      <alignment horizontal="right"/>
    </xf>
    <xf numFmtId="0" fontId="3" fillId="0" borderId="35" xfId="0" applyFont="1" applyFill="1" applyBorder="1" applyAlignment="1">
      <alignment/>
    </xf>
    <xf numFmtId="0" fontId="3" fillId="0" borderId="22" xfId="0" applyFont="1" applyFill="1" applyBorder="1" applyAlignment="1">
      <alignment/>
    </xf>
    <xf numFmtId="164" fontId="3" fillId="0" borderId="14" xfId="0" applyNumberFormat="1" applyFont="1" applyFill="1" applyBorder="1" applyAlignment="1">
      <alignment horizontal="right"/>
    </xf>
    <xf numFmtId="2" fontId="3" fillId="0" borderId="22" xfId="0" applyNumberFormat="1" applyFont="1" applyFill="1" applyBorder="1" applyAlignment="1">
      <alignment horizontal="right"/>
    </xf>
    <xf numFmtId="164" fontId="3" fillId="0" borderId="22" xfId="0" applyNumberFormat="1" applyFont="1" applyFill="1" applyBorder="1" applyAlignment="1">
      <alignment horizontal="right"/>
    </xf>
    <xf numFmtId="0" fontId="3" fillId="0" borderId="25" xfId="0" applyFont="1" applyFill="1" applyBorder="1" applyAlignment="1">
      <alignment/>
    </xf>
    <xf numFmtId="164" fontId="3" fillId="0" borderId="26" xfId="0" applyNumberFormat="1" applyFont="1" applyFill="1" applyBorder="1" applyAlignment="1">
      <alignment horizontal="right"/>
    </xf>
    <xf numFmtId="2" fontId="3" fillId="0" borderId="25" xfId="0" applyNumberFormat="1" applyFont="1" applyFill="1" applyBorder="1" applyAlignment="1">
      <alignment horizontal="right"/>
    </xf>
    <xf numFmtId="164" fontId="3" fillId="0" borderId="25" xfId="0" applyNumberFormat="1" applyFont="1" applyFill="1" applyBorder="1" applyAlignment="1">
      <alignment horizontal="right"/>
    </xf>
    <xf numFmtId="0" fontId="3" fillId="0" borderId="29" xfId="0" applyFont="1" applyFill="1" applyBorder="1" applyAlignment="1">
      <alignment/>
    </xf>
    <xf numFmtId="164" fontId="3" fillId="0" borderId="28" xfId="0" applyNumberFormat="1" applyFont="1" applyFill="1" applyBorder="1" applyAlignment="1">
      <alignment horizontal="right"/>
    </xf>
    <xf numFmtId="2" fontId="3" fillId="0" borderId="29" xfId="0" applyNumberFormat="1" applyFont="1" applyFill="1" applyBorder="1" applyAlignment="1">
      <alignment horizontal="right"/>
    </xf>
    <xf numFmtId="164" fontId="3" fillId="0" borderId="29" xfId="0" applyNumberFormat="1" applyFont="1" applyFill="1" applyBorder="1" applyAlignment="1">
      <alignment horizontal="right"/>
    </xf>
    <xf numFmtId="164" fontId="3" fillId="0" borderId="0" xfId="0" applyNumberFormat="1" applyFont="1" applyFill="1" applyBorder="1" applyAlignment="1">
      <alignment horizontal="right"/>
    </xf>
    <xf numFmtId="2" fontId="3" fillId="0" borderId="0" xfId="0" applyNumberFormat="1" applyFont="1" applyFill="1" applyBorder="1" applyAlignment="1">
      <alignment horizontal="right"/>
    </xf>
    <xf numFmtId="0" fontId="3" fillId="0" borderId="0" xfId="0" applyFont="1" applyFill="1" applyBorder="1" applyAlignment="1">
      <alignment horizontal="right"/>
    </xf>
    <xf numFmtId="0" fontId="3" fillId="0" borderId="0" xfId="0" applyFont="1" applyFill="1" applyAlignment="1">
      <alignment horizontal="center"/>
    </xf>
    <xf numFmtId="2" fontId="3" fillId="0" borderId="0" xfId="0" applyNumberFormat="1" applyFont="1" applyFill="1" applyAlignment="1">
      <alignment horizontal="center"/>
    </xf>
    <xf numFmtId="0" fontId="4" fillId="0" borderId="0" xfId="0" applyFont="1" applyFill="1" applyAlignment="1">
      <alignment horizontal="center"/>
    </xf>
    <xf numFmtId="0" fontId="4" fillId="0" borderId="0" xfId="0" applyFont="1" applyFill="1" applyAlignment="1">
      <alignment/>
    </xf>
    <xf numFmtId="2" fontId="4" fillId="0" borderId="0" xfId="0" applyNumberFormat="1" applyFont="1" applyFill="1" applyAlignment="1">
      <alignment horizontal="center"/>
    </xf>
    <xf numFmtId="0" fontId="3" fillId="0" borderId="36" xfId="0" applyFont="1" applyFill="1" applyBorder="1" applyAlignment="1">
      <alignment/>
    </xf>
    <xf numFmtId="0" fontId="3" fillId="0" borderId="37" xfId="0" applyFont="1" applyFill="1" applyBorder="1" applyAlignment="1">
      <alignment vertical="top" wrapText="1"/>
    </xf>
    <xf numFmtId="0" fontId="3" fillId="0" borderId="13" xfId="0" applyFont="1" applyFill="1" applyBorder="1" applyAlignment="1">
      <alignment/>
    </xf>
    <xf numFmtId="2" fontId="3" fillId="0" borderId="24" xfId="0" applyNumberFormat="1" applyFont="1" applyFill="1" applyBorder="1" applyAlignment="1">
      <alignment horizontal="center"/>
    </xf>
    <xf numFmtId="0" fontId="3" fillId="0" borderId="24" xfId="0" applyFont="1" applyFill="1" applyBorder="1" applyAlignment="1">
      <alignment horizontal="center"/>
    </xf>
    <xf numFmtId="0" fontId="3" fillId="0" borderId="4" xfId="0" applyFont="1" applyFill="1" applyBorder="1" applyAlignment="1">
      <alignment horizontal="center"/>
    </xf>
    <xf numFmtId="0" fontId="3" fillId="0" borderId="16" xfId="0" applyFont="1" applyFill="1" applyBorder="1" applyAlignment="1">
      <alignment/>
    </xf>
    <xf numFmtId="2" fontId="3" fillId="0" borderId="23" xfId="0" applyNumberFormat="1" applyFont="1" applyFill="1" applyBorder="1" applyAlignment="1">
      <alignment horizontal="center"/>
    </xf>
    <xf numFmtId="0" fontId="3" fillId="0" borderId="23" xfId="0" applyFont="1" applyFill="1" applyBorder="1" applyAlignment="1">
      <alignment horizontal="center"/>
    </xf>
    <xf numFmtId="0" fontId="3" fillId="0" borderId="15" xfId="0" applyFont="1" applyFill="1" applyBorder="1" applyAlignment="1">
      <alignment horizontal="center"/>
    </xf>
    <xf numFmtId="0" fontId="3" fillId="0" borderId="17" xfId="0" applyFont="1" applyFill="1" applyBorder="1" applyAlignment="1">
      <alignment/>
    </xf>
    <xf numFmtId="0" fontId="3" fillId="0" borderId="38" xfId="0" applyFont="1" applyFill="1" applyBorder="1" applyAlignment="1">
      <alignment/>
    </xf>
    <xf numFmtId="164" fontId="3" fillId="0" borderId="39" xfId="0" applyNumberFormat="1" applyFont="1" applyFill="1" applyBorder="1" applyAlignment="1">
      <alignment horizontal="right"/>
    </xf>
    <xf numFmtId="164" fontId="3" fillId="0" borderId="40" xfId="0" applyNumberFormat="1" applyFont="1" applyFill="1" applyBorder="1" applyAlignment="1">
      <alignment horizontal="right"/>
    </xf>
    <xf numFmtId="3" fontId="3" fillId="0" borderId="40" xfId="73" applyNumberFormat="1" applyFont="1" applyFill="1" applyBorder="1">
      <alignment/>
      <protection/>
    </xf>
    <xf numFmtId="3" fontId="4" fillId="0" borderId="0" xfId="73" applyNumberFormat="1" applyFont="1" applyFill="1">
      <alignment/>
      <protection/>
    </xf>
    <xf numFmtId="0" fontId="3" fillId="0" borderId="0" xfId="0" applyFont="1" applyFill="1" applyAlignment="1">
      <alignment horizontal="right"/>
    </xf>
    <xf numFmtId="0" fontId="4" fillId="0" borderId="0" xfId="0" applyFont="1" applyFill="1" applyAlignment="1">
      <alignment/>
    </xf>
    <xf numFmtId="0" fontId="4" fillId="0" borderId="0" xfId="0" applyFont="1" applyFill="1" applyBorder="1" applyAlignment="1">
      <alignment vertical="center"/>
    </xf>
    <xf numFmtId="3" fontId="3" fillId="0" borderId="24" xfId="73" applyNumberFormat="1" applyFont="1" applyFill="1" applyBorder="1" applyAlignment="1">
      <alignment horizontal="right"/>
      <protection/>
    </xf>
    <xf numFmtId="0" fontId="19" fillId="0" borderId="0" xfId="73" applyFont="1" applyFill="1" applyBorder="1">
      <alignment/>
      <protection/>
    </xf>
    <xf numFmtId="2" fontId="3" fillId="0" borderId="0" xfId="73" applyNumberFormat="1" applyFont="1" applyFill="1">
      <alignment/>
      <protection/>
    </xf>
    <xf numFmtId="0" fontId="19" fillId="0" borderId="0" xfId="73" applyFont="1" applyFill="1" applyAlignment="1">
      <alignment horizontal="right"/>
      <protection/>
    </xf>
    <xf numFmtId="0" fontId="19" fillId="0" borderId="0" xfId="73" applyFont="1" applyFill="1" applyBorder="1" applyAlignment="1">
      <alignment horizontal="right"/>
      <protection/>
    </xf>
    <xf numFmtId="3" fontId="3" fillId="0" borderId="22" xfId="73" applyNumberFormat="1" applyFont="1" applyFill="1" applyBorder="1" applyAlignment="1">
      <alignment horizontal="right"/>
      <protection/>
    </xf>
    <xf numFmtId="3" fontId="3" fillId="0" borderId="39" xfId="73" applyNumberFormat="1" applyFont="1" applyFill="1" applyBorder="1" applyAlignment="1">
      <alignment horizontal="right"/>
      <protection/>
    </xf>
    <xf numFmtId="2" fontId="3" fillId="0" borderId="34" xfId="73" applyNumberFormat="1" applyFont="1" applyFill="1" applyBorder="1">
      <alignment/>
      <protection/>
    </xf>
    <xf numFmtId="3" fontId="3" fillId="0" borderId="25" xfId="73" applyNumberFormat="1" applyFont="1" applyFill="1" applyBorder="1" applyAlignment="1">
      <alignment horizontal="right"/>
      <protection/>
    </xf>
    <xf numFmtId="2" fontId="3" fillId="0" borderId="30" xfId="73" applyNumberFormat="1" applyFont="1" applyFill="1" applyBorder="1">
      <alignment/>
      <protection/>
    </xf>
    <xf numFmtId="2" fontId="3" fillId="0" borderId="41" xfId="73" applyNumberFormat="1" applyFont="1" applyFill="1" applyBorder="1">
      <alignment/>
      <protection/>
    </xf>
    <xf numFmtId="3" fontId="3" fillId="0" borderId="29" xfId="73" applyNumberFormat="1" applyFont="1" applyFill="1" applyBorder="1" applyAlignment="1">
      <alignment horizontal="right"/>
      <protection/>
    </xf>
    <xf numFmtId="3" fontId="3" fillId="0" borderId="0" xfId="73" applyNumberFormat="1" applyFont="1" applyFill="1" applyBorder="1" applyAlignment="1">
      <alignment horizontal="right"/>
      <protection/>
    </xf>
    <xf numFmtId="164" fontId="3" fillId="0" borderId="0" xfId="0" applyNumberFormat="1" applyFont="1" applyFill="1" applyBorder="1" applyAlignment="1">
      <alignment/>
    </xf>
    <xf numFmtId="2" fontId="3" fillId="0" borderId="0" xfId="0" applyNumberFormat="1" applyFont="1" applyFill="1" applyBorder="1" applyAlignment="1">
      <alignment/>
    </xf>
    <xf numFmtId="0" fontId="3" fillId="0" borderId="4" xfId="0" applyFont="1" applyFill="1" applyBorder="1" applyAlignment="1">
      <alignment/>
    </xf>
    <xf numFmtId="0" fontId="3" fillId="0" borderId="15" xfId="0" applyFont="1" applyFill="1" applyBorder="1" applyAlignment="1">
      <alignment/>
    </xf>
    <xf numFmtId="0" fontId="3" fillId="0" borderId="35" xfId="0" applyFont="1" applyFill="1" applyBorder="1" applyAlignment="1">
      <alignment horizontal="center"/>
    </xf>
    <xf numFmtId="164" fontId="3" fillId="0" borderId="24" xfId="0" applyNumberFormat="1" applyFont="1" applyFill="1" applyBorder="1" applyAlignment="1">
      <alignment/>
    </xf>
    <xf numFmtId="2" fontId="3" fillId="0" borderId="24" xfId="0" applyNumberFormat="1" applyFont="1" applyFill="1" applyBorder="1" applyAlignment="1">
      <alignment/>
    </xf>
    <xf numFmtId="164" fontId="3" fillId="0" borderId="24" xfId="0" applyNumberFormat="1" applyFont="1" applyFill="1" applyBorder="1" applyAlignment="1">
      <alignment horizontal="right"/>
    </xf>
    <xf numFmtId="0" fontId="3" fillId="0" borderId="14" xfId="0" applyFont="1" applyFill="1" applyBorder="1" applyAlignment="1">
      <alignment/>
    </xf>
    <xf numFmtId="164" fontId="3" fillId="0" borderId="22" xfId="0" applyNumberFormat="1" applyFont="1" applyFill="1" applyBorder="1" applyAlignment="1">
      <alignment/>
    </xf>
    <xf numFmtId="2" fontId="3" fillId="0" borderId="22" xfId="0" applyNumberFormat="1" applyFont="1" applyFill="1" applyBorder="1" applyAlignment="1">
      <alignment/>
    </xf>
    <xf numFmtId="0" fontId="3" fillId="0" borderId="28" xfId="0" applyFont="1" applyFill="1" applyBorder="1" applyAlignment="1">
      <alignment/>
    </xf>
    <xf numFmtId="164" fontId="3" fillId="0" borderId="29" xfId="0" applyNumberFormat="1" applyFont="1" applyFill="1" applyBorder="1" applyAlignment="1">
      <alignment/>
    </xf>
    <xf numFmtId="2" fontId="3" fillId="0" borderId="29" xfId="0" applyNumberFormat="1" applyFont="1" applyFill="1" applyBorder="1" applyAlignment="1">
      <alignment/>
    </xf>
    <xf numFmtId="164" fontId="3" fillId="0" borderId="0" xfId="0" applyNumberFormat="1" applyFont="1" applyFill="1" applyBorder="1" applyAlignment="1">
      <alignment horizontal="center"/>
    </xf>
    <xf numFmtId="0" fontId="3" fillId="0" borderId="14" xfId="0" applyFont="1" applyFill="1" applyBorder="1" applyAlignment="1">
      <alignment/>
    </xf>
    <xf numFmtId="0" fontId="3" fillId="0" borderId="0" xfId="0" applyFont="1" applyFill="1" applyBorder="1" applyAlignment="1">
      <alignment/>
    </xf>
    <xf numFmtId="164" fontId="3" fillId="0" borderId="14" xfId="0" applyNumberFormat="1" applyFont="1" applyFill="1" applyBorder="1" applyAlignment="1">
      <alignment/>
    </xf>
    <xf numFmtId="164" fontId="3" fillId="0" borderId="0" xfId="0" applyNumberFormat="1" applyFont="1" applyFill="1" applyBorder="1" applyAlignment="1">
      <alignment/>
    </xf>
    <xf numFmtId="3" fontId="3" fillId="0" borderId="15" xfId="73" applyNumberFormat="1" applyFont="1" applyBorder="1" applyAlignment="1">
      <alignment horizontal="center"/>
      <protection/>
    </xf>
    <xf numFmtId="3" fontId="3" fillId="0" borderId="16" xfId="73" applyNumberFormat="1" applyFont="1" applyBorder="1" applyAlignment="1">
      <alignment horizontal="center"/>
      <protection/>
    </xf>
    <xf numFmtId="0" fontId="4" fillId="0" borderId="0" xfId="0" applyFont="1" applyFill="1" applyAlignment="1">
      <alignment horizontal="center"/>
    </xf>
    <xf numFmtId="0" fontId="4" fillId="0" borderId="0" xfId="0" applyFont="1" applyFill="1" applyBorder="1" applyAlignment="1">
      <alignment horizontal="center" vertical="center"/>
    </xf>
    <xf numFmtId="0" fontId="3" fillId="0" borderId="35" xfId="0" applyFont="1" applyFill="1" applyBorder="1" applyAlignment="1">
      <alignment horizontal="center"/>
    </xf>
    <xf numFmtId="0" fontId="3" fillId="0" borderId="24" xfId="0" applyFont="1" applyFill="1" applyBorder="1" applyAlignment="1">
      <alignment horizontal="center"/>
    </xf>
    <xf numFmtId="3" fontId="4" fillId="0" borderId="0" xfId="73" applyNumberFormat="1" applyFont="1" applyFill="1" applyAlignment="1">
      <alignment horizontal="center"/>
      <protection/>
    </xf>
    <xf numFmtId="3" fontId="4" fillId="0" borderId="4" xfId="73" applyNumberFormat="1" applyFont="1" applyFill="1" applyBorder="1" applyAlignment="1">
      <alignment horizontal="left" vertical="top" wrapText="1"/>
      <protection/>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16" xfId="0" applyFont="1" applyFill="1" applyBorder="1" applyAlignment="1">
      <alignment horizontal="left" vertical="top" wrapText="1"/>
    </xf>
    <xf numFmtId="3" fontId="4" fillId="0" borderId="4" xfId="73" applyNumberFormat="1" applyFont="1" applyFill="1" applyBorder="1" applyAlignment="1">
      <alignment horizontal="left" vertical="center" wrapText="1"/>
      <protection/>
    </xf>
    <xf numFmtId="3" fontId="4" fillId="0" borderId="12" xfId="73" applyNumberFormat="1" applyFont="1" applyFill="1" applyBorder="1" applyAlignment="1">
      <alignment horizontal="left" vertical="center" wrapText="1"/>
      <protection/>
    </xf>
    <xf numFmtId="3" fontId="4" fillId="0" borderId="13" xfId="73" applyNumberFormat="1" applyFont="1" applyFill="1" applyBorder="1" applyAlignment="1">
      <alignment horizontal="left" vertical="center" wrapText="1"/>
      <protection/>
    </xf>
    <xf numFmtId="3" fontId="4" fillId="0" borderId="15" xfId="73" applyNumberFormat="1" applyFont="1" applyFill="1" applyBorder="1" applyAlignment="1">
      <alignment horizontal="left" vertical="center" wrapText="1"/>
      <protection/>
    </xf>
    <xf numFmtId="3" fontId="4" fillId="0" borderId="21" xfId="73" applyNumberFormat="1" applyFont="1" applyFill="1" applyBorder="1" applyAlignment="1">
      <alignment horizontal="left" vertical="center" wrapText="1"/>
      <protection/>
    </xf>
    <xf numFmtId="3" fontId="4" fillId="0" borderId="16" xfId="73" applyNumberFormat="1" applyFont="1" applyFill="1" applyBorder="1" applyAlignment="1">
      <alignment horizontal="left" vertical="center" wrapText="1"/>
      <protection/>
    </xf>
    <xf numFmtId="3" fontId="4" fillId="0" borderId="4" xfId="73" applyNumberFormat="1" applyFont="1" applyFill="1" applyBorder="1" applyAlignment="1">
      <alignment horizontal="center" vertical="center"/>
      <protection/>
    </xf>
    <xf numFmtId="3" fontId="4" fillId="0" borderId="12" xfId="73" applyNumberFormat="1" applyFont="1" applyFill="1" applyBorder="1" applyAlignment="1">
      <alignment horizontal="center" vertical="center"/>
      <protection/>
    </xf>
    <xf numFmtId="3" fontId="4" fillId="0" borderId="13" xfId="73" applyNumberFormat="1" applyFont="1" applyFill="1" applyBorder="1" applyAlignment="1">
      <alignment horizontal="center" vertical="center"/>
      <protection/>
    </xf>
    <xf numFmtId="3" fontId="4" fillId="0" borderId="15" xfId="73" applyNumberFormat="1" applyFont="1" applyFill="1" applyBorder="1" applyAlignment="1">
      <alignment horizontal="center" vertical="center"/>
      <protection/>
    </xf>
    <xf numFmtId="3" fontId="4" fillId="0" borderId="21" xfId="73" applyNumberFormat="1" applyFont="1" applyFill="1" applyBorder="1" applyAlignment="1">
      <alignment horizontal="center" vertical="center"/>
      <protection/>
    </xf>
    <xf numFmtId="3" fontId="4" fillId="0" borderId="16" xfId="73" applyNumberFormat="1" applyFont="1" applyFill="1" applyBorder="1" applyAlignment="1">
      <alignment horizontal="center" vertical="center"/>
      <protection/>
    </xf>
    <xf numFmtId="3" fontId="3" fillId="0" borderId="0" xfId="73" applyNumberFormat="1" applyFont="1" applyFill="1" applyAlignment="1">
      <alignment horizontal="left" vertical="top" wrapText="1"/>
      <protection/>
    </xf>
    <xf numFmtId="3" fontId="3" fillId="0" borderId="18" xfId="73" applyNumberFormat="1" applyFont="1" applyFill="1" applyBorder="1" applyAlignment="1">
      <alignment horizontal="center"/>
      <protection/>
    </xf>
    <xf numFmtId="3" fontId="3" fillId="0" borderId="20" xfId="73" applyNumberFormat="1" applyFont="1" applyFill="1" applyBorder="1" applyAlignment="1">
      <alignment horizontal="center"/>
      <protection/>
    </xf>
    <xf numFmtId="2" fontId="3" fillId="0" borderId="31" xfId="0" applyNumberFormat="1" applyFont="1" applyFill="1" applyBorder="1" applyAlignment="1">
      <alignment vertical="top" wrapText="1"/>
    </xf>
    <xf numFmtId="2" fontId="3" fillId="0" borderId="32" xfId="0" applyNumberFormat="1" applyFont="1" applyFill="1" applyBorder="1" applyAlignment="1">
      <alignment vertical="top" wrapText="1"/>
    </xf>
    <xf numFmtId="2" fontId="3" fillId="0" borderId="33" xfId="0" applyNumberFormat="1" applyFont="1" applyFill="1" applyBorder="1" applyAlignment="1">
      <alignment vertical="top" wrapText="1"/>
    </xf>
    <xf numFmtId="0" fontId="3" fillId="0" borderId="4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13" fillId="0" borderId="0" xfId="73" applyFont="1" applyFill="1" applyBorder="1" applyAlignment="1">
      <alignment horizontal="center"/>
      <protection/>
    </xf>
    <xf numFmtId="4" fontId="14" fillId="0" borderId="4" xfId="73" applyNumberFormat="1" applyFont="1" applyFill="1" applyBorder="1" applyAlignment="1">
      <alignment horizontal="center"/>
      <protection/>
    </xf>
    <xf numFmtId="4" fontId="14" fillId="0" borderId="13" xfId="73" applyNumberFormat="1" applyFont="1" applyFill="1" applyBorder="1" applyAlignment="1">
      <alignment horizontal="center"/>
      <protection/>
    </xf>
    <xf numFmtId="0" fontId="4" fillId="0" borderId="14"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7" xfId="0" applyFont="1" applyFill="1" applyBorder="1" applyAlignment="1">
      <alignment horizontal="left" vertical="top" wrapText="1"/>
    </xf>
    <xf numFmtId="0" fontId="3" fillId="0" borderId="4" xfId="69" applyNumberFormat="1" applyFont="1" applyFill="1" applyBorder="1" applyAlignment="1">
      <alignment horizontal="left" vertical="top" wrapText="1"/>
      <protection/>
    </xf>
    <xf numFmtId="0" fontId="3" fillId="0" borderId="12" xfId="69" applyNumberFormat="1" applyFont="1" applyFill="1" applyBorder="1" applyAlignment="1">
      <alignment horizontal="left" vertical="top" wrapText="1"/>
      <protection/>
    </xf>
    <xf numFmtId="0" fontId="3" fillId="0" borderId="13" xfId="69" applyNumberFormat="1" applyFont="1" applyFill="1" applyBorder="1" applyAlignment="1">
      <alignment horizontal="left" vertical="top" wrapText="1"/>
      <protection/>
    </xf>
    <xf numFmtId="0" fontId="3" fillId="0" borderId="14"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8" xfId="73" applyNumberFormat="1" applyFont="1" applyFill="1" applyBorder="1" applyAlignment="1">
      <alignment horizontal="left" vertical="top" wrapText="1"/>
      <protection/>
    </xf>
    <xf numFmtId="0" fontId="3" fillId="0" borderId="19" xfId="73" applyNumberFormat="1" applyFont="1" applyFill="1" applyBorder="1" applyAlignment="1">
      <alignment horizontal="left" vertical="top" wrapText="1"/>
      <protection/>
    </xf>
    <xf numFmtId="0" fontId="3" fillId="0" borderId="20" xfId="73" applyNumberFormat="1" applyFont="1" applyFill="1" applyBorder="1" applyAlignment="1">
      <alignment horizontal="left" vertical="top" wrapText="1"/>
      <protection/>
    </xf>
    <xf numFmtId="0" fontId="4" fillId="0" borderId="0" xfId="73" applyFont="1" applyAlignment="1">
      <alignment horizontal="center"/>
      <protection/>
    </xf>
    <xf numFmtId="3" fontId="3" fillId="0" borderId="14" xfId="73" applyNumberFormat="1" applyFont="1" applyBorder="1" applyAlignment="1">
      <alignment horizontal="center"/>
      <protection/>
    </xf>
    <xf numFmtId="3" fontId="3" fillId="0" borderId="17" xfId="73" applyNumberFormat="1" applyFont="1" applyBorder="1" applyAlignment="1">
      <alignment horizontal="center"/>
      <protection/>
    </xf>
  </cellXfs>
  <cellStyles count="70">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punt2" xfId="45"/>
    <cellStyle name="Gekoppelde cel" xfId="46"/>
    <cellStyle name="Goed" xfId="47"/>
    <cellStyle name="Header" xfId="48"/>
    <cellStyle name="Invoer" xfId="49"/>
    <cellStyle name="Comma" xfId="50"/>
    <cellStyle name="Comma [0]" xfId="51"/>
    <cellStyle name="komma1nul" xfId="52"/>
    <cellStyle name="komma2nul" xfId="53"/>
    <cellStyle name="Kop 1" xfId="54"/>
    <cellStyle name="Kop 2" xfId="55"/>
    <cellStyle name="Kop 3" xfId="56"/>
    <cellStyle name="Kop 4" xfId="57"/>
    <cellStyle name="Netten_1" xfId="58"/>
    <cellStyle name="Neutraal" xfId="59"/>
    <cellStyle name="nieuw" xfId="60"/>
    <cellStyle name="Niveau" xfId="61"/>
    <cellStyle name="Notitie" xfId="62"/>
    <cellStyle name="Ongeldig" xfId="63"/>
    <cellStyle name="perc1nul" xfId="64"/>
    <cellStyle name="perc2nul" xfId="65"/>
    <cellStyle name="perc3nul" xfId="66"/>
    <cellStyle name="perc4" xfId="67"/>
    <cellStyle name="Percent" xfId="68"/>
    <cellStyle name="Standaard_96BUSO01" xfId="69"/>
    <cellStyle name="Standaard_97EVO15" xfId="70"/>
    <cellStyle name="Standaard_bis-99" xfId="71"/>
    <cellStyle name="Standaard_dko9900" xfId="72"/>
    <cellStyle name="Standaard_evo9899" xfId="73"/>
    <cellStyle name="Standaard_evolutie type5" xfId="74"/>
    <cellStyle name="Standaard_l_hoger0203" xfId="75"/>
    <cellStyle name="Subtotaal" xfId="76"/>
    <cellStyle name="Titel" xfId="77"/>
    <cellStyle name="Totaal" xfId="78"/>
    <cellStyle name="Uitvoer" xfId="79"/>
    <cellStyle name="Currency" xfId="80"/>
    <cellStyle name="Currency [0]" xfId="81"/>
    <cellStyle name="Verklarende tekst" xfId="82"/>
    <cellStyle name="Waarschuwingstekst"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6</xdr:col>
      <xdr:colOff>762000</xdr:colOff>
      <xdr:row>0</xdr:row>
      <xdr:rowOff>0</xdr:rowOff>
    </xdr:to>
    <xdr:sp>
      <xdr:nvSpPr>
        <xdr:cNvPr id="1" name="Tekst 2"/>
        <xdr:cNvSpPr txBox="1">
          <a:spLocks noChangeArrowheads="1"/>
        </xdr:cNvSpPr>
      </xdr:nvSpPr>
      <xdr:spPr>
        <a:xfrm>
          <a:off x="19050" y="0"/>
          <a:ext cx="6734175" cy="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(1) Vanaf het academiejaar 1999-2000 worden de studentengegevens verzameld door het departement Onderwijs via de Databank Tertiair Onderwijs (DTO). De vorige jaren was de Vlaamse Interuniversitaire Raad (Vl.I.R) verantwoordelijk voor de aanlevering van de gegevens.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Voor het bepalen van de studentenbevolking in het universitair onderwijs, worden in DTO de hoofdinschrijvingen in volgende opleidingen meegeteld: academische basisopleidingen, aanvullende opleidingen, specialisatieopleidingen en de academische initiële lerarenopleiding.
</a:t>
          </a:r>
        </a:p>
      </xdr:txBody>
    </xdr:sp>
    <xdr:clientData/>
  </xdr:twoCellAnchor>
  <xdr:twoCellAnchor>
    <xdr:from>
      <xdr:col>0</xdr:col>
      <xdr:colOff>19050</xdr:colOff>
      <xdr:row>0</xdr:row>
      <xdr:rowOff>0</xdr:rowOff>
    </xdr:from>
    <xdr:to>
      <xdr:col>6</xdr:col>
      <xdr:colOff>762000</xdr:colOff>
      <xdr:row>0</xdr:row>
      <xdr:rowOff>0</xdr:rowOff>
    </xdr:to>
    <xdr:sp>
      <xdr:nvSpPr>
        <xdr:cNvPr id="2" name="Tekst 2"/>
        <xdr:cNvSpPr txBox="1">
          <a:spLocks noChangeArrowheads="1"/>
        </xdr:cNvSpPr>
      </xdr:nvSpPr>
      <xdr:spPr>
        <a:xfrm>
          <a:off x="19050" y="0"/>
          <a:ext cx="6734175" cy="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(1) Vanaf het academiejaar 1999-2000 worden de studentengegevens verzameld door het departement Onderwijs via de Databank Tertiair Onderwijs (DTO). De vorige jaren was de Vlaamse Interuniversitaire Raad (Vl.I.R) verantwoordelijk voor de aanlevering van de gegevens.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Voor het bepalen van de studentenbevolking in het universitair onderwijs, worden in DTO de hoofdinschrijvingen in volgende opleidingen meegeteld: academische basisopleidingen, aanvullende opleidingen, specialisatieopleidingen en de academische initiële lerarenopleiding.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0</xdr:rowOff>
    </xdr:from>
    <xdr:to>
      <xdr:col>0</xdr:col>
      <xdr:colOff>0</xdr:colOff>
      <xdr:row>28</xdr:row>
      <xdr:rowOff>0</xdr:rowOff>
    </xdr:to>
    <xdr:sp>
      <xdr:nvSpPr>
        <xdr:cNvPr id="1" name="Rectangle 1"/>
        <xdr:cNvSpPr>
          <a:spLocks/>
        </xdr:cNvSpPr>
      </xdr:nvSpPr>
      <xdr:spPr>
        <a:xfrm>
          <a:off x="0" y="37814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0</xdr:colOff>
      <xdr:row>1</xdr:row>
      <xdr:rowOff>0</xdr:rowOff>
    </xdr:to>
    <xdr:sp>
      <xdr:nvSpPr>
        <xdr:cNvPr id="1" name="Tekst 1"/>
        <xdr:cNvSpPr txBox="1">
          <a:spLocks noChangeArrowheads="1"/>
        </xdr:cNvSpPr>
      </xdr:nvSpPr>
      <xdr:spPr>
        <a:xfrm>
          <a:off x="0" y="161925"/>
          <a:ext cx="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Door het decreet volwassenenonderwijs is er vanaf het schooljaar 1999-2000 een andere wijze van registratie van cursisten. Het aantal inschrijvingen in opleidingen gestart binnen de referteperiode wordt geteld.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 herstructurering in het onderwijs voor sociale promotie en de gewijzigde gegevensopvraging hebben tot gevolg dat er een breuk komt in de historieken. De gegevens vanaf 1/9/1999 kunnen niet meer vergeleken worden met deze van vroegere jaren. In 1999-2000 was er een overgangsperiode en werd er geregistreerd in een beperkte referteperiode (1/9/1999 – 31/1/2000). Vanaf 2000-2001 hebben de inschrijvingen betrekking op de volledige referteperiode (van 1 februari X tot 31 januari X+1).
</a:t>
          </a:r>
          <a:r>
            <a:rPr lang="en-US" cap="none" sz="900" b="0" i="0" u="none" baseline="0">
              <a:solidFill>
                <a:srgbClr val="000000"/>
              </a:solidFill>
              <a:latin typeface="Arial"/>
              <a:ea typeface="Arial"/>
              <a:cs typeface="Arial"/>
            </a:rPr>
            <a:t>'Talen' wordt bovendien na de herstructurering niet meer apart beschouwd, maar is in de nieuwe structuur in 2 studiegebieden ingedeeld ('Nederlands tweede taal' wordt als apart studiegebied opgenomen).</a:t>
          </a:r>
        </a:p>
      </xdr:txBody>
    </xdr:sp>
    <xdr:clientData/>
  </xdr:twoCellAnchor>
  <xdr:twoCellAnchor>
    <xdr:from>
      <xdr:col>0</xdr:col>
      <xdr:colOff>19050</xdr:colOff>
      <xdr:row>32</xdr:row>
      <xdr:rowOff>9525</xdr:rowOff>
    </xdr:from>
    <xdr:to>
      <xdr:col>11</xdr:col>
      <xdr:colOff>533400</xdr:colOff>
      <xdr:row>39</xdr:row>
      <xdr:rowOff>0</xdr:rowOff>
    </xdr:to>
    <xdr:sp>
      <xdr:nvSpPr>
        <xdr:cNvPr id="2" name="Tekst 1"/>
        <xdr:cNvSpPr txBox="1">
          <a:spLocks noChangeArrowheads="1"/>
        </xdr:cNvSpPr>
      </xdr:nvSpPr>
      <xdr:spPr>
        <a:xfrm>
          <a:off x="19050" y="5172075"/>
          <a:ext cx="7181850" cy="11049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Door het decreet volwassenenonderwijs van 2 maart 1999 is er in het onderwijs voor sociale promotie een herstructurering doorgevoerd. In het modulair onderwijs werd het systeem van 2 semesters vervangen door 1 referteperiode.  Vanaf het schooljaar 1999-2000 is er bijgevolg een andere wijze van registratie van cursisten: het aantal inschrijvingen in opleidingen gestart binnen de referteperiode wordt geteld. 
</a:t>
          </a:r>
          <a:r>
            <a:rPr lang="en-US" cap="none" sz="900" b="0" i="0" u="none" baseline="0">
              <a:solidFill>
                <a:srgbClr val="000000"/>
              </a:solidFill>
              <a:latin typeface="Arial"/>
              <a:ea typeface="Arial"/>
              <a:cs typeface="Arial"/>
            </a:rPr>
            <a:t>De herstructurering in het onderwijs voor sociale promotie en de gewijzigde gegevensopvraging hebben tot gevolg dat er een breuk komt in de historieken. De gegevens vanaf 1/9/1999 kunnen niet meer vergeleken worden met deze van vroegere jaren. In 1999-2000 was er een overgangsperiode en werd er geregistreerd in een beperkte referteperiode (1/9/1999 – 
</a:t>
          </a:r>
          <a:r>
            <a:rPr lang="en-US" cap="none" sz="900" b="0" i="0" u="none" baseline="0">
              <a:solidFill>
                <a:srgbClr val="000000"/>
              </a:solidFill>
              <a:latin typeface="Arial"/>
              <a:ea typeface="Arial"/>
              <a:cs typeface="Arial"/>
            </a:rPr>
            <a:t>31/1/2000). Vanaf 2000-2001 hebben de inschrijvingen betrekking op de volledige referteperiode (van 1 februari X tot 31 januari X+1).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0</xdr:colOff>
      <xdr:row>1</xdr:row>
      <xdr:rowOff>0</xdr:rowOff>
    </xdr:to>
    <xdr:sp>
      <xdr:nvSpPr>
        <xdr:cNvPr id="1" name="Tekst 1"/>
        <xdr:cNvSpPr txBox="1">
          <a:spLocks noChangeArrowheads="1"/>
        </xdr:cNvSpPr>
      </xdr:nvSpPr>
      <xdr:spPr>
        <a:xfrm>
          <a:off x="0" y="142875"/>
          <a:ext cx="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Door het decreet volwassenenonderwijs is er vanaf het schooljaar 1999-2000 een andere wijze van registratie van cursisten. Het aantal inschrijvingen in opleidingen gestart binnen de referteperiode wordt geteld. Deze gewijzigde gegevensopvraging heeft tot ge-volg dat er een breuk is in de historieken. De gegevens vanaf 1/9/1999 kunnen niet meer vergeleken worden met deze van vroegere jaren. In 1999-2000 was er een overgangsperiode en werd er geregistreerd in een beperkte referteperiode (1/9/1999 – 31/1/2000). Vanaf 2000-2001 hebben de inschrijvingen betrekking op de volledige referteperiode (van 1 februari X tot 31 januari X+1).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12</xdr:col>
      <xdr:colOff>0</xdr:colOff>
      <xdr:row>15</xdr:row>
      <xdr:rowOff>133350</xdr:rowOff>
    </xdr:to>
    <xdr:sp>
      <xdr:nvSpPr>
        <xdr:cNvPr id="1" name="Text Box 1"/>
        <xdr:cNvSpPr txBox="1">
          <a:spLocks noChangeArrowheads="1"/>
        </xdr:cNvSpPr>
      </xdr:nvSpPr>
      <xdr:spPr>
        <a:xfrm>
          <a:off x="0" y="285750"/>
          <a:ext cx="7315200" cy="22002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900" b="1" i="0" u="none" baseline="0">
              <a:solidFill>
                <a:srgbClr val="000000"/>
              </a:solidFill>
              <a:latin typeface="Arial"/>
              <a:ea typeface="Arial"/>
              <a:cs typeface="Arial"/>
            </a:rPr>
            <a:t>VOLWASSENENONDERWIJS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Op 15 juni 2007 werd het nieuwe decreet betreffende het volwassenenonderwijs goedgekeurd.
</a:t>
          </a:r>
          <a:r>
            <a:rPr lang="en-US" cap="none" sz="900" b="0" i="0" u="none" baseline="0">
              <a:solidFill>
                <a:srgbClr val="000000"/>
              </a:solidFill>
              <a:latin typeface="Arial"/>
              <a:ea typeface="Arial"/>
              <a:cs typeface="Arial"/>
            </a:rPr>
            <a:t>De invoering van het decreet vanaf 1 september 2007 had invloed op de verzameling van gegevens over cursisten en opleidingsaanbod en vervolgens dus ook op de weergave van de tabellen die in het statistisch jaarboek van het schooljaar 2007-2008 gepubliceerd werden. Omdat de invoering van het nieuwe decreet eigenlijk kon gezien worden als een ‘trendbreuk’ in het statistisch materiaal, heeft de afdeling Volwassenenonderwijs er in dat overgangsjaar voor gekozen om de referteperiode op te splitsen in 2 periodes, nl. de periode vóór en ná de invoering van het decreet op 1/9/2007. Dit betekent concreet dat er per ‘onderwerp’ steeds een tabel opgenomen werd met cijfergegevens m.b.t. de referteperiode 1/2/2007 t.e.m. 31/8/2007 en een tabel met cijfergegevens voor de referteperiode 1/9/2007 t.e.m. 31/3/2008.
</a:t>
          </a:r>
          <a:r>
            <a:rPr lang="en-US" cap="none" sz="900" b="0" i="0" u="none" baseline="0">
              <a:solidFill>
                <a:srgbClr val="000000"/>
              </a:solidFill>
              <a:latin typeface="Arial"/>
              <a:ea typeface="Arial"/>
              <a:cs typeface="Arial"/>
            </a:rPr>
            <a:t>De cijfers in de beide referteperiodes dienden afzonderlijk beschouwd te worden en konden niet samengeteld worden.  Evenmin kon men ze vergeleken met cijfergegevens van voorgaande referteperiodes. Daarom werden ze niet opgenomen in de evolutietabellen.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Vanaf de referteperiode 1/4/2008 - 31/3/2009 kan opnieuw het aantal unieke inschrijvingen in een opleiding voor de hele referteperiode weergegeven worden. Een vergelijking met gegevens van vroegere referteperiodes is evenwel niet meer mogelijk.</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53</xdr:row>
      <xdr:rowOff>0</xdr:rowOff>
    </xdr:from>
    <xdr:to>
      <xdr:col>0</xdr:col>
      <xdr:colOff>0</xdr:colOff>
      <xdr:row>53</xdr:row>
      <xdr:rowOff>0</xdr:rowOff>
    </xdr:to>
    <xdr:sp>
      <xdr:nvSpPr>
        <xdr:cNvPr id="1" name="Rectangle 1"/>
        <xdr:cNvSpPr>
          <a:spLocks/>
        </xdr:cNvSpPr>
      </xdr:nvSpPr>
      <xdr:spPr>
        <a:xfrm>
          <a:off x="0" y="76866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8"/>
  <sheetViews>
    <sheetView tabSelected="1" zoomScalePageLayoutView="0" workbookViewId="0" topLeftCell="A1">
      <selection activeCell="A20" sqref="A20"/>
    </sheetView>
  </sheetViews>
  <sheetFormatPr defaultColWidth="9.140625" defaultRowHeight="12.75"/>
  <sheetData>
    <row r="1" ht="12.75">
      <c r="A1" s="213" t="s">
        <v>282</v>
      </c>
    </row>
    <row r="3" spans="1:2" ht="12.75">
      <c r="A3" t="s">
        <v>296</v>
      </c>
      <c r="B3" t="s">
        <v>283</v>
      </c>
    </row>
    <row r="4" spans="1:2" ht="12.75">
      <c r="A4" t="s">
        <v>297</v>
      </c>
      <c r="B4" t="s">
        <v>284</v>
      </c>
    </row>
    <row r="5" spans="1:2" ht="12.75">
      <c r="A5" t="s">
        <v>298</v>
      </c>
      <c r="B5" t="s">
        <v>285</v>
      </c>
    </row>
    <row r="6" spans="1:2" ht="12.75">
      <c r="A6" t="s">
        <v>299</v>
      </c>
      <c r="B6" t="s">
        <v>286</v>
      </c>
    </row>
    <row r="7" spans="1:2" ht="12.75">
      <c r="A7" t="s">
        <v>300</v>
      </c>
      <c r="B7" t="s">
        <v>287</v>
      </c>
    </row>
    <row r="8" spans="1:2" ht="12.75">
      <c r="A8" t="s">
        <v>301</v>
      </c>
      <c r="B8" t="s">
        <v>288</v>
      </c>
    </row>
    <row r="9" spans="1:2" ht="12.75">
      <c r="A9" t="s">
        <v>302</v>
      </c>
      <c r="B9" t="s">
        <v>289</v>
      </c>
    </row>
    <row r="10" spans="1:2" ht="12.75">
      <c r="A10" t="s">
        <v>303</v>
      </c>
      <c r="B10" t="s">
        <v>290</v>
      </c>
    </row>
    <row r="11" spans="1:2" ht="12.75">
      <c r="A11" t="s">
        <v>304</v>
      </c>
      <c r="B11" t="s">
        <v>291</v>
      </c>
    </row>
    <row r="12" spans="1:2" ht="12.75">
      <c r="A12" t="s">
        <v>309</v>
      </c>
      <c r="B12" t="s">
        <v>292</v>
      </c>
    </row>
    <row r="13" spans="1:2" ht="12.75">
      <c r="A13" t="s">
        <v>305</v>
      </c>
      <c r="B13" t="s">
        <v>293</v>
      </c>
    </row>
    <row r="14" spans="1:2" ht="12.75">
      <c r="A14" t="s">
        <v>306</v>
      </c>
      <c r="B14" t="s">
        <v>312</v>
      </c>
    </row>
    <row r="15" spans="1:2" ht="12.75">
      <c r="A15" t="s">
        <v>307</v>
      </c>
      <c r="B15" t="s">
        <v>313</v>
      </c>
    </row>
    <row r="16" spans="1:2" ht="12.75">
      <c r="A16" t="s">
        <v>308</v>
      </c>
      <c r="B16" t="s">
        <v>314</v>
      </c>
    </row>
    <row r="17" spans="1:2" ht="12.75">
      <c r="A17" t="s">
        <v>310</v>
      </c>
      <c r="B17" t="s">
        <v>294</v>
      </c>
    </row>
    <row r="18" spans="1:2" ht="12.75">
      <c r="A18" t="s">
        <v>311</v>
      </c>
      <c r="B18" t="s">
        <v>295</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J55"/>
  <sheetViews>
    <sheetView zoomScalePageLayoutView="0" workbookViewId="0" topLeftCell="A1">
      <selection activeCell="C10" sqref="C10"/>
    </sheetView>
  </sheetViews>
  <sheetFormatPr defaultColWidth="9.140625" defaultRowHeight="12.75"/>
  <cols>
    <col min="1" max="1" width="15.421875" style="157" customWidth="1"/>
    <col min="2" max="6" width="10.7109375" style="156" customWidth="1"/>
    <col min="7" max="7" width="10.7109375" style="157" customWidth="1"/>
    <col min="8" max="8" width="1.8515625" style="157" customWidth="1"/>
    <col min="9" max="9" width="9.00390625" style="156" customWidth="1"/>
    <col min="10" max="10" width="9.00390625" style="157" customWidth="1"/>
    <col min="11" max="16384" width="9.140625" style="156" customWidth="1"/>
  </cols>
  <sheetData>
    <row r="1" spans="1:8" ht="12.75" customHeight="1">
      <c r="A1" s="153" t="s">
        <v>219</v>
      </c>
      <c r="B1" s="154"/>
      <c r="C1" s="154"/>
      <c r="D1" s="154"/>
      <c r="E1" s="154"/>
      <c r="F1" s="154"/>
      <c r="G1" s="155"/>
      <c r="H1" s="155"/>
    </row>
    <row r="2" spans="1:10" ht="10.5" customHeight="1">
      <c r="A2" s="483" t="s">
        <v>254</v>
      </c>
      <c r="B2" s="483"/>
      <c r="C2" s="483"/>
      <c r="D2" s="483"/>
      <c r="E2" s="483"/>
      <c r="F2" s="483"/>
      <c r="G2" s="483"/>
      <c r="H2" s="483"/>
      <c r="I2" s="483"/>
      <c r="J2" s="483"/>
    </row>
    <row r="3" spans="1:10" ht="10.5" customHeight="1">
      <c r="A3" s="483" t="s">
        <v>255</v>
      </c>
      <c r="B3" s="483"/>
      <c r="C3" s="483"/>
      <c r="D3" s="483"/>
      <c r="E3" s="483"/>
      <c r="F3" s="483"/>
      <c r="G3" s="483"/>
      <c r="H3" s="483"/>
      <c r="I3" s="483"/>
      <c r="J3" s="483"/>
    </row>
    <row r="4" spans="1:8" ht="10.5" customHeight="1">
      <c r="A4" s="155"/>
      <c r="B4" s="154"/>
      <c r="C4" s="154"/>
      <c r="D4" s="154"/>
      <c r="E4" s="154"/>
      <c r="F4" s="154"/>
      <c r="G4" s="155"/>
      <c r="H4" s="155"/>
    </row>
    <row r="5" spans="1:10" ht="10.5" customHeight="1">
      <c r="A5" s="158" t="s">
        <v>24</v>
      </c>
      <c r="B5" s="159" t="s">
        <v>256</v>
      </c>
      <c r="C5" s="159" t="s">
        <v>257</v>
      </c>
      <c r="D5" s="159" t="s">
        <v>258</v>
      </c>
      <c r="E5" s="159" t="s">
        <v>2</v>
      </c>
      <c r="F5" s="158" t="s">
        <v>3</v>
      </c>
      <c r="G5" s="160" t="s">
        <v>4</v>
      </c>
      <c r="H5" s="161"/>
      <c r="I5" s="484" t="s">
        <v>45</v>
      </c>
      <c r="J5" s="485"/>
    </row>
    <row r="6" spans="1:10" ht="10.5" customHeight="1">
      <c r="A6" s="164"/>
      <c r="B6" s="165" t="s">
        <v>259</v>
      </c>
      <c r="C6" s="165" t="s">
        <v>259</v>
      </c>
      <c r="D6" s="165" t="s">
        <v>259</v>
      </c>
      <c r="E6" s="166"/>
      <c r="F6" s="167"/>
      <c r="G6" s="168"/>
      <c r="I6" s="169" t="s">
        <v>2</v>
      </c>
      <c r="J6" s="170" t="s">
        <v>3</v>
      </c>
    </row>
    <row r="7" spans="1:10" s="157" customFormat="1" ht="11.25" customHeight="1">
      <c r="A7" s="171" t="s">
        <v>34</v>
      </c>
      <c r="B7" s="172">
        <v>249139</v>
      </c>
      <c r="C7" s="172">
        <v>414528</v>
      </c>
      <c r="D7" s="172">
        <v>448988</v>
      </c>
      <c r="E7" s="173">
        <v>571095</v>
      </c>
      <c r="F7" s="174">
        <v>541560</v>
      </c>
      <c r="G7" s="160">
        <v>1112655</v>
      </c>
      <c r="H7" s="175"/>
      <c r="I7" s="162">
        <v>51.32723081278563</v>
      </c>
      <c r="J7" s="163">
        <v>48.672769187214364</v>
      </c>
    </row>
    <row r="8" spans="1:10" s="157" customFormat="1" ht="11.25" customHeight="1">
      <c r="A8" s="171" t="s">
        <v>260</v>
      </c>
      <c r="B8" s="172">
        <v>254731</v>
      </c>
      <c r="C8" s="172">
        <v>412589</v>
      </c>
      <c r="D8" s="172">
        <v>451917</v>
      </c>
      <c r="E8" s="172">
        <v>574488</v>
      </c>
      <c r="F8" s="176">
        <v>544749</v>
      </c>
      <c r="G8" s="177">
        <v>1119237</v>
      </c>
      <c r="H8" s="175"/>
      <c r="I8" s="178">
        <v>51.328538995762294</v>
      </c>
      <c r="J8" s="179">
        <v>48.671461004237706</v>
      </c>
    </row>
    <row r="9" spans="1:10" s="157" customFormat="1" ht="11.25" customHeight="1">
      <c r="A9" s="171" t="s">
        <v>261</v>
      </c>
      <c r="B9" s="172">
        <v>255477</v>
      </c>
      <c r="C9" s="172">
        <v>412723</v>
      </c>
      <c r="D9" s="172">
        <v>450793</v>
      </c>
      <c r="E9" s="172">
        <v>573831</v>
      </c>
      <c r="F9" s="176">
        <v>545162</v>
      </c>
      <c r="G9" s="177">
        <v>1118993</v>
      </c>
      <c r="H9" s="175"/>
      <c r="I9" s="178">
        <v>51.28101784372199</v>
      </c>
      <c r="J9" s="179">
        <v>48.71898215627801</v>
      </c>
    </row>
    <row r="10" spans="1:10" s="157" customFormat="1" ht="11.25" customHeight="1">
      <c r="A10" s="171" t="s">
        <v>37</v>
      </c>
      <c r="B10" s="172">
        <v>253043</v>
      </c>
      <c r="C10" s="172">
        <v>417369</v>
      </c>
      <c r="D10" s="172">
        <v>447775</v>
      </c>
      <c r="E10" s="172">
        <v>573705</v>
      </c>
      <c r="F10" s="176">
        <v>544482</v>
      </c>
      <c r="G10" s="177">
        <v>1118187</v>
      </c>
      <c r="H10" s="175"/>
      <c r="I10" s="178">
        <v>51.30671345669374</v>
      </c>
      <c r="J10" s="179">
        <v>48.693286543306264</v>
      </c>
    </row>
    <row r="11" spans="1:10" s="157" customFormat="1" ht="11.25" customHeight="1">
      <c r="A11" s="171" t="s">
        <v>262</v>
      </c>
      <c r="B11" s="172">
        <v>247515</v>
      </c>
      <c r="C11" s="172">
        <v>424110</v>
      </c>
      <c r="D11" s="172">
        <v>441867</v>
      </c>
      <c r="E11" s="172">
        <v>570668</v>
      </c>
      <c r="F11" s="176">
        <v>542824</v>
      </c>
      <c r="G11" s="177">
        <v>1113492</v>
      </c>
      <c r="H11" s="175"/>
      <c r="I11" s="178">
        <v>51.250300855327204</v>
      </c>
      <c r="J11" s="179">
        <v>48.749699144672796</v>
      </c>
    </row>
    <row r="12" spans="1:10" s="157" customFormat="1" ht="11.25" customHeight="1" thickBot="1">
      <c r="A12" s="171" t="s">
        <v>39</v>
      </c>
      <c r="B12" s="172">
        <v>242621</v>
      </c>
      <c r="C12" s="172">
        <v>429956</v>
      </c>
      <c r="D12" s="172">
        <v>436025</v>
      </c>
      <c r="E12" s="172">
        <v>567818</v>
      </c>
      <c r="F12" s="176">
        <v>540784</v>
      </c>
      <c r="G12" s="177">
        <v>1108602</v>
      </c>
      <c r="H12" s="175"/>
      <c r="I12" s="178">
        <v>51.21928338574169</v>
      </c>
      <c r="J12" s="179">
        <v>48.78071661425832</v>
      </c>
    </row>
    <row r="13" spans="1:10" s="157" customFormat="1" ht="11.25" customHeight="1" thickTop="1">
      <c r="A13" s="180" t="s">
        <v>263</v>
      </c>
      <c r="B13" s="181">
        <v>240654</v>
      </c>
      <c r="C13" s="181">
        <v>434272</v>
      </c>
      <c r="D13" s="181">
        <v>431027</v>
      </c>
      <c r="E13" s="181">
        <v>565988</v>
      </c>
      <c r="F13" s="182">
        <v>539965</v>
      </c>
      <c r="G13" s="183">
        <v>1105953</v>
      </c>
      <c r="H13" s="175"/>
      <c r="I13" s="184">
        <v>51.176496650400146</v>
      </c>
      <c r="J13" s="185">
        <v>48.82350334959985</v>
      </c>
    </row>
    <row r="14" spans="1:10" s="157" customFormat="1" ht="11.25" customHeight="1">
      <c r="A14" s="171" t="s">
        <v>41</v>
      </c>
      <c r="B14" s="172">
        <v>240582</v>
      </c>
      <c r="C14" s="172">
        <v>435535</v>
      </c>
      <c r="D14" s="172">
        <v>429106</v>
      </c>
      <c r="E14" s="172">
        <v>565385</v>
      </c>
      <c r="F14" s="176">
        <v>539838</v>
      </c>
      <c r="G14" s="177">
        <v>1105223</v>
      </c>
      <c r="H14" s="175"/>
      <c r="I14" s="178">
        <v>51.15573961092015</v>
      </c>
      <c r="J14" s="179">
        <v>48.84426038907985</v>
      </c>
    </row>
    <row r="15" spans="1:10" s="157" customFormat="1" ht="11.25" customHeight="1">
      <c r="A15" s="171" t="s">
        <v>110</v>
      </c>
      <c r="B15" s="172">
        <v>239504</v>
      </c>
      <c r="C15" s="172">
        <v>434320</v>
      </c>
      <c r="D15" s="172">
        <v>430163</v>
      </c>
      <c r="E15" s="172">
        <v>564069</v>
      </c>
      <c r="F15" s="176">
        <v>539918</v>
      </c>
      <c r="G15" s="177">
        <v>1103987</v>
      </c>
      <c r="H15" s="175"/>
      <c r="I15" s="178">
        <v>51.09380816984258</v>
      </c>
      <c r="J15" s="179">
        <v>48.90619183015742</v>
      </c>
    </row>
    <row r="16" spans="1:10" ht="11.25" customHeight="1">
      <c r="A16" s="171" t="s">
        <v>117</v>
      </c>
      <c r="B16" s="172">
        <v>238143</v>
      </c>
      <c r="C16" s="172">
        <v>431209</v>
      </c>
      <c r="D16" s="172">
        <v>435781</v>
      </c>
      <c r="E16" s="172">
        <v>564349</v>
      </c>
      <c r="F16" s="176">
        <v>540784</v>
      </c>
      <c r="G16" s="177">
        <v>1105133</v>
      </c>
      <c r="H16" s="175"/>
      <c r="I16" s="178">
        <v>51.06616126746736</v>
      </c>
      <c r="J16" s="179">
        <v>48.93383873253265</v>
      </c>
    </row>
    <row r="17" spans="1:10" s="157" customFormat="1" ht="11.25" customHeight="1">
      <c r="A17" s="171" t="s">
        <v>127</v>
      </c>
      <c r="B17" s="172">
        <v>236671</v>
      </c>
      <c r="C17" s="172">
        <v>426567</v>
      </c>
      <c r="D17" s="172">
        <v>444714</v>
      </c>
      <c r="E17" s="172">
        <v>565879</v>
      </c>
      <c r="F17" s="176">
        <v>542073</v>
      </c>
      <c r="G17" s="177">
        <v>1107952</v>
      </c>
      <c r="H17" s="175"/>
      <c r="I17" s="178">
        <v>51.07432451947377</v>
      </c>
      <c r="J17" s="179">
        <v>48.92567548052623</v>
      </c>
    </row>
    <row r="18" spans="1:10" s="157" customFormat="1" ht="11.25" customHeight="1">
      <c r="A18" s="171" t="s">
        <v>131</v>
      </c>
      <c r="B18" s="172">
        <v>234963</v>
      </c>
      <c r="C18" s="172">
        <v>420678</v>
      </c>
      <c r="D18" s="172">
        <v>452441</v>
      </c>
      <c r="E18" s="172">
        <v>566010</v>
      </c>
      <c r="F18" s="176">
        <v>542072</v>
      </c>
      <c r="G18" s="177">
        <v>1108082</v>
      </c>
      <c r="H18" s="175"/>
      <c r="I18" s="178">
        <v>51.08015471779165</v>
      </c>
      <c r="J18" s="179">
        <v>48.91984528220836</v>
      </c>
    </row>
    <row r="19" spans="1:10" s="157" customFormat="1" ht="11.25" customHeight="1">
      <c r="A19" s="171" t="s">
        <v>139</v>
      </c>
      <c r="B19" s="172">
        <v>234530</v>
      </c>
      <c r="C19" s="172">
        <v>415726</v>
      </c>
      <c r="D19" s="172">
        <v>457351</v>
      </c>
      <c r="E19" s="172">
        <v>565645</v>
      </c>
      <c r="F19" s="176">
        <v>541962</v>
      </c>
      <c r="G19" s="177">
        <v>1107607</v>
      </c>
      <c r="H19" s="175"/>
      <c r="I19" s="178">
        <v>51.06910664161566</v>
      </c>
      <c r="J19" s="179">
        <v>48.93089335838434</v>
      </c>
    </row>
    <row r="20" spans="1:10" s="157" customFormat="1" ht="11.25" customHeight="1">
      <c r="A20" s="171" t="s">
        <v>186</v>
      </c>
      <c r="B20" s="172">
        <v>235251</v>
      </c>
      <c r="C20" s="172">
        <v>413951</v>
      </c>
      <c r="D20" s="172">
        <v>457527</v>
      </c>
      <c r="E20" s="172">
        <v>565005</v>
      </c>
      <c r="F20" s="176">
        <v>541724</v>
      </c>
      <c r="G20" s="177">
        <v>1106729</v>
      </c>
      <c r="H20" s="175"/>
      <c r="I20" s="178">
        <v>51.051793167071615</v>
      </c>
      <c r="J20" s="179">
        <v>48.948206832928385</v>
      </c>
    </row>
    <row r="21" spans="1:10" s="157" customFormat="1" ht="10.5">
      <c r="A21" s="171" t="s">
        <v>214</v>
      </c>
      <c r="B21" s="172">
        <v>239480</v>
      </c>
      <c r="C21" s="172">
        <v>411697</v>
      </c>
      <c r="D21" s="172">
        <v>456578</v>
      </c>
      <c r="E21" s="172">
        <v>565424</v>
      </c>
      <c r="F21" s="176">
        <v>542331</v>
      </c>
      <c r="G21" s="177">
        <v>1107755</v>
      </c>
      <c r="H21" s="175"/>
      <c r="I21" s="178">
        <v>51.04233336793785</v>
      </c>
      <c r="J21" s="179">
        <v>48.95766663206214</v>
      </c>
    </row>
    <row r="22" spans="1:10" s="157" customFormat="1" ht="10.5">
      <c r="A22" s="167" t="s">
        <v>222</v>
      </c>
      <c r="B22" s="210">
        <v>245459</v>
      </c>
      <c r="C22" s="210">
        <v>409425</v>
      </c>
      <c r="D22" s="211">
        <v>454694</v>
      </c>
      <c r="E22" s="210">
        <v>566151</v>
      </c>
      <c r="F22" s="211">
        <v>543427</v>
      </c>
      <c r="G22" s="212">
        <v>1109578</v>
      </c>
      <c r="H22" s="175"/>
      <c r="I22" s="169">
        <v>51.023992905410886</v>
      </c>
      <c r="J22" s="170">
        <v>48.976007094589114</v>
      </c>
    </row>
    <row r="25" spans="1:10" ht="10.5">
      <c r="A25" s="483" t="s">
        <v>264</v>
      </c>
      <c r="B25" s="483"/>
      <c r="C25" s="483"/>
      <c r="D25" s="483"/>
      <c r="E25" s="483"/>
      <c r="F25" s="483"/>
      <c r="G25" s="483"/>
      <c r="H25" s="483"/>
      <c r="I25" s="483"/>
      <c r="J25" s="483"/>
    </row>
    <row r="26" spans="1:10" ht="10.5">
      <c r="A26" s="483" t="s">
        <v>265</v>
      </c>
      <c r="B26" s="483"/>
      <c r="C26" s="483"/>
      <c r="D26" s="483"/>
      <c r="E26" s="483"/>
      <c r="F26" s="483"/>
      <c r="G26" s="483"/>
      <c r="H26" s="483"/>
      <c r="I26" s="483"/>
      <c r="J26" s="483"/>
    </row>
    <row r="27" spans="7:9" ht="5.25" customHeight="1">
      <c r="G27" s="191"/>
      <c r="H27" s="191"/>
      <c r="I27" s="191"/>
    </row>
    <row r="28" spans="1:10" ht="10.5">
      <c r="A28" s="173" t="s">
        <v>55</v>
      </c>
      <c r="B28" s="192"/>
      <c r="C28" s="159" t="s">
        <v>266</v>
      </c>
      <c r="D28" s="159" t="s">
        <v>267</v>
      </c>
      <c r="E28" s="159" t="s">
        <v>53</v>
      </c>
      <c r="F28" s="158" t="s">
        <v>54</v>
      </c>
      <c r="G28" s="160" t="s">
        <v>4</v>
      </c>
      <c r="H28" s="161"/>
      <c r="I28" s="484" t="s">
        <v>45</v>
      </c>
      <c r="J28" s="485"/>
    </row>
    <row r="29" spans="1:10" ht="10.5">
      <c r="A29" s="193"/>
      <c r="B29" s="194"/>
      <c r="C29" s="172" t="s">
        <v>5</v>
      </c>
      <c r="D29" s="195" t="s">
        <v>5</v>
      </c>
      <c r="E29" s="166"/>
      <c r="F29" s="167"/>
      <c r="G29" s="196"/>
      <c r="H29" s="155"/>
      <c r="I29" s="169" t="s">
        <v>53</v>
      </c>
      <c r="J29" s="170" t="s">
        <v>54</v>
      </c>
    </row>
    <row r="30" spans="1:10" ht="10.5">
      <c r="A30" s="197" t="s">
        <v>34</v>
      </c>
      <c r="B30" s="198"/>
      <c r="C30" s="174">
        <v>90651</v>
      </c>
      <c r="D30" s="174">
        <v>50887</v>
      </c>
      <c r="E30" s="173">
        <v>69090</v>
      </c>
      <c r="F30" s="174">
        <v>72448</v>
      </c>
      <c r="G30" s="160">
        <f aca="true" t="shared" si="0" ref="G30:G44">SUM(C30:D30)</f>
        <v>141538</v>
      </c>
      <c r="H30" s="175"/>
      <c r="I30" s="162">
        <v>48.81374613178087</v>
      </c>
      <c r="J30" s="163">
        <v>51.18625386821913</v>
      </c>
    </row>
    <row r="31" spans="1:10" ht="10.5">
      <c r="A31" s="199" t="s">
        <v>260</v>
      </c>
      <c r="B31" s="200"/>
      <c r="C31" s="172">
        <v>90155</v>
      </c>
      <c r="D31" s="172">
        <v>52777</v>
      </c>
      <c r="E31" s="172">
        <v>69243</v>
      </c>
      <c r="F31" s="176">
        <v>73689</v>
      </c>
      <c r="G31" s="177">
        <f t="shared" si="0"/>
        <v>142932</v>
      </c>
      <c r="H31" s="175"/>
      <c r="I31" s="178">
        <v>48.444714969356056</v>
      </c>
      <c r="J31" s="179">
        <v>51.55528503064394</v>
      </c>
    </row>
    <row r="32" spans="1:10" ht="10.5">
      <c r="A32" s="199" t="s">
        <v>261</v>
      </c>
      <c r="B32" s="200"/>
      <c r="C32" s="176">
        <v>91046</v>
      </c>
      <c r="D32" s="172">
        <v>55298</v>
      </c>
      <c r="E32" s="172">
        <v>70385</v>
      </c>
      <c r="F32" s="176">
        <v>75959</v>
      </c>
      <c r="G32" s="177">
        <f t="shared" si="0"/>
        <v>146344</v>
      </c>
      <c r="H32" s="175"/>
      <c r="I32" s="178">
        <v>48.0955830098945</v>
      </c>
      <c r="J32" s="179">
        <v>51.9044169901055</v>
      </c>
    </row>
    <row r="33" spans="1:10" ht="10.5">
      <c r="A33" s="199" t="s">
        <v>37</v>
      </c>
      <c r="B33" s="200"/>
      <c r="C33" s="172">
        <v>93976</v>
      </c>
      <c r="D33" s="172">
        <v>56416</v>
      </c>
      <c r="E33" s="172">
        <v>71881</v>
      </c>
      <c r="F33" s="176">
        <v>78511</v>
      </c>
      <c r="G33" s="177">
        <f t="shared" si="0"/>
        <v>150392</v>
      </c>
      <c r="H33" s="175"/>
      <c r="I33" s="178">
        <v>47.795760412787914</v>
      </c>
      <c r="J33" s="179">
        <v>52.204239587212086</v>
      </c>
    </row>
    <row r="34" spans="1:10" ht="10.5">
      <c r="A34" s="199" t="s">
        <v>262</v>
      </c>
      <c r="B34" s="200"/>
      <c r="C34" s="172">
        <v>97574</v>
      </c>
      <c r="D34" s="201">
        <v>56902</v>
      </c>
      <c r="E34" s="172">
        <v>73614</v>
      </c>
      <c r="F34" s="201">
        <v>80862</v>
      </c>
      <c r="G34" s="177">
        <f t="shared" si="0"/>
        <v>154476</v>
      </c>
      <c r="H34" s="175"/>
      <c r="I34" s="178">
        <v>47.65400450555426</v>
      </c>
      <c r="J34" s="179">
        <v>52.34599549444574</v>
      </c>
    </row>
    <row r="35" spans="1:10" ht="11.25" thickBot="1">
      <c r="A35" s="199" t="s">
        <v>72</v>
      </c>
      <c r="B35" s="200"/>
      <c r="C35" s="172">
        <v>99933</v>
      </c>
      <c r="D35" s="201">
        <v>57170</v>
      </c>
      <c r="E35" s="172">
        <v>74204</v>
      </c>
      <c r="F35" s="201">
        <v>82899</v>
      </c>
      <c r="G35" s="177">
        <f t="shared" si="0"/>
        <v>157103</v>
      </c>
      <c r="H35" s="175"/>
      <c r="I35" s="178">
        <v>47.232707204827406</v>
      </c>
      <c r="J35" s="179">
        <v>52.767292795172594</v>
      </c>
    </row>
    <row r="36" spans="1:10" s="157" customFormat="1" ht="11.25" thickTop="1">
      <c r="A36" s="202" t="s">
        <v>268</v>
      </c>
      <c r="B36" s="203"/>
      <c r="C36" s="181">
        <v>98536</v>
      </c>
      <c r="D36" s="204">
        <v>56740</v>
      </c>
      <c r="E36" s="181">
        <v>72255</v>
      </c>
      <c r="F36" s="204">
        <v>83021</v>
      </c>
      <c r="G36" s="183">
        <f t="shared" si="0"/>
        <v>155276</v>
      </c>
      <c r="H36" s="175"/>
      <c r="I36" s="184">
        <v>46.53326979056647</v>
      </c>
      <c r="J36" s="185">
        <v>53.46673020943352</v>
      </c>
    </row>
    <row r="37" spans="1:10" s="157" customFormat="1" ht="10.5">
      <c r="A37" s="199" t="s">
        <v>58</v>
      </c>
      <c r="B37" s="200"/>
      <c r="C37" s="172">
        <v>99258</v>
      </c>
      <c r="D37" s="201">
        <v>56118</v>
      </c>
      <c r="E37" s="172">
        <v>71429</v>
      </c>
      <c r="F37" s="201">
        <v>83947</v>
      </c>
      <c r="G37" s="177">
        <f t="shared" si="0"/>
        <v>155376</v>
      </c>
      <c r="H37" s="175"/>
      <c r="I37" s="178">
        <v>45.97170734218927</v>
      </c>
      <c r="J37" s="179">
        <v>54.02829265781073</v>
      </c>
    </row>
    <row r="38" spans="1:10" s="157" customFormat="1" ht="10.5">
      <c r="A38" s="199" t="s">
        <v>113</v>
      </c>
      <c r="B38" s="200"/>
      <c r="C38" s="172">
        <v>99339</v>
      </c>
      <c r="D38" s="201">
        <v>56693</v>
      </c>
      <c r="E38" s="172">
        <v>71419</v>
      </c>
      <c r="F38" s="201">
        <v>84613</v>
      </c>
      <c r="G38" s="177">
        <f t="shared" si="0"/>
        <v>156032</v>
      </c>
      <c r="H38" s="175"/>
      <c r="I38" s="178">
        <v>45.77202112387202</v>
      </c>
      <c r="J38" s="179">
        <v>54.22797887612797</v>
      </c>
    </row>
    <row r="39" spans="1:10" ht="10.5">
      <c r="A39" s="199" t="s">
        <v>118</v>
      </c>
      <c r="B39" s="200"/>
      <c r="C39" s="172">
        <v>99661</v>
      </c>
      <c r="D39" s="201">
        <v>56839</v>
      </c>
      <c r="E39" s="172">
        <v>71507</v>
      </c>
      <c r="F39" s="201">
        <v>84993</v>
      </c>
      <c r="G39" s="177">
        <f t="shared" si="0"/>
        <v>156500</v>
      </c>
      <c r="H39" s="175"/>
      <c r="I39" s="178">
        <v>45.69137380191693</v>
      </c>
      <c r="J39" s="179">
        <v>54.30862619808307</v>
      </c>
    </row>
    <row r="40" spans="1:10" s="157" customFormat="1" ht="10.5">
      <c r="A40" s="199" t="s">
        <v>128</v>
      </c>
      <c r="B40" s="200"/>
      <c r="C40" s="172">
        <v>100178</v>
      </c>
      <c r="D40" s="201">
        <v>56839</v>
      </c>
      <c r="E40" s="172">
        <v>71363</v>
      </c>
      <c r="F40" s="201">
        <v>85654</v>
      </c>
      <c r="G40" s="177">
        <f t="shared" si="0"/>
        <v>157017</v>
      </c>
      <c r="H40" s="175"/>
      <c r="I40" s="178">
        <v>45.449218874389395</v>
      </c>
      <c r="J40" s="179">
        <v>54.550781125610605</v>
      </c>
    </row>
    <row r="41" spans="1:10" s="157" customFormat="1" ht="10.5">
      <c r="A41" s="199" t="s">
        <v>269</v>
      </c>
      <c r="B41" s="200"/>
      <c r="C41" s="172">
        <v>101185</v>
      </c>
      <c r="D41" s="201">
        <v>57005</v>
      </c>
      <c r="E41" s="172">
        <v>71612</v>
      </c>
      <c r="F41" s="201">
        <v>86578</v>
      </c>
      <c r="G41" s="177">
        <f t="shared" si="0"/>
        <v>158190</v>
      </c>
      <c r="H41" s="175"/>
      <c r="I41" s="178">
        <v>45.26961249130792</v>
      </c>
      <c r="J41" s="179">
        <v>54.73038750869208</v>
      </c>
    </row>
    <row r="42" spans="1:10" s="157" customFormat="1" ht="10.5">
      <c r="A42" s="199" t="s">
        <v>270</v>
      </c>
      <c r="B42" s="200"/>
      <c r="C42" s="172">
        <v>102367</v>
      </c>
      <c r="D42" s="201">
        <v>59172</v>
      </c>
      <c r="E42" s="172">
        <v>73405</v>
      </c>
      <c r="F42" s="201">
        <v>88134</v>
      </c>
      <c r="G42" s="177">
        <f t="shared" si="0"/>
        <v>161539</v>
      </c>
      <c r="H42" s="175"/>
      <c r="I42" s="178">
        <v>45.44103900606046</v>
      </c>
      <c r="J42" s="179">
        <v>54.55896099393954</v>
      </c>
    </row>
    <row r="43" spans="1:10" s="157" customFormat="1" ht="10.5">
      <c r="A43" s="199" t="s">
        <v>186</v>
      </c>
      <c r="B43" s="200"/>
      <c r="C43" s="172">
        <v>102477</v>
      </c>
      <c r="D43" s="201">
        <v>60866</v>
      </c>
      <c r="E43" s="172">
        <v>74126</v>
      </c>
      <c r="F43" s="201">
        <v>89217</v>
      </c>
      <c r="G43" s="177">
        <f t="shared" si="0"/>
        <v>163343</v>
      </c>
      <c r="H43" s="175"/>
      <c r="I43" s="178">
        <v>45.38057951672248</v>
      </c>
      <c r="J43" s="179">
        <v>54.61942048327752</v>
      </c>
    </row>
    <row r="44" spans="1:10" s="157" customFormat="1" ht="11.25" thickBot="1">
      <c r="A44" s="199" t="s">
        <v>214</v>
      </c>
      <c r="B44" s="200"/>
      <c r="C44" s="172">
        <v>104174</v>
      </c>
      <c r="D44" s="176">
        <v>64372</v>
      </c>
      <c r="E44" s="172">
        <v>76502</v>
      </c>
      <c r="F44" s="176">
        <v>92044</v>
      </c>
      <c r="G44" s="177">
        <f t="shared" si="0"/>
        <v>168546</v>
      </c>
      <c r="H44" s="175"/>
      <c r="I44" s="178">
        <v>45.38938924685249</v>
      </c>
      <c r="J44" s="179">
        <v>54.610610753147505</v>
      </c>
    </row>
    <row r="45" spans="1:10" s="157" customFormat="1" ht="11.25" thickTop="1">
      <c r="A45" s="205" t="s">
        <v>271</v>
      </c>
      <c r="B45" s="206"/>
      <c r="C45" s="186">
        <v>107332</v>
      </c>
      <c r="D45" s="187">
        <v>68601</v>
      </c>
      <c r="E45" s="186">
        <v>79602</v>
      </c>
      <c r="F45" s="187">
        <v>96174</v>
      </c>
      <c r="G45" s="188">
        <f>SUM(E45:F45)</f>
        <v>175776</v>
      </c>
      <c r="H45" s="175"/>
      <c r="I45" s="189">
        <f>E45/(E45+F45)*100</f>
        <v>45.28604587657018</v>
      </c>
      <c r="J45" s="190">
        <f>F45/(E45+F45)*100</f>
        <v>54.71395412342982</v>
      </c>
    </row>
    <row r="46" spans="2:8" ht="10.5">
      <c r="B46" s="175"/>
      <c r="C46" s="207"/>
      <c r="D46" s="175"/>
      <c r="E46" s="207"/>
      <c r="F46" s="208"/>
      <c r="G46" s="155"/>
      <c r="H46" s="155"/>
    </row>
    <row r="47" ht="11.25" customHeight="1">
      <c r="A47" s="154" t="s">
        <v>272</v>
      </c>
    </row>
    <row r="48" ht="11.25" customHeight="1">
      <c r="A48" s="157" t="s">
        <v>273</v>
      </c>
    </row>
    <row r="49" ht="11.25" customHeight="1">
      <c r="A49" s="157" t="s">
        <v>274</v>
      </c>
    </row>
    <row r="50" ht="11.25" customHeight="1">
      <c r="A50" s="157" t="s">
        <v>275</v>
      </c>
    </row>
    <row r="51" ht="11.25" customHeight="1">
      <c r="A51" s="157" t="s">
        <v>276</v>
      </c>
    </row>
    <row r="52" ht="11.25" customHeight="1">
      <c r="A52" s="157" t="s">
        <v>277</v>
      </c>
    </row>
    <row r="53" ht="11.25" customHeight="1">
      <c r="A53" s="209" t="s">
        <v>278</v>
      </c>
    </row>
    <row r="54" ht="10.5">
      <c r="A54" s="155" t="s">
        <v>280</v>
      </c>
    </row>
    <row r="55" ht="10.5">
      <c r="A55" s="155" t="s">
        <v>281</v>
      </c>
    </row>
  </sheetData>
  <sheetProtection/>
  <mergeCells count="6">
    <mergeCell ref="A26:J26"/>
    <mergeCell ref="I28:J28"/>
    <mergeCell ref="A2:J2"/>
    <mergeCell ref="A3:J3"/>
    <mergeCell ref="I5:J5"/>
    <mergeCell ref="A25:J25"/>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96" r:id="rId1"/>
  <headerFooter alignWithMargins="0">
    <oddFooter>&amp;R&amp;A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P72"/>
  <sheetViews>
    <sheetView zoomScalePageLayoutView="0" workbookViewId="0" topLeftCell="A1">
      <selection activeCell="D12" sqref="D12"/>
    </sheetView>
  </sheetViews>
  <sheetFormatPr defaultColWidth="9.140625" defaultRowHeight="12.75"/>
  <cols>
    <col min="1" max="1" width="10.28125" style="321" customWidth="1"/>
    <col min="2" max="16" width="5.28125" style="321" customWidth="1"/>
    <col min="17" max="16384" width="9.140625" style="321" customWidth="1"/>
  </cols>
  <sheetData>
    <row r="1" ht="9.75">
      <c r="A1" s="96" t="s">
        <v>219</v>
      </c>
    </row>
    <row r="2" spans="1:16" ht="9.75">
      <c r="A2" s="322" t="s">
        <v>75</v>
      </c>
      <c r="B2" s="323"/>
      <c r="C2" s="323"/>
      <c r="D2" s="323"/>
      <c r="E2" s="323"/>
      <c r="F2" s="323"/>
      <c r="G2" s="323"/>
      <c r="H2" s="323"/>
      <c r="I2" s="323"/>
      <c r="J2" s="323"/>
      <c r="K2" s="323"/>
      <c r="L2" s="323"/>
      <c r="M2" s="323"/>
      <c r="N2" s="323"/>
      <c r="O2" s="323"/>
      <c r="P2" s="323"/>
    </row>
    <row r="3" spans="1:16" ht="9.75">
      <c r="A3" s="322" t="s">
        <v>76</v>
      </c>
      <c r="B3" s="323"/>
      <c r="C3" s="323"/>
      <c r="D3" s="323"/>
      <c r="E3" s="323"/>
      <c r="F3" s="323"/>
      <c r="G3" s="323"/>
      <c r="H3" s="323"/>
      <c r="I3" s="323"/>
      <c r="J3" s="323"/>
      <c r="K3" s="323"/>
      <c r="L3" s="323"/>
      <c r="M3" s="323"/>
      <c r="N3" s="323"/>
      <c r="O3" s="323"/>
      <c r="P3" s="323"/>
    </row>
    <row r="4" spans="1:16" ht="9.75">
      <c r="A4" s="322"/>
      <c r="B4" s="323"/>
      <c r="C4" s="323"/>
      <c r="D4" s="323"/>
      <c r="E4" s="323"/>
      <c r="F4" s="323"/>
      <c r="G4" s="323"/>
      <c r="H4" s="323"/>
      <c r="I4" s="323"/>
      <c r="J4" s="323"/>
      <c r="K4" s="323"/>
      <c r="L4" s="323"/>
      <c r="M4" s="323"/>
      <c r="N4" s="323"/>
      <c r="O4" s="323"/>
      <c r="P4" s="323"/>
    </row>
    <row r="5" spans="1:16" ht="9.75">
      <c r="A5" s="322" t="s">
        <v>77</v>
      </c>
      <c r="B5" s="323"/>
      <c r="C5" s="323"/>
      <c r="D5" s="323"/>
      <c r="E5" s="323"/>
      <c r="F5" s="323"/>
      <c r="G5" s="323"/>
      <c r="H5" s="323"/>
      <c r="I5" s="323"/>
      <c r="J5" s="323"/>
      <c r="K5" s="323"/>
      <c r="L5" s="323"/>
      <c r="M5" s="323"/>
      <c r="N5" s="323"/>
      <c r="O5" s="323"/>
      <c r="P5" s="323"/>
    </row>
    <row r="7" spans="1:16" ht="9.75">
      <c r="A7" s="324"/>
      <c r="B7" s="325" t="s">
        <v>11</v>
      </c>
      <c r="C7" s="326"/>
      <c r="D7" s="326"/>
      <c r="E7" s="325" t="s">
        <v>9</v>
      </c>
      <c r="F7" s="326"/>
      <c r="G7" s="326"/>
      <c r="H7" s="325" t="s">
        <v>0</v>
      </c>
      <c r="I7" s="326"/>
      <c r="J7" s="326"/>
      <c r="K7" s="325" t="s">
        <v>1</v>
      </c>
      <c r="L7" s="326"/>
      <c r="M7" s="326"/>
      <c r="N7" s="325" t="s">
        <v>4</v>
      </c>
      <c r="O7" s="326"/>
      <c r="P7" s="327"/>
    </row>
    <row r="8" spans="1:16" ht="9.75">
      <c r="A8" s="328" t="s">
        <v>24</v>
      </c>
      <c r="B8" s="329" t="s">
        <v>5</v>
      </c>
      <c r="C8" s="330"/>
      <c r="D8" s="330"/>
      <c r="E8" s="329" t="s">
        <v>12</v>
      </c>
      <c r="F8" s="330"/>
      <c r="G8" s="330"/>
      <c r="H8" s="331"/>
      <c r="I8" s="332"/>
      <c r="J8" s="332"/>
      <c r="K8" s="331"/>
      <c r="L8" s="332"/>
      <c r="M8" s="332"/>
      <c r="N8" s="331"/>
      <c r="O8" s="332"/>
      <c r="P8" s="333"/>
    </row>
    <row r="9" spans="1:16" s="338" customFormat="1" ht="9.75">
      <c r="A9" s="334"/>
      <c r="B9" s="335" t="s">
        <v>6</v>
      </c>
      <c r="C9" s="336" t="s">
        <v>7</v>
      </c>
      <c r="D9" s="336" t="s">
        <v>8</v>
      </c>
      <c r="E9" s="335" t="s">
        <v>6</v>
      </c>
      <c r="F9" s="336" t="s">
        <v>7</v>
      </c>
      <c r="G9" s="336" t="s">
        <v>8</v>
      </c>
      <c r="H9" s="335" t="s">
        <v>6</v>
      </c>
      <c r="I9" s="336" t="s">
        <v>7</v>
      </c>
      <c r="J9" s="336" t="s">
        <v>8</v>
      </c>
      <c r="K9" s="335" t="s">
        <v>6</v>
      </c>
      <c r="L9" s="336" t="s">
        <v>7</v>
      </c>
      <c r="M9" s="336" t="s">
        <v>8</v>
      </c>
      <c r="N9" s="335" t="s">
        <v>6</v>
      </c>
      <c r="O9" s="336" t="s">
        <v>7</v>
      </c>
      <c r="P9" s="337" t="s">
        <v>8</v>
      </c>
    </row>
    <row r="10" spans="1:16" ht="11.25" customHeight="1">
      <c r="A10" s="339" t="s">
        <v>14</v>
      </c>
      <c r="B10" s="340">
        <v>0</v>
      </c>
      <c r="C10" s="341">
        <v>0</v>
      </c>
      <c r="D10" s="341">
        <v>0</v>
      </c>
      <c r="E10" s="340">
        <v>98</v>
      </c>
      <c r="F10" s="341">
        <v>69</v>
      </c>
      <c r="G10" s="341">
        <v>167</v>
      </c>
      <c r="H10" s="340">
        <v>0</v>
      </c>
      <c r="I10" s="341">
        <v>0</v>
      </c>
      <c r="J10" s="341">
        <v>0</v>
      </c>
      <c r="K10" s="340">
        <v>58</v>
      </c>
      <c r="L10" s="341">
        <v>34</v>
      </c>
      <c r="M10" s="341">
        <v>92</v>
      </c>
      <c r="N10" s="340">
        <v>156</v>
      </c>
      <c r="O10" s="341">
        <v>103</v>
      </c>
      <c r="P10" s="342">
        <v>259</v>
      </c>
    </row>
    <row r="11" spans="1:16" ht="11.25" customHeight="1">
      <c r="A11" s="339" t="s">
        <v>15</v>
      </c>
      <c r="B11" s="340">
        <v>0</v>
      </c>
      <c r="C11" s="341">
        <v>0</v>
      </c>
      <c r="D11" s="341">
        <v>0</v>
      </c>
      <c r="E11" s="340">
        <v>113</v>
      </c>
      <c r="F11" s="341">
        <v>63</v>
      </c>
      <c r="G11" s="341">
        <v>176</v>
      </c>
      <c r="H11" s="340">
        <v>0</v>
      </c>
      <c r="I11" s="341">
        <v>0</v>
      </c>
      <c r="J11" s="341">
        <v>0</v>
      </c>
      <c r="K11" s="340">
        <v>58</v>
      </c>
      <c r="L11" s="341">
        <v>47</v>
      </c>
      <c r="M11" s="341">
        <v>105</v>
      </c>
      <c r="N11" s="340">
        <v>171</v>
      </c>
      <c r="O11" s="341">
        <v>110</v>
      </c>
      <c r="P11" s="342">
        <v>281</v>
      </c>
    </row>
    <row r="12" spans="1:16" ht="11.25" customHeight="1">
      <c r="A12" s="339" t="s">
        <v>16</v>
      </c>
      <c r="B12" s="340">
        <v>0</v>
      </c>
      <c r="C12" s="341">
        <v>0</v>
      </c>
      <c r="D12" s="341">
        <v>0</v>
      </c>
      <c r="E12" s="340">
        <v>99</v>
      </c>
      <c r="F12" s="341">
        <v>55</v>
      </c>
      <c r="G12" s="341">
        <v>154</v>
      </c>
      <c r="H12" s="340">
        <v>0</v>
      </c>
      <c r="I12" s="341">
        <v>0</v>
      </c>
      <c r="J12" s="341">
        <v>0</v>
      </c>
      <c r="K12" s="340">
        <v>44</v>
      </c>
      <c r="L12" s="341">
        <v>32</v>
      </c>
      <c r="M12" s="341">
        <v>76</v>
      </c>
      <c r="N12" s="340">
        <v>143</v>
      </c>
      <c r="O12" s="341">
        <v>87</v>
      </c>
      <c r="P12" s="342">
        <v>230</v>
      </c>
    </row>
    <row r="13" spans="1:16" ht="11.25" customHeight="1">
      <c r="A13" s="339" t="s">
        <v>17</v>
      </c>
      <c r="B13" s="340">
        <v>0</v>
      </c>
      <c r="C13" s="341">
        <v>0</v>
      </c>
      <c r="D13" s="341">
        <v>0</v>
      </c>
      <c r="E13" s="340">
        <v>84</v>
      </c>
      <c r="F13" s="341">
        <v>47</v>
      </c>
      <c r="G13" s="341">
        <v>131</v>
      </c>
      <c r="H13" s="340">
        <v>0</v>
      </c>
      <c r="I13" s="341">
        <v>0</v>
      </c>
      <c r="J13" s="341">
        <v>0</v>
      </c>
      <c r="K13" s="340">
        <v>56</v>
      </c>
      <c r="L13" s="341">
        <v>39</v>
      </c>
      <c r="M13" s="341">
        <v>95</v>
      </c>
      <c r="N13" s="340">
        <v>140</v>
      </c>
      <c r="O13" s="341">
        <v>86</v>
      </c>
      <c r="P13" s="342">
        <v>226</v>
      </c>
    </row>
    <row r="14" spans="1:16" ht="11.25" customHeight="1">
      <c r="A14" s="339" t="s">
        <v>18</v>
      </c>
      <c r="B14" s="340">
        <v>0</v>
      </c>
      <c r="C14" s="341">
        <v>0</v>
      </c>
      <c r="D14" s="341">
        <v>0</v>
      </c>
      <c r="E14" s="340">
        <v>70</v>
      </c>
      <c r="F14" s="341">
        <v>57</v>
      </c>
      <c r="G14" s="341">
        <v>127</v>
      </c>
      <c r="H14" s="340">
        <v>0</v>
      </c>
      <c r="I14" s="341">
        <v>0</v>
      </c>
      <c r="J14" s="341">
        <v>0</v>
      </c>
      <c r="K14" s="340">
        <v>49</v>
      </c>
      <c r="L14" s="341">
        <v>36</v>
      </c>
      <c r="M14" s="341">
        <v>85</v>
      </c>
      <c r="N14" s="340">
        <v>119</v>
      </c>
      <c r="O14" s="341">
        <v>93</v>
      </c>
      <c r="P14" s="342">
        <v>212</v>
      </c>
    </row>
    <row r="15" spans="1:16" ht="11.25" customHeight="1">
      <c r="A15" s="339" t="s">
        <v>19</v>
      </c>
      <c r="B15" s="340">
        <v>26</v>
      </c>
      <c r="C15" s="341">
        <v>15</v>
      </c>
      <c r="D15" s="341">
        <v>41</v>
      </c>
      <c r="E15" s="340">
        <v>44</v>
      </c>
      <c r="F15" s="341">
        <v>36</v>
      </c>
      <c r="G15" s="341">
        <v>80</v>
      </c>
      <c r="H15" s="340">
        <v>0</v>
      </c>
      <c r="I15" s="341">
        <v>0</v>
      </c>
      <c r="J15" s="341">
        <v>0</v>
      </c>
      <c r="K15" s="340">
        <v>54</v>
      </c>
      <c r="L15" s="341">
        <v>52</v>
      </c>
      <c r="M15" s="341">
        <v>106</v>
      </c>
      <c r="N15" s="340">
        <v>124</v>
      </c>
      <c r="O15" s="341">
        <v>103</v>
      </c>
      <c r="P15" s="342">
        <v>227</v>
      </c>
    </row>
    <row r="16" spans="1:16" ht="11.25" customHeight="1">
      <c r="A16" s="339" t="s">
        <v>20</v>
      </c>
      <c r="B16" s="340">
        <v>19</v>
      </c>
      <c r="C16" s="341">
        <v>7</v>
      </c>
      <c r="D16" s="341">
        <v>26</v>
      </c>
      <c r="E16" s="340">
        <v>51</v>
      </c>
      <c r="F16" s="341">
        <v>46</v>
      </c>
      <c r="G16" s="341">
        <v>97</v>
      </c>
      <c r="H16" s="340">
        <v>0</v>
      </c>
      <c r="I16" s="341">
        <v>0</v>
      </c>
      <c r="J16" s="341">
        <v>0</v>
      </c>
      <c r="K16" s="340">
        <v>33</v>
      </c>
      <c r="L16" s="341">
        <v>35</v>
      </c>
      <c r="M16" s="341">
        <v>68</v>
      </c>
      <c r="N16" s="340">
        <v>103</v>
      </c>
      <c r="O16" s="341">
        <v>88</v>
      </c>
      <c r="P16" s="342">
        <v>191</v>
      </c>
    </row>
    <row r="17" spans="1:16" s="345" customFormat="1" ht="11.25" customHeight="1">
      <c r="A17" s="339" t="s">
        <v>21</v>
      </c>
      <c r="B17" s="343" t="s">
        <v>78</v>
      </c>
      <c r="C17" s="344" t="s">
        <v>78</v>
      </c>
      <c r="D17" s="341">
        <v>11</v>
      </c>
      <c r="E17" s="343" t="s">
        <v>78</v>
      </c>
      <c r="F17" s="344" t="s">
        <v>78</v>
      </c>
      <c r="G17" s="341">
        <v>49</v>
      </c>
      <c r="H17" s="340">
        <v>0</v>
      </c>
      <c r="I17" s="341">
        <v>0</v>
      </c>
      <c r="J17" s="341">
        <v>0</v>
      </c>
      <c r="K17" s="343" t="s">
        <v>78</v>
      </c>
      <c r="L17" s="344" t="s">
        <v>78</v>
      </c>
      <c r="M17" s="341">
        <v>54</v>
      </c>
      <c r="N17" s="343" t="s">
        <v>78</v>
      </c>
      <c r="O17" s="344" t="s">
        <v>78</v>
      </c>
      <c r="P17" s="342">
        <v>114</v>
      </c>
    </row>
    <row r="18" spans="1:16" s="345" customFormat="1" ht="11.25" customHeight="1">
      <c r="A18" s="339" t="s">
        <v>22</v>
      </c>
      <c r="B18" s="343" t="s">
        <v>78</v>
      </c>
      <c r="C18" s="344" t="s">
        <v>78</v>
      </c>
      <c r="D18" s="341">
        <v>13</v>
      </c>
      <c r="E18" s="343" t="s">
        <v>78</v>
      </c>
      <c r="F18" s="344" t="s">
        <v>78</v>
      </c>
      <c r="G18" s="341">
        <v>72</v>
      </c>
      <c r="H18" s="340">
        <v>0</v>
      </c>
      <c r="I18" s="341">
        <v>0</v>
      </c>
      <c r="J18" s="341">
        <v>0</v>
      </c>
      <c r="K18" s="343" t="s">
        <v>78</v>
      </c>
      <c r="L18" s="344" t="s">
        <v>78</v>
      </c>
      <c r="M18" s="341">
        <v>45</v>
      </c>
      <c r="N18" s="343" t="s">
        <v>78</v>
      </c>
      <c r="O18" s="344" t="s">
        <v>78</v>
      </c>
      <c r="P18" s="342">
        <v>130</v>
      </c>
    </row>
    <row r="19" spans="1:16" s="345" customFormat="1" ht="11.25" customHeight="1">
      <c r="A19" s="339" t="s">
        <v>112</v>
      </c>
      <c r="B19" s="343" t="s">
        <v>78</v>
      </c>
      <c r="C19" s="344" t="s">
        <v>78</v>
      </c>
      <c r="D19" s="341">
        <v>26</v>
      </c>
      <c r="E19" s="343" t="s">
        <v>78</v>
      </c>
      <c r="F19" s="344" t="s">
        <v>78</v>
      </c>
      <c r="G19" s="341">
        <v>77</v>
      </c>
      <c r="H19" s="340">
        <v>0</v>
      </c>
      <c r="I19" s="341">
        <v>0</v>
      </c>
      <c r="J19" s="341">
        <v>0</v>
      </c>
      <c r="K19" s="343" t="s">
        <v>78</v>
      </c>
      <c r="L19" s="344" t="s">
        <v>78</v>
      </c>
      <c r="M19" s="341">
        <v>44</v>
      </c>
      <c r="N19" s="343" t="s">
        <v>78</v>
      </c>
      <c r="O19" s="344" t="s">
        <v>78</v>
      </c>
      <c r="P19" s="342">
        <v>147</v>
      </c>
    </row>
    <row r="20" spans="1:16" ht="10.5" customHeight="1">
      <c r="A20" s="339" t="s">
        <v>116</v>
      </c>
      <c r="B20" s="343">
        <v>12</v>
      </c>
      <c r="C20" s="344">
        <v>6</v>
      </c>
      <c r="D20" s="341">
        <v>18</v>
      </c>
      <c r="E20" s="343">
        <v>42</v>
      </c>
      <c r="F20" s="344">
        <v>43</v>
      </c>
      <c r="G20" s="341">
        <v>85</v>
      </c>
      <c r="H20" s="340">
        <v>0</v>
      </c>
      <c r="I20" s="341">
        <v>0</v>
      </c>
      <c r="J20" s="341">
        <v>0</v>
      </c>
      <c r="K20" s="343">
        <v>28</v>
      </c>
      <c r="L20" s="344">
        <v>18</v>
      </c>
      <c r="M20" s="341">
        <v>46</v>
      </c>
      <c r="N20" s="343">
        <v>82</v>
      </c>
      <c r="O20" s="344">
        <v>67</v>
      </c>
      <c r="P20" s="342">
        <v>149</v>
      </c>
    </row>
    <row r="21" spans="1:16" s="345" customFormat="1" ht="11.25" customHeight="1">
      <c r="A21" s="339" t="s">
        <v>126</v>
      </c>
      <c r="B21" s="343">
        <v>12</v>
      </c>
      <c r="C21" s="344">
        <v>5</v>
      </c>
      <c r="D21" s="341">
        <v>17</v>
      </c>
      <c r="E21" s="343">
        <v>51</v>
      </c>
      <c r="F21" s="344">
        <v>43</v>
      </c>
      <c r="G21" s="341">
        <v>94</v>
      </c>
      <c r="H21" s="340">
        <v>0</v>
      </c>
      <c r="I21" s="341">
        <v>0</v>
      </c>
      <c r="J21" s="341">
        <v>0</v>
      </c>
      <c r="K21" s="343">
        <v>29</v>
      </c>
      <c r="L21" s="344">
        <v>24</v>
      </c>
      <c r="M21" s="341">
        <v>53</v>
      </c>
      <c r="N21" s="343">
        <v>92</v>
      </c>
      <c r="O21" s="344">
        <v>72</v>
      </c>
      <c r="P21" s="342">
        <v>164</v>
      </c>
    </row>
    <row r="22" spans="1:16" s="345" customFormat="1" ht="11.25" customHeight="1">
      <c r="A22" s="339" t="s">
        <v>130</v>
      </c>
      <c r="B22" s="343">
        <v>15</v>
      </c>
      <c r="C22" s="344">
        <v>4</v>
      </c>
      <c r="D22" s="341">
        <v>19</v>
      </c>
      <c r="E22" s="343">
        <v>48</v>
      </c>
      <c r="F22" s="344">
        <v>35</v>
      </c>
      <c r="G22" s="341">
        <v>83</v>
      </c>
      <c r="H22" s="340">
        <v>0</v>
      </c>
      <c r="I22" s="341">
        <v>0</v>
      </c>
      <c r="J22" s="341">
        <v>0</v>
      </c>
      <c r="K22" s="343">
        <v>22</v>
      </c>
      <c r="L22" s="344">
        <v>16</v>
      </c>
      <c r="M22" s="341">
        <v>38</v>
      </c>
      <c r="N22" s="343">
        <f aca="true" t="shared" si="0" ref="N22:O24">SUM(K22,H22,E22,B22)</f>
        <v>85</v>
      </c>
      <c r="O22" s="344">
        <f t="shared" si="0"/>
        <v>55</v>
      </c>
      <c r="P22" s="342">
        <f>SUM(N22:O22)</f>
        <v>140</v>
      </c>
    </row>
    <row r="23" spans="1:16" s="345" customFormat="1" ht="11.25" customHeight="1">
      <c r="A23" s="339" t="s">
        <v>138</v>
      </c>
      <c r="B23" s="343">
        <v>9</v>
      </c>
      <c r="C23" s="344">
        <v>6</v>
      </c>
      <c r="D23" s="341">
        <f>SUM(B23:C23)</f>
        <v>15</v>
      </c>
      <c r="E23" s="343">
        <v>50</v>
      </c>
      <c r="F23" s="344">
        <v>31</v>
      </c>
      <c r="G23" s="341">
        <f>SUM(E23:F23)</f>
        <v>81</v>
      </c>
      <c r="H23" s="340">
        <v>0</v>
      </c>
      <c r="I23" s="341">
        <v>0</v>
      </c>
      <c r="J23" s="341">
        <v>0</v>
      </c>
      <c r="K23" s="343">
        <v>20</v>
      </c>
      <c r="L23" s="344">
        <v>16</v>
      </c>
      <c r="M23" s="341">
        <f>SUM(K23:L23)</f>
        <v>36</v>
      </c>
      <c r="N23" s="343">
        <f t="shared" si="0"/>
        <v>79</v>
      </c>
      <c r="O23" s="344">
        <f t="shared" si="0"/>
        <v>53</v>
      </c>
      <c r="P23" s="342">
        <f>SUM(N23:O23)</f>
        <v>132</v>
      </c>
    </row>
    <row r="24" spans="1:16" s="345" customFormat="1" ht="11.25" customHeight="1">
      <c r="A24" s="339" t="s">
        <v>184</v>
      </c>
      <c r="B24" s="343">
        <v>8</v>
      </c>
      <c r="C24" s="344">
        <v>3</v>
      </c>
      <c r="D24" s="341">
        <f>SUM(B24:C24)</f>
        <v>11</v>
      </c>
      <c r="E24" s="343">
        <v>33</v>
      </c>
      <c r="F24" s="344">
        <v>23</v>
      </c>
      <c r="G24" s="341">
        <f>SUM(E24:F24)</f>
        <v>56</v>
      </c>
      <c r="H24" s="340">
        <v>0</v>
      </c>
      <c r="I24" s="341">
        <v>0</v>
      </c>
      <c r="J24" s="341">
        <v>0</v>
      </c>
      <c r="K24" s="343">
        <v>26</v>
      </c>
      <c r="L24" s="344">
        <v>16</v>
      </c>
      <c r="M24" s="341">
        <f>SUM(K24:L24)</f>
        <v>42</v>
      </c>
      <c r="N24" s="343">
        <f t="shared" si="0"/>
        <v>67</v>
      </c>
      <c r="O24" s="344">
        <f t="shared" si="0"/>
        <v>42</v>
      </c>
      <c r="P24" s="342">
        <f>SUM(N24:O24)</f>
        <v>109</v>
      </c>
    </row>
    <row r="25" spans="1:16" s="345" customFormat="1" ht="11.25" customHeight="1">
      <c r="A25" s="339" t="s">
        <v>213</v>
      </c>
      <c r="B25" s="343">
        <v>9</v>
      </c>
      <c r="C25" s="344">
        <v>6</v>
      </c>
      <c r="D25" s="341">
        <f>SUM(B25:C25)</f>
        <v>15</v>
      </c>
      <c r="E25" s="343">
        <v>50</v>
      </c>
      <c r="F25" s="344">
        <v>29</v>
      </c>
      <c r="G25" s="341">
        <f>SUM(E25:F25)</f>
        <v>79</v>
      </c>
      <c r="H25" s="340">
        <v>0</v>
      </c>
      <c r="I25" s="341">
        <v>0</v>
      </c>
      <c r="J25" s="341">
        <v>0</v>
      </c>
      <c r="K25" s="343">
        <v>31</v>
      </c>
      <c r="L25" s="344">
        <v>14</v>
      </c>
      <c r="M25" s="341">
        <f>SUM(K25:L25)</f>
        <v>45</v>
      </c>
      <c r="N25" s="343">
        <f>SUM(K25,H25,E25,B25)</f>
        <v>90</v>
      </c>
      <c r="O25" s="344">
        <f>SUM(L25,I25,F25,C25)</f>
        <v>49</v>
      </c>
      <c r="P25" s="342">
        <f>SUM(N25:O25)</f>
        <v>139</v>
      </c>
    </row>
    <row r="26" spans="1:16" s="345" customFormat="1" ht="11.25" customHeight="1">
      <c r="A26" s="346" t="s">
        <v>221</v>
      </c>
      <c r="B26" s="347" t="s">
        <v>78</v>
      </c>
      <c r="C26" s="348" t="s">
        <v>78</v>
      </c>
      <c r="D26" s="349">
        <v>7</v>
      </c>
      <c r="E26" s="347" t="s">
        <v>78</v>
      </c>
      <c r="F26" s="348" t="s">
        <v>78</v>
      </c>
      <c r="G26" s="349">
        <v>77</v>
      </c>
      <c r="H26" s="350">
        <v>0</v>
      </c>
      <c r="I26" s="349">
        <v>0</v>
      </c>
      <c r="J26" s="349">
        <v>0</v>
      </c>
      <c r="K26" s="347" t="s">
        <v>78</v>
      </c>
      <c r="L26" s="348" t="s">
        <v>78</v>
      </c>
      <c r="M26" s="349">
        <v>43</v>
      </c>
      <c r="N26" s="347" t="s">
        <v>78</v>
      </c>
      <c r="O26" s="348" t="s">
        <v>78</v>
      </c>
      <c r="P26" s="351">
        <f>SUM(M26,J26,G26,D26)</f>
        <v>127</v>
      </c>
    </row>
    <row r="28" spans="1:16" ht="9.75">
      <c r="A28" s="322" t="s">
        <v>79</v>
      </c>
      <c r="B28" s="323"/>
      <c r="C28" s="323"/>
      <c r="D28" s="323"/>
      <c r="E28" s="323"/>
      <c r="F28" s="323"/>
      <c r="G28" s="323"/>
      <c r="H28" s="323"/>
      <c r="I28" s="323"/>
      <c r="J28" s="323"/>
      <c r="K28" s="323"/>
      <c r="L28" s="323"/>
      <c r="M28" s="323"/>
      <c r="N28" s="323"/>
      <c r="O28" s="323"/>
      <c r="P28" s="323"/>
    </row>
    <row r="30" spans="1:16" ht="9.75">
      <c r="A30" s="324"/>
      <c r="B30" s="325" t="s">
        <v>11</v>
      </c>
      <c r="C30" s="326"/>
      <c r="D30" s="326"/>
      <c r="E30" s="325" t="s">
        <v>9</v>
      </c>
      <c r="F30" s="326"/>
      <c r="G30" s="326"/>
      <c r="H30" s="325" t="s">
        <v>0</v>
      </c>
      <c r="I30" s="326"/>
      <c r="J30" s="326"/>
      <c r="K30" s="325" t="s">
        <v>1</v>
      </c>
      <c r="L30" s="326"/>
      <c r="M30" s="326"/>
      <c r="N30" s="325" t="s">
        <v>4</v>
      </c>
      <c r="O30" s="326"/>
      <c r="P30" s="327"/>
    </row>
    <row r="31" spans="1:16" ht="9.75">
      <c r="A31" s="328" t="s">
        <v>24</v>
      </c>
      <c r="B31" s="329" t="s">
        <v>5</v>
      </c>
      <c r="C31" s="330"/>
      <c r="D31" s="330"/>
      <c r="E31" s="329" t="s">
        <v>12</v>
      </c>
      <c r="F31" s="330"/>
      <c r="G31" s="330"/>
      <c r="H31" s="331"/>
      <c r="I31" s="332"/>
      <c r="J31" s="332"/>
      <c r="K31" s="331"/>
      <c r="L31" s="332"/>
      <c r="M31" s="332"/>
      <c r="N31" s="331"/>
      <c r="O31" s="332"/>
      <c r="P31" s="333"/>
    </row>
    <row r="32" spans="1:16" s="338" customFormat="1" ht="9.75">
      <c r="A32" s="334"/>
      <c r="B32" s="335" t="s">
        <v>6</v>
      </c>
      <c r="C32" s="336" t="s">
        <v>7</v>
      </c>
      <c r="D32" s="336" t="s">
        <v>8</v>
      </c>
      <c r="E32" s="335" t="s">
        <v>6</v>
      </c>
      <c r="F32" s="336" t="s">
        <v>7</v>
      </c>
      <c r="G32" s="336" t="s">
        <v>8</v>
      </c>
      <c r="H32" s="335" t="s">
        <v>6</v>
      </c>
      <c r="I32" s="336" t="s">
        <v>7</v>
      </c>
      <c r="J32" s="336" t="s">
        <v>8</v>
      </c>
      <c r="K32" s="335" t="s">
        <v>6</v>
      </c>
      <c r="L32" s="336" t="s">
        <v>7</v>
      </c>
      <c r="M32" s="336" t="s">
        <v>8</v>
      </c>
      <c r="N32" s="335" t="s">
        <v>6</v>
      </c>
      <c r="O32" s="336" t="s">
        <v>7</v>
      </c>
      <c r="P32" s="337" t="s">
        <v>8</v>
      </c>
    </row>
    <row r="33" spans="1:16" ht="9.75">
      <c r="A33" s="339" t="s">
        <v>14</v>
      </c>
      <c r="B33" s="340">
        <v>0</v>
      </c>
      <c r="C33" s="341">
        <v>0</v>
      </c>
      <c r="D33" s="341">
        <v>0</v>
      </c>
      <c r="E33" s="340">
        <v>138</v>
      </c>
      <c r="F33" s="341">
        <v>83</v>
      </c>
      <c r="G33" s="341">
        <v>221</v>
      </c>
      <c r="H33" s="340">
        <v>0</v>
      </c>
      <c r="I33" s="341">
        <v>0</v>
      </c>
      <c r="J33" s="341">
        <v>0</v>
      </c>
      <c r="K33" s="340">
        <v>57</v>
      </c>
      <c r="L33" s="341">
        <v>39</v>
      </c>
      <c r="M33" s="341">
        <v>96</v>
      </c>
      <c r="N33" s="340">
        <v>195</v>
      </c>
      <c r="O33" s="341">
        <v>122</v>
      </c>
      <c r="P33" s="342">
        <v>317</v>
      </c>
    </row>
    <row r="34" spans="1:16" ht="9.75">
      <c r="A34" s="339" t="s">
        <v>15</v>
      </c>
      <c r="B34" s="340">
        <v>0</v>
      </c>
      <c r="C34" s="341">
        <v>0</v>
      </c>
      <c r="D34" s="341">
        <v>0</v>
      </c>
      <c r="E34" s="340">
        <v>173</v>
      </c>
      <c r="F34" s="341">
        <v>84</v>
      </c>
      <c r="G34" s="341">
        <v>257</v>
      </c>
      <c r="H34" s="340">
        <v>0</v>
      </c>
      <c r="I34" s="341">
        <v>0</v>
      </c>
      <c r="J34" s="341">
        <v>0</v>
      </c>
      <c r="K34" s="340">
        <v>43</v>
      </c>
      <c r="L34" s="341">
        <v>29</v>
      </c>
      <c r="M34" s="341">
        <v>72</v>
      </c>
      <c r="N34" s="340">
        <v>216</v>
      </c>
      <c r="O34" s="341">
        <v>113</v>
      </c>
      <c r="P34" s="342">
        <v>329</v>
      </c>
    </row>
    <row r="35" spans="1:16" ht="9.75">
      <c r="A35" s="339" t="s">
        <v>16</v>
      </c>
      <c r="B35" s="340">
        <v>0</v>
      </c>
      <c r="C35" s="341">
        <v>0</v>
      </c>
      <c r="D35" s="341">
        <v>0</v>
      </c>
      <c r="E35" s="340">
        <v>137</v>
      </c>
      <c r="F35" s="341">
        <v>90</v>
      </c>
      <c r="G35" s="341">
        <v>227</v>
      </c>
      <c r="H35" s="340">
        <v>0</v>
      </c>
      <c r="I35" s="341">
        <v>0</v>
      </c>
      <c r="J35" s="341">
        <v>0</v>
      </c>
      <c r="K35" s="340">
        <v>47</v>
      </c>
      <c r="L35" s="341">
        <v>44</v>
      </c>
      <c r="M35" s="341">
        <v>91</v>
      </c>
      <c r="N35" s="340">
        <v>184</v>
      </c>
      <c r="O35" s="341">
        <v>134</v>
      </c>
      <c r="P35" s="342">
        <v>318</v>
      </c>
    </row>
    <row r="36" spans="1:16" ht="9.75">
      <c r="A36" s="339" t="s">
        <v>17</v>
      </c>
      <c r="B36" s="340">
        <v>0</v>
      </c>
      <c r="C36" s="341">
        <v>0</v>
      </c>
      <c r="D36" s="341">
        <v>0</v>
      </c>
      <c r="E36" s="340">
        <v>126</v>
      </c>
      <c r="F36" s="341">
        <v>91</v>
      </c>
      <c r="G36" s="341">
        <v>217</v>
      </c>
      <c r="H36" s="340">
        <v>0</v>
      </c>
      <c r="I36" s="341">
        <v>0</v>
      </c>
      <c r="J36" s="341">
        <v>0</v>
      </c>
      <c r="K36" s="340">
        <v>51</v>
      </c>
      <c r="L36" s="341">
        <v>31</v>
      </c>
      <c r="M36" s="341">
        <v>82</v>
      </c>
      <c r="N36" s="340">
        <v>177</v>
      </c>
      <c r="O36" s="341">
        <v>122</v>
      </c>
      <c r="P36" s="342">
        <v>299</v>
      </c>
    </row>
    <row r="37" spans="1:16" ht="9.75">
      <c r="A37" s="339" t="s">
        <v>18</v>
      </c>
      <c r="B37" s="340">
        <v>0</v>
      </c>
      <c r="C37" s="341">
        <v>0</v>
      </c>
      <c r="D37" s="341">
        <v>0</v>
      </c>
      <c r="E37" s="340">
        <v>107</v>
      </c>
      <c r="F37" s="341">
        <v>51</v>
      </c>
      <c r="G37" s="341">
        <v>158</v>
      </c>
      <c r="H37" s="340">
        <v>0</v>
      </c>
      <c r="I37" s="341">
        <v>0</v>
      </c>
      <c r="J37" s="341">
        <v>0</v>
      </c>
      <c r="K37" s="340">
        <v>65</v>
      </c>
      <c r="L37" s="341">
        <v>23</v>
      </c>
      <c r="M37" s="341">
        <v>88</v>
      </c>
      <c r="N37" s="340">
        <v>172</v>
      </c>
      <c r="O37" s="341">
        <v>74</v>
      </c>
      <c r="P37" s="342">
        <v>246</v>
      </c>
    </row>
    <row r="38" spans="1:16" ht="9.75">
      <c r="A38" s="339" t="s">
        <v>19</v>
      </c>
      <c r="B38" s="340">
        <v>49</v>
      </c>
      <c r="C38" s="341">
        <v>37</v>
      </c>
      <c r="D38" s="341">
        <v>86</v>
      </c>
      <c r="E38" s="340">
        <v>45</v>
      </c>
      <c r="F38" s="341">
        <v>44</v>
      </c>
      <c r="G38" s="341">
        <v>89</v>
      </c>
      <c r="H38" s="340">
        <v>0</v>
      </c>
      <c r="I38" s="341">
        <v>0</v>
      </c>
      <c r="J38" s="341">
        <v>0</v>
      </c>
      <c r="K38" s="340">
        <v>43</v>
      </c>
      <c r="L38" s="341">
        <v>38</v>
      </c>
      <c r="M38" s="341">
        <v>81</v>
      </c>
      <c r="N38" s="340">
        <v>137</v>
      </c>
      <c r="O38" s="341">
        <v>119</v>
      </c>
      <c r="P38" s="342">
        <v>256</v>
      </c>
    </row>
    <row r="39" spans="1:16" ht="9.75">
      <c r="A39" s="339" t="s">
        <v>20</v>
      </c>
      <c r="B39" s="340">
        <v>52</v>
      </c>
      <c r="C39" s="341">
        <v>33</v>
      </c>
      <c r="D39" s="341">
        <v>85</v>
      </c>
      <c r="E39" s="340">
        <v>64</v>
      </c>
      <c r="F39" s="341">
        <v>43</v>
      </c>
      <c r="G39" s="341">
        <v>107</v>
      </c>
      <c r="H39" s="340">
        <v>0</v>
      </c>
      <c r="I39" s="341">
        <v>0</v>
      </c>
      <c r="J39" s="341">
        <v>0</v>
      </c>
      <c r="K39" s="340">
        <v>46</v>
      </c>
      <c r="L39" s="341">
        <v>23</v>
      </c>
      <c r="M39" s="341">
        <v>69</v>
      </c>
      <c r="N39" s="340">
        <v>162</v>
      </c>
      <c r="O39" s="341">
        <v>99</v>
      </c>
      <c r="P39" s="342">
        <v>261</v>
      </c>
    </row>
    <row r="40" spans="1:16" s="345" customFormat="1" ht="9.75">
      <c r="A40" s="339" t="s">
        <v>21</v>
      </c>
      <c r="B40" s="343" t="s">
        <v>78</v>
      </c>
      <c r="C40" s="344" t="s">
        <v>78</v>
      </c>
      <c r="D40" s="341">
        <v>76</v>
      </c>
      <c r="E40" s="343" t="s">
        <v>78</v>
      </c>
      <c r="F40" s="344" t="s">
        <v>78</v>
      </c>
      <c r="G40" s="341">
        <v>75</v>
      </c>
      <c r="H40" s="340">
        <v>0</v>
      </c>
      <c r="I40" s="341">
        <v>0</v>
      </c>
      <c r="J40" s="341">
        <v>0</v>
      </c>
      <c r="K40" s="343" t="s">
        <v>78</v>
      </c>
      <c r="L40" s="344" t="s">
        <v>78</v>
      </c>
      <c r="M40" s="341">
        <v>56</v>
      </c>
      <c r="N40" s="343" t="s">
        <v>78</v>
      </c>
      <c r="O40" s="344" t="s">
        <v>78</v>
      </c>
      <c r="P40" s="342">
        <v>207</v>
      </c>
    </row>
    <row r="41" spans="1:16" s="345" customFormat="1" ht="9.75">
      <c r="A41" s="339" t="s">
        <v>22</v>
      </c>
      <c r="B41" s="343" t="s">
        <v>78</v>
      </c>
      <c r="C41" s="344" t="s">
        <v>78</v>
      </c>
      <c r="D41" s="341">
        <v>74</v>
      </c>
      <c r="E41" s="343" t="s">
        <v>78</v>
      </c>
      <c r="F41" s="344" t="s">
        <v>78</v>
      </c>
      <c r="G41" s="341">
        <v>90</v>
      </c>
      <c r="H41" s="340">
        <v>0</v>
      </c>
      <c r="I41" s="341">
        <v>0</v>
      </c>
      <c r="J41" s="341">
        <v>0</v>
      </c>
      <c r="K41" s="343" t="s">
        <v>78</v>
      </c>
      <c r="L41" s="344" t="s">
        <v>78</v>
      </c>
      <c r="M41" s="341">
        <v>63</v>
      </c>
      <c r="N41" s="343" t="s">
        <v>78</v>
      </c>
      <c r="O41" s="344" t="s">
        <v>78</v>
      </c>
      <c r="P41" s="342">
        <v>227</v>
      </c>
    </row>
    <row r="42" spans="1:16" s="345" customFormat="1" ht="9.75">
      <c r="A42" s="339" t="s">
        <v>112</v>
      </c>
      <c r="B42" s="343" t="s">
        <v>78</v>
      </c>
      <c r="C42" s="344" t="s">
        <v>78</v>
      </c>
      <c r="D42" s="341">
        <v>65</v>
      </c>
      <c r="E42" s="343" t="s">
        <v>78</v>
      </c>
      <c r="F42" s="344" t="s">
        <v>78</v>
      </c>
      <c r="G42" s="341">
        <v>91</v>
      </c>
      <c r="H42" s="340">
        <v>0</v>
      </c>
      <c r="I42" s="341">
        <v>0</v>
      </c>
      <c r="J42" s="341">
        <v>0</v>
      </c>
      <c r="K42" s="343" t="s">
        <v>78</v>
      </c>
      <c r="L42" s="344" t="s">
        <v>78</v>
      </c>
      <c r="M42" s="341">
        <v>52</v>
      </c>
      <c r="N42" s="343" t="s">
        <v>78</v>
      </c>
      <c r="O42" s="344" t="s">
        <v>78</v>
      </c>
      <c r="P42" s="342">
        <v>208</v>
      </c>
    </row>
    <row r="43" spans="1:16" ht="9.75">
      <c r="A43" s="339" t="s">
        <v>116</v>
      </c>
      <c r="B43" s="343">
        <v>35</v>
      </c>
      <c r="C43" s="344">
        <v>27</v>
      </c>
      <c r="D43" s="341">
        <v>62</v>
      </c>
      <c r="E43" s="343">
        <v>49</v>
      </c>
      <c r="F43" s="344">
        <v>40</v>
      </c>
      <c r="G43" s="341">
        <v>89</v>
      </c>
      <c r="H43" s="340">
        <v>0</v>
      </c>
      <c r="I43" s="341">
        <v>0</v>
      </c>
      <c r="J43" s="341">
        <v>0</v>
      </c>
      <c r="K43" s="343">
        <v>38</v>
      </c>
      <c r="L43" s="344">
        <v>24</v>
      </c>
      <c r="M43" s="341">
        <v>62</v>
      </c>
      <c r="N43" s="343">
        <v>122</v>
      </c>
      <c r="O43" s="344">
        <v>91</v>
      </c>
      <c r="P43" s="342">
        <v>213</v>
      </c>
    </row>
    <row r="44" spans="1:16" s="345" customFormat="1" ht="9.75">
      <c r="A44" s="339" t="s">
        <v>126</v>
      </c>
      <c r="B44" s="343">
        <v>34</v>
      </c>
      <c r="C44" s="344">
        <v>24</v>
      </c>
      <c r="D44" s="341">
        <v>58</v>
      </c>
      <c r="E44" s="343">
        <v>62</v>
      </c>
      <c r="F44" s="344">
        <v>27</v>
      </c>
      <c r="G44" s="341">
        <v>89</v>
      </c>
      <c r="H44" s="340">
        <v>0</v>
      </c>
      <c r="I44" s="341">
        <v>0</v>
      </c>
      <c r="J44" s="341">
        <v>0</v>
      </c>
      <c r="K44" s="343">
        <v>43</v>
      </c>
      <c r="L44" s="344">
        <v>18</v>
      </c>
      <c r="M44" s="341">
        <v>61</v>
      </c>
      <c r="N44" s="343">
        <v>139</v>
      </c>
      <c r="O44" s="344">
        <v>69</v>
      </c>
      <c r="P44" s="342">
        <v>208</v>
      </c>
    </row>
    <row r="45" spans="1:16" s="345" customFormat="1" ht="9.75">
      <c r="A45" s="339" t="s">
        <v>130</v>
      </c>
      <c r="B45" s="343">
        <v>23</v>
      </c>
      <c r="C45" s="344">
        <v>22</v>
      </c>
      <c r="D45" s="341">
        <v>45</v>
      </c>
      <c r="E45" s="343">
        <v>60</v>
      </c>
      <c r="F45" s="344">
        <v>37</v>
      </c>
      <c r="G45" s="341">
        <v>97</v>
      </c>
      <c r="H45" s="340">
        <v>0</v>
      </c>
      <c r="I45" s="341">
        <v>0</v>
      </c>
      <c r="J45" s="341">
        <v>0</v>
      </c>
      <c r="K45" s="343">
        <v>43</v>
      </c>
      <c r="L45" s="344">
        <v>25</v>
      </c>
      <c r="M45" s="341">
        <v>68</v>
      </c>
      <c r="N45" s="343">
        <f aca="true" t="shared" si="1" ref="N45:O47">SUM(K45,H45,E45,B45)</f>
        <v>126</v>
      </c>
      <c r="O45" s="344">
        <f t="shared" si="1"/>
        <v>84</v>
      </c>
      <c r="P45" s="342">
        <f>SUM(N45:O45)</f>
        <v>210</v>
      </c>
    </row>
    <row r="46" spans="1:16" s="345" customFormat="1" ht="9.75">
      <c r="A46" s="339" t="s">
        <v>138</v>
      </c>
      <c r="B46" s="343">
        <v>25</v>
      </c>
      <c r="C46" s="344">
        <v>21</v>
      </c>
      <c r="D46" s="341">
        <f>SUM(B46:C46)</f>
        <v>46</v>
      </c>
      <c r="E46" s="343">
        <v>46</v>
      </c>
      <c r="F46" s="344">
        <v>42</v>
      </c>
      <c r="G46" s="341">
        <f>SUM(E46:F46)</f>
        <v>88</v>
      </c>
      <c r="H46" s="340">
        <v>0</v>
      </c>
      <c r="I46" s="341">
        <v>0</v>
      </c>
      <c r="J46" s="342">
        <v>0</v>
      </c>
      <c r="K46" s="343">
        <v>46</v>
      </c>
      <c r="L46" s="344">
        <v>23</v>
      </c>
      <c r="M46" s="341">
        <f>SUM(K46:L46)</f>
        <v>69</v>
      </c>
      <c r="N46" s="343">
        <f t="shared" si="1"/>
        <v>117</v>
      </c>
      <c r="O46" s="344">
        <f t="shared" si="1"/>
        <v>86</v>
      </c>
      <c r="P46" s="342">
        <f>SUM(N46:O46)</f>
        <v>203</v>
      </c>
    </row>
    <row r="47" spans="1:16" s="345" customFormat="1" ht="9.75">
      <c r="A47" s="339" t="s">
        <v>184</v>
      </c>
      <c r="B47" s="343">
        <v>26</v>
      </c>
      <c r="C47" s="344">
        <v>25</v>
      </c>
      <c r="D47" s="341">
        <f>SUM(B47:C47)</f>
        <v>51</v>
      </c>
      <c r="E47" s="343">
        <v>37</v>
      </c>
      <c r="F47" s="344">
        <v>26</v>
      </c>
      <c r="G47" s="341">
        <f>SUM(E47:F47)</f>
        <v>63</v>
      </c>
      <c r="H47" s="340">
        <v>0</v>
      </c>
      <c r="I47" s="341">
        <v>0</v>
      </c>
      <c r="J47" s="342">
        <v>0</v>
      </c>
      <c r="K47" s="343">
        <v>45</v>
      </c>
      <c r="L47" s="344">
        <v>26</v>
      </c>
      <c r="M47" s="341">
        <f>SUM(K47:L47)</f>
        <v>71</v>
      </c>
      <c r="N47" s="343">
        <f t="shared" si="1"/>
        <v>108</v>
      </c>
      <c r="O47" s="344">
        <f t="shared" si="1"/>
        <v>77</v>
      </c>
      <c r="P47" s="342">
        <f>SUM(N47:O47)</f>
        <v>185</v>
      </c>
    </row>
    <row r="48" spans="1:16" s="345" customFormat="1" ht="9.75">
      <c r="A48" s="339" t="s">
        <v>213</v>
      </c>
      <c r="B48" s="343">
        <v>23</v>
      </c>
      <c r="C48" s="344">
        <v>22</v>
      </c>
      <c r="D48" s="341">
        <f>SUM(B48:C48)</f>
        <v>45</v>
      </c>
      <c r="E48" s="343">
        <v>58</v>
      </c>
      <c r="F48" s="344">
        <v>36</v>
      </c>
      <c r="G48" s="341">
        <f>SUM(E48:F48)</f>
        <v>94</v>
      </c>
      <c r="H48" s="340">
        <v>0</v>
      </c>
      <c r="I48" s="341">
        <v>0</v>
      </c>
      <c r="J48" s="342">
        <v>0</v>
      </c>
      <c r="K48" s="343">
        <v>43</v>
      </c>
      <c r="L48" s="344">
        <v>34</v>
      </c>
      <c r="M48" s="341">
        <f>SUM(K48:L48)</f>
        <v>77</v>
      </c>
      <c r="N48" s="343">
        <f>SUM(K48,H48,E48,B48)</f>
        <v>124</v>
      </c>
      <c r="O48" s="344">
        <f>SUM(L48,I48,F48,C48)</f>
        <v>92</v>
      </c>
      <c r="P48" s="342">
        <f>SUM(N48:O48)</f>
        <v>216</v>
      </c>
    </row>
    <row r="49" spans="1:16" s="345" customFormat="1" ht="9.75">
      <c r="A49" s="346" t="s">
        <v>221</v>
      </c>
      <c r="B49" s="347" t="s">
        <v>78</v>
      </c>
      <c r="C49" s="348" t="s">
        <v>78</v>
      </c>
      <c r="D49" s="349">
        <v>48</v>
      </c>
      <c r="E49" s="347" t="s">
        <v>78</v>
      </c>
      <c r="F49" s="348" t="s">
        <v>78</v>
      </c>
      <c r="G49" s="349">
        <v>97</v>
      </c>
      <c r="H49" s="350">
        <v>0</v>
      </c>
      <c r="I49" s="349">
        <v>0</v>
      </c>
      <c r="J49" s="352">
        <v>0</v>
      </c>
      <c r="K49" s="347" t="s">
        <v>78</v>
      </c>
      <c r="L49" s="348" t="s">
        <v>78</v>
      </c>
      <c r="M49" s="349">
        <v>71</v>
      </c>
      <c r="N49" s="347" t="s">
        <v>78</v>
      </c>
      <c r="O49" s="348" t="s">
        <v>78</v>
      </c>
      <c r="P49" s="351">
        <f>SUM(M49,J49,G49,D49)</f>
        <v>216</v>
      </c>
    </row>
    <row r="51" spans="1:16" ht="9.75">
      <c r="A51" s="322" t="s">
        <v>80</v>
      </c>
      <c r="B51" s="323"/>
      <c r="C51" s="323"/>
      <c r="D51" s="323"/>
      <c r="E51" s="323"/>
      <c r="F51" s="323"/>
      <c r="G51" s="323"/>
      <c r="H51" s="323"/>
      <c r="I51" s="323"/>
      <c r="J51" s="323"/>
      <c r="K51" s="323"/>
      <c r="L51" s="323"/>
      <c r="M51" s="323"/>
      <c r="N51" s="323"/>
      <c r="O51" s="323"/>
      <c r="P51" s="323"/>
    </row>
    <row r="53" spans="1:16" ht="9.75">
      <c r="A53" s="324"/>
      <c r="B53" s="325" t="s">
        <v>11</v>
      </c>
      <c r="C53" s="326"/>
      <c r="D53" s="326"/>
      <c r="E53" s="325" t="s">
        <v>9</v>
      </c>
      <c r="F53" s="326"/>
      <c r="G53" s="326"/>
      <c r="H53" s="325" t="s">
        <v>0</v>
      </c>
      <c r="I53" s="326"/>
      <c r="J53" s="326"/>
      <c r="K53" s="325" t="s">
        <v>1</v>
      </c>
      <c r="L53" s="326"/>
      <c r="M53" s="326"/>
      <c r="N53" s="325" t="s">
        <v>4</v>
      </c>
      <c r="O53" s="326"/>
      <c r="P53" s="327"/>
    </row>
    <row r="54" spans="1:16" ht="9.75">
      <c r="A54" s="328" t="s">
        <v>24</v>
      </c>
      <c r="B54" s="329" t="s">
        <v>5</v>
      </c>
      <c r="C54" s="330"/>
      <c r="D54" s="330"/>
      <c r="E54" s="329" t="s">
        <v>12</v>
      </c>
      <c r="F54" s="330"/>
      <c r="G54" s="330"/>
      <c r="H54" s="331"/>
      <c r="I54" s="332"/>
      <c r="J54" s="332"/>
      <c r="K54" s="331"/>
      <c r="L54" s="332"/>
      <c r="M54" s="332"/>
      <c r="N54" s="331"/>
      <c r="O54" s="332"/>
      <c r="P54" s="333"/>
    </row>
    <row r="55" spans="1:16" s="338" customFormat="1" ht="9.75">
      <c r="A55" s="334"/>
      <c r="B55" s="335" t="s">
        <v>6</v>
      </c>
      <c r="C55" s="336" t="s">
        <v>7</v>
      </c>
      <c r="D55" s="336" t="s">
        <v>8</v>
      </c>
      <c r="E55" s="335" t="s">
        <v>6</v>
      </c>
      <c r="F55" s="336" t="s">
        <v>7</v>
      </c>
      <c r="G55" s="336" t="s">
        <v>8</v>
      </c>
      <c r="H55" s="335" t="s">
        <v>6</v>
      </c>
      <c r="I55" s="336" t="s">
        <v>7</v>
      </c>
      <c r="J55" s="336" t="s">
        <v>8</v>
      </c>
      <c r="K55" s="335" t="s">
        <v>6</v>
      </c>
      <c r="L55" s="336" t="s">
        <v>7</v>
      </c>
      <c r="M55" s="336" t="s">
        <v>8</v>
      </c>
      <c r="N55" s="335" t="s">
        <v>6</v>
      </c>
      <c r="O55" s="336" t="s">
        <v>7</v>
      </c>
      <c r="P55" s="337" t="s">
        <v>8</v>
      </c>
    </row>
    <row r="56" spans="1:16" ht="9.75">
      <c r="A56" s="339" t="s">
        <v>14</v>
      </c>
      <c r="B56" s="340">
        <v>0</v>
      </c>
      <c r="C56" s="341">
        <v>0</v>
      </c>
      <c r="D56" s="341">
        <v>0</v>
      </c>
      <c r="E56" s="340">
        <v>65</v>
      </c>
      <c r="F56" s="341">
        <v>44</v>
      </c>
      <c r="G56" s="341">
        <v>109</v>
      </c>
      <c r="H56" s="340">
        <v>0</v>
      </c>
      <c r="I56" s="341">
        <v>0</v>
      </c>
      <c r="J56" s="341">
        <v>0</v>
      </c>
      <c r="K56" s="340">
        <v>43</v>
      </c>
      <c r="L56" s="341">
        <v>31</v>
      </c>
      <c r="M56" s="341">
        <v>74</v>
      </c>
      <c r="N56" s="340">
        <v>108</v>
      </c>
      <c r="O56" s="341">
        <v>75</v>
      </c>
      <c r="P56" s="342">
        <v>183</v>
      </c>
    </row>
    <row r="57" spans="1:16" ht="9.75">
      <c r="A57" s="339" t="s">
        <v>15</v>
      </c>
      <c r="B57" s="340">
        <v>0</v>
      </c>
      <c r="C57" s="341">
        <v>0</v>
      </c>
      <c r="D57" s="341">
        <v>0</v>
      </c>
      <c r="E57" s="340">
        <v>51</v>
      </c>
      <c r="F57" s="341">
        <v>55</v>
      </c>
      <c r="G57" s="341">
        <v>106</v>
      </c>
      <c r="H57" s="340">
        <v>0</v>
      </c>
      <c r="I57" s="341">
        <v>0</v>
      </c>
      <c r="J57" s="341">
        <v>0</v>
      </c>
      <c r="K57" s="340">
        <v>46</v>
      </c>
      <c r="L57" s="341">
        <v>29</v>
      </c>
      <c r="M57" s="341">
        <v>75</v>
      </c>
      <c r="N57" s="340">
        <v>97</v>
      </c>
      <c r="O57" s="341">
        <v>84</v>
      </c>
      <c r="P57" s="342">
        <v>181</v>
      </c>
    </row>
    <row r="58" spans="1:16" ht="9.75">
      <c r="A58" s="339" t="s">
        <v>16</v>
      </c>
      <c r="B58" s="340">
        <v>0</v>
      </c>
      <c r="C58" s="341">
        <v>0</v>
      </c>
      <c r="D58" s="341">
        <v>0</v>
      </c>
      <c r="E58" s="340">
        <v>58</v>
      </c>
      <c r="F58" s="341">
        <v>56</v>
      </c>
      <c r="G58" s="341">
        <v>114</v>
      </c>
      <c r="H58" s="340">
        <v>0</v>
      </c>
      <c r="I58" s="341">
        <v>0</v>
      </c>
      <c r="J58" s="341">
        <v>0</v>
      </c>
      <c r="K58" s="340">
        <v>25</v>
      </c>
      <c r="L58" s="341">
        <v>40</v>
      </c>
      <c r="M58" s="341">
        <v>65</v>
      </c>
      <c r="N58" s="340">
        <v>83</v>
      </c>
      <c r="O58" s="341">
        <v>96</v>
      </c>
      <c r="P58" s="342">
        <v>179</v>
      </c>
    </row>
    <row r="59" spans="1:16" ht="9.75">
      <c r="A59" s="339" t="s">
        <v>17</v>
      </c>
      <c r="B59" s="340">
        <v>0</v>
      </c>
      <c r="C59" s="341">
        <v>0</v>
      </c>
      <c r="D59" s="341">
        <v>0</v>
      </c>
      <c r="E59" s="340">
        <v>67</v>
      </c>
      <c r="F59" s="341">
        <v>53</v>
      </c>
      <c r="G59" s="341">
        <v>120</v>
      </c>
      <c r="H59" s="340">
        <v>0</v>
      </c>
      <c r="I59" s="341">
        <v>0</v>
      </c>
      <c r="J59" s="341">
        <v>0</v>
      </c>
      <c r="K59" s="340">
        <v>31</v>
      </c>
      <c r="L59" s="341">
        <v>29</v>
      </c>
      <c r="M59" s="341">
        <v>60</v>
      </c>
      <c r="N59" s="340">
        <v>98</v>
      </c>
      <c r="O59" s="341">
        <v>82</v>
      </c>
      <c r="P59" s="342">
        <v>180</v>
      </c>
    </row>
    <row r="60" spans="1:16" ht="9.75">
      <c r="A60" s="339" t="s">
        <v>18</v>
      </c>
      <c r="B60" s="340">
        <v>0</v>
      </c>
      <c r="C60" s="341">
        <v>0</v>
      </c>
      <c r="D60" s="341">
        <v>0</v>
      </c>
      <c r="E60" s="340">
        <v>61</v>
      </c>
      <c r="F60" s="341">
        <v>71</v>
      </c>
      <c r="G60" s="341">
        <v>132</v>
      </c>
      <c r="H60" s="340">
        <v>0</v>
      </c>
      <c r="I60" s="341">
        <v>0</v>
      </c>
      <c r="J60" s="341">
        <v>0</v>
      </c>
      <c r="K60" s="340">
        <v>30</v>
      </c>
      <c r="L60" s="341">
        <v>30</v>
      </c>
      <c r="M60" s="341">
        <v>60</v>
      </c>
      <c r="N60" s="340">
        <v>91</v>
      </c>
      <c r="O60" s="341">
        <v>101</v>
      </c>
      <c r="P60" s="342">
        <v>192</v>
      </c>
    </row>
    <row r="61" spans="1:16" ht="9.75">
      <c r="A61" s="339" t="s">
        <v>19</v>
      </c>
      <c r="B61" s="340">
        <v>51</v>
      </c>
      <c r="C61" s="341">
        <v>42</v>
      </c>
      <c r="D61" s="341">
        <v>93</v>
      </c>
      <c r="E61" s="340">
        <v>15</v>
      </c>
      <c r="F61" s="341">
        <v>24</v>
      </c>
      <c r="G61" s="341">
        <v>39</v>
      </c>
      <c r="H61" s="340">
        <v>0</v>
      </c>
      <c r="I61" s="341">
        <v>0</v>
      </c>
      <c r="J61" s="341">
        <v>0</v>
      </c>
      <c r="K61" s="340">
        <v>21</v>
      </c>
      <c r="L61" s="341">
        <v>24</v>
      </c>
      <c r="M61" s="341">
        <v>45</v>
      </c>
      <c r="N61" s="340">
        <v>87</v>
      </c>
      <c r="O61" s="341">
        <v>90</v>
      </c>
      <c r="P61" s="342">
        <v>177</v>
      </c>
    </row>
    <row r="62" spans="1:16" ht="9.75">
      <c r="A62" s="339" t="s">
        <v>20</v>
      </c>
      <c r="B62" s="340">
        <v>48</v>
      </c>
      <c r="C62" s="341">
        <v>52</v>
      </c>
      <c r="D62" s="341">
        <v>100</v>
      </c>
      <c r="E62" s="340">
        <v>13</v>
      </c>
      <c r="F62" s="341">
        <v>23</v>
      </c>
      <c r="G62" s="341">
        <v>36</v>
      </c>
      <c r="H62" s="340">
        <v>0</v>
      </c>
      <c r="I62" s="341">
        <v>0</v>
      </c>
      <c r="J62" s="341">
        <v>0</v>
      </c>
      <c r="K62" s="340">
        <v>28</v>
      </c>
      <c r="L62" s="341">
        <v>26</v>
      </c>
      <c r="M62" s="341">
        <v>54</v>
      </c>
      <c r="N62" s="340">
        <v>89</v>
      </c>
      <c r="O62" s="341">
        <v>101</v>
      </c>
      <c r="P62" s="342">
        <v>190</v>
      </c>
    </row>
    <row r="63" spans="1:16" s="345" customFormat="1" ht="9.75">
      <c r="A63" s="339" t="s">
        <v>21</v>
      </c>
      <c r="B63" s="343" t="s">
        <v>78</v>
      </c>
      <c r="C63" s="344" t="s">
        <v>78</v>
      </c>
      <c r="D63" s="341">
        <v>97</v>
      </c>
      <c r="E63" s="343" t="s">
        <v>78</v>
      </c>
      <c r="F63" s="344" t="s">
        <v>78</v>
      </c>
      <c r="G63" s="341">
        <v>35</v>
      </c>
      <c r="H63" s="340">
        <v>0</v>
      </c>
      <c r="I63" s="341">
        <v>0</v>
      </c>
      <c r="J63" s="341">
        <v>0</v>
      </c>
      <c r="K63" s="343" t="s">
        <v>78</v>
      </c>
      <c r="L63" s="344" t="s">
        <v>78</v>
      </c>
      <c r="M63" s="341">
        <v>43</v>
      </c>
      <c r="N63" s="343" t="s">
        <v>78</v>
      </c>
      <c r="O63" s="344" t="s">
        <v>78</v>
      </c>
      <c r="P63" s="342">
        <v>175</v>
      </c>
    </row>
    <row r="64" spans="1:16" s="345" customFormat="1" ht="9.75">
      <c r="A64" s="339" t="s">
        <v>22</v>
      </c>
      <c r="B64" s="343" t="s">
        <v>78</v>
      </c>
      <c r="C64" s="344" t="s">
        <v>78</v>
      </c>
      <c r="D64" s="341">
        <v>115</v>
      </c>
      <c r="E64" s="343" t="s">
        <v>78</v>
      </c>
      <c r="F64" s="344" t="s">
        <v>78</v>
      </c>
      <c r="G64" s="341">
        <v>32</v>
      </c>
      <c r="H64" s="340">
        <v>0</v>
      </c>
      <c r="I64" s="341">
        <v>0</v>
      </c>
      <c r="J64" s="341">
        <v>0</v>
      </c>
      <c r="K64" s="343" t="s">
        <v>78</v>
      </c>
      <c r="L64" s="344" t="s">
        <v>78</v>
      </c>
      <c r="M64" s="341">
        <v>50</v>
      </c>
      <c r="N64" s="343" t="s">
        <v>78</v>
      </c>
      <c r="O64" s="344" t="s">
        <v>78</v>
      </c>
      <c r="P64" s="342">
        <v>197</v>
      </c>
    </row>
    <row r="65" spans="1:16" s="345" customFormat="1" ht="9.75">
      <c r="A65" s="339" t="s">
        <v>112</v>
      </c>
      <c r="B65" s="343" t="s">
        <v>78</v>
      </c>
      <c r="C65" s="344" t="s">
        <v>78</v>
      </c>
      <c r="D65" s="341">
        <v>122</v>
      </c>
      <c r="E65" s="343" t="s">
        <v>78</v>
      </c>
      <c r="F65" s="344" t="s">
        <v>78</v>
      </c>
      <c r="G65" s="341">
        <v>42</v>
      </c>
      <c r="H65" s="340">
        <v>0</v>
      </c>
      <c r="I65" s="341">
        <v>0</v>
      </c>
      <c r="J65" s="341">
        <v>0</v>
      </c>
      <c r="K65" s="343" t="s">
        <v>78</v>
      </c>
      <c r="L65" s="344" t="s">
        <v>78</v>
      </c>
      <c r="M65" s="341">
        <v>64</v>
      </c>
      <c r="N65" s="343" t="s">
        <v>78</v>
      </c>
      <c r="O65" s="344" t="s">
        <v>78</v>
      </c>
      <c r="P65" s="342">
        <v>228</v>
      </c>
    </row>
    <row r="66" spans="1:16" ht="9.75">
      <c r="A66" s="339" t="s">
        <v>116</v>
      </c>
      <c r="B66" s="343" t="s">
        <v>78</v>
      </c>
      <c r="C66" s="344" t="s">
        <v>78</v>
      </c>
      <c r="D66" s="341">
        <v>108</v>
      </c>
      <c r="E66" s="343" t="s">
        <v>78</v>
      </c>
      <c r="F66" s="344" t="s">
        <v>78</v>
      </c>
      <c r="G66" s="341">
        <v>34</v>
      </c>
      <c r="H66" s="340">
        <v>0</v>
      </c>
      <c r="I66" s="341">
        <v>0</v>
      </c>
      <c r="J66" s="341">
        <v>0</v>
      </c>
      <c r="K66" s="343" t="s">
        <v>78</v>
      </c>
      <c r="L66" s="344" t="s">
        <v>78</v>
      </c>
      <c r="M66" s="341">
        <v>71</v>
      </c>
      <c r="N66" s="343" t="s">
        <v>78</v>
      </c>
      <c r="O66" s="344" t="s">
        <v>78</v>
      </c>
      <c r="P66" s="342">
        <v>213</v>
      </c>
    </row>
    <row r="67" spans="1:16" s="345" customFormat="1" ht="9.75">
      <c r="A67" s="339" t="s">
        <v>126</v>
      </c>
      <c r="B67" s="343" t="s">
        <v>78</v>
      </c>
      <c r="C67" s="344" t="s">
        <v>78</v>
      </c>
      <c r="D67" s="341">
        <v>121</v>
      </c>
      <c r="E67" s="343" t="s">
        <v>78</v>
      </c>
      <c r="F67" s="344" t="s">
        <v>78</v>
      </c>
      <c r="G67" s="341">
        <v>45</v>
      </c>
      <c r="H67" s="340">
        <v>0</v>
      </c>
      <c r="I67" s="341">
        <v>0</v>
      </c>
      <c r="J67" s="341">
        <v>0</v>
      </c>
      <c r="K67" s="343" t="s">
        <v>78</v>
      </c>
      <c r="L67" s="344" t="s">
        <v>78</v>
      </c>
      <c r="M67" s="341">
        <v>62</v>
      </c>
      <c r="N67" s="343" t="s">
        <v>78</v>
      </c>
      <c r="O67" s="344" t="s">
        <v>78</v>
      </c>
      <c r="P67" s="342">
        <v>228</v>
      </c>
    </row>
    <row r="68" spans="1:16" s="345" customFormat="1" ht="12.75" customHeight="1">
      <c r="A68" s="339" t="s">
        <v>130</v>
      </c>
      <c r="B68" s="343" t="s">
        <v>78</v>
      </c>
      <c r="C68" s="344" t="s">
        <v>78</v>
      </c>
      <c r="D68" s="341">
        <v>124</v>
      </c>
      <c r="E68" s="343" t="s">
        <v>78</v>
      </c>
      <c r="F68" s="344" t="s">
        <v>78</v>
      </c>
      <c r="G68" s="341">
        <v>34</v>
      </c>
      <c r="H68" s="340">
        <v>0</v>
      </c>
      <c r="I68" s="341">
        <v>0</v>
      </c>
      <c r="J68" s="341">
        <v>0</v>
      </c>
      <c r="K68" s="343" t="s">
        <v>78</v>
      </c>
      <c r="L68" s="344" t="s">
        <v>78</v>
      </c>
      <c r="M68" s="341">
        <v>60</v>
      </c>
      <c r="N68" s="343" t="s">
        <v>78</v>
      </c>
      <c r="O68" s="344" t="s">
        <v>78</v>
      </c>
      <c r="P68" s="342">
        <f>SUM(M68,G68,D68)</f>
        <v>218</v>
      </c>
    </row>
    <row r="69" spans="1:16" s="345" customFormat="1" ht="9.75">
      <c r="A69" s="339" t="s">
        <v>138</v>
      </c>
      <c r="B69" s="343" t="s">
        <v>78</v>
      </c>
      <c r="C69" s="344" t="s">
        <v>78</v>
      </c>
      <c r="D69" s="341">
        <v>120</v>
      </c>
      <c r="E69" s="343" t="s">
        <v>78</v>
      </c>
      <c r="F69" s="344" t="s">
        <v>78</v>
      </c>
      <c r="G69" s="341">
        <v>40</v>
      </c>
      <c r="H69" s="340">
        <v>0</v>
      </c>
      <c r="I69" s="341">
        <v>0</v>
      </c>
      <c r="J69" s="341">
        <v>0</v>
      </c>
      <c r="K69" s="343" t="s">
        <v>78</v>
      </c>
      <c r="L69" s="344" t="s">
        <v>78</v>
      </c>
      <c r="M69" s="342">
        <v>80</v>
      </c>
      <c r="N69" s="343" t="s">
        <v>78</v>
      </c>
      <c r="O69" s="344" t="s">
        <v>78</v>
      </c>
      <c r="P69" s="342">
        <f>SUM(M69,G69,D69)</f>
        <v>240</v>
      </c>
    </row>
    <row r="70" spans="1:16" s="345" customFormat="1" ht="9.75">
      <c r="A70" s="339" t="s">
        <v>184</v>
      </c>
      <c r="B70" s="343" t="s">
        <v>78</v>
      </c>
      <c r="C70" s="344" t="s">
        <v>78</v>
      </c>
      <c r="D70" s="341">
        <v>120</v>
      </c>
      <c r="E70" s="343" t="s">
        <v>78</v>
      </c>
      <c r="F70" s="344" t="s">
        <v>78</v>
      </c>
      <c r="G70" s="341">
        <v>35</v>
      </c>
      <c r="H70" s="340">
        <v>0</v>
      </c>
      <c r="I70" s="341">
        <v>0</v>
      </c>
      <c r="J70" s="341">
        <v>0</v>
      </c>
      <c r="K70" s="343" t="s">
        <v>78</v>
      </c>
      <c r="L70" s="344" t="s">
        <v>78</v>
      </c>
      <c r="M70" s="342">
        <v>80</v>
      </c>
      <c r="N70" s="343" t="s">
        <v>78</v>
      </c>
      <c r="O70" s="344" t="s">
        <v>78</v>
      </c>
      <c r="P70" s="342">
        <f>SUM(M70,G70,D70)</f>
        <v>235</v>
      </c>
    </row>
    <row r="71" spans="1:16" s="345" customFormat="1" ht="9.75">
      <c r="A71" s="339" t="s">
        <v>213</v>
      </c>
      <c r="B71" s="343" t="s">
        <v>78</v>
      </c>
      <c r="C71" s="344" t="s">
        <v>78</v>
      </c>
      <c r="D71" s="341">
        <v>130</v>
      </c>
      <c r="E71" s="343" t="s">
        <v>78</v>
      </c>
      <c r="F71" s="344" t="s">
        <v>78</v>
      </c>
      <c r="G71" s="341">
        <v>35</v>
      </c>
      <c r="H71" s="340">
        <v>0</v>
      </c>
      <c r="I71" s="341">
        <v>0</v>
      </c>
      <c r="J71" s="341">
        <v>0</v>
      </c>
      <c r="K71" s="343" t="s">
        <v>78</v>
      </c>
      <c r="L71" s="344" t="s">
        <v>78</v>
      </c>
      <c r="M71" s="342">
        <v>73</v>
      </c>
      <c r="N71" s="343" t="s">
        <v>78</v>
      </c>
      <c r="O71" s="344" t="s">
        <v>78</v>
      </c>
      <c r="P71" s="342">
        <f>SUM(M71,G71,D71)</f>
        <v>238</v>
      </c>
    </row>
    <row r="72" spans="1:16" s="345" customFormat="1" ht="9.75">
      <c r="A72" s="346" t="s">
        <v>221</v>
      </c>
      <c r="B72" s="347" t="s">
        <v>78</v>
      </c>
      <c r="C72" s="348" t="s">
        <v>78</v>
      </c>
      <c r="D72" s="349">
        <v>178</v>
      </c>
      <c r="E72" s="347" t="s">
        <v>78</v>
      </c>
      <c r="F72" s="348" t="s">
        <v>78</v>
      </c>
      <c r="G72" s="349">
        <v>33</v>
      </c>
      <c r="H72" s="350">
        <v>0</v>
      </c>
      <c r="I72" s="349">
        <v>0</v>
      </c>
      <c r="J72" s="349">
        <v>0</v>
      </c>
      <c r="K72" s="347" t="s">
        <v>78</v>
      </c>
      <c r="L72" s="348" t="s">
        <v>78</v>
      </c>
      <c r="M72" s="352">
        <v>87</v>
      </c>
      <c r="N72" s="347" t="s">
        <v>78</v>
      </c>
      <c r="O72" s="348" t="s">
        <v>78</v>
      </c>
      <c r="P72" s="352">
        <f>SUM(M72,G72,D72)</f>
        <v>298</v>
      </c>
    </row>
  </sheetData>
  <sheetProtection/>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93" r:id="rId1"/>
  <headerFooter alignWithMargins="0">
    <oddFooter>&amp;R&amp;A</oddFooter>
  </headerFooter>
</worksheet>
</file>

<file path=xl/worksheets/sheet12.xml><?xml version="1.0" encoding="utf-8"?>
<worksheet xmlns="http://schemas.openxmlformats.org/spreadsheetml/2006/main" xmlns:r="http://schemas.openxmlformats.org/officeDocument/2006/relationships">
  <dimension ref="A1:O50"/>
  <sheetViews>
    <sheetView zoomScalePageLayoutView="0" workbookViewId="0" topLeftCell="A1">
      <selection activeCell="C36" sqref="C36"/>
    </sheetView>
  </sheetViews>
  <sheetFormatPr defaultColWidth="9.140625" defaultRowHeight="12.75"/>
  <cols>
    <col min="1" max="1" width="9.57421875" style="100" customWidth="1"/>
    <col min="2" max="10" width="7.00390625" style="100" customWidth="1"/>
    <col min="11" max="12" width="7.00390625" style="129" customWidth="1"/>
    <col min="13" max="13" width="1.8515625" style="100" customWidth="1"/>
    <col min="14" max="14" width="7.7109375" style="100" customWidth="1"/>
    <col min="15" max="15" width="8.7109375" style="100" customWidth="1"/>
    <col min="16" max="16384" width="9.140625" style="100" customWidth="1"/>
  </cols>
  <sheetData>
    <row r="1" spans="1:15" ht="10.5" customHeight="1">
      <c r="A1" s="96" t="s">
        <v>219</v>
      </c>
      <c r="B1" s="97"/>
      <c r="C1" s="98"/>
      <c r="D1" s="97"/>
      <c r="E1" s="98"/>
      <c r="F1" s="97"/>
      <c r="G1" s="98"/>
      <c r="H1" s="97"/>
      <c r="I1" s="98"/>
      <c r="J1" s="97"/>
      <c r="K1" s="99"/>
      <c r="L1" s="99"/>
      <c r="N1" s="97"/>
      <c r="O1" s="98"/>
    </row>
    <row r="2" spans="1:15" ht="11.25" customHeight="1">
      <c r="A2" s="101" t="s">
        <v>82</v>
      </c>
      <c r="B2" s="102"/>
      <c r="C2" s="103"/>
      <c r="D2" s="102"/>
      <c r="E2" s="103"/>
      <c r="F2" s="104"/>
      <c r="G2" s="104"/>
      <c r="H2" s="102"/>
      <c r="I2" s="103"/>
      <c r="J2" s="102"/>
      <c r="K2" s="105"/>
      <c r="L2" s="105"/>
      <c r="M2" s="104"/>
      <c r="N2" s="102"/>
      <c r="O2" s="103"/>
    </row>
    <row r="3" spans="1:15" ht="10.5" customHeight="1">
      <c r="A3" s="101" t="s">
        <v>81</v>
      </c>
      <c r="B3" s="102"/>
      <c r="C3" s="103"/>
      <c r="D3" s="102"/>
      <c r="E3" s="103"/>
      <c r="F3" s="104"/>
      <c r="G3" s="104"/>
      <c r="H3" s="102"/>
      <c r="I3" s="103"/>
      <c r="J3" s="102"/>
      <c r="K3" s="105"/>
      <c r="L3" s="105"/>
      <c r="M3" s="104"/>
      <c r="N3" s="102"/>
      <c r="O3" s="103"/>
    </row>
    <row r="4" spans="1:15" ht="10.5" customHeight="1">
      <c r="A4" s="101"/>
      <c r="B4" s="102"/>
      <c r="C4" s="103"/>
      <c r="D4" s="102"/>
      <c r="E4" s="103"/>
      <c r="F4" s="104"/>
      <c r="G4" s="104"/>
      <c r="H4" s="102"/>
      <c r="I4" s="103"/>
      <c r="J4" s="102"/>
      <c r="K4" s="105"/>
      <c r="L4" s="105"/>
      <c r="M4" s="104"/>
      <c r="N4" s="102"/>
      <c r="O4" s="103"/>
    </row>
    <row r="5" spans="1:15" ht="10.5" customHeight="1">
      <c r="A5" s="146" t="s">
        <v>24</v>
      </c>
      <c r="B5" s="12" t="s">
        <v>11</v>
      </c>
      <c r="C5" s="13"/>
      <c r="D5" s="12" t="s">
        <v>9</v>
      </c>
      <c r="E5" s="13"/>
      <c r="F5" s="12" t="s">
        <v>0</v>
      </c>
      <c r="G5" s="13"/>
      <c r="H5" s="12" t="s">
        <v>1</v>
      </c>
      <c r="I5" s="13"/>
      <c r="J5" s="12" t="s">
        <v>4</v>
      </c>
      <c r="K5" s="147"/>
      <c r="L5" s="110"/>
      <c r="M5" s="5"/>
      <c r="N5" s="12" t="s">
        <v>23</v>
      </c>
      <c r="O5" s="15"/>
    </row>
    <row r="6" spans="1:15" ht="10.5" customHeight="1">
      <c r="A6" s="16"/>
      <c r="B6" s="17" t="s">
        <v>5</v>
      </c>
      <c r="C6" s="18"/>
      <c r="D6" s="16" t="s">
        <v>12</v>
      </c>
      <c r="E6" s="8"/>
      <c r="F6" s="19"/>
      <c r="G6" s="3"/>
      <c r="H6" s="19"/>
      <c r="I6" s="3"/>
      <c r="J6" s="19"/>
      <c r="K6" s="148"/>
      <c r="L6" s="116"/>
      <c r="M6" s="5"/>
      <c r="N6" s="16" t="s">
        <v>14</v>
      </c>
      <c r="O6" s="21"/>
    </row>
    <row r="7" spans="1:15" s="122" customFormat="1" ht="10.5" customHeight="1">
      <c r="A7" s="144"/>
      <c r="B7" s="149" t="s">
        <v>2</v>
      </c>
      <c r="C7" s="150" t="s">
        <v>3</v>
      </c>
      <c r="D7" s="149" t="s">
        <v>2</v>
      </c>
      <c r="E7" s="150" t="s">
        <v>3</v>
      </c>
      <c r="F7" s="149" t="s">
        <v>2</v>
      </c>
      <c r="G7" s="150" t="s">
        <v>3</v>
      </c>
      <c r="H7" s="149" t="s">
        <v>2</v>
      </c>
      <c r="I7" s="150" t="s">
        <v>3</v>
      </c>
      <c r="J7" s="149" t="s">
        <v>2</v>
      </c>
      <c r="K7" s="150" t="s">
        <v>3</v>
      </c>
      <c r="L7" s="121" t="s">
        <v>4</v>
      </c>
      <c r="M7" s="151"/>
      <c r="N7" s="149" t="s">
        <v>25</v>
      </c>
      <c r="O7" s="152" t="s">
        <v>26</v>
      </c>
    </row>
    <row r="8" spans="1:15" ht="10.5" customHeight="1">
      <c r="A8" s="19" t="s">
        <v>33</v>
      </c>
      <c r="B8" s="124">
        <v>918</v>
      </c>
      <c r="C8" s="125">
        <v>552</v>
      </c>
      <c r="D8" s="124">
        <v>1659</v>
      </c>
      <c r="E8" s="125">
        <v>843</v>
      </c>
      <c r="F8" s="124">
        <v>129</v>
      </c>
      <c r="G8" s="125">
        <v>61</v>
      </c>
      <c r="H8" s="124">
        <v>382</v>
      </c>
      <c r="I8" s="125">
        <v>242</v>
      </c>
      <c r="J8" s="124">
        <v>3088</v>
      </c>
      <c r="K8" s="125">
        <v>1698</v>
      </c>
      <c r="L8" s="126">
        <v>4786</v>
      </c>
      <c r="M8" s="127"/>
      <c r="N8" s="127">
        <v>4786</v>
      </c>
      <c r="O8" s="44">
        <v>100</v>
      </c>
    </row>
    <row r="9" spans="1:15" s="129" customFormat="1" ht="10.5" customHeight="1">
      <c r="A9" s="19" t="s">
        <v>34</v>
      </c>
      <c r="B9" s="124">
        <v>900</v>
      </c>
      <c r="C9" s="125">
        <v>515</v>
      </c>
      <c r="D9" s="124">
        <v>1622</v>
      </c>
      <c r="E9" s="125">
        <v>837</v>
      </c>
      <c r="F9" s="124">
        <v>111</v>
      </c>
      <c r="G9" s="125">
        <v>69</v>
      </c>
      <c r="H9" s="124">
        <v>432</v>
      </c>
      <c r="I9" s="125">
        <v>298</v>
      </c>
      <c r="J9" s="124">
        <v>3065</v>
      </c>
      <c r="K9" s="125">
        <v>1719</v>
      </c>
      <c r="L9" s="126">
        <v>4784</v>
      </c>
      <c r="M9" s="128"/>
      <c r="N9" s="127">
        <v>4784</v>
      </c>
      <c r="O9" s="44">
        <f>N9/$N$8*100</f>
        <v>99.95821145006268</v>
      </c>
    </row>
    <row r="10" spans="1:15" s="129" customFormat="1" ht="10.5" customHeight="1">
      <c r="A10" s="19" t="s">
        <v>35</v>
      </c>
      <c r="B10" s="124">
        <v>983</v>
      </c>
      <c r="C10" s="125">
        <v>529</v>
      </c>
      <c r="D10" s="124">
        <v>1716</v>
      </c>
      <c r="E10" s="125">
        <v>829</v>
      </c>
      <c r="F10" s="124">
        <v>128</v>
      </c>
      <c r="G10" s="125">
        <v>73</v>
      </c>
      <c r="H10" s="124">
        <v>445</v>
      </c>
      <c r="I10" s="125">
        <v>354</v>
      </c>
      <c r="J10" s="124">
        <v>3272</v>
      </c>
      <c r="K10" s="125">
        <v>1785</v>
      </c>
      <c r="L10" s="126">
        <v>5057</v>
      </c>
      <c r="M10" s="128"/>
      <c r="N10" s="127">
        <v>5057</v>
      </c>
      <c r="O10" s="44">
        <f aca="true" t="shared" si="0" ref="O10:O24">N10/$N$8*100</f>
        <v>105.66234851650648</v>
      </c>
    </row>
    <row r="11" spans="1:15" s="129" customFormat="1" ht="10.5" customHeight="1">
      <c r="A11" s="19" t="s">
        <v>36</v>
      </c>
      <c r="B11" s="124">
        <v>1036</v>
      </c>
      <c r="C11" s="125">
        <v>528</v>
      </c>
      <c r="D11" s="124">
        <v>1747</v>
      </c>
      <c r="E11" s="125">
        <v>795</v>
      </c>
      <c r="F11" s="124">
        <v>129</v>
      </c>
      <c r="G11" s="125">
        <v>74</v>
      </c>
      <c r="H11" s="124">
        <v>513</v>
      </c>
      <c r="I11" s="125">
        <v>423</v>
      </c>
      <c r="J11" s="124">
        <v>3425</v>
      </c>
      <c r="K11" s="125">
        <v>1820</v>
      </c>
      <c r="L11" s="126">
        <v>5245</v>
      </c>
      <c r="M11" s="128"/>
      <c r="N11" s="127">
        <v>5245</v>
      </c>
      <c r="O11" s="44">
        <f t="shared" si="0"/>
        <v>109.59047221061428</v>
      </c>
    </row>
    <row r="12" spans="1:15" s="129" customFormat="1" ht="10.5" customHeight="1">
      <c r="A12" s="19" t="s">
        <v>37</v>
      </c>
      <c r="B12" s="124">
        <v>1032</v>
      </c>
      <c r="C12" s="125">
        <v>520</v>
      </c>
      <c r="D12" s="124">
        <v>1776</v>
      </c>
      <c r="E12" s="125">
        <v>873</v>
      </c>
      <c r="F12" s="124">
        <v>143</v>
      </c>
      <c r="G12" s="125">
        <v>75</v>
      </c>
      <c r="H12" s="124">
        <v>542</v>
      </c>
      <c r="I12" s="125">
        <v>388</v>
      </c>
      <c r="J12" s="124">
        <v>3493</v>
      </c>
      <c r="K12" s="125">
        <v>1856</v>
      </c>
      <c r="L12" s="126">
        <v>5349</v>
      </c>
      <c r="M12" s="128"/>
      <c r="N12" s="127">
        <v>5349</v>
      </c>
      <c r="O12" s="44">
        <f t="shared" si="0"/>
        <v>111.76347680735479</v>
      </c>
    </row>
    <row r="13" spans="1:15" s="129" customFormat="1" ht="10.5" customHeight="1">
      <c r="A13" s="19" t="s">
        <v>38</v>
      </c>
      <c r="B13" s="124">
        <v>1105</v>
      </c>
      <c r="C13" s="125">
        <v>577</v>
      </c>
      <c r="D13" s="124">
        <v>1969</v>
      </c>
      <c r="E13" s="125">
        <v>872</v>
      </c>
      <c r="F13" s="124">
        <v>158</v>
      </c>
      <c r="G13" s="125">
        <v>78</v>
      </c>
      <c r="H13" s="124">
        <v>570</v>
      </c>
      <c r="I13" s="125">
        <v>372</v>
      </c>
      <c r="J13" s="124">
        <v>3802</v>
      </c>
      <c r="K13" s="125">
        <v>1899</v>
      </c>
      <c r="L13" s="126">
        <v>5701</v>
      </c>
      <c r="M13" s="128"/>
      <c r="N13" s="127">
        <v>5701</v>
      </c>
      <c r="O13" s="44">
        <f t="shared" si="0"/>
        <v>119.11826159632261</v>
      </c>
    </row>
    <row r="14" spans="1:15" s="129" customFormat="1" ht="10.5" customHeight="1">
      <c r="A14" s="19" t="s">
        <v>39</v>
      </c>
      <c r="B14" s="124">
        <v>1052</v>
      </c>
      <c r="C14" s="125">
        <v>563</v>
      </c>
      <c r="D14" s="124">
        <v>1948</v>
      </c>
      <c r="E14" s="125">
        <v>900</v>
      </c>
      <c r="F14" s="124">
        <v>183</v>
      </c>
      <c r="G14" s="125">
        <v>86</v>
      </c>
      <c r="H14" s="124">
        <v>567</v>
      </c>
      <c r="I14" s="125">
        <v>373</v>
      </c>
      <c r="J14" s="124">
        <v>3750</v>
      </c>
      <c r="K14" s="125">
        <v>1922</v>
      </c>
      <c r="L14" s="126">
        <v>5672</v>
      </c>
      <c r="M14" s="128"/>
      <c r="N14" s="127">
        <v>5672</v>
      </c>
      <c r="O14" s="44">
        <f t="shared" si="0"/>
        <v>118.51232762223151</v>
      </c>
    </row>
    <row r="15" spans="1:15" s="129" customFormat="1" ht="10.5" customHeight="1">
      <c r="A15" s="19" t="s">
        <v>40</v>
      </c>
      <c r="B15" s="124">
        <v>1055</v>
      </c>
      <c r="C15" s="125">
        <v>596</v>
      </c>
      <c r="D15" s="124">
        <v>1940</v>
      </c>
      <c r="E15" s="125">
        <v>919</v>
      </c>
      <c r="F15" s="124">
        <v>183</v>
      </c>
      <c r="G15" s="125">
        <v>81</v>
      </c>
      <c r="H15" s="124">
        <v>556</v>
      </c>
      <c r="I15" s="125">
        <v>395</v>
      </c>
      <c r="J15" s="124">
        <v>3734</v>
      </c>
      <c r="K15" s="125">
        <v>1991</v>
      </c>
      <c r="L15" s="126">
        <v>5725</v>
      </c>
      <c r="M15" s="128"/>
      <c r="N15" s="127">
        <v>5725</v>
      </c>
      <c r="O15" s="44">
        <f t="shared" si="0"/>
        <v>119.61972419557041</v>
      </c>
    </row>
    <row r="16" spans="1:15" s="129" customFormat="1" ht="10.5" customHeight="1">
      <c r="A16" s="19" t="s">
        <v>41</v>
      </c>
      <c r="B16" s="124">
        <v>1052</v>
      </c>
      <c r="C16" s="125">
        <v>624</v>
      </c>
      <c r="D16" s="124">
        <v>2056</v>
      </c>
      <c r="E16" s="125">
        <v>996</v>
      </c>
      <c r="F16" s="124">
        <v>164</v>
      </c>
      <c r="G16" s="125">
        <v>98</v>
      </c>
      <c r="H16" s="124">
        <v>555</v>
      </c>
      <c r="I16" s="125">
        <v>405</v>
      </c>
      <c r="J16" s="124">
        <v>3827</v>
      </c>
      <c r="K16" s="125">
        <v>2123</v>
      </c>
      <c r="L16" s="126">
        <v>5950</v>
      </c>
      <c r="M16" s="128"/>
      <c r="N16" s="127">
        <v>5950</v>
      </c>
      <c r="O16" s="44">
        <f t="shared" si="0"/>
        <v>124.32093606351859</v>
      </c>
    </row>
    <row r="17" spans="1:15" s="129" customFormat="1" ht="10.5" customHeight="1">
      <c r="A17" s="19" t="s">
        <v>110</v>
      </c>
      <c r="B17" s="124">
        <v>1092</v>
      </c>
      <c r="C17" s="125">
        <v>596</v>
      </c>
      <c r="D17" s="124">
        <v>2149</v>
      </c>
      <c r="E17" s="125">
        <v>1056</v>
      </c>
      <c r="F17" s="124">
        <v>179</v>
      </c>
      <c r="G17" s="125">
        <v>89</v>
      </c>
      <c r="H17" s="124">
        <v>635</v>
      </c>
      <c r="I17" s="125">
        <v>433</v>
      </c>
      <c r="J17" s="124">
        <v>4055</v>
      </c>
      <c r="K17" s="125">
        <v>2174</v>
      </c>
      <c r="L17" s="126">
        <v>6229</v>
      </c>
      <c r="M17" s="128"/>
      <c r="N17" s="127">
        <v>6229</v>
      </c>
      <c r="O17" s="44">
        <f t="shared" si="0"/>
        <v>130.15043877977433</v>
      </c>
    </row>
    <row r="18" spans="1:15" ht="10.5" customHeight="1">
      <c r="A18" s="19" t="s">
        <v>117</v>
      </c>
      <c r="B18" s="124">
        <v>1155</v>
      </c>
      <c r="C18" s="125">
        <v>680</v>
      </c>
      <c r="D18" s="124">
        <v>2160</v>
      </c>
      <c r="E18" s="125">
        <v>1073</v>
      </c>
      <c r="F18" s="124">
        <v>179</v>
      </c>
      <c r="G18" s="125">
        <v>81</v>
      </c>
      <c r="H18" s="124">
        <v>598</v>
      </c>
      <c r="I18" s="125">
        <v>353</v>
      </c>
      <c r="J18" s="124">
        <v>4092</v>
      </c>
      <c r="K18" s="125">
        <v>2187</v>
      </c>
      <c r="L18" s="126">
        <v>6279</v>
      </c>
      <c r="M18" s="130"/>
      <c r="N18" s="127">
        <v>6279</v>
      </c>
      <c r="O18" s="44">
        <f t="shared" si="0"/>
        <v>131.19515252820727</v>
      </c>
    </row>
    <row r="19" spans="1:15" s="129" customFormat="1" ht="10.5" customHeight="1">
      <c r="A19" s="19" t="s">
        <v>127</v>
      </c>
      <c r="B19" s="124">
        <v>1218</v>
      </c>
      <c r="C19" s="125">
        <v>666</v>
      </c>
      <c r="D19" s="124">
        <v>2192</v>
      </c>
      <c r="E19" s="125">
        <v>1115</v>
      </c>
      <c r="F19" s="124">
        <v>165</v>
      </c>
      <c r="G19" s="125">
        <v>92</v>
      </c>
      <c r="H19" s="124">
        <v>554</v>
      </c>
      <c r="I19" s="125">
        <v>340</v>
      </c>
      <c r="J19" s="124">
        <v>4129</v>
      </c>
      <c r="K19" s="125">
        <v>2213</v>
      </c>
      <c r="L19" s="126">
        <v>6342</v>
      </c>
      <c r="M19" s="128"/>
      <c r="N19" s="127">
        <v>6342</v>
      </c>
      <c r="O19" s="44">
        <f t="shared" si="0"/>
        <v>132.51149185123276</v>
      </c>
    </row>
    <row r="20" spans="1:15" s="129" customFormat="1" ht="10.5" customHeight="1">
      <c r="A20" s="19" t="s">
        <v>131</v>
      </c>
      <c r="B20" s="124">
        <v>1207</v>
      </c>
      <c r="C20" s="125">
        <v>670</v>
      </c>
      <c r="D20" s="124">
        <v>2242</v>
      </c>
      <c r="E20" s="125">
        <v>1098</v>
      </c>
      <c r="F20" s="124">
        <v>189</v>
      </c>
      <c r="G20" s="125">
        <v>83</v>
      </c>
      <c r="H20" s="124">
        <v>541</v>
      </c>
      <c r="I20" s="125">
        <v>350</v>
      </c>
      <c r="J20" s="124">
        <v>4179</v>
      </c>
      <c r="K20" s="125">
        <v>2201</v>
      </c>
      <c r="L20" s="126">
        <v>6380</v>
      </c>
      <c r="M20" s="128"/>
      <c r="N20" s="127">
        <v>6380</v>
      </c>
      <c r="O20" s="44">
        <f t="shared" si="0"/>
        <v>133.3054743000418</v>
      </c>
    </row>
    <row r="21" spans="1:15" s="129" customFormat="1" ht="10.5" customHeight="1">
      <c r="A21" s="19" t="s">
        <v>139</v>
      </c>
      <c r="B21" s="124">
        <v>1207</v>
      </c>
      <c r="C21" s="125">
        <v>618</v>
      </c>
      <c r="D21" s="124">
        <v>2286</v>
      </c>
      <c r="E21" s="125">
        <v>1115</v>
      </c>
      <c r="F21" s="124">
        <v>235</v>
      </c>
      <c r="G21" s="125">
        <v>89</v>
      </c>
      <c r="H21" s="124">
        <v>531</v>
      </c>
      <c r="I21" s="125">
        <v>364</v>
      </c>
      <c r="J21" s="124">
        <v>4259</v>
      </c>
      <c r="K21" s="125">
        <v>2186</v>
      </c>
      <c r="L21" s="126">
        <v>6445</v>
      </c>
      <c r="M21" s="128"/>
      <c r="N21" s="127">
        <v>6445</v>
      </c>
      <c r="O21" s="44">
        <f t="shared" si="0"/>
        <v>134.6636021730046</v>
      </c>
    </row>
    <row r="22" spans="1:15" s="129" customFormat="1" ht="10.5" customHeight="1">
      <c r="A22" s="19" t="s">
        <v>186</v>
      </c>
      <c r="B22" s="124">
        <v>1232</v>
      </c>
      <c r="C22" s="125">
        <v>660</v>
      </c>
      <c r="D22" s="124">
        <v>2366</v>
      </c>
      <c r="E22" s="125">
        <v>1054</v>
      </c>
      <c r="F22" s="124">
        <v>247</v>
      </c>
      <c r="G22" s="125">
        <v>90</v>
      </c>
      <c r="H22" s="124">
        <v>523</v>
      </c>
      <c r="I22" s="125">
        <v>401</v>
      </c>
      <c r="J22" s="124">
        <v>4368</v>
      </c>
      <c r="K22" s="125">
        <v>2205</v>
      </c>
      <c r="L22" s="126">
        <v>6573</v>
      </c>
      <c r="M22" s="128"/>
      <c r="N22" s="127">
        <v>6573</v>
      </c>
      <c r="O22" s="44">
        <f t="shared" si="0"/>
        <v>137.33806936899288</v>
      </c>
    </row>
    <row r="23" spans="1:15" s="129" customFormat="1" ht="10.5" customHeight="1">
      <c r="A23" s="19" t="s">
        <v>214</v>
      </c>
      <c r="B23" s="124">
        <v>1249</v>
      </c>
      <c r="C23" s="125">
        <v>634</v>
      </c>
      <c r="D23" s="124">
        <v>2414</v>
      </c>
      <c r="E23" s="125">
        <v>1070</v>
      </c>
      <c r="F23" s="124">
        <v>254</v>
      </c>
      <c r="G23" s="125">
        <v>97</v>
      </c>
      <c r="H23" s="124">
        <v>568</v>
      </c>
      <c r="I23" s="125">
        <v>401</v>
      </c>
      <c r="J23" s="124">
        <v>4485</v>
      </c>
      <c r="K23" s="125">
        <v>2202</v>
      </c>
      <c r="L23" s="126">
        <v>6687</v>
      </c>
      <c r="M23" s="128"/>
      <c r="N23" s="127">
        <v>6687</v>
      </c>
      <c r="O23" s="44">
        <f t="shared" si="0"/>
        <v>139.72001671541997</v>
      </c>
    </row>
    <row r="24" spans="1:15" s="129" customFormat="1" ht="10.5" customHeight="1">
      <c r="A24" s="36" t="s">
        <v>222</v>
      </c>
      <c r="B24" s="132">
        <v>1289</v>
      </c>
      <c r="C24" s="133">
        <v>663</v>
      </c>
      <c r="D24" s="132">
        <v>2513</v>
      </c>
      <c r="E24" s="133">
        <v>1070</v>
      </c>
      <c r="F24" s="132">
        <v>271</v>
      </c>
      <c r="G24" s="133">
        <v>95</v>
      </c>
      <c r="H24" s="132">
        <v>569</v>
      </c>
      <c r="I24" s="133">
        <v>465</v>
      </c>
      <c r="J24" s="132">
        <f>SUM(H24,F24,D24,B24)</f>
        <v>4642</v>
      </c>
      <c r="K24" s="133">
        <f>SUM(I24,G24,E24,C24)</f>
        <v>2293</v>
      </c>
      <c r="L24" s="134">
        <f>SUM(J24:K24)</f>
        <v>6935</v>
      </c>
      <c r="M24" s="128"/>
      <c r="N24" s="135">
        <f>L24</f>
        <v>6935</v>
      </c>
      <c r="O24" s="136">
        <f t="shared" si="0"/>
        <v>144.9017969076473</v>
      </c>
    </row>
    <row r="25" spans="1:15" ht="10.5" customHeight="1">
      <c r="A25" s="137"/>
      <c r="B25" s="125"/>
      <c r="C25" s="125"/>
      <c r="D25" s="125"/>
      <c r="E25" s="125"/>
      <c r="F25" s="125"/>
      <c r="G25" s="125"/>
      <c r="H25" s="125"/>
      <c r="I25" s="125"/>
      <c r="J25" s="125"/>
      <c r="K25" s="125"/>
      <c r="L25" s="125"/>
      <c r="M25" s="130"/>
      <c r="N25" s="128"/>
      <c r="O25" s="76"/>
    </row>
    <row r="26" spans="1:15" ht="10.5" customHeight="1">
      <c r="A26" s="101"/>
      <c r="B26" s="102"/>
      <c r="C26" s="103"/>
      <c r="D26" s="102"/>
      <c r="E26" s="103"/>
      <c r="F26" s="102"/>
      <c r="G26" s="104"/>
      <c r="H26" s="102"/>
      <c r="I26" s="103"/>
      <c r="J26" s="102"/>
      <c r="K26" s="105"/>
      <c r="L26" s="105"/>
      <c r="M26" s="104"/>
      <c r="N26" s="102"/>
      <c r="O26" s="103"/>
    </row>
    <row r="28" spans="1:15" ht="11.25" customHeight="1">
      <c r="A28" s="138" t="s">
        <v>224</v>
      </c>
      <c r="B28" s="104"/>
      <c r="C28" s="104"/>
      <c r="D28" s="104"/>
      <c r="E28" s="104"/>
      <c r="F28" s="104"/>
      <c r="G28" s="104"/>
      <c r="H28" s="104"/>
      <c r="I28" s="104"/>
      <c r="J28" s="104"/>
      <c r="K28" s="139"/>
      <c r="L28" s="139"/>
      <c r="M28" s="104"/>
      <c r="N28" s="104"/>
      <c r="O28" s="104"/>
    </row>
    <row r="29" spans="1:15" ht="9.75">
      <c r="A29" s="97"/>
      <c r="B29" s="97"/>
      <c r="C29" s="98"/>
      <c r="D29" s="97"/>
      <c r="E29" s="98"/>
      <c r="F29" s="97"/>
      <c r="G29" s="98"/>
      <c r="H29" s="97"/>
      <c r="I29" s="98"/>
      <c r="J29" s="97"/>
      <c r="K29" s="99"/>
      <c r="L29" s="99"/>
      <c r="N29" s="97"/>
      <c r="O29" s="98"/>
    </row>
    <row r="30" spans="1:15" ht="9.75">
      <c r="A30" s="106" t="s">
        <v>24</v>
      </c>
      <c r="B30" s="107" t="s">
        <v>11</v>
      </c>
      <c r="C30" s="108"/>
      <c r="D30" s="107" t="s">
        <v>9</v>
      </c>
      <c r="E30" s="108"/>
      <c r="F30" s="107" t="s">
        <v>0</v>
      </c>
      <c r="G30" s="108"/>
      <c r="H30" s="107" t="s">
        <v>1</v>
      </c>
      <c r="I30" s="108"/>
      <c r="J30" s="107" t="s">
        <v>4</v>
      </c>
      <c r="K30" s="109"/>
      <c r="L30" s="110"/>
      <c r="N30" s="107" t="s">
        <v>23</v>
      </c>
      <c r="O30" s="111"/>
    </row>
    <row r="31" spans="1:15" ht="9.75">
      <c r="A31" s="112"/>
      <c r="B31" s="113" t="s">
        <v>5</v>
      </c>
      <c r="C31" s="114"/>
      <c r="D31" s="112" t="s">
        <v>12</v>
      </c>
      <c r="E31" s="103"/>
      <c r="F31" s="115"/>
      <c r="G31" s="98"/>
      <c r="H31" s="115"/>
      <c r="I31" s="98"/>
      <c r="J31" s="115"/>
      <c r="K31" s="99"/>
      <c r="L31" s="116"/>
      <c r="N31" s="112" t="s">
        <v>14</v>
      </c>
      <c r="O31" s="117"/>
    </row>
    <row r="32" spans="1:15" s="122" customFormat="1" ht="9.75">
      <c r="A32" s="118"/>
      <c r="B32" s="119" t="s">
        <v>2</v>
      </c>
      <c r="C32" s="120" t="s">
        <v>3</v>
      </c>
      <c r="D32" s="119" t="s">
        <v>2</v>
      </c>
      <c r="E32" s="120" t="s">
        <v>3</v>
      </c>
      <c r="F32" s="119" t="s">
        <v>2</v>
      </c>
      <c r="G32" s="120" t="s">
        <v>3</v>
      </c>
      <c r="H32" s="119" t="s">
        <v>2</v>
      </c>
      <c r="I32" s="120" t="s">
        <v>3</v>
      </c>
      <c r="J32" s="119" t="s">
        <v>2</v>
      </c>
      <c r="K32" s="120" t="s">
        <v>3</v>
      </c>
      <c r="L32" s="121" t="s">
        <v>4</v>
      </c>
      <c r="N32" s="119" t="s">
        <v>25</v>
      </c>
      <c r="O32" s="123" t="s">
        <v>26</v>
      </c>
    </row>
    <row r="33" spans="1:15" ht="9.75">
      <c r="A33" s="115" t="s">
        <v>33</v>
      </c>
      <c r="B33" s="124">
        <v>0</v>
      </c>
      <c r="C33" s="125">
        <v>0</v>
      </c>
      <c r="D33" s="124">
        <v>0</v>
      </c>
      <c r="E33" s="125">
        <v>0</v>
      </c>
      <c r="F33" s="124">
        <v>52</v>
      </c>
      <c r="G33" s="125">
        <v>0</v>
      </c>
      <c r="H33" s="124">
        <v>0</v>
      </c>
      <c r="I33" s="125">
        <v>0</v>
      </c>
      <c r="J33" s="124">
        <v>52</v>
      </c>
      <c r="K33" s="125">
        <v>0</v>
      </c>
      <c r="L33" s="126">
        <v>52</v>
      </c>
      <c r="M33" s="127"/>
      <c r="N33" s="127">
        <v>52</v>
      </c>
      <c r="O33" s="44">
        <v>100</v>
      </c>
    </row>
    <row r="34" spans="1:15" ht="9.75">
      <c r="A34" s="115" t="s">
        <v>34</v>
      </c>
      <c r="B34" s="124">
        <v>0</v>
      </c>
      <c r="C34" s="125">
        <v>0</v>
      </c>
      <c r="D34" s="124">
        <v>0</v>
      </c>
      <c r="E34" s="125">
        <v>0</v>
      </c>
      <c r="F34" s="124">
        <v>31</v>
      </c>
      <c r="G34" s="125">
        <v>0</v>
      </c>
      <c r="H34" s="124">
        <v>0</v>
      </c>
      <c r="I34" s="125">
        <v>0</v>
      </c>
      <c r="J34" s="124">
        <v>31</v>
      </c>
      <c r="K34" s="125">
        <v>0</v>
      </c>
      <c r="L34" s="126">
        <v>31</v>
      </c>
      <c r="M34" s="128"/>
      <c r="N34" s="127">
        <v>31</v>
      </c>
      <c r="O34" s="44">
        <v>59.61538461538461</v>
      </c>
    </row>
    <row r="35" spans="1:15" ht="9.75">
      <c r="A35" s="115" t="s">
        <v>35</v>
      </c>
      <c r="B35" s="124">
        <v>0</v>
      </c>
      <c r="C35" s="125">
        <v>0</v>
      </c>
      <c r="D35" s="124">
        <v>0</v>
      </c>
      <c r="E35" s="125">
        <v>0</v>
      </c>
      <c r="F35" s="124">
        <v>20</v>
      </c>
      <c r="G35" s="125">
        <v>0</v>
      </c>
      <c r="H35" s="124">
        <v>0</v>
      </c>
      <c r="I35" s="125">
        <v>0</v>
      </c>
      <c r="J35" s="124">
        <v>20</v>
      </c>
      <c r="K35" s="125">
        <v>0</v>
      </c>
      <c r="L35" s="126">
        <v>20</v>
      </c>
      <c r="M35" s="128"/>
      <c r="N35" s="127">
        <v>20</v>
      </c>
      <c r="O35" s="44">
        <v>38.46153846153847</v>
      </c>
    </row>
    <row r="36" spans="1:15" ht="9.75">
      <c r="A36" s="115" t="s">
        <v>36</v>
      </c>
      <c r="B36" s="124">
        <v>0</v>
      </c>
      <c r="C36" s="125">
        <v>0</v>
      </c>
      <c r="D36" s="124">
        <v>0</v>
      </c>
      <c r="E36" s="125">
        <v>0</v>
      </c>
      <c r="F36" s="124">
        <v>20</v>
      </c>
      <c r="G36" s="125">
        <v>0</v>
      </c>
      <c r="H36" s="124">
        <v>0</v>
      </c>
      <c r="I36" s="125">
        <v>0</v>
      </c>
      <c r="J36" s="124">
        <v>20</v>
      </c>
      <c r="K36" s="125">
        <v>0</v>
      </c>
      <c r="L36" s="126">
        <v>20</v>
      </c>
      <c r="M36" s="128"/>
      <c r="N36" s="127">
        <v>20</v>
      </c>
      <c r="O36" s="44">
        <v>38.46153846153847</v>
      </c>
    </row>
    <row r="37" spans="1:15" s="129" customFormat="1" ht="9.75">
      <c r="A37" s="115" t="s">
        <v>37</v>
      </c>
      <c r="B37" s="124">
        <v>0</v>
      </c>
      <c r="C37" s="125">
        <v>0</v>
      </c>
      <c r="D37" s="124">
        <v>0</v>
      </c>
      <c r="E37" s="125">
        <v>0</v>
      </c>
      <c r="F37" s="124">
        <v>12</v>
      </c>
      <c r="G37" s="125">
        <v>0</v>
      </c>
      <c r="H37" s="124">
        <v>0</v>
      </c>
      <c r="I37" s="125">
        <v>0</v>
      </c>
      <c r="J37" s="124">
        <v>12</v>
      </c>
      <c r="K37" s="125">
        <v>0</v>
      </c>
      <c r="L37" s="126">
        <v>12</v>
      </c>
      <c r="M37" s="128"/>
      <c r="N37" s="127">
        <v>12</v>
      </c>
      <c r="O37" s="44">
        <v>23.076923076923077</v>
      </c>
    </row>
    <row r="38" spans="1:15" s="129" customFormat="1" ht="9.75">
      <c r="A38" s="115" t="s">
        <v>38</v>
      </c>
      <c r="B38" s="124">
        <v>0</v>
      </c>
      <c r="C38" s="125">
        <v>0</v>
      </c>
      <c r="D38" s="124">
        <v>0</v>
      </c>
      <c r="E38" s="125">
        <v>0</v>
      </c>
      <c r="F38" s="124">
        <v>5</v>
      </c>
      <c r="G38" s="125">
        <v>0</v>
      </c>
      <c r="H38" s="124">
        <v>0</v>
      </c>
      <c r="I38" s="125">
        <v>0</v>
      </c>
      <c r="J38" s="124">
        <v>5</v>
      </c>
      <c r="K38" s="125">
        <v>0</v>
      </c>
      <c r="L38" s="126">
        <v>5</v>
      </c>
      <c r="M38" s="128"/>
      <c r="N38" s="127">
        <v>5</v>
      </c>
      <c r="O38" s="44">
        <v>9.615384615384617</v>
      </c>
    </row>
    <row r="39" spans="1:15" s="129" customFormat="1" ht="9.75">
      <c r="A39" s="115" t="s">
        <v>39</v>
      </c>
      <c r="B39" s="124">
        <v>0</v>
      </c>
      <c r="C39" s="125">
        <v>0</v>
      </c>
      <c r="D39" s="124">
        <v>0</v>
      </c>
      <c r="E39" s="125">
        <v>0</v>
      </c>
      <c r="F39" s="124">
        <v>7</v>
      </c>
      <c r="G39" s="125">
        <v>0</v>
      </c>
      <c r="H39" s="124">
        <v>0</v>
      </c>
      <c r="I39" s="125">
        <v>0</v>
      </c>
      <c r="J39" s="124">
        <v>7</v>
      </c>
      <c r="K39" s="125">
        <v>0</v>
      </c>
      <c r="L39" s="126">
        <v>7</v>
      </c>
      <c r="M39" s="128"/>
      <c r="N39" s="127">
        <v>7</v>
      </c>
      <c r="O39" s="44">
        <v>13.461538461538462</v>
      </c>
    </row>
    <row r="40" spans="1:15" s="129" customFormat="1" ht="9.75">
      <c r="A40" s="115" t="s">
        <v>40</v>
      </c>
      <c r="B40" s="124">
        <v>0</v>
      </c>
      <c r="C40" s="125">
        <v>0</v>
      </c>
      <c r="D40" s="124">
        <v>0</v>
      </c>
      <c r="E40" s="125">
        <v>0</v>
      </c>
      <c r="F40" s="124">
        <v>9</v>
      </c>
      <c r="G40" s="125">
        <v>0</v>
      </c>
      <c r="H40" s="124">
        <v>0</v>
      </c>
      <c r="I40" s="125">
        <v>0</v>
      </c>
      <c r="J40" s="124">
        <v>9</v>
      </c>
      <c r="K40" s="125">
        <v>0</v>
      </c>
      <c r="L40" s="126">
        <v>9</v>
      </c>
      <c r="M40" s="128"/>
      <c r="N40" s="127">
        <v>9</v>
      </c>
      <c r="O40" s="44">
        <v>17.307692307692307</v>
      </c>
    </row>
    <row r="41" spans="1:15" s="129" customFormat="1" ht="9.75">
      <c r="A41" s="115" t="s">
        <v>41</v>
      </c>
      <c r="B41" s="124">
        <v>0</v>
      </c>
      <c r="C41" s="125">
        <v>0</v>
      </c>
      <c r="D41" s="124">
        <v>0</v>
      </c>
      <c r="E41" s="125">
        <v>0</v>
      </c>
      <c r="F41" s="124">
        <v>11</v>
      </c>
      <c r="G41" s="125">
        <v>0</v>
      </c>
      <c r="H41" s="124">
        <v>0</v>
      </c>
      <c r="I41" s="125">
        <v>0</v>
      </c>
      <c r="J41" s="124">
        <v>11</v>
      </c>
      <c r="K41" s="125">
        <v>0</v>
      </c>
      <c r="L41" s="126">
        <v>11</v>
      </c>
      <c r="M41" s="128"/>
      <c r="N41" s="127">
        <v>11</v>
      </c>
      <c r="O41" s="44">
        <v>21.153846153846153</v>
      </c>
    </row>
    <row r="42" spans="1:15" s="129" customFormat="1" ht="9.75">
      <c r="A42" s="115" t="s">
        <v>110</v>
      </c>
      <c r="B42" s="124">
        <v>0</v>
      </c>
      <c r="C42" s="125">
        <v>0</v>
      </c>
      <c r="D42" s="124">
        <v>0</v>
      </c>
      <c r="E42" s="125">
        <v>0</v>
      </c>
      <c r="F42" s="124">
        <v>7</v>
      </c>
      <c r="G42" s="125">
        <v>0</v>
      </c>
      <c r="H42" s="124">
        <v>0</v>
      </c>
      <c r="I42" s="125">
        <v>0</v>
      </c>
      <c r="J42" s="124">
        <v>7</v>
      </c>
      <c r="K42" s="125">
        <v>0</v>
      </c>
      <c r="L42" s="126">
        <v>7</v>
      </c>
      <c r="M42" s="128"/>
      <c r="N42" s="127">
        <v>7</v>
      </c>
      <c r="O42" s="44">
        <v>13.461538461538462</v>
      </c>
    </row>
    <row r="43" spans="1:15" ht="9.75">
      <c r="A43" s="115" t="s">
        <v>117</v>
      </c>
      <c r="B43" s="124">
        <v>0</v>
      </c>
      <c r="C43" s="125">
        <v>0</v>
      </c>
      <c r="D43" s="124">
        <v>0</v>
      </c>
      <c r="E43" s="125">
        <v>0</v>
      </c>
      <c r="F43" s="124">
        <v>4</v>
      </c>
      <c r="G43" s="125">
        <v>0</v>
      </c>
      <c r="H43" s="124">
        <v>0</v>
      </c>
      <c r="I43" s="125">
        <v>0</v>
      </c>
      <c r="J43" s="124">
        <v>4</v>
      </c>
      <c r="K43" s="125">
        <v>0</v>
      </c>
      <c r="L43" s="126">
        <v>4</v>
      </c>
      <c r="M43" s="130"/>
      <c r="N43" s="127">
        <v>4</v>
      </c>
      <c r="O43" s="44">
        <v>7.6923076923076925</v>
      </c>
    </row>
    <row r="44" spans="1:15" s="129" customFormat="1" ht="9.75">
      <c r="A44" s="115" t="s">
        <v>127</v>
      </c>
      <c r="B44" s="124">
        <v>0</v>
      </c>
      <c r="C44" s="125">
        <v>0</v>
      </c>
      <c r="D44" s="124">
        <v>0</v>
      </c>
      <c r="E44" s="125">
        <v>0</v>
      </c>
      <c r="F44" s="124">
        <v>6</v>
      </c>
      <c r="G44" s="125">
        <v>0</v>
      </c>
      <c r="H44" s="124">
        <v>0</v>
      </c>
      <c r="I44" s="125">
        <v>0</v>
      </c>
      <c r="J44" s="124">
        <v>6</v>
      </c>
      <c r="K44" s="125">
        <v>0</v>
      </c>
      <c r="L44" s="126">
        <v>6</v>
      </c>
      <c r="M44" s="128"/>
      <c r="N44" s="127">
        <v>6</v>
      </c>
      <c r="O44" s="44">
        <v>11.538461538461538</v>
      </c>
    </row>
    <row r="45" spans="1:15" s="129" customFormat="1" ht="9.75">
      <c r="A45" s="115" t="s">
        <v>131</v>
      </c>
      <c r="B45" s="124">
        <v>0</v>
      </c>
      <c r="C45" s="125">
        <v>0</v>
      </c>
      <c r="D45" s="124">
        <v>0</v>
      </c>
      <c r="E45" s="125">
        <v>0</v>
      </c>
      <c r="F45" s="124">
        <v>13</v>
      </c>
      <c r="G45" s="125">
        <v>0</v>
      </c>
      <c r="H45" s="124">
        <v>0</v>
      </c>
      <c r="I45" s="125">
        <v>0</v>
      </c>
      <c r="J45" s="124">
        <v>13</v>
      </c>
      <c r="K45" s="125">
        <v>0</v>
      </c>
      <c r="L45" s="126">
        <v>13</v>
      </c>
      <c r="M45" s="128"/>
      <c r="N45" s="127">
        <v>13</v>
      </c>
      <c r="O45" s="44">
        <f>N45/N33*100</f>
        <v>25</v>
      </c>
    </row>
    <row r="46" spans="1:15" s="129" customFormat="1" ht="9.75">
      <c r="A46" s="115" t="s">
        <v>139</v>
      </c>
      <c r="B46" s="124">
        <v>5</v>
      </c>
      <c r="C46" s="125">
        <v>0</v>
      </c>
      <c r="D46" s="124">
        <v>0</v>
      </c>
      <c r="E46" s="125">
        <v>0</v>
      </c>
      <c r="F46" s="124">
        <v>0</v>
      </c>
      <c r="G46" s="125">
        <v>0</v>
      </c>
      <c r="H46" s="124">
        <v>0</v>
      </c>
      <c r="I46" s="125">
        <v>0</v>
      </c>
      <c r="J46" s="124">
        <v>5</v>
      </c>
      <c r="K46" s="125">
        <v>0</v>
      </c>
      <c r="L46" s="126">
        <v>5</v>
      </c>
      <c r="M46" s="128"/>
      <c r="N46" s="127">
        <v>5</v>
      </c>
      <c r="O46" s="44">
        <f>N46/N33*100</f>
        <v>9.615384615384617</v>
      </c>
    </row>
    <row r="47" spans="1:15" s="129" customFormat="1" ht="9.75">
      <c r="A47" s="115" t="s">
        <v>186</v>
      </c>
      <c r="B47" s="124">
        <v>4</v>
      </c>
      <c r="C47" s="125">
        <v>0</v>
      </c>
      <c r="D47" s="124">
        <v>0</v>
      </c>
      <c r="E47" s="125">
        <v>0</v>
      </c>
      <c r="F47" s="124">
        <v>0</v>
      </c>
      <c r="G47" s="125">
        <v>0</v>
      </c>
      <c r="H47" s="124">
        <v>0</v>
      </c>
      <c r="I47" s="125">
        <v>0</v>
      </c>
      <c r="J47" s="124">
        <v>4</v>
      </c>
      <c r="K47" s="125">
        <v>0</v>
      </c>
      <c r="L47" s="126">
        <v>4</v>
      </c>
      <c r="M47" s="128"/>
      <c r="N47" s="127">
        <v>4</v>
      </c>
      <c r="O47" s="44">
        <f>N47/N33*100</f>
        <v>7.6923076923076925</v>
      </c>
    </row>
    <row r="48" spans="1:15" s="129" customFormat="1" ht="9.75">
      <c r="A48" s="131" t="s">
        <v>214</v>
      </c>
      <c r="B48" s="132">
        <v>2</v>
      </c>
      <c r="C48" s="133">
        <v>0</v>
      </c>
      <c r="D48" s="132">
        <v>0</v>
      </c>
      <c r="E48" s="133">
        <v>0</v>
      </c>
      <c r="F48" s="132">
        <v>0</v>
      </c>
      <c r="G48" s="133">
        <v>0</v>
      </c>
      <c r="H48" s="132">
        <v>0</v>
      </c>
      <c r="I48" s="133">
        <v>0</v>
      </c>
      <c r="J48" s="132">
        <f>SUM(H48,F48,D48,B48)</f>
        <v>2</v>
      </c>
      <c r="K48" s="133">
        <v>0</v>
      </c>
      <c r="L48" s="134">
        <v>2</v>
      </c>
      <c r="M48" s="128"/>
      <c r="N48" s="135">
        <v>2</v>
      </c>
      <c r="O48" s="136">
        <f>N48/N33*100</f>
        <v>3.8461538461538463</v>
      </c>
    </row>
    <row r="49" ht="9.75" customHeight="1"/>
    <row r="50" ht="9.75">
      <c r="A50" s="140" t="s">
        <v>223</v>
      </c>
    </row>
  </sheetData>
  <sheetProtection/>
  <printOptions horizontalCentered="1"/>
  <pageMargins left="0.3937007874015748" right="0.3937007874015748" top="0.7874015748031497" bottom="0.5905511811023623" header="0.5118110236220472" footer="0.5118110236220472"/>
  <pageSetup horizontalDpi="600" verticalDpi="600" orientation="portrait" paperSize="9" scale="87" r:id="rId2"/>
  <headerFooter alignWithMargins="0">
    <oddFooter>&amp;R&amp;A</oddFooter>
  </headerFooter>
  <drawing r:id="rId1"/>
</worksheet>
</file>

<file path=xl/worksheets/sheet13.xml><?xml version="1.0" encoding="utf-8"?>
<worksheet xmlns="http://schemas.openxmlformats.org/spreadsheetml/2006/main" xmlns:r="http://schemas.openxmlformats.org/officeDocument/2006/relationships">
  <dimension ref="A1:L46"/>
  <sheetViews>
    <sheetView zoomScalePageLayoutView="0" workbookViewId="0" topLeftCell="A1">
      <selection activeCell="A28" sqref="A28"/>
    </sheetView>
  </sheetViews>
  <sheetFormatPr defaultColWidth="9.140625" defaultRowHeight="11.25" customHeight="1"/>
  <cols>
    <col min="1" max="1" width="20.00390625" style="100" customWidth="1"/>
    <col min="2" max="10" width="8.00390625" style="100" customWidth="1"/>
    <col min="11" max="12" width="8.00390625" style="129" customWidth="1"/>
    <col min="13" max="13" width="8.00390625" style="100" customWidth="1"/>
    <col min="14" max="16" width="9.140625" style="100" customWidth="1"/>
    <col min="17" max="17" width="4.8515625" style="100" customWidth="1"/>
    <col min="18" max="16384" width="9.140625" style="100" customWidth="1"/>
  </cols>
  <sheetData>
    <row r="1" spans="1:12" ht="12.75" customHeight="1">
      <c r="A1" s="96" t="s">
        <v>219</v>
      </c>
      <c r="B1" s="97"/>
      <c r="C1" s="98"/>
      <c r="D1" s="97"/>
      <c r="E1" s="98"/>
      <c r="F1" s="97"/>
      <c r="G1" s="98"/>
      <c r="H1" s="97"/>
      <c r="I1" s="98"/>
      <c r="J1" s="97"/>
      <c r="K1" s="99"/>
      <c r="L1" s="99"/>
    </row>
    <row r="2" spans="1:12" ht="12.75" customHeight="1">
      <c r="A2" s="455" t="s">
        <v>83</v>
      </c>
      <c r="B2" s="455"/>
      <c r="C2" s="455"/>
      <c r="D2" s="455"/>
      <c r="E2" s="455"/>
      <c r="F2" s="455"/>
      <c r="G2" s="455"/>
      <c r="H2" s="455"/>
      <c r="I2" s="455"/>
      <c r="J2" s="455"/>
      <c r="K2" s="455"/>
      <c r="L2" s="455"/>
    </row>
    <row r="3" spans="1:12" ht="12.75" customHeight="1">
      <c r="A3" s="215" t="s">
        <v>211</v>
      </c>
      <c r="B3" s="215"/>
      <c r="C3" s="215"/>
      <c r="D3" s="215"/>
      <c r="E3" s="215"/>
      <c r="F3" s="215"/>
      <c r="G3" s="215"/>
      <c r="H3" s="215"/>
      <c r="I3" s="215"/>
      <c r="J3" s="215"/>
      <c r="K3" s="215"/>
      <c r="L3" s="215"/>
    </row>
    <row r="4" ht="12.75" customHeight="1"/>
    <row r="5" spans="1:12" ht="12.75" customHeight="1">
      <c r="A5" s="101" t="s">
        <v>85</v>
      </c>
      <c r="B5" s="102"/>
      <c r="C5" s="103"/>
      <c r="D5" s="102"/>
      <c r="E5" s="103"/>
      <c r="F5" s="104"/>
      <c r="G5" s="104"/>
      <c r="H5" s="102"/>
      <c r="I5" s="103"/>
      <c r="J5" s="102"/>
      <c r="K5" s="105"/>
      <c r="L5" s="105"/>
    </row>
    <row r="6" spans="1:12" ht="12.75" customHeight="1">
      <c r="A6" s="97"/>
      <c r="B6" s="97"/>
      <c r="C6" s="98"/>
      <c r="D6" s="97"/>
      <c r="E6" s="98"/>
      <c r="F6" s="97"/>
      <c r="G6" s="98"/>
      <c r="H6" s="97"/>
      <c r="I6" s="98"/>
      <c r="J6" s="97"/>
      <c r="K6" s="99"/>
      <c r="L6" s="99"/>
    </row>
    <row r="7" spans="1:12" ht="12.75" customHeight="1">
      <c r="A7" s="216"/>
      <c r="B7" s="107" t="s">
        <v>11</v>
      </c>
      <c r="C7" s="108"/>
      <c r="D7" s="107" t="s">
        <v>9</v>
      </c>
      <c r="E7" s="108"/>
      <c r="F7" s="107" t="s">
        <v>0</v>
      </c>
      <c r="G7" s="108"/>
      <c r="H7" s="107" t="s">
        <v>84</v>
      </c>
      <c r="I7" s="108"/>
      <c r="J7" s="107" t="s">
        <v>4</v>
      </c>
      <c r="K7" s="109"/>
      <c r="L7" s="110"/>
    </row>
    <row r="8" spans="1:12" ht="12.75" customHeight="1">
      <c r="A8" s="112" t="s">
        <v>86</v>
      </c>
      <c r="B8" s="113" t="s">
        <v>5</v>
      </c>
      <c r="C8" s="114"/>
      <c r="D8" s="112" t="s">
        <v>12</v>
      </c>
      <c r="E8" s="103"/>
      <c r="F8" s="115"/>
      <c r="G8" s="98"/>
      <c r="H8" s="115"/>
      <c r="I8" s="98"/>
      <c r="J8" s="115"/>
      <c r="K8" s="99"/>
      <c r="L8" s="116"/>
    </row>
    <row r="9" spans="1:12" s="220" customFormat="1" ht="12.75" customHeight="1">
      <c r="A9" s="118"/>
      <c r="B9" s="217" t="s">
        <v>53</v>
      </c>
      <c r="C9" s="218" t="s">
        <v>54</v>
      </c>
      <c r="D9" s="217" t="s">
        <v>53</v>
      </c>
      <c r="E9" s="218" t="s">
        <v>54</v>
      </c>
      <c r="F9" s="217" t="s">
        <v>53</v>
      </c>
      <c r="G9" s="218" t="s">
        <v>54</v>
      </c>
      <c r="H9" s="217" t="s">
        <v>53</v>
      </c>
      <c r="I9" s="218" t="s">
        <v>54</v>
      </c>
      <c r="J9" s="217" t="s">
        <v>53</v>
      </c>
      <c r="K9" s="218" t="s">
        <v>54</v>
      </c>
      <c r="L9" s="219" t="s">
        <v>4</v>
      </c>
    </row>
    <row r="10" spans="1:12" ht="12.75" customHeight="1">
      <c r="A10" s="115" t="s">
        <v>87</v>
      </c>
      <c r="B10" s="124">
        <v>9625</v>
      </c>
      <c r="C10" s="221">
        <v>15922</v>
      </c>
      <c r="D10" s="124">
        <v>15997</v>
      </c>
      <c r="E10" s="221">
        <v>33896</v>
      </c>
      <c r="F10" s="124">
        <v>5108</v>
      </c>
      <c r="G10" s="221">
        <v>6661</v>
      </c>
      <c r="H10" s="124">
        <v>5600</v>
      </c>
      <c r="I10" s="221">
        <v>9344</v>
      </c>
      <c r="J10" s="124">
        <v>36330</v>
      </c>
      <c r="K10" s="125">
        <v>65823</v>
      </c>
      <c r="L10" s="222">
        <v>102153</v>
      </c>
    </row>
    <row r="11" spans="1:12" ht="12.75" customHeight="1">
      <c r="A11" s="216" t="s">
        <v>88</v>
      </c>
      <c r="B11" s="223">
        <v>10875</v>
      </c>
      <c r="C11" s="224">
        <v>16739</v>
      </c>
      <c r="D11" s="223">
        <v>15482</v>
      </c>
      <c r="E11" s="224">
        <v>32141</v>
      </c>
      <c r="F11" s="223">
        <v>5047</v>
      </c>
      <c r="G11" s="224">
        <v>6710</v>
      </c>
      <c r="H11" s="223">
        <v>5697</v>
      </c>
      <c r="I11" s="224">
        <v>9792</v>
      </c>
      <c r="J11" s="223">
        <v>37101</v>
      </c>
      <c r="K11" s="224">
        <v>65382</v>
      </c>
      <c r="L11" s="225">
        <v>102483</v>
      </c>
    </row>
    <row r="12" spans="1:12" ht="12.75" customHeight="1">
      <c r="A12" s="115" t="s">
        <v>111</v>
      </c>
      <c r="B12" s="124">
        <v>9961</v>
      </c>
      <c r="C12" s="221">
        <v>16420</v>
      </c>
      <c r="D12" s="124">
        <v>15926</v>
      </c>
      <c r="E12" s="221">
        <v>30550</v>
      </c>
      <c r="F12" s="124">
        <v>4967</v>
      </c>
      <c r="G12" s="221">
        <v>6390</v>
      </c>
      <c r="H12" s="124">
        <v>5221</v>
      </c>
      <c r="I12" s="221">
        <v>9637</v>
      </c>
      <c r="J12" s="124">
        <v>36075</v>
      </c>
      <c r="K12" s="125">
        <v>62997</v>
      </c>
      <c r="L12" s="222">
        <v>99072</v>
      </c>
    </row>
    <row r="13" spans="1:12" ht="12.75" customHeight="1">
      <c r="A13" s="115" t="s">
        <v>119</v>
      </c>
      <c r="B13" s="124">
        <v>8190</v>
      </c>
      <c r="C13" s="221">
        <v>13535</v>
      </c>
      <c r="D13" s="124">
        <v>13425</v>
      </c>
      <c r="E13" s="221">
        <v>26070</v>
      </c>
      <c r="F13" s="124">
        <v>4967</v>
      </c>
      <c r="G13" s="221">
        <v>6130</v>
      </c>
      <c r="H13" s="124">
        <v>4006</v>
      </c>
      <c r="I13" s="221">
        <v>8090</v>
      </c>
      <c r="J13" s="124">
        <v>30588</v>
      </c>
      <c r="K13" s="125">
        <v>53825</v>
      </c>
      <c r="L13" s="222">
        <v>84413</v>
      </c>
    </row>
    <row r="14" spans="1:12" ht="12.75" customHeight="1">
      <c r="A14" s="115" t="s">
        <v>129</v>
      </c>
      <c r="B14" s="124">
        <v>9176</v>
      </c>
      <c r="C14" s="221">
        <v>15066</v>
      </c>
      <c r="D14" s="124">
        <v>11326</v>
      </c>
      <c r="E14" s="221">
        <v>22498</v>
      </c>
      <c r="F14" s="124">
        <v>4678</v>
      </c>
      <c r="G14" s="221">
        <v>6150</v>
      </c>
      <c r="H14" s="124">
        <v>4064</v>
      </c>
      <c r="I14" s="221">
        <v>8338</v>
      </c>
      <c r="J14" s="124">
        <v>29244</v>
      </c>
      <c r="K14" s="125">
        <v>52052</v>
      </c>
      <c r="L14" s="222">
        <v>81296</v>
      </c>
    </row>
    <row r="15" spans="1:12" ht="12.75" customHeight="1">
      <c r="A15" s="115" t="s">
        <v>132</v>
      </c>
      <c r="B15" s="124">
        <v>6857</v>
      </c>
      <c r="C15" s="221">
        <v>12141</v>
      </c>
      <c r="D15" s="124">
        <v>9185</v>
      </c>
      <c r="E15" s="221">
        <v>18513</v>
      </c>
      <c r="F15" s="124">
        <v>2151</v>
      </c>
      <c r="G15" s="221">
        <v>2830</v>
      </c>
      <c r="H15" s="124">
        <v>3212</v>
      </c>
      <c r="I15" s="221">
        <v>7477</v>
      </c>
      <c r="J15" s="124">
        <v>21405</v>
      </c>
      <c r="K15" s="125">
        <v>40961</v>
      </c>
      <c r="L15" s="222">
        <v>62366</v>
      </c>
    </row>
    <row r="16" spans="1:12" ht="12.75" customHeight="1">
      <c r="A16" s="115" t="s">
        <v>160</v>
      </c>
      <c r="B16" s="124">
        <v>4402</v>
      </c>
      <c r="C16" s="221">
        <v>7747</v>
      </c>
      <c r="D16" s="124">
        <v>5820</v>
      </c>
      <c r="E16" s="221">
        <v>12974</v>
      </c>
      <c r="F16" s="124">
        <v>1598</v>
      </c>
      <c r="G16" s="221">
        <v>2212</v>
      </c>
      <c r="H16" s="124">
        <v>2822</v>
      </c>
      <c r="I16" s="221">
        <v>6717</v>
      </c>
      <c r="J16" s="124">
        <f>SUM(H16,F16,D16,B16)</f>
        <v>14642</v>
      </c>
      <c r="K16" s="125">
        <f>SUM(I16,G16,E16,C16)</f>
        <v>29650</v>
      </c>
      <c r="L16" s="222">
        <f>SUM(J16:K16)</f>
        <v>44292</v>
      </c>
    </row>
    <row r="17" spans="1:12" ht="12.75" customHeight="1">
      <c r="A17" s="216" t="s">
        <v>203</v>
      </c>
      <c r="B17" s="223">
        <v>3601</v>
      </c>
      <c r="C17" s="224">
        <v>6679</v>
      </c>
      <c r="D17" s="223">
        <v>3552</v>
      </c>
      <c r="E17" s="224">
        <v>9051</v>
      </c>
      <c r="F17" s="223">
        <v>915</v>
      </c>
      <c r="G17" s="224">
        <v>1207</v>
      </c>
      <c r="H17" s="223">
        <v>1712</v>
      </c>
      <c r="I17" s="224">
        <v>3978</v>
      </c>
      <c r="J17" s="223">
        <v>9780</v>
      </c>
      <c r="K17" s="224">
        <v>20915</v>
      </c>
      <c r="L17" s="225">
        <v>30695</v>
      </c>
    </row>
    <row r="18" spans="1:12" ht="12.75" customHeight="1">
      <c r="A18" s="137"/>
      <c r="B18" s="125"/>
      <c r="C18" s="221"/>
      <c r="D18" s="221"/>
      <c r="E18" s="125"/>
      <c r="F18" s="125"/>
      <c r="G18" s="221"/>
      <c r="H18" s="125"/>
      <c r="I18" s="128"/>
      <c r="K18" s="100"/>
      <c r="L18" s="100"/>
    </row>
    <row r="19" spans="1:12" ht="12.75" customHeight="1">
      <c r="A19" s="101" t="s">
        <v>89</v>
      </c>
      <c r="B19" s="102"/>
      <c r="C19" s="103"/>
      <c r="D19" s="102"/>
      <c r="E19" s="103"/>
      <c r="F19" s="102"/>
      <c r="G19" s="104"/>
      <c r="H19" s="102"/>
      <c r="I19" s="103"/>
      <c r="J19" s="102"/>
      <c r="K19" s="105"/>
      <c r="L19" s="105"/>
    </row>
    <row r="20" spans="1:12" ht="12.75" customHeight="1">
      <c r="A20" s="97"/>
      <c r="B20" s="97"/>
      <c r="C20" s="98"/>
      <c r="D20" s="97"/>
      <c r="E20" s="98"/>
      <c r="F20" s="97"/>
      <c r="G20" s="98"/>
      <c r="H20" s="97"/>
      <c r="I20" s="98"/>
      <c r="J20" s="97"/>
      <c r="K20" s="99"/>
      <c r="L20" s="99"/>
    </row>
    <row r="21" spans="1:12" ht="12.75" customHeight="1">
      <c r="A21" s="216"/>
      <c r="B21" s="107" t="s">
        <v>11</v>
      </c>
      <c r="C21" s="108"/>
      <c r="D21" s="107" t="s">
        <v>9</v>
      </c>
      <c r="E21" s="108"/>
      <c r="F21" s="107" t="s">
        <v>0</v>
      </c>
      <c r="G21" s="108"/>
      <c r="H21" s="107" t="s">
        <v>84</v>
      </c>
      <c r="I21" s="108"/>
      <c r="J21" s="107" t="s">
        <v>4</v>
      </c>
      <c r="K21" s="109"/>
      <c r="L21" s="110"/>
    </row>
    <row r="22" spans="1:12" ht="12.75" customHeight="1">
      <c r="A22" s="112" t="s">
        <v>86</v>
      </c>
      <c r="B22" s="113" t="s">
        <v>5</v>
      </c>
      <c r="C22" s="114"/>
      <c r="D22" s="112" t="s">
        <v>12</v>
      </c>
      <c r="E22" s="103"/>
      <c r="F22" s="115"/>
      <c r="G22" s="98"/>
      <c r="H22" s="115"/>
      <c r="I22" s="98"/>
      <c r="J22" s="115"/>
      <c r="K22" s="99"/>
      <c r="L22" s="116"/>
    </row>
    <row r="23" spans="1:12" s="220" customFormat="1" ht="12.75" customHeight="1">
      <c r="A23" s="118"/>
      <c r="B23" s="217" t="s">
        <v>53</v>
      </c>
      <c r="C23" s="218" t="s">
        <v>54</v>
      </c>
      <c r="D23" s="217" t="s">
        <v>53</v>
      </c>
      <c r="E23" s="218" t="s">
        <v>54</v>
      </c>
      <c r="F23" s="217" t="s">
        <v>53</v>
      </c>
      <c r="G23" s="218" t="s">
        <v>54</v>
      </c>
      <c r="H23" s="217" t="s">
        <v>53</v>
      </c>
      <c r="I23" s="218" t="s">
        <v>54</v>
      </c>
      <c r="J23" s="217" t="s">
        <v>53</v>
      </c>
      <c r="K23" s="218" t="s">
        <v>54</v>
      </c>
      <c r="L23" s="219" t="s">
        <v>4</v>
      </c>
    </row>
    <row r="24" spans="1:12" ht="12.75" customHeight="1">
      <c r="A24" s="115" t="s">
        <v>87</v>
      </c>
      <c r="B24" s="124">
        <v>11183</v>
      </c>
      <c r="C24" s="221">
        <v>12836</v>
      </c>
      <c r="D24" s="124">
        <v>11587</v>
      </c>
      <c r="E24" s="221">
        <v>14457</v>
      </c>
      <c r="F24" s="124">
        <v>3373</v>
      </c>
      <c r="G24" s="221">
        <v>4176</v>
      </c>
      <c r="H24" s="124">
        <v>4462</v>
      </c>
      <c r="I24" s="221">
        <v>5836</v>
      </c>
      <c r="J24" s="124">
        <v>30605</v>
      </c>
      <c r="K24" s="125">
        <v>37305</v>
      </c>
      <c r="L24" s="222">
        <v>67910</v>
      </c>
    </row>
    <row r="25" spans="1:12" ht="12.75" customHeight="1">
      <c r="A25" s="216" t="s">
        <v>88</v>
      </c>
      <c r="B25" s="223">
        <v>20103</v>
      </c>
      <c r="C25" s="224">
        <v>24142</v>
      </c>
      <c r="D25" s="223">
        <v>22549</v>
      </c>
      <c r="E25" s="224">
        <v>27695</v>
      </c>
      <c r="F25" s="223">
        <v>7863</v>
      </c>
      <c r="G25" s="224">
        <v>9221</v>
      </c>
      <c r="H25" s="223">
        <v>8272</v>
      </c>
      <c r="I25" s="224">
        <v>10584</v>
      </c>
      <c r="J25" s="223">
        <v>58787</v>
      </c>
      <c r="K25" s="224">
        <v>71642</v>
      </c>
      <c r="L25" s="225">
        <v>130429</v>
      </c>
    </row>
    <row r="26" spans="1:12" ht="12.75" customHeight="1">
      <c r="A26" s="115" t="s">
        <v>111</v>
      </c>
      <c r="B26" s="124">
        <v>22925</v>
      </c>
      <c r="C26" s="221">
        <v>29603</v>
      </c>
      <c r="D26" s="124">
        <v>24511</v>
      </c>
      <c r="E26" s="221">
        <v>33028</v>
      </c>
      <c r="F26" s="124">
        <v>10239</v>
      </c>
      <c r="G26" s="221">
        <v>12073</v>
      </c>
      <c r="H26" s="124">
        <v>9076</v>
      </c>
      <c r="I26" s="221">
        <v>11002</v>
      </c>
      <c r="J26" s="124">
        <v>66751</v>
      </c>
      <c r="K26" s="125">
        <v>85706</v>
      </c>
      <c r="L26" s="222">
        <v>152457</v>
      </c>
    </row>
    <row r="27" spans="1:12" ht="12.75" customHeight="1">
      <c r="A27" s="115" t="s">
        <v>119</v>
      </c>
      <c r="B27" s="124">
        <v>27249</v>
      </c>
      <c r="C27" s="221">
        <v>33246</v>
      </c>
      <c r="D27" s="124">
        <v>29081</v>
      </c>
      <c r="E27" s="221">
        <v>40245</v>
      </c>
      <c r="F27" s="124">
        <v>10832</v>
      </c>
      <c r="G27" s="221">
        <v>12526</v>
      </c>
      <c r="H27" s="124">
        <v>13681</v>
      </c>
      <c r="I27" s="221">
        <v>15494</v>
      </c>
      <c r="J27" s="124">
        <v>80843</v>
      </c>
      <c r="K27" s="125">
        <v>101511</v>
      </c>
      <c r="L27" s="222">
        <v>182354</v>
      </c>
    </row>
    <row r="28" spans="1:12" ht="12.75" customHeight="1">
      <c r="A28" s="115" t="s">
        <v>129</v>
      </c>
      <c r="B28" s="124">
        <v>28165</v>
      </c>
      <c r="C28" s="221">
        <v>36186</v>
      </c>
      <c r="D28" s="124">
        <v>30132</v>
      </c>
      <c r="E28" s="221">
        <v>43000</v>
      </c>
      <c r="F28" s="124">
        <v>10970</v>
      </c>
      <c r="G28" s="221">
        <v>12916</v>
      </c>
      <c r="H28" s="124">
        <v>13041</v>
      </c>
      <c r="I28" s="221">
        <v>15213</v>
      </c>
      <c r="J28" s="124">
        <v>82308</v>
      </c>
      <c r="K28" s="125">
        <v>107315</v>
      </c>
      <c r="L28" s="222">
        <v>189623</v>
      </c>
    </row>
    <row r="29" spans="1:12" ht="12.75" customHeight="1">
      <c r="A29" s="115" t="s">
        <v>132</v>
      </c>
      <c r="B29" s="124">
        <v>33996</v>
      </c>
      <c r="C29" s="221">
        <v>44749</v>
      </c>
      <c r="D29" s="124">
        <v>35734</v>
      </c>
      <c r="E29" s="221">
        <v>52694</v>
      </c>
      <c r="F29" s="124">
        <v>14984</v>
      </c>
      <c r="G29" s="221">
        <v>18170</v>
      </c>
      <c r="H29" s="124">
        <v>12725</v>
      </c>
      <c r="I29" s="221">
        <v>15819</v>
      </c>
      <c r="J29" s="124">
        <v>97439</v>
      </c>
      <c r="K29" s="125">
        <v>131432</v>
      </c>
      <c r="L29" s="222">
        <v>228871</v>
      </c>
    </row>
    <row r="30" spans="1:12" ht="12.75" customHeight="1">
      <c r="A30" s="115" t="s">
        <v>160</v>
      </c>
      <c r="B30" s="124">
        <v>36991</v>
      </c>
      <c r="C30" s="221">
        <v>51152</v>
      </c>
      <c r="D30" s="124">
        <v>40427</v>
      </c>
      <c r="E30" s="221">
        <v>60684</v>
      </c>
      <c r="F30" s="124">
        <v>15287</v>
      </c>
      <c r="G30" s="221">
        <v>18586</v>
      </c>
      <c r="H30" s="124">
        <f>12859+898</f>
        <v>13757</v>
      </c>
      <c r="I30" s="221">
        <f>17053+1027</f>
        <v>18080</v>
      </c>
      <c r="J30" s="124">
        <f>SUM(H30,F30,D30,B30)</f>
        <v>106462</v>
      </c>
      <c r="K30" s="125">
        <f>SUM(I30,G30,E30,C30)</f>
        <v>148502</v>
      </c>
      <c r="L30" s="222">
        <f>SUM(J30:K30)</f>
        <v>254964</v>
      </c>
    </row>
    <row r="31" spans="1:12" ht="12.75" customHeight="1">
      <c r="A31" s="115" t="s">
        <v>203</v>
      </c>
      <c r="B31" s="124">
        <v>36855</v>
      </c>
      <c r="C31" s="221">
        <v>51926</v>
      </c>
      <c r="D31" s="124">
        <v>43962</v>
      </c>
      <c r="E31" s="221">
        <v>66575</v>
      </c>
      <c r="F31" s="124">
        <v>16650</v>
      </c>
      <c r="G31" s="221">
        <v>20449</v>
      </c>
      <c r="H31" s="124">
        <v>14101</v>
      </c>
      <c r="I31" s="221">
        <v>20381</v>
      </c>
      <c r="J31" s="124">
        <v>111568</v>
      </c>
      <c r="K31" s="125">
        <v>159331</v>
      </c>
      <c r="L31" s="222">
        <v>270899</v>
      </c>
    </row>
    <row r="39" ht="20.25" customHeight="1"/>
    <row r="40" ht="12" customHeight="1"/>
    <row r="41" spans="1:12" ht="42" customHeight="1">
      <c r="A41" s="489" t="s">
        <v>201</v>
      </c>
      <c r="B41" s="490"/>
      <c r="C41" s="490"/>
      <c r="D41" s="490"/>
      <c r="E41" s="490"/>
      <c r="F41" s="490"/>
      <c r="G41" s="490"/>
      <c r="H41" s="490"/>
      <c r="I41" s="490"/>
      <c r="J41" s="490"/>
      <c r="K41" s="490"/>
      <c r="L41" s="491"/>
    </row>
    <row r="42" spans="1:12" ht="21.75" customHeight="1">
      <c r="A42" s="492" t="s">
        <v>212</v>
      </c>
      <c r="B42" s="493"/>
      <c r="C42" s="493"/>
      <c r="D42" s="493"/>
      <c r="E42" s="493"/>
      <c r="F42" s="493"/>
      <c r="G42" s="493"/>
      <c r="H42" s="493"/>
      <c r="I42" s="493"/>
      <c r="J42" s="493"/>
      <c r="K42" s="493"/>
      <c r="L42" s="494"/>
    </row>
    <row r="43" spans="1:12" ht="11.25" customHeight="1">
      <c r="A43" s="226" t="str">
        <f>"- in het lineair onderwijs: een inschrijving in een leerjaar van een opleiding"</f>
        <v>- in het lineair onderwijs: een inschrijving in een leerjaar van een opleiding</v>
      </c>
      <c r="B43" s="129"/>
      <c r="C43" s="129"/>
      <c r="D43" s="129"/>
      <c r="E43" s="129"/>
      <c r="F43" s="129"/>
      <c r="G43" s="129"/>
      <c r="H43" s="129"/>
      <c r="I43" s="129"/>
      <c r="J43" s="129"/>
      <c r="L43" s="227"/>
    </row>
    <row r="44" spans="1:12" ht="11.25" customHeight="1">
      <c r="A44" s="226" t="str">
        <f>"- in het modulair onderwijs: een inschrijving in een opleiding"</f>
        <v>- in het modulair onderwijs: een inschrijving in een opleiding</v>
      </c>
      <c r="B44" s="129"/>
      <c r="C44" s="129"/>
      <c r="D44" s="129"/>
      <c r="E44" s="129"/>
      <c r="F44" s="129"/>
      <c r="G44" s="129"/>
      <c r="H44" s="129"/>
      <c r="I44" s="129"/>
      <c r="J44" s="129"/>
      <c r="L44" s="227"/>
    </row>
    <row r="45" spans="1:12" ht="12" customHeight="1">
      <c r="A45" s="486" t="s">
        <v>202</v>
      </c>
      <c r="B45" s="487"/>
      <c r="C45" s="487"/>
      <c r="D45" s="487"/>
      <c r="E45" s="487"/>
      <c r="F45" s="487"/>
      <c r="G45" s="487"/>
      <c r="H45" s="487"/>
      <c r="I45" s="487"/>
      <c r="J45" s="487"/>
      <c r="K45" s="487"/>
      <c r="L45" s="488"/>
    </row>
    <row r="46" spans="1:12" ht="39.75" customHeight="1">
      <c r="A46" s="459" t="s">
        <v>209</v>
      </c>
      <c r="B46" s="460"/>
      <c r="C46" s="460"/>
      <c r="D46" s="460"/>
      <c r="E46" s="460"/>
      <c r="F46" s="460"/>
      <c r="G46" s="460"/>
      <c r="H46" s="460"/>
      <c r="I46" s="460"/>
      <c r="J46" s="460"/>
      <c r="K46" s="460"/>
      <c r="L46" s="461"/>
    </row>
  </sheetData>
  <sheetProtection/>
  <mergeCells count="5">
    <mergeCell ref="A2:L2"/>
    <mergeCell ref="A45:L45"/>
    <mergeCell ref="A46:L46"/>
    <mergeCell ref="A41:L41"/>
    <mergeCell ref="A42:L42"/>
  </mergeCells>
  <printOptions horizontalCentered="1"/>
  <pageMargins left="0" right="0" top="0.7874015748031497" bottom="0.5905511811023623" header="0.5118110236220472" footer="0.5118110236220472"/>
  <pageSetup horizontalDpi="600" verticalDpi="600" orientation="portrait" paperSize="9" scale="80" r:id="rId2"/>
  <headerFooter alignWithMargins="0">
    <oddFooter>&amp;R&amp;A</oddFooter>
  </headerFooter>
  <drawing r:id="rId1"/>
</worksheet>
</file>

<file path=xl/worksheets/sheet14.xml><?xml version="1.0" encoding="utf-8"?>
<worksheet xmlns="http://schemas.openxmlformats.org/spreadsheetml/2006/main" xmlns:r="http://schemas.openxmlformats.org/officeDocument/2006/relationships">
  <dimension ref="A1:L43"/>
  <sheetViews>
    <sheetView zoomScalePageLayoutView="0" workbookViewId="0" topLeftCell="A1">
      <selection activeCell="F20" sqref="F20"/>
    </sheetView>
  </sheetViews>
  <sheetFormatPr defaultColWidth="9.140625" defaultRowHeight="12.75"/>
  <cols>
    <col min="1" max="1" width="19.8515625" style="100" customWidth="1"/>
    <col min="2" max="10" width="8.140625" style="100" customWidth="1"/>
    <col min="11" max="12" width="8.140625" style="129" customWidth="1"/>
    <col min="13" max="16384" width="9.140625" style="100" customWidth="1"/>
  </cols>
  <sheetData>
    <row r="1" spans="1:12" ht="11.25" customHeight="1">
      <c r="A1" s="96" t="s">
        <v>219</v>
      </c>
      <c r="B1" s="97"/>
      <c r="C1" s="98"/>
      <c r="D1" s="97"/>
      <c r="E1" s="98"/>
      <c r="F1" s="97"/>
      <c r="G1" s="98"/>
      <c r="H1" s="97"/>
      <c r="I1" s="98"/>
      <c r="J1" s="97"/>
      <c r="K1" s="99"/>
      <c r="L1" s="99"/>
    </row>
    <row r="2" spans="1:12" ht="11.25" customHeight="1">
      <c r="A2" s="455" t="s">
        <v>90</v>
      </c>
      <c r="B2" s="455"/>
      <c r="C2" s="455"/>
      <c r="D2" s="455"/>
      <c r="E2" s="455"/>
      <c r="F2" s="455"/>
      <c r="G2" s="455"/>
      <c r="H2" s="455"/>
      <c r="I2" s="455"/>
      <c r="J2" s="455"/>
      <c r="K2" s="455"/>
      <c r="L2" s="455"/>
    </row>
    <row r="3" spans="1:12" ht="11.25" customHeight="1">
      <c r="A3" s="215" t="s">
        <v>210</v>
      </c>
      <c r="B3" s="215"/>
      <c r="C3" s="215"/>
      <c r="D3" s="215"/>
      <c r="E3" s="215"/>
      <c r="F3" s="215"/>
      <c r="G3" s="215"/>
      <c r="H3" s="215"/>
      <c r="I3" s="215"/>
      <c r="J3" s="215"/>
      <c r="K3" s="215"/>
      <c r="L3" s="215"/>
    </row>
    <row r="4" ht="11.25" customHeight="1"/>
    <row r="5" spans="1:12" ht="11.25" customHeight="1">
      <c r="A5" s="101" t="s">
        <v>85</v>
      </c>
      <c r="B5" s="102"/>
      <c r="C5" s="103"/>
      <c r="D5" s="102"/>
      <c r="E5" s="103"/>
      <c r="F5" s="104"/>
      <c r="G5" s="104"/>
      <c r="H5" s="102"/>
      <c r="I5" s="103"/>
      <c r="J5" s="102"/>
      <c r="K5" s="105"/>
      <c r="L5" s="105"/>
    </row>
    <row r="6" spans="1:12" ht="11.25" customHeight="1">
      <c r="A6" s="97"/>
      <c r="B6" s="97"/>
      <c r="C6" s="98"/>
      <c r="D6" s="97"/>
      <c r="E6" s="98"/>
      <c r="F6" s="97"/>
      <c r="G6" s="98"/>
      <c r="H6" s="97"/>
      <c r="I6" s="98"/>
      <c r="J6" s="97"/>
      <c r="K6" s="99"/>
      <c r="L6" s="99"/>
    </row>
    <row r="7" spans="1:12" ht="11.25" customHeight="1">
      <c r="A7" s="216"/>
      <c r="B7" s="107" t="s">
        <v>11</v>
      </c>
      <c r="C7" s="108"/>
      <c r="D7" s="107" t="s">
        <v>9</v>
      </c>
      <c r="E7" s="108"/>
      <c r="F7" s="107" t="s">
        <v>0</v>
      </c>
      <c r="G7" s="108"/>
      <c r="H7" s="107" t="s">
        <v>84</v>
      </c>
      <c r="I7" s="108"/>
      <c r="J7" s="107" t="s">
        <v>4</v>
      </c>
      <c r="K7" s="109"/>
      <c r="L7" s="110"/>
    </row>
    <row r="8" spans="1:12" ht="11.25" customHeight="1">
      <c r="A8" s="112" t="s">
        <v>86</v>
      </c>
      <c r="B8" s="113" t="s">
        <v>5</v>
      </c>
      <c r="C8" s="114"/>
      <c r="D8" s="112" t="s">
        <v>12</v>
      </c>
      <c r="E8" s="103"/>
      <c r="F8" s="115"/>
      <c r="G8" s="98"/>
      <c r="H8" s="115"/>
      <c r="I8" s="98"/>
      <c r="J8" s="115"/>
      <c r="K8" s="99"/>
      <c r="L8" s="116"/>
    </row>
    <row r="9" spans="1:12" s="220" customFormat="1" ht="11.25" customHeight="1">
      <c r="A9" s="118"/>
      <c r="B9" s="217" t="s">
        <v>53</v>
      </c>
      <c r="C9" s="218" t="s">
        <v>54</v>
      </c>
      <c r="D9" s="217" t="s">
        <v>53</v>
      </c>
      <c r="E9" s="218" t="s">
        <v>54</v>
      </c>
      <c r="F9" s="217" t="s">
        <v>53</v>
      </c>
      <c r="G9" s="218" t="s">
        <v>54</v>
      </c>
      <c r="H9" s="217" t="s">
        <v>53</v>
      </c>
      <c r="I9" s="218" t="s">
        <v>54</v>
      </c>
      <c r="J9" s="217" t="s">
        <v>53</v>
      </c>
      <c r="K9" s="218" t="s">
        <v>54</v>
      </c>
      <c r="L9" s="219" t="s">
        <v>4</v>
      </c>
    </row>
    <row r="10" spans="1:12" ht="11.25" customHeight="1">
      <c r="A10" s="115" t="s">
        <v>87</v>
      </c>
      <c r="B10" s="124">
        <v>1642</v>
      </c>
      <c r="C10" s="221">
        <v>845</v>
      </c>
      <c r="D10" s="124">
        <v>3134</v>
      </c>
      <c r="E10" s="221">
        <v>3177</v>
      </c>
      <c r="F10" s="124">
        <v>582</v>
      </c>
      <c r="G10" s="221">
        <v>613</v>
      </c>
      <c r="H10" s="124">
        <v>751</v>
      </c>
      <c r="I10" s="221">
        <v>664</v>
      </c>
      <c r="J10" s="124">
        <v>6109</v>
      </c>
      <c r="K10" s="125">
        <v>5299</v>
      </c>
      <c r="L10" s="222">
        <v>11408</v>
      </c>
    </row>
    <row r="11" spans="1:12" ht="11.25" customHeight="1">
      <c r="A11" s="216" t="s">
        <v>88</v>
      </c>
      <c r="B11" s="223">
        <v>1879</v>
      </c>
      <c r="C11" s="224">
        <v>955</v>
      </c>
      <c r="D11" s="223">
        <v>3458</v>
      </c>
      <c r="E11" s="224">
        <v>3273</v>
      </c>
      <c r="F11" s="223">
        <v>618</v>
      </c>
      <c r="G11" s="224">
        <v>655</v>
      </c>
      <c r="H11" s="223">
        <v>688</v>
      </c>
      <c r="I11" s="224">
        <v>630</v>
      </c>
      <c r="J11" s="223">
        <v>6643</v>
      </c>
      <c r="K11" s="224">
        <v>5513</v>
      </c>
      <c r="L11" s="225">
        <v>12156</v>
      </c>
    </row>
    <row r="12" spans="1:12" ht="11.25" customHeight="1">
      <c r="A12" s="115" t="s">
        <v>111</v>
      </c>
      <c r="B12" s="124">
        <v>2086</v>
      </c>
      <c r="C12" s="221">
        <v>1048</v>
      </c>
      <c r="D12" s="124">
        <v>3054</v>
      </c>
      <c r="E12" s="221">
        <v>3196</v>
      </c>
      <c r="F12" s="124">
        <v>613</v>
      </c>
      <c r="G12" s="221">
        <v>627</v>
      </c>
      <c r="H12" s="124">
        <v>581</v>
      </c>
      <c r="I12" s="221">
        <v>562</v>
      </c>
      <c r="J12" s="124">
        <v>6334</v>
      </c>
      <c r="K12" s="125">
        <v>5433</v>
      </c>
      <c r="L12" s="222">
        <v>11767</v>
      </c>
    </row>
    <row r="13" spans="1:12" ht="11.25" customHeight="1">
      <c r="A13" s="115" t="s">
        <v>119</v>
      </c>
      <c r="B13" s="124">
        <v>1840</v>
      </c>
      <c r="C13" s="221">
        <v>1001</v>
      </c>
      <c r="D13" s="124">
        <v>2675</v>
      </c>
      <c r="E13" s="221">
        <v>3032</v>
      </c>
      <c r="F13" s="124">
        <v>569</v>
      </c>
      <c r="G13" s="221">
        <v>688</v>
      </c>
      <c r="H13" s="124">
        <v>410</v>
      </c>
      <c r="I13" s="221">
        <v>459</v>
      </c>
      <c r="J13" s="124">
        <v>5494</v>
      </c>
      <c r="K13" s="125">
        <v>5180</v>
      </c>
      <c r="L13" s="222">
        <v>10674</v>
      </c>
    </row>
    <row r="14" spans="1:12" ht="11.25" customHeight="1">
      <c r="A14" s="115" t="s">
        <v>129</v>
      </c>
      <c r="B14" s="124">
        <v>1453</v>
      </c>
      <c r="C14" s="221">
        <v>850</v>
      </c>
      <c r="D14" s="124">
        <v>2037</v>
      </c>
      <c r="E14" s="221">
        <v>2600</v>
      </c>
      <c r="F14" s="124">
        <v>566</v>
      </c>
      <c r="G14" s="221">
        <v>714</v>
      </c>
      <c r="H14" s="124">
        <v>272</v>
      </c>
      <c r="I14" s="221">
        <v>323</v>
      </c>
      <c r="J14" s="124">
        <v>4328</v>
      </c>
      <c r="K14" s="125">
        <v>4487</v>
      </c>
      <c r="L14" s="222">
        <v>8815</v>
      </c>
    </row>
    <row r="15" spans="1:12" ht="11.25" customHeight="1">
      <c r="A15" s="115" t="s">
        <v>132</v>
      </c>
      <c r="B15" s="124">
        <v>987</v>
      </c>
      <c r="C15" s="221">
        <v>550</v>
      </c>
      <c r="D15" s="124">
        <v>1700</v>
      </c>
      <c r="E15" s="221">
        <v>2268</v>
      </c>
      <c r="F15" s="124">
        <v>423</v>
      </c>
      <c r="G15" s="221">
        <v>442</v>
      </c>
      <c r="H15" s="124">
        <v>116</v>
      </c>
      <c r="I15" s="221">
        <v>164</v>
      </c>
      <c r="J15" s="124">
        <v>3226</v>
      </c>
      <c r="K15" s="125">
        <v>3424</v>
      </c>
      <c r="L15" s="222">
        <v>6650</v>
      </c>
    </row>
    <row r="16" spans="1:12" ht="11.25" customHeight="1">
      <c r="A16" s="115" t="s">
        <v>160</v>
      </c>
      <c r="B16" s="124">
        <v>607</v>
      </c>
      <c r="C16" s="221">
        <v>355</v>
      </c>
      <c r="D16" s="124">
        <v>1334</v>
      </c>
      <c r="E16" s="221">
        <v>1901</v>
      </c>
      <c r="F16" s="124">
        <v>251</v>
      </c>
      <c r="G16" s="221">
        <v>336</v>
      </c>
      <c r="H16" s="124">
        <v>91</v>
      </c>
      <c r="I16" s="221">
        <v>74</v>
      </c>
      <c r="J16" s="124">
        <f>SUM(H16,F16,D16,B16)</f>
        <v>2283</v>
      </c>
      <c r="K16" s="125">
        <f>SUM(I16,G16,E16,C16)</f>
        <v>2666</v>
      </c>
      <c r="L16" s="222">
        <f>SUM(J16:K16)</f>
        <v>4949</v>
      </c>
    </row>
    <row r="17" spans="1:12" ht="11.25" customHeight="1">
      <c r="A17" s="216" t="s">
        <v>203</v>
      </c>
      <c r="B17" s="223">
        <v>475</v>
      </c>
      <c r="C17" s="224">
        <v>186</v>
      </c>
      <c r="D17" s="223">
        <v>1154</v>
      </c>
      <c r="E17" s="224">
        <v>1697</v>
      </c>
      <c r="F17" s="223">
        <v>146</v>
      </c>
      <c r="G17" s="224">
        <v>232</v>
      </c>
      <c r="H17" s="223">
        <v>60</v>
      </c>
      <c r="I17" s="224">
        <v>27</v>
      </c>
      <c r="J17" s="223">
        <v>1835</v>
      </c>
      <c r="K17" s="224">
        <v>2142</v>
      </c>
      <c r="L17" s="225">
        <v>3977</v>
      </c>
    </row>
    <row r="18" spans="1:12" ht="11.25" customHeight="1">
      <c r="A18" s="137"/>
      <c r="B18" s="125"/>
      <c r="C18" s="221"/>
      <c r="D18" s="221"/>
      <c r="E18" s="125"/>
      <c r="F18" s="125"/>
      <c r="G18" s="221"/>
      <c r="H18" s="125"/>
      <c r="I18" s="128"/>
      <c r="K18" s="100"/>
      <c r="L18" s="100"/>
    </row>
    <row r="19" spans="1:12" ht="11.25" customHeight="1">
      <c r="A19" s="101" t="s">
        <v>89</v>
      </c>
      <c r="B19" s="102"/>
      <c r="C19" s="103"/>
      <c r="D19" s="102"/>
      <c r="E19" s="103"/>
      <c r="F19" s="102"/>
      <c r="G19" s="104"/>
      <c r="H19" s="102"/>
      <c r="I19" s="103"/>
      <c r="J19" s="102"/>
      <c r="K19" s="105"/>
      <c r="L19" s="105"/>
    </row>
    <row r="20" spans="1:12" ht="11.25" customHeight="1">
      <c r="A20" s="97"/>
      <c r="B20" s="97"/>
      <c r="C20" s="98"/>
      <c r="D20" s="97"/>
      <c r="E20" s="98"/>
      <c r="F20" s="97"/>
      <c r="G20" s="98"/>
      <c r="H20" s="97"/>
      <c r="I20" s="98"/>
      <c r="J20" s="97"/>
      <c r="K20" s="99"/>
      <c r="L20" s="99"/>
    </row>
    <row r="21" spans="1:12" ht="11.25" customHeight="1">
      <c r="A21" s="216"/>
      <c r="B21" s="107" t="s">
        <v>11</v>
      </c>
      <c r="C21" s="108"/>
      <c r="D21" s="107" t="s">
        <v>9</v>
      </c>
      <c r="E21" s="108"/>
      <c r="F21" s="107" t="s">
        <v>0</v>
      </c>
      <c r="G21" s="108"/>
      <c r="H21" s="107" t="s">
        <v>84</v>
      </c>
      <c r="I21" s="108"/>
      <c r="J21" s="107" t="s">
        <v>4</v>
      </c>
      <c r="K21" s="109"/>
      <c r="L21" s="110"/>
    </row>
    <row r="22" spans="1:12" ht="11.25" customHeight="1">
      <c r="A22" s="112" t="s">
        <v>86</v>
      </c>
      <c r="B22" s="113" t="s">
        <v>5</v>
      </c>
      <c r="C22" s="114"/>
      <c r="D22" s="112" t="s">
        <v>12</v>
      </c>
      <c r="E22" s="103"/>
      <c r="F22" s="115"/>
      <c r="G22" s="98"/>
      <c r="H22" s="115"/>
      <c r="I22" s="98"/>
      <c r="J22" s="115"/>
      <c r="K22" s="99"/>
      <c r="L22" s="116"/>
    </row>
    <row r="23" spans="1:12" s="220" customFormat="1" ht="11.25" customHeight="1">
      <c r="A23" s="118"/>
      <c r="B23" s="217" t="s">
        <v>53</v>
      </c>
      <c r="C23" s="218" t="s">
        <v>54</v>
      </c>
      <c r="D23" s="217" t="s">
        <v>53</v>
      </c>
      <c r="E23" s="218" t="s">
        <v>54</v>
      </c>
      <c r="F23" s="217" t="s">
        <v>53</v>
      </c>
      <c r="G23" s="218" t="s">
        <v>54</v>
      </c>
      <c r="H23" s="217" t="s">
        <v>53</v>
      </c>
      <c r="I23" s="218" t="s">
        <v>54</v>
      </c>
      <c r="J23" s="217" t="s">
        <v>53</v>
      </c>
      <c r="K23" s="218" t="s">
        <v>54</v>
      </c>
      <c r="L23" s="219" t="s">
        <v>4</v>
      </c>
    </row>
    <row r="24" spans="1:12" ht="11.25" customHeight="1">
      <c r="A24" s="115" t="s">
        <v>87</v>
      </c>
      <c r="B24" s="124">
        <v>686</v>
      </c>
      <c r="C24" s="221">
        <v>595</v>
      </c>
      <c r="D24" s="124">
        <v>1270</v>
      </c>
      <c r="E24" s="221">
        <v>1808</v>
      </c>
      <c r="F24" s="124">
        <v>328</v>
      </c>
      <c r="G24" s="221">
        <v>403</v>
      </c>
      <c r="H24" s="124">
        <v>181</v>
      </c>
      <c r="I24" s="221">
        <v>228</v>
      </c>
      <c r="J24" s="124">
        <v>2465</v>
      </c>
      <c r="K24" s="125">
        <v>3034</v>
      </c>
      <c r="L24" s="222">
        <v>5499</v>
      </c>
    </row>
    <row r="25" spans="1:12" ht="11.25" customHeight="1">
      <c r="A25" s="216" t="s">
        <v>88</v>
      </c>
      <c r="B25" s="223">
        <v>923</v>
      </c>
      <c r="C25" s="224">
        <v>911</v>
      </c>
      <c r="D25" s="223">
        <v>2021</v>
      </c>
      <c r="E25" s="224">
        <v>2859</v>
      </c>
      <c r="F25" s="223">
        <v>597</v>
      </c>
      <c r="G25" s="224">
        <v>822</v>
      </c>
      <c r="H25" s="223">
        <v>305</v>
      </c>
      <c r="I25" s="224">
        <v>458</v>
      </c>
      <c r="J25" s="223">
        <v>3846</v>
      </c>
      <c r="K25" s="224">
        <v>5050</v>
      </c>
      <c r="L25" s="225">
        <v>8896</v>
      </c>
    </row>
    <row r="26" spans="1:12" ht="11.25" customHeight="1">
      <c r="A26" s="115" t="s">
        <v>111</v>
      </c>
      <c r="B26" s="124">
        <v>1235</v>
      </c>
      <c r="C26" s="221">
        <v>1215</v>
      </c>
      <c r="D26" s="124">
        <v>2632</v>
      </c>
      <c r="E26" s="221">
        <v>3663</v>
      </c>
      <c r="F26" s="124">
        <v>707</v>
      </c>
      <c r="G26" s="221">
        <v>1110</v>
      </c>
      <c r="H26" s="124">
        <v>332</v>
      </c>
      <c r="I26" s="221">
        <v>612</v>
      </c>
      <c r="J26" s="124">
        <v>4906</v>
      </c>
      <c r="K26" s="125">
        <v>6600</v>
      </c>
      <c r="L26" s="222">
        <v>11506</v>
      </c>
    </row>
    <row r="27" spans="1:12" ht="11.25" customHeight="1">
      <c r="A27" s="115" t="s">
        <v>119</v>
      </c>
      <c r="B27" s="124">
        <v>1976</v>
      </c>
      <c r="C27" s="221">
        <v>2110</v>
      </c>
      <c r="D27" s="124">
        <v>3416</v>
      </c>
      <c r="E27" s="221">
        <v>4859</v>
      </c>
      <c r="F27" s="124">
        <v>848</v>
      </c>
      <c r="G27" s="221">
        <v>1352</v>
      </c>
      <c r="H27" s="124">
        <v>491</v>
      </c>
      <c r="I27" s="221">
        <v>709</v>
      </c>
      <c r="J27" s="124">
        <v>6731</v>
      </c>
      <c r="K27" s="125">
        <v>9030</v>
      </c>
      <c r="L27" s="222">
        <v>15761</v>
      </c>
    </row>
    <row r="28" spans="1:12" ht="11.25" customHeight="1">
      <c r="A28" s="115" t="s">
        <v>129</v>
      </c>
      <c r="B28" s="124">
        <v>2534</v>
      </c>
      <c r="C28" s="221">
        <v>2650</v>
      </c>
      <c r="D28" s="124">
        <v>3904</v>
      </c>
      <c r="E28" s="221">
        <v>5610</v>
      </c>
      <c r="F28" s="124">
        <v>1030</v>
      </c>
      <c r="G28" s="221">
        <v>1550</v>
      </c>
      <c r="H28" s="124">
        <v>716</v>
      </c>
      <c r="I28" s="221">
        <v>879</v>
      </c>
      <c r="J28" s="124">
        <v>8184</v>
      </c>
      <c r="K28" s="125">
        <v>10689</v>
      </c>
      <c r="L28" s="222">
        <v>18873</v>
      </c>
    </row>
    <row r="29" spans="1:12" ht="11.25" customHeight="1">
      <c r="A29" s="115" t="s">
        <v>132</v>
      </c>
      <c r="B29" s="124">
        <v>2681</v>
      </c>
      <c r="C29" s="221">
        <v>2863</v>
      </c>
      <c r="D29" s="124">
        <v>4097</v>
      </c>
      <c r="E29" s="221">
        <v>6326</v>
      </c>
      <c r="F29" s="124">
        <v>1098</v>
      </c>
      <c r="G29" s="221">
        <v>1599</v>
      </c>
      <c r="H29" s="124">
        <v>848</v>
      </c>
      <c r="I29" s="221">
        <v>1187</v>
      </c>
      <c r="J29" s="124">
        <v>8724</v>
      </c>
      <c r="K29" s="125">
        <v>11975</v>
      </c>
      <c r="L29" s="222">
        <v>20699</v>
      </c>
    </row>
    <row r="30" spans="1:12" ht="11.25" customHeight="1">
      <c r="A30" s="115" t="s">
        <v>160</v>
      </c>
      <c r="B30" s="124">
        <v>2869</v>
      </c>
      <c r="C30" s="221">
        <v>3143</v>
      </c>
      <c r="D30" s="124">
        <v>4347</v>
      </c>
      <c r="E30" s="221">
        <v>7144</v>
      </c>
      <c r="F30" s="124">
        <v>1212</v>
      </c>
      <c r="G30" s="221">
        <v>1671</v>
      </c>
      <c r="H30" s="124">
        <v>911</v>
      </c>
      <c r="I30" s="221">
        <v>1273</v>
      </c>
      <c r="J30" s="124">
        <f>SUM(H30,F30,D30,B30)</f>
        <v>9339</v>
      </c>
      <c r="K30" s="125">
        <f>SUM(I30,G30,E30,C30)</f>
        <v>13231</v>
      </c>
      <c r="L30" s="222">
        <f>SUM(J30:K30)</f>
        <v>22570</v>
      </c>
    </row>
    <row r="31" spans="1:12" ht="11.25" customHeight="1">
      <c r="A31" s="115" t="s">
        <v>203</v>
      </c>
      <c r="B31" s="124">
        <v>2695</v>
      </c>
      <c r="C31" s="221">
        <v>2817</v>
      </c>
      <c r="D31" s="124">
        <v>4747</v>
      </c>
      <c r="E31" s="221">
        <v>7806</v>
      </c>
      <c r="F31" s="124">
        <v>859</v>
      </c>
      <c r="G31" s="221">
        <v>1114</v>
      </c>
      <c r="H31" s="124">
        <v>825</v>
      </c>
      <c r="I31" s="221">
        <v>1245</v>
      </c>
      <c r="J31" s="124">
        <v>9126</v>
      </c>
      <c r="K31" s="125">
        <v>12982</v>
      </c>
      <c r="L31" s="222">
        <v>22108</v>
      </c>
    </row>
    <row r="33" spans="1:12" ht="96" customHeight="1">
      <c r="A33" s="495" t="s">
        <v>208</v>
      </c>
      <c r="B33" s="496"/>
      <c r="C33" s="496"/>
      <c r="D33" s="496"/>
      <c r="E33" s="496"/>
      <c r="F33" s="496"/>
      <c r="G33" s="496"/>
      <c r="H33" s="496"/>
      <c r="I33" s="496"/>
      <c r="J33" s="496"/>
      <c r="K33" s="496"/>
      <c r="L33" s="497"/>
    </row>
    <row r="34" spans="1:12" s="129" customFormat="1" ht="12" customHeight="1">
      <c r="A34" s="228"/>
      <c r="B34" s="228"/>
      <c r="C34" s="228"/>
      <c r="D34" s="228"/>
      <c r="E34" s="228"/>
      <c r="F34" s="228"/>
      <c r="G34" s="228"/>
      <c r="H34" s="228"/>
      <c r="I34" s="228"/>
      <c r="J34" s="228"/>
      <c r="K34" s="228"/>
      <c r="L34" s="228"/>
    </row>
    <row r="35" spans="1:12" ht="65.25" customHeight="1">
      <c r="A35" s="489" t="s">
        <v>201</v>
      </c>
      <c r="B35" s="490"/>
      <c r="C35" s="490"/>
      <c r="D35" s="490"/>
      <c r="E35" s="490"/>
      <c r="F35" s="490"/>
      <c r="G35" s="490"/>
      <c r="H35" s="490"/>
      <c r="I35" s="490"/>
      <c r="J35" s="490"/>
      <c r="K35" s="490"/>
      <c r="L35" s="491"/>
    </row>
    <row r="36" spans="1:12" ht="28.5" customHeight="1">
      <c r="A36" s="492" t="s">
        <v>212</v>
      </c>
      <c r="B36" s="493"/>
      <c r="C36" s="493"/>
      <c r="D36" s="493"/>
      <c r="E36" s="493"/>
      <c r="F36" s="493"/>
      <c r="G36" s="493"/>
      <c r="H36" s="493"/>
      <c r="I36" s="493"/>
      <c r="J36" s="493"/>
      <c r="K36" s="493"/>
      <c r="L36" s="494"/>
    </row>
    <row r="37" spans="1:12" ht="9.75">
      <c r="A37" s="226" t="str">
        <f>"- in het lineair onderwijs: een inschrijving in een leerjaar van een opleiding"</f>
        <v>- in het lineair onderwijs: een inschrijving in een leerjaar van een opleiding</v>
      </c>
      <c r="B37" s="129"/>
      <c r="C37" s="129"/>
      <c r="D37" s="129"/>
      <c r="E37" s="129"/>
      <c r="F37" s="129"/>
      <c r="G37" s="129"/>
      <c r="H37" s="129"/>
      <c r="I37" s="129"/>
      <c r="J37" s="129"/>
      <c r="L37" s="227"/>
    </row>
    <row r="38" spans="1:12" ht="14.25" customHeight="1">
      <c r="A38" s="226" t="str">
        <f>"- in het modulair onderwijs: een inschrijving in een opleiding"</f>
        <v>- in het modulair onderwijs: een inschrijving in een opleiding</v>
      </c>
      <c r="B38" s="129"/>
      <c r="C38" s="129"/>
      <c r="D38" s="129"/>
      <c r="E38" s="129"/>
      <c r="F38" s="129"/>
      <c r="G38" s="129"/>
      <c r="H38" s="129"/>
      <c r="I38" s="129"/>
      <c r="J38" s="129"/>
      <c r="L38" s="227"/>
    </row>
    <row r="39" spans="1:12" ht="29.25" customHeight="1">
      <c r="A39" s="486" t="s">
        <v>207</v>
      </c>
      <c r="B39" s="487"/>
      <c r="C39" s="487"/>
      <c r="D39" s="487"/>
      <c r="E39" s="487"/>
      <c r="F39" s="487"/>
      <c r="G39" s="487"/>
      <c r="H39" s="487"/>
      <c r="I39" s="487"/>
      <c r="J39" s="487"/>
      <c r="K39" s="487"/>
      <c r="L39" s="488"/>
    </row>
    <row r="40" spans="1:12" ht="54.75" customHeight="1">
      <c r="A40" s="459" t="s">
        <v>209</v>
      </c>
      <c r="B40" s="460"/>
      <c r="C40" s="460"/>
      <c r="D40" s="460"/>
      <c r="E40" s="460"/>
      <c r="F40" s="460"/>
      <c r="G40" s="460"/>
      <c r="H40" s="460"/>
      <c r="I40" s="460"/>
      <c r="J40" s="460"/>
      <c r="K40" s="460"/>
      <c r="L40" s="461"/>
    </row>
    <row r="43" ht="9.75">
      <c r="A43" s="145"/>
    </row>
  </sheetData>
  <sheetProtection/>
  <mergeCells count="6">
    <mergeCell ref="A40:L40"/>
    <mergeCell ref="A35:L35"/>
    <mergeCell ref="A2:L2"/>
    <mergeCell ref="A36:L36"/>
    <mergeCell ref="A39:L39"/>
    <mergeCell ref="A33:L33"/>
  </mergeCells>
  <printOptions horizontalCentered="1"/>
  <pageMargins left="0.1968503937007874" right="0.1968503937007874" top="0.5905511811023623" bottom="0.3937007874015748" header="0.5118110236220472" footer="0.5118110236220472"/>
  <pageSetup horizontalDpi="600" verticalDpi="600" orientation="portrait" paperSize="9" scale="85" r:id="rId2"/>
  <headerFooter alignWithMargins="0">
    <oddFooter>&amp;R&amp;A</oddFooter>
  </headerFooter>
  <drawing r:id="rId1"/>
</worksheet>
</file>

<file path=xl/worksheets/sheet15.xml><?xml version="1.0" encoding="utf-8"?>
<worksheet xmlns="http://schemas.openxmlformats.org/spreadsheetml/2006/main" xmlns:r="http://schemas.openxmlformats.org/officeDocument/2006/relationships">
  <dimension ref="A1:L52"/>
  <sheetViews>
    <sheetView zoomScalePageLayoutView="0" workbookViewId="0" topLeftCell="A1">
      <selection activeCell="A30" sqref="A30"/>
    </sheetView>
  </sheetViews>
  <sheetFormatPr defaultColWidth="9.140625" defaultRowHeight="12.75"/>
  <cols>
    <col min="1" max="1" width="18.57421875" style="142" customWidth="1"/>
    <col min="2" max="12" width="8.28125" style="142" customWidth="1"/>
    <col min="13" max="16384" width="9.140625" style="142" customWidth="1"/>
  </cols>
  <sheetData>
    <row r="1" ht="9.75">
      <c r="A1" s="96" t="s">
        <v>219</v>
      </c>
    </row>
    <row r="18" spans="1:12" s="100" customFormat="1" ht="12.75" customHeight="1">
      <c r="A18" s="455" t="s">
        <v>243</v>
      </c>
      <c r="B18" s="455"/>
      <c r="C18" s="455"/>
      <c r="D18" s="455"/>
      <c r="E18" s="455"/>
      <c r="F18" s="455"/>
      <c r="G18" s="455"/>
      <c r="H18" s="455"/>
      <c r="I18" s="455"/>
      <c r="J18" s="455"/>
      <c r="K18" s="455"/>
      <c r="L18" s="455"/>
    </row>
    <row r="19" spans="1:12" s="100" customFormat="1" ht="12.75" customHeight="1">
      <c r="A19" s="215" t="s">
        <v>244</v>
      </c>
      <c r="B19" s="215"/>
      <c r="C19" s="215"/>
      <c r="D19" s="215"/>
      <c r="E19" s="215"/>
      <c r="F19" s="215"/>
      <c r="G19" s="215"/>
      <c r="H19" s="215"/>
      <c r="I19" s="215"/>
      <c r="J19" s="215"/>
      <c r="K19" s="215"/>
      <c r="L19" s="215"/>
    </row>
    <row r="20" spans="11:12" s="100" customFormat="1" ht="12.75" customHeight="1">
      <c r="K20" s="129"/>
      <c r="L20" s="129"/>
    </row>
    <row r="21" spans="1:12" s="100" customFormat="1" ht="12.75" customHeight="1">
      <c r="A21" s="101" t="s">
        <v>85</v>
      </c>
      <c r="B21" s="102"/>
      <c r="C21" s="103"/>
      <c r="D21" s="102"/>
      <c r="E21" s="103"/>
      <c r="F21" s="104"/>
      <c r="G21" s="104"/>
      <c r="H21" s="102"/>
      <c r="I21" s="103"/>
      <c r="J21" s="102"/>
      <c r="K21" s="105"/>
      <c r="L21" s="105"/>
    </row>
    <row r="22" spans="1:12" s="100" customFormat="1" ht="12.75" customHeight="1">
      <c r="A22" s="97"/>
      <c r="B22" s="97"/>
      <c r="C22" s="98"/>
      <c r="D22" s="97"/>
      <c r="E22" s="98"/>
      <c r="F22" s="97"/>
      <c r="G22" s="98"/>
      <c r="H22" s="97"/>
      <c r="I22" s="98"/>
      <c r="J22" s="97"/>
      <c r="K22" s="99"/>
      <c r="L22" s="99"/>
    </row>
    <row r="23" spans="1:12" s="100" customFormat="1" ht="12.75" customHeight="1">
      <c r="A23" s="216"/>
      <c r="B23" s="107" t="s">
        <v>11</v>
      </c>
      <c r="C23" s="108"/>
      <c r="D23" s="107" t="s">
        <v>9</v>
      </c>
      <c r="E23" s="108"/>
      <c r="F23" s="107" t="s">
        <v>0</v>
      </c>
      <c r="G23" s="108"/>
      <c r="H23" s="107" t="s">
        <v>84</v>
      </c>
      <c r="I23" s="108"/>
      <c r="J23" s="107" t="s">
        <v>4</v>
      </c>
      <c r="K23" s="109"/>
      <c r="L23" s="110"/>
    </row>
    <row r="24" spans="1:12" s="100" customFormat="1" ht="12.75" customHeight="1">
      <c r="A24" s="112" t="s">
        <v>86</v>
      </c>
      <c r="B24" s="113" t="s">
        <v>5</v>
      </c>
      <c r="C24" s="114"/>
      <c r="D24" s="112" t="s">
        <v>12</v>
      </c>
      <c r="E24" s="103"/>
      <c r="F24" s="115"/>
      <c r="G24" s="98"/>
      <c r="H24" s="115"/>
      <c r="I24" s="98"/>
      <c r="J24" s="115"/>
      <c r="K24" s="99"/>
      <c r="L24" s="116"/>
    </row>
    <row r="25" spans="1:12" s="220" customFormat="1" ht="12.75" customHeight="1">
      <c r="A25" s="118"/>
      <c r="B25" s="217" t="s">
        <v>53</v>
      </c>
      <c r="C25" s="218" t="s">
        <v>54</v>
      </c>
      <c r="D25" s="217" t="s">
        <v>53</v>
      </c>
      <c r="E25" s="218" t="s">
        <v>54</v>
      </c>
      <c r="F25" s="217" t="s">
        <v>53</v>
      </c>
      <c r="G25" s="218" t="s">
        <v>54</v>
      </c>
      <c r="H25" s="217" t="s">
        <v>53</v>
      </c>
      <c r="I25" s="218" t="s">
        <v>54</v>
      </c>
      <c r="J25" s="217" t="s">
        <v>53</v>
      </c>
      <c r="K25" s="218" t="s">
        <v>54</v>
      </c>
      <c r="L25" s="219" t="s">
        <v>4</v>
      </c>
    </row>
    <row r="26" spans="1:12" s="100" customFormat="1" ht="12.75" customHeight="1">
      <c r="A26" s="115" t="s">
        <v>245</v>
      </c>
      <c r="B26" s="124">
        <v>536</v>
      </c>
      <c r="C26" s="221">
        <v>390</v>
      </c>
      <c r="D26" s="124">
        <v>1844</v>
      </c>
      <c r="E26" s="221">
        <v>4300</v>
      </c>
      <c r="F26" s="124">
        <v>129</v>
      </c>
      <c r="G26" s="221">
        <v>27</v>
      </c>
      <c r="H26" s="124">
        <v>217</v>
      </c>
      <c r="I26" s="221">
        <v>529</v>
      </c>
      <c r="J26" s="124">
        <f>SUM(H26,F26,D26,B26)</f>
        <v>2726</v>
      </c>
      <c r="K26" s="125">
        <f>SUM(I26,G26,E26,C26)</f>
        <v>5246</v>
      </c>
      <c r="L26" s="222">
        <f>SUM(J26:K26)</f>
        <v>7972</v>
      </c>
    </row>
    <row r="27" spans="1:9" s="100" customFormat="1" ht="12.75" customHeight="1">
      <c r="A27" s="137"/>
      <c r="B27" s="125"/>
      <c r="C27" s="221"/>
      <c r="D27" s="221"/>
      <c r="E27" s="125"/>
      <c r="F27" s="125"/>
      <c r="G27" s="221"/>
      <c r="H27" s="125"/>
      <c r="I27" s="128"/>
    </row>
    <row r="28" spans="1:12" s="100" customFormat="1" ht="12.75" customHeight="1">
      <c r="A28" s="101" t="s">
        <v>89</v>
      </c>
      <c r="B28" s="102"/>
      <c r="C28" s="103"/>
      <c r="D28" s="102"/>
      <c r="E28" s="103"/>
      <c r="F28" s="102"/>
      <c r="G28" s="104"/>
      <c r="H28" s="102"/>
      <c r="I28" s="103"/>
      <c r="J28" s="102"/>
      <c r="K28" s="105"/>
      <c r="L28" s="105"/>
    </row>
    <row r="29" spans="1:12" s="100" customFormat="1" ht="12.75" customHeight="1">
      <c r="A29" s="97"/>
      <c r="B29" s="97"/>
      <c r="C29" s="98"/>
      <c r="D29" s="97"/>
      <c r="E29" s="98"/>
      <c r="F29" s="97"/>
      <c r="G29" s="98"/>
      <c r="H29" s="97"/>
      <c r="I29" s="98"/>
      <c r="J29" s="97"/>
      <c r="K29" s="99"/>
      <c r="L29" s="99"/>
    </row>
    <row r="30" spans="1:12" s="100" customFormat="1" ht="12.75" customHeight="1">
      <c r="A30" s="216"/>
      <c r="B30" s="107" t="s">
        <v>11</v>
      </c>
      <c r="C30" s="108"/>
      <c r="D30" s="107" t="s">
        <v>9</v>
      </c>
      <c r="E30" s="108"/>
      <c r="F30" s="107" t="s">
        <v>0</v>
      </c>
      <c r="G30" s="108"/>
      <c r="H30" s="107" t="s">
        <v>84</v>
      </c>
      <c r="I30" s="108"/>
      <c r="J30" s="107" t="s">
        <v>4</v>
      </c>
      <c r="K30" s="109"/>
      <c r="L30" s="110"/>
    </row>
    <row r="31" spans="1:12" s="100" customFormat="1" ht="12.75" customHeight="1">
      <c r="A31" s="112" t="s">
        <v>86</v>
      </c>
      <c r="B31" s="113" t="s">
        <v>5</v>
      </c>
      <c r="C31" s="114"/>
      <c r="D31" s="112" t="s">
        <v>12</v>
      </c>
      <c r="E31" s="103"/>
      <c r="F31" s="115"/>
      <c r="G31" s="98"/>
      <c r="H31" s="115"/>
      <c r="I31" s="98"/>
      <c r="J31" s="115"/>
      <c r="K31" s="99"/>
      <c r="L31" s="116"/>
    </row>
    <row r="32" spans="1:12" s="220" customFormat="1" ht="12.75" customHeight="1">
      <c r="A32" s="118"/>
      <c r="B32" s="217" t="s">
        <v>53</v>
      </c>
      <c r="C32" s="218" t="s">
        <v>54</v>
      </c>
      <c r="D32" s="217" t="s">
        <v>53</v>
      </c>
      <c r="E32" s="218" t="s">
        <v>54</v>
      </c>
      <c r="F32" s="217" t="s">
        <v>53</v>
      </c>
      <c r="G32" s="218" t="s">
        <v>54</v>
      </c>
      <c r="H32" s="217" t="s">
        <v>53</v>
      </c>
      <c r="I32" s="218" t="s">
        <v>54</v>
      </c>
      <c r="J32" s="217" t="s">
        <v>53</v>
      </c>
      <c r="K32" s="218" t="s">
        <v>54</v>
      </c>
      <c r="L32" s="219" t="s">
        <v>4</v>
      </c>
    </row>
    <row r="33" spans="1:12" s="100" customFormat="1" ht="12.75" customHeight="1">
      <c r="A33" s="115" t="s">
        <v>245</v>
      </c>
      <c r="B33" s="124">
        <v>38730</v>
      </c>
      <c r="C33" s="221">
        <v>58443</v>
      </c>
      <c r="D33" s="124">
        <v>44768</v>
      </c>
      <c r="E33" s="221">
        <v>68652</v>
      </c>
      <c r="F33" s="124">
        <v>17571</v>
      </c>
      <c r="G33" s="221">
        <v>21662</v>
      </c>
      <c r="H33" s="124">
        <v>17075</v>
      </c>
      <c r="I33" s="221">
        <v>25220</v>
      </c>
      <c r="J33" s="124">
        <f>SUM(H33,F33,D33,B33)</f>
        <v>118144</v>
      </c>
      <c r="K33" s="125">
        <f>SUM(I33,G33,E33,C33)</f>
        <v>173977</v>
      </c>
      <c r="L33" s="222">
        <f>SUM(J33:K33)</f>
        <v>292121</v>
      </c>
    </row>
    <row r="37" spans="1:12" s="100" customFormat="1" ht="12.75" customHeight="1">
      <c r="A37" s="455" t="s">
        <v>246</v>
      </c>
      <c r="B37" s="455"/>
      <c r="C37" s="455"/>
      <c r="D37" s="455"/>
      <c r="E37" s="455"/>
      <c r="F37" s="455"/>
      <c r="G37" s="455"/>
      <c r="H37" s="455"/>
      <c r="I37" s="455"/>
      <c r="J37" s="455"/>
      <c r="K37" s="455"/>
      <c r="L37" s="455"/>
    </row>
    <row r="38" spans="1:12" s="100" customFormat="1" ht="12.75" customHeight="1">
      <c r="A38" s="215" t="s">
        <v>244</v>
      </c>
      <c r="B38" s="215"/>
      <c r="C38" s="215"/>
      <c r="D38" s="215"/>
      <c r="E38" s="215"/>
      <c r="F38" s="215"/>
      <c r="G38" s="215"/>
      <c r="H38" s="215"/>
      <c r="I38" s="215"/>
      <c r="J38" s="215"/>
      <c r="K38" s="215"/>
      <c r="L38" s="215"/>
    </row>
    <row r="39" spans="11:12" s="100" customFormat="1" ht="12.75" customHeight="1">
      <c r="K39" s="129"/>
      <c r="L39" s="129"/>
    </row>
    <row r="40" spans="1:12" s="100" customFormat="1" ht="12.75" customHeight="1">
      <c r="A40" s="101" t="s">
        <v>85</v>
      </c>
      <c r="B40" s="102"/>
      <c r="C40" s="103"/>
      <c r="D40" s="102"/>
      <c r="E40" s="103"/>
      <c r="F40" s="104"/>
      <c r="G40" s="104"/>
      <c r="H40" s="102"/>
      <c r="I40" s="103"/>
      <c r="J40" s="102"/>
      <c r="K40" s="105"/>
      <c r="L40" s="105"/>
    </row>
    <row r="41" spans="1:12" s="100" customFormat="1" ht="12.75" customHeight="1">
      <c r="A41" s="97"/>
      <c r="B41" s="97"/>
      <c r="C41" s="98"/>
      <c r="D41" s="97"/>
      <c r="E41" s="98"/>
      <c r="F41" s="97"/>
      <c r="G41" s="98"/>
      <c r="H41" s="97"/>
      <c r="I41" s="98"/>
      <c r="J41" s="97"/>
      <c r="K41" s="99"/>
      <c r="L41" s="99"/>
    </row>
    <row r="42" spans="1:12" s="100" customFormat="1" ht="12.75" customHeight="1">
      <c r="A42" s="216"/>
      <c r="B42" s="107" t="s">
        <v>11</v>
      </c>
      <c r="C42" s="108"/>
      <c r="D42" s="107" t="s">
        <v>9</v>
      </c>
      <c r="E42" s="108"/>
      <c r="F42" s="107" t="s">
        <v>0</v>
      </c>
      <c r="G42" s="108"/>
      <c r="H42" s="107" t="s">
        <v>84</v>
      </c>
      <c r="I42" s="108"/>
      <c r="J42" s="107" t="s">
        <v>4</v>
      </c>
      <c r="K42" s="109"/>
      <c r="L42" s="110"/>
    </row>
    <row r="43" spans="1:12" s="100" customFormat="1" ht="12.75" customHeight="1">
      <c r="A43" s="112" t="s">
        <v>86</v>
      </c>
      <c r="B43" s="113" t="s">
        <v>5</v>
      </c>
      <c r="C43" s="114"/>
      <c r="D43" s="112" t="s">
        <v>12</v>
      </c>
      <c r="E43" s="103"/>
      <c r="F43" s="115"/>
      <c r="G43" s="98"/>
      <c r="H43" s="115"/>
      <c r="I43" s="98"/>
      <c r="J43" s="115"/>
      <c r="K43" s="99"/>
      <c r="L43" s="116"/>
    </row>
    <row r="44" spans="1:12" s="220" customFormat="1" ht="12.75" customHeight="1">
      <c r="A44" s="118"/>
      <c r="B44" s="217" t="s">
        <v>53</v>
      </c>
      <c r="C44" s="218" t="s">
        <v>54</v>
      </c>
      <c r="D44" s="217" t="s">
        <v>53</v>
      </c>
      <c r="E44" s="218" t="s">
        <v>54</v>
      </c>
      <c r="F44" s="217" t="s">
        <v>53</v>
      </c>
      <c r="G44" s="218" t="s">
        <v>54</v>
      </c>
      <c r="H44" s="217" t="s">
        <v>53</v>
      </c>
      <c r="I44" s="218" t="s">
        <v>54</v>
      </c>
      <c r="J44" s="217" t="s">
        <v>53</v>
      </c>
      <c r="K44" s="218" t="s">
        <v>54</v>
      </c>
      <c r="L44" s="219" t="s">
        <v>4</v>
      </c>
    </row>
    <row r="45" spans="1:12" s="100" customFormat="1" ht="12.75" customHeight="1">
      <c r="A45" s="115" t="s">
        <v>245</v>
      </c>
      <c r="B45" s="124">
        <v>253</v>
      </c>
      <c r="C45" s="221">
        <v>98</v>
      </c>
      <c r="D45" s="124">
        <v>857</v>
      </c>
      <c r="E45" s="221">
        <v>631</v>
      </c>
      <c r="F45" s="124">
        <v>47</v>
      </c>
      <c r="G45" s="221">
        <v>56</v>
      </c>
      <c r="H45" s="124">
        <v>10</v>
      </c>
      <c r="I45" s="221">
        <v>4</v>
      </c>
      <c r="J45" s="124">
        <f>SUM(H45,F45,D45,B45)</f>
        <v>1167</v>
      </c>
      <c r="K45" s="125">
        <f>SUM(I45,G45,E45,C45)</f>
        <v>789</v>
      </c>
      <c r="L45" s="222">
        <f>SUM(J45:K45)</f>
        <v>1956</v>
      </c>
    </row>
    <row r="46" spans="1:9" s="100" customFormat="1" ht="12.75" customHeight="1">
      <c r="A46" s="137"/>
      <c r="B46" s="125"/>
      <c r="C46" s="221"/>
      <c r="D46" s="221"/>
      <c r="E46" s="125"/>
      <c r="F46" s="125"/>
      <c r="G46" s="221"/>
      <c r="H46" s="125"/>
      <c r="I46" s="128"/>
    </row>
    <row r="47" spans="1:12" s="100" customFormat="1" ht="12.75" customHeight="1">
      <c r="A47" s="101" t="s">
        <v>89</v>
      </c>
      <c r="B47" s="102"/>
      <c r="C47" s="103"/>
      <c r="D47" s="102"/>
      <c r="E47" s="103"/>
      <c r="F47" s="102"/>
      <c r="G47" s="104"/>
      <c r="H47" s="102"/>
      <c r="I47" s="103"/>
      <c r="J47" s="102"/>
      <c r="K47" s="105"/>
      <c r="L47" s="105"/>
    </row>
    <row r="48" spans="1:12" s="100" customFormat="1" ht="12.75" customHeight="1">
      <c r="A48" s="97"/>
      <c r="B48" s="97"/>
      <c r="C48" s="98"/>
      <c r="D48" s="97"/>
      <c r="E48" s="98"/>
      <c r="F48" s="97"/>
      <c r="G48" s="98"/>
      <c r="H48" s="97"/>
      <c r="I48" s="98"/>
      <c r="J48" s="97"/>
      <c r="K48" s="99"/>
      <c r="L48" s="99"/>
    </row>
    <row r="49" spans="1:12" s="100" customFormat="1" ht="12.75" customHeight="1">
      <c r="A49" s="216"/>
      <c r="B49" s="107" t="s">
        <v>11</v>
      </c>
      <c r="C49" s="108"/>
      <c r="D49" s="107" t="s">
        <v>9</v>
      </c>
      <c r="E49" s="108"/>
      <c r="F49" s="107" t="s">
        <v>0</v>
      </c>
      <c r="G49" s="108"/>
      <c r="H49" s="107" t="s">
        <v>84</v>
      </c>
      <c r="I49" s="108"/>
      <c r="J49" s="107" t="s">
        <v>4</v>
      </c>
      <c r="K49" s="109"/>
      <c r="L49" s="110"/>
    </row>
    <row r="50" spans="1:12" s="100" customFormat="1" ht="12.75" customHeight="1">
      <c r="A50" s="112" t="s">
        <v>86</v>
      </c>
      <c r="B50" s="113" t="s">
        <v>5</v>
      </c>
      <c r="C50" s="114"/>
      <c r="D50" s="112" t="s">
        <v>12</v>
      </c>
      <c r="E50" s="103"/>
      <c r="F50" s="115"/>
      <c r="G50" s="98"/>
      <c r="H50" s="115"/>
      <c r="I50" s="98"/>
      <c r="J50" s="115"/>
      <c r="K50" s="99"/>
      <c r="L50" s="116"/>
    </row>
    <row r="51" spans="1:12" s="220" customFormat="1" ht="12.75" customHeight="1">
      <c r="A51" s="118"/>
      <c r="B51" s="217" t="s">
        <v>53</v>
      </c>
      <c r="C51" s="218" t="s">
        <v>54</v>
      </c>
      <c r="D51" s="217" t="s">
        <v>53</v>
      </c>
      <c r="E51" s="218" t="s">
        <v>54</v>
      </c>
      <c r="F51" s="217" t="s">
        <v>53</v>
      </c>
      <c r="G51" s="218" t="s">
        <v>54</v>
      </c>
      <c r="H51" s="217" t="s">
        <v>53</v>
      </c>
      <c r="I51" s="218" t="s">
        <v>54</v>
      </c>
      <c r="J51" s="217" t="s">
        <v>53</v>
      </c>
      <c r="K51" s="218" t="s">
        <v>54</v>
      </c>
      <c r="L51" s="219" t="s">
        <v>4</v>
      </c>
    </row>
    <row r="52" spans="1:12" s="100" customFormat="1" ht="12.75" customHeight="1">
      <c r="A52" s="115" t="s">
        <v>245</v>
      </c>
      <c r="B52" s="124">
        <v>3180</v>
      </c>
      <c r="C52" s="221">
        <v>3372</v>
      </c>
      <c r="D52" s="124">
        <v>4861</v>
      </c>
      <c r="E52" s="221">
        <v>7668</v>
      </c>
      <c r="F52" s="124">
        <v>1036</v>
      </c>
      <c r="G52" s="221">
        <v>1187</v>
      </c>
      <c r="H52" s="124">
        <v>723</v>
      </c>
      <c r="I52" s="221">
        <v>1082</v>
      </c>
      <c r="J52" s="124">
        <f>SUM(H52,F52,D52,B52)</f>
        <v>9800</v>
      </c>
      <c r="K52" s="125">
        <f>SUM(I52,G52,E52,C52)</f>
        <v>13309</v>
      </c>
      <c r="L52" s="222">
        <f>SUM(J52:K52)</f>
        <v>23109</v>
      </c>
    </row>
  </sheetData>
  <sheetProtection/>
  <mergeCells count="2">
    <mergeCell ref="A18:L18"/>
    <mergeCell ref="A37:L37"/>
  </mergeCells>
  <printOptions/>
  <pageMargins left="0.1968503937007874" right="0.1968503937007874" top="0.5905511811023623" bottom="0.3937007874015748" header="0.5118110236220472" footer="0.5118110236220472"/>
  <pageSetup horizontalDpi="600" verticalDpi="600" orientation="portrait" paperSize="9" scale="85" r:id="rId2"/>
  <drawing r:id="rId1"/>
</worksheet>
</file>

<file path=xl/worksheets/sheet16.xml><?xml version="1.0" encoding="utf-8"?>
<worksheet xmlns="http://schemas.openxmlformats.org/spreadsheetml/2006/main" xmlns:r="http://schemas.openxmlformats.org/officeDocument/2006/relationships">
  <dimension ref="A1:P59"/>
  <sheetViews>
    <sheetView zoomScalePageLayoutView="0" workbookViewId="0" topLeftCell="A1">
      <selection activeCell="A22" sqref="A22"/>
    </sheetView>
  </sheetViews>
  <sheetFormatPr defaultColWidth="22.421875" defaultRowHeight="12.75" customHeight="1"/>
  <cols>
    <col min="1" max="1" width="22.421875" style="229" customWidth="1"/>
    <col min="2" max="4" width="21.00390625" style="229" customWidth="1"/>
    <col min="5" max="10" width="22.421875" style="230" customWidth="1"/>
    <col min="11" max="12" width="22.421875" style="231" customWidth="1"/>
    <col min="13" max="16" width="22.421875" style="230" customWidth="1"/>
    <col min="17" max="16384" width="22.421875" style="229" customWidth="1"/>
  </cols>
  <sheetData>
    <row r="1" ht="12.75" customHeight="1">
      <c r="A1" s="96" t="s">
        <v>219</v>
      </c>
    </row>
    <row r="2" spans="1:15" ht="12.75" customHeight="1">
      <c r="A2" s="232" t="s">
        <v>163</v>
      </c>
      <c r="B2" s="233"/>
      <c r="C2" s="234"/>
      <c r="D2" s="233"/>
      <c r="E2" s="235" t="s">
        <v>74</v>
      </c>
      <c r="F2" s="236"/>
      <c r="G2" s="236"/>
      <c r="H2" s="237"/>
      <c r="I2" s="235"/>
      <c r="J2" s="237"/>
      <c r="K2" s="238"/>
      <c r="L2" s="238"/>
      <c r="M2" s="236"/>
      <c r="N2" s="237"/>
      <c r="O2" s="235"/>
    </row>
    <row r="3" spans="1:15" ht="12.75" customHeight="1">
      <c r="A3" s="232" t="s">
        <v>91</v>
      </c>
      <c r="B3" s="233"/>
      <c r="C3" s="234"/>
      <c r="D3" s="233"/>
      <c r="E3" s="235" t="s">
        <v>74</v>
      </c>
      <c r="F3" s="236"/>
      <c r="G3" s="236"/>
      <c r="H3" s="237"/>
      <c r="I3" s="235"/>
      <c r="J3" s="237"/>
      <c r="K3" s="238"/>
      <c r="L3" s="238"/>
      <c r="M3" s="236"/>
      <c r="N3" s="237"/>
      <c r="O3" s="235"/>
    </row>
    <row r="4" spans="1:15" ht="12.75" customHeight="1" thickBot="1">
      <c r="A4" s="232"/>
      <c r="B4" s="233"/>
      <c r="C4" s="234"/>
      <c r="D4" s="233"/>
      <c r="E4" s="239"/>
      <c r="F4" s="240"/>
      <c r="G4" s="240"/>
      <c r="H4" s="241"/>
      <c r="I4" s="239"/>
      <c r="J4" s="241"/>
      <c r="K4" s="242"/>
      <c r="L4" s="242"/>
      <c r="M4" s="240"/>
      <c r="N4" s="241"/>
      <c r="O4" s="239"/>
    </row>
    <row r="5" spans="1:16" s="248" customFormat="1" ht="12.75" customHeight="1">
      <c r="A5" s="243" t="s">
        <v>92</v>
      </c>
      <c r="B5" s="244" t="s">
        <v>53</v>
      </c>
      <c r="C5" s="245" t="s">
        <v>54</v>
      </c>
      <c r="D5" s="246" t="s">
        <v>4</v>
      </c>
      <c r="E5" s="247"/>
      <c r="F5" s="247"/>
      <c r="G5" s="247"/>
      <c r="H5" s="247"/>
      <c r="I5" s="247"/>
      <c r="J5" s="247"/>
      <c r="K5" s="247"/>
      <c r="L5" s="247"/>
      <c r="M5" s="247"/>
      <c r="N5" s="247"/>
      <c r="O5" s="247"/>
      <c r="P5" s="247"/>
    </row>
    <row r="6" spans="1:12" ht="12.75" customHeight="1">
      <c r="A6" s="249" t="s">
        <v>31</v>
      </c>
      <c r="B6" s="250">
        <v>0</v>
      </c>
      <c r="C6" s="251">
        <v>0</v>
      </c>
      <c r="D6" s="252">
        <v>7085</v>
      </c>
      <c r="K6" s="230"/>
      <c r="L6" s="230"/>
    </row>
    <row r="7" spans="1:12" ht="12.75" customHeight="1">
      <c r="A7" s="249" t="s">
        <v>32</v>
      </c>
      <c r="B7" s="253">
        <v>3633</v>
      </c>
      <c r="C7" s="251">
        <v>5030</v>
      </c>
      <c r="D7" s="252">
        <v>8663</v>
      </c>
      <c r="K7" s="230"/>
      <c r="L7" s="230"/>
    </row>
    <row r="8" spans="1:12" ht="12.75" customHeight="1">
      <c r="A8" s="249" t="s">
        <v>33</v>
      </c>
      <c r="B8" s="253">
        <v>4204</v>
      </c>
      <c r="C8" s="254">
        <v>5790</v>
      </c>
      <c r="D8" s="252">
        <v>9994</v>
      </c>
      <c r="K8" s="230"/>
      <c r="L8" s="230"/>
    </row>
    <row r="9" spans="1:16" s="255" customFormat="1" ht="12.75" customHeight="1">
      <c r="A9" s="249" t="s">
        <v>34</v>
      </c>
      <c r="B9" s="253">
        <v>5058</v>
      </c>
      <c r="C9" s="254">
        <v>6767</v>
      </c>
      <c r="D9" s="252">
        <v>11825</v>
      </c>
      <c r="E9" s="231"/>
      <c r="F9" s="231"/>
      <c r="G9" s="231"/>
      <c r="H9" s="231"/>
      <c r="I9" s="231"/>
      <c r="J9" s="231"/>
      <c r="K9" s="231"/>
      <c r="L9" s="231"/>
      <c r="M9" s="231"/>
      <c r="N9" s="231"/>
      <c r="O9" s="231"/>
      <c r="P9" s="231"/>
    </row>
    <row r="10" spans="1:16" s="255" customFormat="1" ht="12.75" customHeight="1">
      <c r="A10" s="249" t="s">
        <v>35</v>
      </c>
      <c r="B10" s="253">
        <v>5491</v>
      </c>
      <c r="C10" s="254">
        <v>7351</v>
      </c>
      <c r="D10" s="252">
        <v>12842</v>
      </c>
      <c r="E10" s="231"/>
      <c r="F10" s="231"/>
      <c r="G10" s="231"/>
      <c r="H10" s="231"/>
      <c r="I10" s="231"/>
      <c r="J10" s="231"/>
      <c r="K10" s="231"/>
      <c r="L10" s="231"/>
      <c r="M10" s="231"/>
      <c r="N10" s="231"/>
      <c r="O10" s="231"/>
      <c r="P10" s="231"/>
    </row>
    <row r="11" spans="1:16" s="255" customFormat="1" ht="12.75" customHeight="1">
      <c r="A11" s="249" t="s">
        <v>36</v>
      </c>
      <c r="B11" s="253">
        <v>5421</v>
      </c>
      <c r="C11" s="254">
        <v>7867</v>
      </c>
      <c r="D11" s="252">
        <v>13288</v>
      </c>
      <c r="E11" s="231"/>
      <c r="F11" s="231"/>
      <c r="G11" s="231"/>
      <c r="H11" s="231"/>
      <c r="I11" s="231"/>
      <c r="J11" s="231"/>
      <c r="K11" s="231"/>
      <c r="L11" s="231"/>
      <c r="M11" s="231"/>
      <c r="N11" s="231"/>
      <c r="O11" s="231"/>
      <c r="P11" s="231"/>
    </row>
    <row r="12" spans="1:16" s="255" customFormat="1" ht="12.75" customHeight="1">
      <c r="A12" s="249" t="s">
        <v>37</v>
      </c>
      <c r="B12" s="253">
        <v>5681</v>
      </c>
      <c r="C12" s="254">
        <v>7909</v>
      </c>
      <c r="D12" s="252">
        <v>13590</v>
      </c>
      <c r="E12" s="231"/>
      <c r="F12" s="231"/>
      <c r="G12" s="231"/>
      <c r="H12" s="231"/>
      <c r="I12" s="231"/>
      <c r="J12" s="231"/>
      <c r="K12" s="231"/>
      <c r="L12" s="231"/>
      <c r="M12" s="231"/>
      <c r="N12" s="231"/>
      <c r="O12" s="231"/>
      <c r="P12" s="231"/>
    </row>
    <row r="13" spans="1:16" s="255" customFormat="1" ht="12.75" customHeight="1">
      <c r="A13" s="249" t="s">
        <v>38</v>
      </c>
      <c r="B13" s="253">
        <v>6006</v>
      </c>
      <c r="C13" s="254">
        <v>8773</v>
      </c>
      <c r="D13" s="252">
        <v>14779</v>
      </c>
      <c r="E13" s="231"/>
      <c r="F13" s="231"/>
      <c r="G13" s="231"/>
      <c r="H13" s="231"/>
      <c r="I13" s="231"/>
      <c r="J13" s="231"/>
      <c r="K13" s="231"/>
      <c r="L13" s="231"/>
      <c r="M13" s="231"/>
      <c r="N13" s="231"/>
      <c r="O13" s="231"/>
      <c r="P13" s="231"/>
    </row>
    <row r="14" spans="1:16" s="255" customFormat="1" ht="12.75" customHeight="1">
      <c r="A14" s="249" t="s">
        <v>39</v>
      </c>
      <c r="B14" s="253">
        <v>6748</v>
      </c>
      <c r="C14" s="254">
        <v>10154</v>
      </c>
      <c r="D14" s="252">
        <v>16902</v>
      </c>
      <c r="E14" s="231"/>
      <c r="F14" s="231"/>
      <c r="G14" s="231"/>
      <c r="H14" s="231"/>
      <c r="I14" s="231"/>
      <c r="J14" s="231"/>
      <c r="K14" s="231"/>
      <c r="L14" s="231"/>
      <c r="M14" s="231"/>
      <c r="N14" s="231"/>
      <c r="O14" s="231"/>
      <c r="P14" s="231"/>
    </row>
    <row r="15" spans="1:16" s="255" customFormat="1" ht="12.75" customHeight="1">
      <c r="A15" s="249" t="s">
        <v>40</v>
      </c>
      <c r="B15" s="253">
        <v>7788</v>
      </c>
      <c r="C15" s="254">
        <v>11684</v>
      </c>
      <c r="D15" s="252">
        <v>19472</v>
      </c>
      <c r="E15" s="231"/>
      <c r="F15" s="231"/>
      <c r="G15" s="231"/>
      <c r="H15" s="231"/>
      <c r="I15" s="231"/>
      <c r="J15" s="231"/>
      <c r="K15" s="231"/>
      <c r="L15" s="231"/>
      <c r="M15" s="231"/>
      <c r="N15" s="231"/>
      <c r="O15" s="231"/>
      <c r="P15" s="231"/>
    </row>
    <row r="16" spans="1:16" s="255" customFormat="1" ht="12.75" customHeight="1">
      <c r="A16" s="249" t="s">
        <v>41</v>
      </c>
      <c r="B16" s="253">
        <v>8460</v>
      </c>
      <c r="C16" s="254">
        <v>12753</v>
      </c>
      <c r="D16" s="252">
        <v>21213</v>
      </c>
      <c r="E16" s="231"/>
      <c r="F16" s="231"/>
      <c r="G16" s="231"/>
      <c r="H16" s="231"/>
      <c r="I16" s="231"/>
      <c r="J16" s="231"/>
      <c r="K16" s="231"/>
      <c r="L16" s="231"/>
      <c r="M16" s="231"/>
      <c r="N16" s="231"/>
      <c r="O16" s="231"/>
      <c r="P16" s="231"/>
    </row>
    <row r="17" spans="1:12" ht="12.75" customHeight="1">
      <c r="A17" s="249" t="s">
        <v>110</v>
      </c>
      <c r="B17" s="250">
        <v>10462</v>
      </c>
      <c r="C17" s="254">
        <v>15925</v>
      </c>
      <c r="D17" s="252">
        <f>SUM(B17:C17)</f>
        <v>26387</v>
      </c>
      <c r="F17" s="142"/>
      <c r="G17" s="256"/>
      <c r="H17" s="142"/>
      <c r="K17" s="230"/>
      <c r="L17" s="230"/>
    </row>
    <row r="18" spans="1:12" ht="12.75" customHeight="1">
      <c r="A18" s="249" t="s">
        <v>117</v>
      </c>
      <c r="B18" s="250">
        <v>10456</v>
      </c>
      <c r="C18" s="254">
        <v>14206</v>
      </c>
      <c r="D18" s="252">
        <v>24662</v>
      </c>
      <c r="F18" s="142"/>
      <c r="G18" s="256"/>
      <c r="H18" s="142"/>
      <c r="K18" s="230"/>
      <c r="L18" s="230"/>
    </row>
    <row r="19" spans="1:16" s="255" customFormat="1" ht="12.75" customHeight="1">
      <c r="A19" s="249" t="s">
        <v>127</v>
      </c>
      <c r="B19" s="257" t="s">
        <v>78</v>
      </c>
      <c r="C19" s="258" t="s">
        <v>78</v>
      </c>
      <c r="D19" s="259" t="s">
        <v>78</v>
      </c>
      <c r="E19" s="231"/>
      <c r="F19" s="143"/>
      <c r="G19" s="260"/>
      <c r="H19" s="143"/>
      <c r="I19" s="231"/>
      <c r="J19" s="231"/>
      <c r="K19" s="231"/>
      <c r="L19" s="231"/>
      <c r="M19" s="231"/>
      <c r="N19" s="231"/>
      <c r="O19" s="231"/>
      <c r="P19" s="231"/>
    </row>
    <row r="20" spans="1:16" s="255" customFormat="1" ht="12.75" customHeight="1">
      <c r="A20" s="249" t="s">
        <v>131</v>
      </c>
      <c r="B20" s="257" t="s">
        <v>78</v>
      </c>
      <c r="C20" s="258" t="s">
        <v>78</v>
      </c>
      <c r="D20" s="252">
        <v>26188</v>
      </c>
      <c r="E20" s="231"/>
      <c r="F20" s="143"/>
      <c r="G20" s="260"/>
      <c r="H20" s="143"/>
      <c r="I20" s="231"/>
      <c r="J20" s="231"/>
      <c r="K20" s="231"/>
      <c r="L20" s="231"/>
      <c r="M20" s="231"/>
      <c r="N20" s="231"/>
      <c r="O20" s="231"/>
      <c r="P20" s="231"/>
    </row>
    <row r="21" spans="1:16" s="268" customFormat="1" ht="12.75" customHeight="1">
      <c r="A21" s="261" t="s">
        <v>139</v>
      </c>
      <c r="B21" s="262" t="s">
        <v>78</v>
      </c>
      <c r="C21" s="263" t="s">
        <v>78</v>
      </c>
      <c r="D21" s="264">
        <v>31838</v>
      </c>
      <c r="E21" s="265"/>
      <c r="F21" s="266"/>
      <c r="G21" s="267"/>
      <c r="H21" s="266"/>
      <c r="I21" s="265"/>
      <c r="J21" s="265"/>
      <c r="K21" s="265"/>
      <c r="L21" s="265"/>
      <c r="M21" s="265"/>
      <c r="N21" s="265"/>
      <c r="O21" s="265"/>
      <c r="P21" s="265"/>
    </row>
    <row r="22" spans="1:16" s="268" customFormat="1" ht="12.75" customHeight="1">
      <c r="A22" s="261" t="s">
        <v>186</v>
      </c>
      <c r="B22" s="262" t="s">
        <v>78</v>
      </c>
      <c r="C22" s="263" t="s">
        <v>78</v>
      </c>
      <c r="D22" s="264">
        <v>33463</v>
      </c>
      <c r="E22" s="265"/>
      <c r="F22" s="266"/>
      <c r="G22" s="267"/>
      <c r="H22" s="266"/>
      <c r="I22" s="265"/>
      <c r="J22" s="265"/>
      <c r="K22" s="265"/>
      <c r="L22" s="265"/>
      <c r="M22" s="265"/>
      <c r="N22" s="265"/>
      <c r="O22" s="265"/>
      <c r="P22" s="265"/>
    </row>
    <row r="23" spans="1:16" s="268" customFormat="1" ht="12.75" customHeight="1">
      <c r="A23" s="261" t="s">
        <v>214</v>
      </c>
      <c r="B23" s="262" t="s">
        <v>78</v>
      </c>
      <c r="C23" s="263" t="s">
        <v>78</v>
      </c>
      <c r="D23" s="264">
        <v>39223</v>
      </c>
      <c r="E23" s="265"/>
      <c r="F23" s="266"/>
      <c r="G23" s="267"/>
      <c r="H23" s="266"/>
      <c r="I23" s="265"/>
      <c r="J23" s="265"/>
      <c r="K23" s="265"/>
      <c r="L23" s="265"/>
      <c r="M23" s="265"/>
      <c r="N23" s="265"/>
      <c r="O23" s="265"/>
      <c r="P23" s="265"/>
    </row>
    <row r="24" spans="1:16" s="268" customFormat="1" ht="12.75" customHeight="1">
      <c r="A24" s="269" t="s">
        <v>222</v>
      </c>
      <c r="B24" s="270" t="s">
        <v>78</v>
      </c>
      <c r="C24" s="271" t="s">
        <v>78</v>
      </c>
      <c r="D24" s="272" t="s">
        <v>78</v>
      </c>
      <c r="E24" s="265"/>
      <c r="F24" s="266"/>
      <c r="G24" s="267"/>
      <c r="H24" s="266"/>
      <c r="I24" s="265"/>
      <c r="J24" s="265"/>
      <c r="K24" s="265"/>
      <c r="L24" s="265"/>
      <c r="M24" s="265"/>
      <c r="N24" s="265"/>
      <c r="O24" s="265"/>
      <c r="P24" s="265"/>
    </row>
    <row r="25" spans="1:15" ht="3.75" customHeight="1">
      <c r="A25" s="273"/>
      <c r="B25" s="273"/>
      <c r="C25" s="274"/>
      <c r="D25" s="273"/>
      <c r="E25" s="275"/>
      <c r="F25" s="276"/>
      <c r="G25" s="275"/>
      <c r="H25" s="276"/>
      <c r="I25" s="275"/>
      <c r="J25" s="276"/>
      <c r="K25" s="277"/>
      <c r="L25" s="277"/>
      <c r="N25" s="276"/>
      <c r="O25" s="275"/>
    </row>
    <row r="26" ht="12.75" customHeight="1">
      <c r="A26" s="229" t="s">
        <v>217</v>
      </c>
    </row>
    <row r="27" ht="12.75" customHeight="1">
      <c r="A27" s="229" t="s">
        <v>279</v>
      </c>
    </row>
    <row r="30" spans="1:4" ht="12.75" customHeight="1">
      <c r="A30" s="278" t="s">
        <v>125</v>
      </c>
      <c r="B30" s="278"/>
      <c r="C30" s="278"/>
      <c r="D30" s="278"/>
    </row>
    <row r="31" spans="1:15" ht="12.75" customHeight="1" thickBot="1">
      <c r="A31" s="273"/>
      <c r="B31" s="273"/>
      <c r="C31" s="274"/>
      <c r="D31" s="273"/>
      <c r="E31" s="275"/>
      <c r="F31" s="276"/>
      <c r="G31" s="275"/>
      <c r="H31" s="276"/>
      <c r="I31" s="275"/>
      <c r="J31" s="276"/>
      <c r="K31" s="277"/>
      <c r="L31" s="277"/>
      <c r="N31" s="276"/>
      <c r="O31" s="275"/>
    </row>
    <row r="32" spans="1:16" s="248" customFormat="1" ht="12.75" customHeight="1">
      <c r="A32" s="243" t="s">
        <v>93</v>
      </c>
      <c r="B32" s="244"/>
      <c r="C32" s="279" t="s">
        <v>94</v>
      </c>
      <c r="D32" s="246"/>
      <c r="E32" s="247"/>
      <c r="F32" s="247"/>
      <c r="G32" s="247"/>
      <c r="H32" s="247"/>
      <c r="I32" s="247"/>
      <c r="J32" s="247"/>
      <c r="K32" s="247"/>
      <c r="L32" s="247"/>
      <c r="M32" s="247"/>
      <c r="N32" s="247"/>
      <c r="O32" s="247"/>
      <c r="P32" s="247"/>
    </row>
    <row r="33" spans="1:12" ht="12.75" customHeight="1">
      <c r="A33" s="280">
        <v>1990</v>
      </c>
      <c r="B33" s="253"/>
      <c r="C33" s="281">
        <v>31353</v>
      </c>
      <c r="D33" s="252"/>
      <c r="K33" s="230"/>
      <c r="L33" s="230"/>
    </row>
    <row r="34" spans="1:12" ht="12.75" customHeight="1">
      <c r="A34" s="280">
        <v>1991</v>
      </c>
      <c r="B34" s="253"/>
      <c r="C34" s="281">
        <v>27950</v>
      </c>
      <c r="D34" s="252"/>
      <c r="K34" s="230"/>
      <c r="L34" s="230"/>
    </row>
    <row r="35" spans="1:12" ht="12.75" customHeight="1">
      <c r="A35" s="280">
        <v>1992</v>
      </c>
      <c r="B35" s="253"/>
      <c r="C35" s="281">
        <v>23828</v>
      </c>
      <c r="D35" s="252"/>
      <c r="K35" s="230"/>
      <c r="L35" s="230"/>
    </row>
    <row r="36" spans="1:16" s="255" customFormat="1" ht="12.75" customHeight="1">
      <c r="A36" s="280">
        <v>1993</v>
      </c>
      <c r="B36" s="253"/>
      <c r="C36" s="281">
        <v>23309</v>
      </c>
      <c r="D36" s="252"/>
      <c r="E36" s="231"/>
      <c r="F36" s="231"/>
      <c r="G36" s="231"/>
      <c r="H36" s="231"/>
      <c r="I36" s="231"/>
      <c r="J36" s="231"/>
      <c r="K36" s="231"/>
      <c r="L36" s="231"/>
      <c r="M36" s="231"/>
      <c r="N36" s="231"/>
      <c r="O36" s="231"/>
      <c r="P36" s="231"/>
    </row>
    <row r="37" spans="1:16" s="255" customFormat="1" ht="12.75" customHeight="1">
      <c r="A37" s="280">
        <v>1994</v>
      </c>
      <c r="B37" s="253"/>
      <c r="C37" s="281">
        <v>25727</v>
      </c>
      <c r="D37" s="252"/>
      <c r="E37" s="231"/>
      <c r="F37" s="231"/>
      <c r="G37" s="231"/>
      <c r="H37" s="231"/>
      <c r="I37" s="231"/>
      <c r="J37" s="231"/>
      <c r="K37" s="231"/>
      <c r="L37" s="231"/>
      <c r="M37" s="231"/>
      <c r="N37" s="231"/>
      <c r="O37" s="231"/>
      <c r="P37" s="231"/>
    </row>
    <row r="38" spans="1:16" s="255" customFormat="1" ht="12.75" customHeight="1">
      <c r="A38" s="280">
        <v>1995</v>
      </c>
      <c r="B38" s="253"/>
      <c r="C38" s="281">
        <v>25488</v>
      </c>
      <c r="D38" s="252"/>
      <c r="E38" s="231"/>
      <c r="F38" s="231"/>
      <c r="G38" s="231"/>
      <c r="H38" s="231"/>
      <c r="I38" s="231"/>
      <c r="J38" s="231"/>
      <c r="K38" s="231"/>
      <c r="L38" s="231"/>
      <c r="M38" s="231"/>
      <c r="N38" s="231"/>
      <c r="O38" s="231"/>
      <c r="P38" s="231"/>
    </row>
    <row r="39" spans="1:16" s="255" customFormat="1" ht="12.75" customHeight="1">
      <c r="A39" s="280">
        <v>1996</v>
      </c>
      <c r="B39" s="253"/>
      <c r="C39" s="281">
        <v>25520</v>
      </c>
      <c r="D39" s="252"/>
      <c r="E39" s="231"/>
      <c r="F39" s="231"/>
      <c r="G39" s="231"/>
      <c r="H39" s="231"/>
      <c r="I39" s="231"/>
      <c r="J39" s="231"/>
      <c r="K39" s="231"/>
      <c r="L39" s="231"/>
      <c r="M39" s="231"/>
      <c r="N39" s="231"/>
      <c r="O39" s="231"/>
      <c r="P39" s="231"/>
    </row>
    <row r="40" spans="1:16" s="255" customFormat="1" ht="12.75" customHeight="1">
      <c r="A40" s="280">
        <v>1997</v>
      </c>
      <c r="B40" s="253"/>
      <c r="C40" s="281">
        <v>30025</v>
      </c>
      <c r="D40" s="252"/>
      <c r="E40" s="231"/>
      <c r="F40" s="231"/>
      <c r="G40" s="231"/>
      <c r="H40" s="231"/>
      <c r="I40" s="231"/>
      <c r="J40" s="231"/>
      <c r="K40" s="231"/>
      <c r="L40" s="231"/>
      <c r="M40" s="231"/>
      <c r="N40" s="231"/>
      <c r="O40" s="231"/>
      <c r="P40" s="231"/>
    </row>
    <row r="41" spans="1:16" s="255" customFormat="1" ht="12.75" customHeight="1" thickBot="1">
      <c r="A41" s="280">
        <v>1998</v>
      </c>
      <c r="B41" s="253"/>
      <c r="C41" s="281">
        <v>23887</v>
      </c>
      <c r="D41" s="252"/>
      <c r="E41" s="231"/>
      <c r="F41" s="231"/>
      <c r="G41" s="282"/>
      <c r="H41" s="231"/>
      <c r="I41" s="231"/>
      <c r="J41" s="231"/>
      <c r="K41" s="231"/>
      <c r="L41" s="231"/>
      <c r="M41" s="231"/>
      <c r="N41" s="231"/>
      <c r="O41" s="231"/>
      <c r="P41" s="231"/>
    </row>
    <row r="42" spans="1:16" s="255" customFormat="1" ht="12.75" customHeight="1" thickTop="1">
      <c r="A42" s="283">
        <v>1999</v>
      </c>
      <c r="B42" s="284"/>
      <c r="C42" s="285">
        <v>48882</v>
      </c>
      <c r="D42" s="286"/>
      <c r="E42" s="231"/>
      <c r="F42" s="231"/>
      <c r="G42" s="231"/>
      <c r="H42" s="231"/>
      <c r="I42" s="231"/>
      <c r="J42" s="231"/>
      <c r="K42" s="231"/>
      <c r="L42" s="231"/>
      <c r="M42" s="231"/>
      <c r="N42" s="231"/>
      <c r="O42" s="231"/>
      <c r="P42" s="231"/>
    </row>
    <row r="43" spans="1:16" s="255" customFormat="1" ht="12.75" customHeight="1">
      <c r="A43" s="280">
        <v>2000</v>
      </c>
      <c r="B43" s="253"/>
      <c r="C43" s="281">
        <v>40613</v>
      </c>
      <c r="D43" s="252"/>
      <c r="E43" s="231"/>
      <c r="F43" s="231"/>
      <c r="G43" s="231"/>
      <c r="H43" s="231"/>
      <c r="I43" s="231"/>
      <c r="J43" s="231"/>
      <c r="K43" s="231"/>
      <c r="L43" s="231"/>
      <c r="M43" s="231"/>
      <c r="N43" s="231"/>
      <c r="O43" s="231"/>
      <c r="P43" s="231"/>
    </row>
    <row r="44" spans="1:16" s="255" customFormat="1" ht="12.75" customHeight="1">
      <c r="A44" s="280">
        <v>2001</v>
      </c>
      <c r="B44" s="253"/>
      <c r="C44" s="281">
        <v>23342</v>
      </c>
      <c r="D44" s="252"/>
      <c r="E44" s="231"/>
      <c r="F44" s="231"/>
      <c r="G44" s="231"/>
      <c r="H44" s="231"/>
      <c r="I44" s="231"/>
      <c r="J44" s="231"/>
      <c r="K44" s="231"/>
      <c r="L44" s="231"/>
      <c r="M44" s="231"/>
      <c r="N44" s="231"/>
      <c r="O44" s="231"/>
      <c r="P44" s="231"/>
    </row>
    <row r="45" spans="1:12" ht="12.75" customHeight="1">
      <c r="A45" s="280">
        <v>2002</v>
      </c>
      <c r="B45" s="253"/>
      <c r="C45" s="281">
        <v>24825</v>
      </c>
      <c r="D45" s="252"/>
      <c r="K45" s="230"/>
      <c r="L45" s="230"/>
    </row>
    <row r="46" spans="1:16" s="255" customFormat="1" ht="12.75" customHeight="1">
      <c r="A46" s="280">
        <v>2003</v>
      </c>
      <c r="B46" s="253"/>
      <c r="C46" s="281">
        <v>29158</v>
      </c>
      <c r="D46" s="252"/>
      <c r="E46" s="231"/>
      <c r="F46" s="231"/>
      <c r="G46" s="231"/>
      <c r="H46" s="231"/>
      <c r="I46" s="231"/>
      <c r="J46" s="231"/>
      <c r="K46" s="231"/>
      <c r="L46" s="231"/>
      <c r="M46" s="231"/>
      <c r="N46" s="231"/>
      <c r="O46" s="231"/>
      <c r="P46" s="231"/>
    </row>
    <row r="47" spans="1:16" s="255" customFormat="1" ht="12.75" customHeight="1">
      <c r="A47" s="280">
        <v>2004</v>
      </c>
      <c r="B47" s="253"/>
      <c r="C47" s="281">
        <v>25453</v>
      </c>
      <c r="D47" s="252"/>
      <c r="E47" s="231"/>
      <c r="F47" s="231"/>
      <c r="G47" s="231"/>
      <c r="H47" s="231"/>
      <c r="I47" s="231"/>
      <c r="J47" s="231"/>
      <c r="K47" s="231"/>
      <c r="L47" s="231"/>
      <c r="M47" s="231"/>
      <c r="N47" s="231"/>
      <c r="O47" s="231"/>
      <c r="P47" s="231"/>
    </row>
    <row r="48" spans="1:16" s="255" customFormat="1" ht="12.75" customHeight="1">
      <c r="A48" s="280">
        <v>2005</v>
      </c>
      <c r="B48" s="253"/>
      <c r="C48" s="281">
        <v>22431</v>
      </c>
      <c r="D48" s="252"/>
      <c r="E48" s="231"/>
      <c r="F48" s="231"/>
      <c r="G48" s="231"/>
      <c r="H48" s="231"/>
      <c r="I48" s="231"/>
      <c r="J48" s="231"/>
      <c r="K48" s="231"/>
      <c r="L48" s="231"/>
      <c r="M48" s="231"/>
      <c r="N48" s="231"/>
      <c r="O48" s="231"/>
      <c r="P48" s="231"/>
    </row>
    <row r="49" spans="1:16" s="255" customFormat="1" ht="12.75" customHeight="1">
      <c r="A49" s="280" t="s">
        <v>195</v>
      </c>
      <c r="B49" s="253"/>
      <c r="C49" s="281">
        <v>21118</v>
      </c>
      <c r="D49" s="252"/>
      <c r="E49" s="231"/>
      <c r="F49" s="231"/>
      <c r="G49" s="231"/>
      <c r="H49" s="231"/>
      <c r="I49" s="231"/>
      <c r="J49" s="231"/>
      <c r="K49" s="231"/>
      <c r="L49" s="231"/>
      <c r="M49" s="231"/>
      <c r="N49" s="231"/>
      <c r="O49" s="231"/>
      <c r="P49" s="231"/>
    </row>
    <row r="50" spans="1:16" s="255" customFormat="1" ht="12.75" customHeight="1">
      <c r="A50" s="280" t="s">
        <v>228</v>
      </c>
      <c r="B50" s="253"/>
      <c r="C50" s="281">
        <v>13688</v>
      </c>
      <c r="D50" s="252"/>
      <c r="E50" s="231"/>
      <c r="F50" s="231"/>
      <c r="G50" s="231"/>
      <c r="H50" s="231"/>
      <c r="I50" s="231"/>
      <c r="J50" s="231"/>
      <c r="K50" s="231"/>
      <c r="L50" s="231"/>
      <c r="M50" s="231"/>
      <c r="N50" s="231"/>
      <c r="O50" s="231"/>
      <c r="P50" s="231"/>
    </row>
    <row r="51" spans="1:16" s="255" customFormat="1" ht="12.75" customHeight="1">
      <c r="A51" s="287">
        <v>2008</v>
      </c>
      <c r="B51" s="288"/>
      <c r="C51" s="289">
        <v>2201</v>
      </c>
      <c r="D51" s="290"/>
      <c r="E51" s="231"/>
      <c r="F51" s="231"/>
      <c r="G51" s="231"/>
      <c r="H51" s="231"/>
      <c r="I51" s="231"/>
      <c r="J51" s="231"/>
      <c r="K51" s="231"/>
      <c r="L51" s="231"/>
      <c r="M51" s="231"/>
      <c r="N51" s="231"/>
      <c r="O51" s="231"/>
      <c r="P51" s="231"/>
    </row>
    <row r="52" spans="1:16" ht="4.5" customHeight="1">
      <c r="A52" s="291"/>
      <c r="B52" s="291"/>
      <c r="C52" s="292"/>
      <c r="D52" s="291"/>
      <c r="E52" s="293"/>
      <c r="F52" s="294"/>
      <c r="G52" s="293"/>
      <c r="H52" s="294"/>
      <c r="I52" s="293"/>
      <c r="J52" s="294"/>
      <c r="K52" s="277"/>
      <c r="L52" s="277"/>
      <c r="M52" s="231"/>
      <c r="N52" s="294"/>
      <c r="O52" s="293"/>
      <c r="P52" s="231"/>
    </row>
    <row r="53" ht="12.75" customHeight="1">
      <c r="A53" s="142" t="s">
        <v>95</v>
      </c>
    </row>
    <row r="54" ht="12.75" customHeight="1">
      <c r="A54" s="142" t="s">
        <v>115</v>
      </c>
    </row>
    <row r="55" ht="12.75" customHeight="1">
      <c r="A55" s="142" t="s">
        <v>114</v>
      </c>
    </row>
    <row r="56" ht="12.75" customHeight="1">
      <c r="A56" s="142" t="s">
        <v>194</v>
      </c>
    </row>
    <row r="57" ht="12.75" customHeight="1">
      <c r="A57" s="295" t="s">
        <v>225</v>
      </c>
    </row>
    <row r="58" ht="12.75" customHeight="1">
      <c r="A58" s="229" t="s">
        <v>227</v>
      </c>
    </row>
    <row r="59" ht="12.75" customHeight="1">
      <c r="A59" s="295" t="s">
        <v>226</v>
      </c>
    </row>
  </sheetData>
  <sheetProtection/>
  <printOptions horizontalCentered="1"/>
  <pageMargins left="0.3937007874015748" right="0.3937007874015748" top="0.7874015748031497" bottom="0.984251968503937" header="0.5118110236220472" footer="0.5118110236220472"/>
  <pageSetup horizontalDpi="600" verticalDpi="600" orientation="portrait" paperSize="9" r:id="rId1"/>
  <headerFooter alignWithMargins="0">
    <oddFooter>&amp;R&amp;A</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J104"/>
  <sheetViews>
    <sheetView zoomScalePageLayoutView="0" workbookViewId="0" topLeftCell="A1">
      <selection activeCell="B30" sqref="B30"/>
    </sheetView>
  </sheetViews>
  <sheetFormatPr defaultColWidth="13.421875" defaultRowHeight="11.25" customHeight="1"/>
  <cols>
    <col min="1" max="1" width="13.421875" style="5" customWidth="1"/>
    <col min="2" max="5" width="12.00390625" style="5" customWidth="1"/>
    <col min="6" max="6" width="12.00390625" style="129" customWidth="1"/>
    <col min="7" max="7" width="1.7109375" style="5" customWidth="1"/>
    <col min="8" max="9" width="8.28125" style="5" customWidth="1"/>
    <col min="10" max="16384" width="13.421875" style="5" customWidth="1"/>
  </cols>
  <sheetData>
    <row r="1" spans="1:9" ht="11.25" customHeight="1">
      <c r="A1" s="1" t="s">
        <v>219</v>
      </c>
      <c r="B1" s="2"/>
      <c r="C1" s="2"/>
      <c r="D1" s="2"/>
      <c r="E1" s="2"/>
      <c r="F1" s="99"/>
      <c r="H1" s="2"/>
      <c r="I1" s="3"/>
    </row>
    <row r="2" spans="1:9" ht="11.25" customHeight="1">
      <c r="A2" s="6" t="s">
        <v>206</v>
      </c>
      <c r="B2" s="7"/>
      <c r="C2" s="7"/>
      <c r="D2" s="9"/>
      <c r="E2" s="7"/>
      <c r="F2" s="105"/>
      <c r="G2" s="9"/>
      <c r="H2" s="7"/>
      <c r="I2" s="8"/>
    </row>
    <row r="3" spans="1:9" ht="15.75" customHeight="1">
      <c r="A3" s="6" t="s">
        <v>205</v>
      </c>
      <c r="B3" s="7"/>
      <c r="C3" s="7"/>
      <c r="D3" s="9"/>
      <c r="E3" s="7"/>
      <c r="F3" s="105"/>
      <c r="G3" s="9"/>
      <c r="H3" s="7"/>
      <c r="I3" s="8"/>
    </row>
    <row r="4" spans="1:9" ht="9" customHeight="1">
      <c r="A4" s="6"/>
      <c r="B4" s="7"/>
      <c r="C4" s="7"/>
      <c r="D4" s="9"/>
      <c r="E4" s="7"/>
      <c r="F4" s="105"/>
      <c r="G4" s="9"/>
      <c r="H4" s="7"/>
      <c r="I4" s="8"/>
    </row>
    <row r="5" spans="1:9" ht="15.75" customHeight="1">
      <c r="A5" s="6" t="s">
        <v>96</v>
      </c>
      <c r="B5" s="7"/>
      <c r="C5" s="7"/>
      <c r="D5" s="9"/>
      <c r="E5" s="7"/>
      <c r="F5" s="105"/>
      <c r="G5" s="9"/>
      <c r="H5" s="7"/>
      <c r="I5" s="8"/>
    </row>
    <row r="6" spans="1:9" ht="13.5" customHeight="1">
      <c r="A6" s="2"/>
      <c r="B6" s="2"/>
      <c r="C6" s="2"/>
      <c r="D6" s="2"/>
      <c r="E6" s="2"/>
      <c r="F6" s="99"/>
      <c r="H6" s="2"/>
      <c r="I6" s="3"/>
    </row>
    <row r="7" spans="1:9" ht="11.25" customHeight="1">
      <c r="A7" s="146" t="s">
        <v>24</v>
      </c>
      <c r="B7" s="146" t="s">
        <v>11</v>
      </c>
      <c r="C7" s="12" t="s">
        <v>9</v>
      </c>
      <c r="D7" s="12" t="s">
        <v>0</v>
      </c>
      <c r="E7" s="12" t="s">
        <v>1</v>
      </c>
      <c r="F7" s="296" t="s">
        <v>4</v>
      </c>
      <c r="H7" s="12" t="s">
        <v>23</v>
      </c>
      <c r="I7" s="15"/>
    </row>
    <row r="8" spans="1:9" ht="11.25" customHeight="1">
      <c r="A8" s="57"/>
      <c r="B8" s="57" t="s">
        <v>5</v>
      </c>
      <c r="C8" s="16" t="s">
        <v>12</v>
      </c>
      <c r="D8" s="19"/>
      <c r="E8" s="19"/>
      <c r="F8" s="297"/>
      <c r="H8" s="16" t="s">
        <v>13</v>
      </c>
      <c r="I8" s="21"/>
    </row>
    <row r="9" spans="1:9" s="26" customFormat="1" ht="11.25" customHeight="1">
      <c r="A9" s="22"/>
      <c r="B9" s="214"/>
      <c r="C9" s="22"/>
      <c r="D9" s="22"/>
      <c r="E9" s="22"/>
      <c r="F9" s="298"/>
      <c r="H9" s="61" t="s">
        <v>25</v>
      </c>
      <c r="I9" s="75" t="s">
        <v>26</v>
      </c>
    </row>
    <row r="10" spans="1:9" ht="11.25" customHeight="1">
      <c r="A10" s="19" t="s">
        <v>32</v>
      </c>
      <c r="B10" s="299">
        <v>1847</v>
      </c>
      <c r="C10" s="299">
        <v>4553</v>
      </c>
      <c r="D10" s="299">
        <v>0</v>
      </c>
      <c r="E10" s="299">
        <v>33510</v>
      </c>
      <c r="F10" s="300">
        <v>39910</v>
      </c>
      <c r="G10" s="48"/>
      <c r="H10" s="301">
        <v>39910</v>
      </c>
      <c r="I10" s="34">
        <v>100</v>
      </c>
    </row>
    <row r="11" spans="1:9" ht="11.25" customHeight="1">
      <c r="A11" s="19" t="s">
        <v>33</v>
      </c>
      <c r="B11" s="299">
        <v>1912</v>
      </c>
      <c r="C11" s="299">
        <v>4393</v>
      </c>
      <c r="D11" s="299">
        <v>0</v>
      </c>
      <c r="E11" s="299">
        <v>34141</v>
      </c>
      <c r="F11" s="300">
        <v>40446</v>
      </c>
      <c r="G11" s="47"/>
      <c r="H11" s="47">
        <v>40446</v>
      </c>
      <c r="I11" s="29">
        <v>101.34302179904786</v>
      </c>
    </row>
    <row r="12" spans="1:9" s="30" customFormat="1" ht="11.25" customHeight="1">
      <c r="A12" s="19" t="s">
        <v>34</v>
      </c>
      <c r="B12" s="299">
        <v>1829</v>
      </c>
      <c r="C12" s="299">
        <v>4352</v>
      </c>
      <c r="D12" s="299">
        <v>0</v>
      </c>
      <c r="E12" s="299">
        <v>35009</v>
      </c>
      <c r="F12" s="300">
        <v>41190</v>
      </c>
      <c r="G12" s="48"/>
      <c r="H12" s="47">
        <v>41190</v>
      </c>
      <c r="I12" s="29">
        <v>103.20721623653219</v>
      </c>
    </row>
    <row r="13" spans="1:9" s="30" customFormat="1" ht="11.25" customHeight="1">
      <c r="A13" s="19" t="s">
        <v>35</v>
      </c>
      <c r="B13" s="299">
        <v>1899</v>
      </c>
      <c r="C13" s="299">
        <v>4470</v>
      </c>
      <c r="D13" s="299">
        <v>0</v>
      </c>
      <c r="E13" s="299">
        <v>37184</v>
      </c>
      <c r="F13" s="300">
        <v>43553</v>
      </c>
      <c r="G13" s="48"/>
      <c r="H13" s="47">
        <v>43553</v>
      </c>
      <c r="I13" s="29">
        <v>109.12803808569281</v>
      </c>
    </row>
    <row r="14" spans="1:9" s="30" customFormat="1" ht="11.25" customHeight="1">
      <c r="A14" s="19" t="s">
        <v>36</v>
      </c>
      <c r="B14" s="299">
        <v>1900</v>
      </c>
      <c r="C14" s="299">
        <v>4578</v>
      </c>
      <c r="D14" s="299">
        <v>0</v>
      </c>
      <c r="E14" s="299">
        <v>38056</v>
      </c>
      <c r="F14" s="300">
        <v>44534</v>
      </c>
      <c r="G14" s="48"/>
      <c r="H14" s="47">
        <v>44534</v>
      </c>
      <c r="I14" s="29">
        <v>111.58606865447256</v>
      </c>
    </row>
    <row r="15" spans="1:9" s="30" customFormat="1" ht="11.25" customHeight="1">
      <c r="A15" s="19" t="s">
        <v>37</v>
      </c>
      <c r="B15" s="299">
        <v>2171</v>
      </c>
      <c r="C15" s="299">
        <v>4638</v>
      </c>
      <c r="D15" s="299">
        <v>0</v>
      </c>
      <c r="E15" s="299">
        <v>38647</v>
      </c>
      <c r="F15" s="300">
        <v>45456</v>
      </c>
      <c r="G15" s="48"/>
      <c r="H15" s="47">
        <v>45456</v>
      </c>
      <c r="I15" s="29">
        <v>113.89626659984967</v>
      </c>
    </row>
    <row r="16" spans="1:9" s="30" customFormat="1" ht="11.25" customHeight="1">
      <c r="A16" s="19" t="s">
        <v>38</v>
      </c>
      <c r="B16" s="299">
        <v>2209</v>
      </c>
      <c r="C16" s="299">
        <v>4069</v>
      </c>
      <c r="D16" s="299">
        <v>0</v>
      </c>
      <c r="E16" s="299">
        <v>39955</v>
      </c>
      <c r="F16" s="300">
        <v>46233</v>
      </c>
      <c r="G16" s="48"/>
      <c r="H16" s="47">
        <v>46233</v>
      </c>
      <c r="I16" s="29">
        <v>115.84314708093211</v>
      </c>
    </row>
    <row r="17" spans="1:9" s="30" customFormat="1" ht="11.25" customHeight="1">
      <c r="A17" s="19" t="s">
        <v>39</v>
      </c>
      <c r="B17" s="299">
        <v>2343</v>
      </c>
      <c r="C17" s="299">
        <v>3444</v>
      </c>
      <c r="D17" s="299">
        <v>0</v>
      </c>
      <c r="E17" s="299">
        <v>42418</v>
      </c>
      <c r="F17" s="300">
        <v>48205</v>
      </c>
      <c r="G17" s="48"/>
      <c r="H17" s="47">
        <v>48205</v>
      </c>
      <c r="I17" s="29">
        <v>120.78426459533951</v>
      </c>
    </row>
    <row r="18" spans="1:9" s="30" customFormat="1" ht="11.25" customHeight="1">
      <c r="A18" s="19" t="s">
        <v>40</v>
      </c>
      <c r="B18" s="299">
        <v>2434</v>
      </c>
      <c r="C18" s="299">
        <v>3806</v>
      </c>
      <c r="D18" s="299">
        <v>0</v>
      </c>
      <c r="E18" s="299">
        <v>43661</v>
      </c>
      <c r="F18" s="300">
        <v>49901</v>
      </c>
      <c r="G18" s="48"/>
      <c r="H18" s="47">
        <v>49901</v>
      </c>
      <c r="I18" s="29">
        <v>125.03382610874468</v>
      </c>
    </row>
    <row r="19" spans="1:9" s="30" customFormat="1" ht="11.25" customHeight="1">
      <c r="A19" s="19" t="s">
        <v>41</v>
      </c>
      <c r="B19" s="299">
        <v>2481</v>
      </c>
      <c r="C19" s="299">
        <v>3890</v>
      </c>
      <c r="D19" s="299">
        <v>0</v>
      </c>
      <c r="E19" s="299">
        <v>44618</v>
      </c>
      <c r="F19" s="300">
        <v>50989</v>
      </c>
      <c r="G19" s="48"/>
      <c r="H19" s="47">
        <v>50989</v>
      </c>
      <c r="I19" s="29">
        <v>127.75995990979705</v>
      </c>
    </row>
    <row r="20" spans="1:9" s="30" customFormat="1" ht="11.25" customHeight="1">
      <c r="A20" s="19" t="s">
        <v>110</v>
      </c>
      <c r="B20" s="299">
        <v>2434</v>
      </c>
      <c r="C20" s="299">
        <v>3989</v>
      </c>
      <c r="D20" s="299">
        <v>0</v>
      </c>
      <c r="E20" s="299">
        <v>45957</v>
      </c>
      <c r="F20" s="300">
        <v>52380</v>
      </c>
      <c r="G20" s="48"/>
      <c r="H20" s="47">
        <v>52380</v>
      </c>
      <c r="I20" s="29">
        <v>131.245301929341</v>
      </c>
    </row>
    <row r="21" spans="1:9" ht="11.25" customHeight="1">
      <c r="A21" s="19" t="s">
        <v>117</v>
      </c>
      <c r="B21" s="299">
        <v>2464</v>
      </c>
      <c r="C21" s="299">
        <v>3029</v>
      </c>
      <c r="D21" s="299">
        <v>0</v>
      </c>
      <c r="E21" s="299">
        <v>48639</v>
      </c>
      <c r="F21" s="300">
        <v>54132</v>
      </c>
      <c r="G21" s="88"/>
      <c r="H21" s="47">
        <v>54132</v>
      </c>
      <c r="I21" s="29">
        <v>135.63517915309444</v>
      </c>
    </row>
    <row r="22" spans="1:9" s="30" customFormat="1" ht="11.25" customHeight="1">
      <c r="A22" s="19" t="s">
        <v>127</v>
      </c>
      <c r="B22" s="299">
        <v>2483</v>
      </c>
      <c r="C22" s="299">
        <v>1826</v>
      </c>
      <c r="D22" s="299">
        <v>0</v>
      </c>
      <c r="E22" s="299">
        <v>50685</v>
      </c>
      <c r="F22" s="300">
        <v>54994</v>
      </c>
      <c r="G22" s="48"/>
      <c r="H22" s="47">
        <v>54994</v>
      </c>
      <c r="I22" s="29">
        <v>137.7950388373841</v>
      </c>
    </row>
    <row r="23" spans="1:9" s="30" customFormat="1" ht="11.25" customHeight="1">
      <c r="A23" s="19" t="s">
        <v>131</v>
      </c>
      <c r="B23" s="299">
        <v>2354</v>
      </c>
      <c r="C23" s="299">
        <v>1915</v>
      </c>
      <c r="D23" s="299">
        <v>0</v>
      </c>
      <c r="E23" s="299">
        <v>51242</v>
      </c>
      <c r="F23" s="300">
        <f>SUM(B23:E23)</f>
        <v>55511</v>
      </c>
      <c r="G23" s="48"/>
      <c r="H23" s="47">
        <f>SUM(F23)</f>
        <v>55511</v>
      </c>
      <c r="I23" s="29">
        <f>H23/H10*100</f>
        <v>139.09045352042097</v>
      </c>
    </row>
    <row r="24" spans="1:9" s="30" customFormat="1" ht="11.25" customHeight="1">
      <c r="A24" s="19" t="s">
        <v>139</v>
      </c>
      <c r="B24" s="299">
        <v>2443</v>
      </c>
      <c r="C24" s="299">
        <v>1924</v>
      </c>
      <c r="D24" s="299">
        <v>0</v>
      </c>
      <c r="E24" s="299">
        <v>51752</v>
      </c>
      <c r="F24" s="300">
        <f>SUM(B24:E24)</f>
        <v>56119</v>
      </c>
      <c r="G24" s="48"/>
      <c r="H24" s="47">
        <f>SUM(F24)</f>
        <v>56119</v>
      </c>
      <c r="I24" s="29">
        <f>H24/$H$10*100</f>
        <v>140.61388123277374</v>
      </c>
    </row>
    <row r="25" spans="1:9" s="30" customFormat="1" ht="11.25" customHeight="1">
      <c r="A25" s="19" t="s">
        <v>186</v>
      </c>
      <c r="B25" s="299">
        <v>2452</v>
      </c>
      <c r="C25" s="299">
        <v>1893</v>
      </c>
      <c r="D25" s="299">
        <v>0</v>
      </c>
      <c r="E25" s="299">
        <v>53200</v>
      </c>
      <c r="F25" s="300">
        <f>SUM(B25:E25)</f>
        <v>57545</v>
      </c>
      <c r="G25" s="48"/>
      <c r="H25" s="47">
        <f>SUM(F25)</f>
        <v>57545</v>
      </c>
      <c r="I25" s="29">
        <f>H25/$H$10*100</f>
        <v>144.18692057128538</v>
      </c>
    </row>
    <row r="26" spans="1:9" s="30" customFormat="1" ht="11.25" customHeight="1">
      <c r="A26" s="19" t="s">
        <v>214</v>
      </c>
      <c r="B26" s="299">
        <v>2385</v>
      </c>
      <c r="C26" s="299">
        <v>1956</v>
      </c>
      <c r="D26" s="299">
        <v>0</v>
      </c>
      <c r="E26" s="299">
        <v>54162</v>
      </c>
      <c r="F26" s="300">
        <f>SUM(B26:E26)</f>
        <v>58503</v>
      </c>
      <c r="G26" s="48"/>
      <c r="H26" s="47">
        <f>SUM(F26)</f>
        <v>58503</v>
      </c>
      <c r="I26" s="29">
        <f>H26/$H$10*100</f>
        <v>146.58732147331497</v>
      </c>
    </row>
    <row r="27" spans="1:9" s="30" customFormat="1" ht="11.25" customHeight="1">
      <c r="A27" s="36" t="s">
        <v>222</v>
      </c>
      <c r="B27" s="302">
        <v>2312</v>
      </c>
      <c r="C27" s="302">
        <v>1960</v>
      </c>
      <c r="D27" s="302">
        <v>0</v>
      </c>
      <c r="E27" s="302">
        <v>53991</v>
      </c>
      <c r="F27" s="303">
        <f>SUM(B27:E27)</f>
        <v>58263</v>
      </c>
      <c r="G27" s="48"/>
      <c r="H27" s="50">
        <f>SUM(F27)</f>
        <v>58263</v>
      </c>
      <c r="I27" s="41">
        <f>H27/$H$10*100</f>
        <v>145.98596842896515</v>
      </c>
    </row>
    <row r="28" spans="1:9" ht="11.25" customHeight="1">
      <c r="A28" s="6"/>
      <c r="B28" s="7"/>
      <c r="C28" s="7"/>
      <c r="D28" s="7"/>
      <c r="E28" s="7"/>
      <c r="F28" s="105"/>
      <c r="G28" s="9"/>
      <c r="H28" s="7"/>
      <c r="I28" s="8"/>
    </row>
    <row r="29" spans="1:9" ht="11.25" customHeight="1">
      <c r="A29" s="6" t="s">
        <v>97</v>
      </c>
      <c r="B29" s="7"/>
      <c r="C29" s="7"/>
      <c r="D29" s="7"/>
      <c r="E29" s="7"/>
      <c r="F29" s="105"/>
      <c r="G29" s="9"/>
      <c r="H29" s="7"/>
      <c r="I29" s="8"/>
    </row>
    <row r="30" spans="1:9" ht="11.25" customHeight="1">
      <c r="A30" s="2"/>
      <c r="B30" s="2"/>
      <c r="C30" s="2"/>
      <c r="D30" s="2"/>
      <c r="E30" s="2"/>
      <c r="F30" s="99"/>
      <c r="H30" s="2"/>
      <c r="I30" s="3"/>
    </row>
    <row r="31" spans="1:9" ht="11.25" customHeight="1">
      <c r="A31" s="146" t="s">
        <v>24</v>
      </c>
      <c r="B31" s="146" t="s">
        <v>11</v>
      </c>
      <c r="C31" s="12" t="s">
        <v>9</v>
      </c>
      <c r="D31" s="12" t="s">
        <v>0</v>
      </c>
      <c r="E31" s="12" t="s">
        <v>1</v>
      </c>
      <c r="F31" s="296" t="s">
        <v>4</v>
      </c>
      <c r="H31" s="12" t="s">
        <v>23</v>
      </c>
      <c r="I31" s="15"/>
    </row>
    <row r="32" spans="1:9" ht="11.25" customHeight="1">
      <c r="A32" s="57"/>
      <c r="B32" s="57" t="s">
        <v>5</v>
      </c>
      <c r="C32" s="16" t="s">
        <v>12</v>
      </c>
      <c r="D32" s="19"/>
      <c r="E32" s="19"/>
      <c r="F32" s="297"/>
      <c r="H32" s="16" t="s">
        <v>13</v>
      </c>
      <c r="I32" s="21"/>
    </row>
    <row r="33" spans="1:9" s="26" customFormat="1" ht="11.25" customHeight="1">
      <c r="A33" s="22"/>
      <c r="B33" s="214"/>
      <c r="C33" s="22"/>
      <c r="D33" s="22"/>
      <c r="E33" s="22"/>
      <c r="F33" s="298"/>
      <c r="H33" s="61" t="s">
        <v>25</v>
      </c>
      <c r="I33" s="75" t="s">
        <v>26</v>
      </c>
    </row>
    <row r="34" spans="1:9" ht="11.25" customHeight="1">
      <c r="A34" s="19" t="s">
        <v>32</v>
      </c>
      <c r="B34" s="299">
        <v>6429</v>
      </c>
      <c r="C34" s="299">
        <v>2065</v>
      </c>
      <c r="D34" s="299">
        <v>0</v>
      </c>
      <c r="E34" s="299">
        <v>82713</v>
      </c>
      <c r="F34" s="300">
        <v>91207</v>
      </c>
      <c r="G34" s="48"/>
      <c r="H34" s="301">
        <v>91207</v>
      </c>
      <c r="I34" s="34">
        <v>100</v>
      </c>
    </row>
    <row r="35" spans="1:9" ht="11.25" customHeight="1">
      <c r="A35" s="19" t="s">
        <v>33</v>
      </c>
      <c r="B35" s="299">
        <v>6401</v>
      </c>
      <c r="C35" s="299">
        <v>2147</v>
      </c>
      <c r="D35" s="299">
        <v>0</v>
      </c>
      <c r="E35" s="299">
        <v>82039</v>
      </c>
      <c r="F35" s="300">
        <v>90587</v>
      </c>
      <c r="G35" s="47"/>
      <c r="H35" s="47">
        <v>90587</v>
      </c>
      <c r="I35" s="29">
        <v>99.32022761410857</v>
      </c>
    </row>
    <row r="36" spans="1:9" s="30" customFormat="1" ht="11.25" customHeight="1">
      <c r="A36" s="19" t="s">
        <v>34</v>
      </c>
      <c r="B36" s="299">
        <v>5666</v>
      </c>
      <c r="C36" s="299">
        <v>2130</v>
      </c>
      <c r="D36" s="299">
        <v>0</v>
      </c>
      <c r="E36" s="299">
        <v>79154</v>
      </c>
      <c r="F36" s="300">
        <v>86950</v>
      </c>
      <c r="G36" s="48"/>
      <c r="H36" s="47">
        <v>86950</v>
      </c>
      <c r="I36" s="29">
        <v>95.33259508590349</v>
      </c>
    </row>
    <row r="37" spans="1:9" s="30" customFormat="1" ht="11.25" customHeight="1">
      <c r="A37" s="19" t="s">
        <v>35</v>
      </c>
      <c r="B37" s="299">
        <v>6052</v>
      </c>
      <c r="C37" s="299">
        <v>2066</v>
      </c>
      <c r="D37" s="299">
        <v>0</v>
      </c>
      <c r="E37" s="299">
        <v>80289</v>
      </c>
      <c r="F37" s="300">
        <v>88407</v>
      </c>
      <c r="G37" s="48"/>
      <c r="H37" s="47">
        <v>88407</v>
      </c>
      <c r="I37" s="29">
        <v>96.93006019274837</v>
      </c>
    </row>
    <row r="38" spans="1:9" s="30" customFormat="1" ht="11.25" customHeight="1">
      <c r="A38" s="19" t="s">
        <v>36</v>
      </c>
      <c r="B38" s="299">
        <v>6007</v>
      </c>
      <c r="C38" s="299">
        <v>2054</v>
      </c>
      <c r="D38" s="299">
        <v>0</v>
      </c>
      <c r="E38" s="299">
        <v>81975</v>
      </c>
      <c r="F38" s="300">
        <v>90036</v>
      </c>
      <c r="G38" s="48"/>
      <c r="H38" s="47">
        <v>90036</v>
      </c>
      <c r="I38" s="29">
        <v>98.71610731632441</v>
      </c>
    </row>
    <row r="39" spans="1:9" s="30" customFormat="1" ht="11.25" customHeight="1">
      <c r="A39" s="19" t="s">
        <v>37</v>
      </c>
      <c r="B39" s="299">
        <v>6917</v>
      </c>
      <c r="C39" s="299">
        <v>2011</v>
      </c>
      <c r="D39" s="299">
        <v>0</v>
      </c>
      <c r="E39" s="299">
        <v>80923</v>
      </c>
      <c r="F39" s="300">
        <v>89851</v>
      </c>
      <c r="G39" s="48"/>
      <c r="H39" s="47">
        <v>89851</v>
      </c>
      <c r="I39" s="29">
        <v>98.51327200763099</v>
      </c>
    </row>
    <row r="40" spans="1:9" s="30" customFormat="1" ht="11.25" customHeight="1">
      <c r="A40" s="19" t="s">
        <v>38</v>
      </c>
      <c r="B40" s="299">
        <v>6908</v>
      </c>
      <c r="C40" s="299">
        <v>1873</v>
      </c>
      <c r="D40" s="299">
        <v>0</v>
      </c>
      <c r="E40" s="299">
        <v>80327</v>
      </c>
      <c r="F40" s="300">
        <v>89108</v>
      </c>
      <c r="G40" s="48"/>
      <c r="H40" s="47">
        <v>89108</v>
      </c>
      <c r="I40" s="29">
        <v>97.69864155163529</v>
      </c>
    </row>
    <row r="41" spans="1:9" s="30" customFormat="1" ht="11.25" customHeight="1">
      <c r="A41" s="19" t="s">
        <v>39</v>
      </c>
      <c r="B41" s="299">
        <v>6891</v>
      </c>
      <c r="C41" s="299">
        <v>1893</v>
      </c>
      <c r="D41" s="299">
        <v>0</v>
      </c>
      <c r="E41" s="299">
        <v>81275</v>
      </c>
      <c r="F41" s="300">
        <v>90059</v>
      </c>
      <c r="G41" s="48"/>
      <c r="H41" s="47">
        <v>90059</v>
      </c>
      <c r="I41" s="29">
        <v>98.74132467902683</v>
      </c>
    </row>
    <row r="42" spans="1:9" s="30" customFormat="1" ht="11.25" customHeight="1">
      <c r="A42" s="19" t="s">
        <v>40</v>
      </c>
      <c r="B42" s="299">
        <v>6678</v>
      </c>
      <c r="C42" s="299">
        <v>1909</v>
      </c>
      <c r="D42" s="299">
        <v>0</v>
      </c>
      <c r="E42" s="299">
        <v>80999</v>
      </c>
      <c r="F42" s="300">
        <v>89586</v>
      </c>
      <c r="G42" s="48"/>
      <c r="H42" s="47">
        <v>89586</v>
      </c>
      <c r="I42" s="29">
        <v>98.2227241330161</v>
      </c>
    </row>
    <row r="43" spans="1:9" s="30" customFormat="1" ht="11.25" customHeight="1">
      <c r="A43" s="19" t="s">
        <v>41</v>
      </c>
      <c r="B43" s="299">
        <v>6488</v>
      </c>
      <c r="C43" s="299">
        <v>1908</v>
      </c>
      <c r="D43" s="299">
        <v>0</v>
      </c>
      <c r="E43" s="299">
        <v>81565</v>
      </c>
      <c r="F43" s="300">
        <v>89961</v>
      </c>
      <c r="G43" s="48"/>
      <c r="H43" s="47">
        <v>89961</v>
      </c>
      <c r="I43" s="29">
        <v>98.63387678577303</v>
      </c>
    </row>
    <row r="44" spans="1:9" s="30" customFormat="1" ht="11.25" customHeight="1">
      <c r="A44" s="19" t="s">
        <v>110</v>
      </c>
      <c r="B44" s="299">
        <v>6622</v>
      </c>
      <c r="C44" s="299">
        <v>2002</v>
      </c>
      <c r="D44" s="299">
        <v>0</v>
      </c>
      <c r="E44" s="299">
        <v>84604</v>
      </c>
      <c r="F44" s="300">
        <v>93228</v>
      </c>
      <c r="G44" s="48"/>
      <c r="H44" s="47">
        <v>93228</v>
      </c>
      <c r="I44" s="29">
        <v>102.21583869659126</v>
      </c>
    </row>
    <row r="45" spans="1:9" ht="11.25" customHeight="1">
      <c r="A45" s="19" t="s">
        <v>117</v>
      </c>
      <c r="B45" s="299">
        <v>6752</v>
      </c>
      <c r="C45" s="299">
        <v>2000</v>
      </c>
      <c r="D45" s="299">
        <v>0</v>
      </c>
      <c r="E45" s="299">
        <v>86837</v>
      </c>
      <c r="F45" s="300">
        <v>95589</v>
      </c>
      <c r="G45" s="88"/>
      <c r="H45" s="47">
        <v>95589</v>
      </c>
      <c r="I45" s="29">
        <v>104.80445579834881</v>
      </c>
    </row>
    <row r="46" spans="1:9" ht="11.25" customHeight="1">
      <c r="A46" s="19" t="s">
        <v>127</v>
      </c>
      <c r="B46" s="299">
        <v>6956</v>
      </c>
      <c r="C46" s="299">
        <v>39</v>
      </c>
      <c r="D46" s="299">
        <v>0</v>
      </c>
      <c r="E46" s="299">
        <v>91562</v>
      </c>
      <c r="F46" s="300">
        <v>98557</v>
      </c>
      <c r="G46" s="88"/>
      <c r="H46" s="47">
        <v>98557</v>
      </c>
      <c r="I46" s="29">
        <v>108.05859199403554</v>
      </c>
    </row>
    <row r="47" spans="1:9" s="30" customFormat="1" ht="11.25" customHeight="1">
      <c r="A47" s="19" t="s">
        <v>131</v>
      </c>
      <c r="B47" s="299">
        <v>7126</v>
      </c>
      <c r="C47" s="299">
        <v>0</v>
      </c>
      <c r="D47" s="299">
        <v>0</v>
      </c>
      <c r="E47" s="299">
        <v>95075</v>
      </c>
      <c r="F47" s="300">
        <f>SUM(B47:E47)</f>
        <v>102201</v>
      </c>
      <c r="G47" s="48"/>
      <c r="H47" s="47">
        <f>SUM(F47)</f>
        <v>102201</v>
      </c>
      <c r="I47" s="29">
        <f>H47/H34*100</f>
        <v>112.05389937175873</v>
      </c>
    </row>
    <row r="48" spans="1:9" s="30" customFormat="1" ht="11.25" customHeight="1">
      <c r="A48" s="19" t="s">
        <v>139</v>
      </c>
      <c r="B48" s="299">
        <v>7481</v>
      </c>
      <c r="C48" s="299">
        <v>0</v>
      </c>
      <c r="D48" s="299">
        <v>0</v>
      </c>
      <c r="E48" s="299">
        <v>98523</v>
      </c>
      <c r="F48" s="300">
        <f>SUM(B48:E48)</f>
        <v>106004</v>
      </c>
      <c r="G48" s="48"/>
      <c r="H48" s="47">
        <f>SUM(F48)</f>
        <v>106004</v>
      </c>
      <c r="I48" s="29">
        <f>H48/$H$34*100</f>
        <v>116.22353547425088</v>
      </c>
    </row>
    <row r="49" spans="1:9" s="30" customFormat="1" ht="11.25" customHeight="1">
      <c r="A49" s="19" t="s">
        <v>186</v>
      </c>
      <c r="B49" s="299">
        <v>7573</v>
      </c>
      <c r="C49" s="299">
        <v>0</v>
      </c>
      <c r="D49" s="299">
        <v>0</v>
      </c>
      <c r="E49" s="299">
        <v>100039</v>
      </c>
      <c r="F49" s="300">
        <f>SUM(B49:E49)</f>
        <v>107612</v>
      </c>
      <c r="G49" s="48"/>
      <c r="H49" s="47">
        <f>SUM(F49)</f>
        <v>107612</v>
      </c>
      <c r="I49" s="29">
        <f>H49/$H$34*100</f>
        <v>117.98655804927253</v>
      </c>
    </row>
    <row r="50" spans="1:9" s="30" customFormat="1" ht="11.25" customHeight="1">
      <c r="A50" s="19" t="s">
        <v>214</v>
      </c>
      <c r="B50" s="299">
        <v>8008</v>
      </c>
      <c r="C50" s="299">
        <v>0</v>
      </c>
      <c r="D50" s="299">
        <v>0</v>
      </c>
      <c r="E50" s="299">
        <v>101555</v>
      </c>
      <c r="F50" s="300">
        <f>SUM(B50:E50)</f>
        <v>109563</v>
      </c>
      <c r="G50" s="48"/>
      <c r="H50" s="47">
        <f>SUM(F50)</f>
        <v>109563</v>
      </c>
      <c r="I50" s="29">
        <f>H50/$H$34*100</f>
        <v>120.1256482506825</v>
      </c>
    </row>
    <row r="51" spans="1:9" s="30" customFormat="1" ht="11.25" customHeight="1">
      <c r="A51" s="36" t="s">
        <v>222</v>
      </c>
      <c r="B51" s="302">
        <v>8033</v>
      </c>
      <c r="C51" s="302">
        <v>0</v>
      </c>
      <c r="D51" s="302">
        <v>0</v>
      </c>
      <c r="E51" s="302">
        <v>101351</v>
      </c>
      <c r="F51" s="303">
        <f>SUM(B51:E51)</f>
        <v>109384</v>
      </c>
      <c r="G51" s="48"/>
      <c r="H51" s="50">
        <f>SUM(F51)</f>
        <v>109384</v>
      </c>
      <c r="I51" s="41">
        <f>H51/$H$34*100</f>
        <v>119.92939138443322</v>
      </c>
    </row>
    <row r="52" spans="1:9" ht="11.25" customHeight="1">
      <c r="A52" s="53"/>
      <c r="B52" s="53"/>
      <c r="C52" s="53"/>
      <c r="D52" s="53"/>
      <c r="E52" s="53"/>
      <c r="F52" s="99"/>
      <c r="G52" s="30"/>
      <c r="H52" s="53"/>
      <c r="I52" s="304"/>
    </row>
    <row r="53" spans="1:9" ht="11.25" customHeight="1">
      <c r="A53" s="71" t="s">
        <v>98</v>
      </c>
      <c r="B53" s="9"/>
      <c r="C53" s="9"/>
      <c r="D53" s="9"/>
      <c r="E53" s="9"/>
      <c r="F53" s="139"/>
      <c r="G53" s="9"/>
      <c r="H53" s="9"/>
      <c r="I53" s="9"/>
    </row>
    <row r="54" spans="1:9" ht="11.25" customHeight="1">
      <c r="A54" s="2"/>
      <c r="B54" s="2"/>
      <c r="C54" s="2"/>
      <c r="D54" s="2"/>
      <c r="E54" s="2"/>
      <c r="F54" s="99"/>
      <c r="H54" s="2"/>
      <c r="I54" s="3"/>
    </row>
    <row r="55" spans="1:9" ht="11.25" customHeight="1">
      <c r="A55" s="146" t="s">
        <v>24</v>
      </c>
      <c r="B55" s="146" t="s">
        <v>11</v>
      </c>
      <c r="C55" s="12" t="s">
        <v>9</v>
      </c>
      <c r="D55" s="12" t="s">
        <v>0</v>
      </c>
      <c r="E55" s="12" t="s">
        <v>1</v>
      </c>
      <c r="F55" s="296" t="s">
        <v>4</v>
      </c>
      <c r="H55" s="12" t="s">
        <v>23</v>
      </c>
      <c r="I55" s="15"/>
    </row>
    <row r="56" spans="1:9" ht="11.25" customHeight="1">
      <c r="A56" s="57"/>
      <c r="B56" s="57" t="s">
        <v>5</v>
      </c>
      <c r="C56" s="16" t="s">
        <v>12</v>
      </c>
      <c r="D56" s="19"/>
      <c r="E56" s="19"/>
      <c r="F56" s="297"/>
      <c r="H56" s="16" t="s">
        <v>13</v>
      </c>
      <c r="I56" s="21"/>
    </row>
    <row r="57" spans="1:9" ht="11.25" customHeight="1">
      <c r="A57" s="22"/>
      <c r="B57" s="214"/>
      <c r="C57" s="22"/>
      <c r="D57" s="22"/>
      <c r="E57" s="22"/>
      <c r="F57" s="298"/>
      <c r="G57" s="26"/>
      <c r="H57" s="61" t="s">
        <v>25</v>
      </c>
      <c r="I57" s="75" t="s">
        <v>26</v>
      </c>
    </row>
    <row r="58" spans="1:9" ht="11.25" customHeight="1">
      <c r="A58" s="19" t="s">
        <v>32</v>
      </c>
      <c r="B58" s="299">
        <v>8276</v>
      </c>
      <c r="C58" s="299">
        <v>6618</v>
      </c>
      <c r="D58" s="299">
        <v>0</v>
      </c>
      <c r="E58" s="299">
        <v>116223</v>
      </c>
      <c r="F58" s="300">
        <v>131117</v>
      </c>
      <c r="G58" s="48"/>
      <c r="H58" s="301">
        <v>131117</v>
      </c>
      <c r="I58" s="34">
        <v>100</v>
      </c>
    </row>
    <row r="59" spans="1:9" ht="11.25" customHeight="1">
      <c r="A59" s="19" t="s">
        <v>33</v>
      </c>
      <c r="B59" s="299">
        <v>8313</v>
      </c>
      <c r="C59" s="299">
        <v>6540</v>
      </c>
      <c r="D59" s="299">
        <v>0</v>
      </c>
      <c r="E59" s="299">
        <v>116180</v>
      </c>
      <c r="F59" s="300">
        <v>131033</v>
      </c>
      <c r="G59" s="47"/>
      <c r="H59" s="47">
        <v>131033</v>
      </c>
      <c r="I59" s="29">
        <v>99.93593508088196</v>
      </c>
    </row>
    <row r="60" spans="1:9" ht="11.25" customHeight="1">
      <c r="A60" s="19" t="s">
        <v>34</v>
      </c>
      <c r="B60" s="299">
        <v>7495</v>
      </c>
      <c r="C60" s="299">
        <v>6482</v>
      </c>
      <c r="D60" s="299">
        <v>0</v>
      </c>
      <c r="E60" s="299">
        <v>114163</v>
      </c>
      <c r="F60" s="300">
        <v>128140</v>
      </c>
      <c r="G60" s="48"/>
      <c r="H60" s="47">
        <v>128140</v>
      </c>
      <c r="I60" s="29">
        <v>97.72950875935234</v>
      </c>
    </row>
    <row r="61" spans="1:9" ht="11.25" customHeight="1">
      <c r="A61" s="19" t="s">
        <v>35</v>
      </c>
      <c r="B61" s="299">
        <v>7951</v>
      </c>
      <c r="C61" s="299">
        <v>6536</v>
      </c>
      <c r="D61" s="299">
        <v>0</v>
      </c>
      <c r="E61" s="299">
        <v>117473</v>
      </c>
      <c r="F61" s="300">
        <v>131960</v>
      </c>
      <c r="G61" s="48"/>
      <c r="H61" s="47">
        <v>131960</v>
      </c>
      <c r="I61" s="29">
        <v>100.64293722400603</v>
      </c>
    </row>
    <row r="62" spans="1:9" ht="11.25" customHeight="1">
      <c r="A62" s="19" t="s">
        <v>36</v>
      </c>
      <c r="B62" s="299">
        <v>7907</v>
      </c>
      <c r="C62" s="299">
        <v>6632</v>
      </c>
      <c r="D62" s="299">
        <v>0</v>
      </c>
      <c r="E62" s="299">
        <v>120031</v>
      </c>
      <c r="F62" s="300">
        <v>134570</v>
      </c>
      <c r="G62" s="48"/>
      <c r="H62" s="47">
        <v>134570</v>
      </c>
      <c r="I62" s="29">
        <v>102.63352578231655</v>
      </c>
    </row>
    <row r="63" spans="1:9" s="30" customFormat="1" ht="11.25" customHeight="1">
      <c r="A63" s="19" t="s">
        <v>37</v>
      </c>
      <c r="B63" s="299">
        <v>9088</v>
      </c>
      <c r="C63" s="299">
        <v>6649</v>
      </c>
      <c r="D63" s="299">
        <v>0</v>
      </c>
      <c r="E63" s="299">
        <v>119570</v>
      </c>
      <c r="F63" s="300">
        <v>135307</v>
      </c>
      <c r="G63" s="48"/>
      <c r="H63" s="47">
        <v>135307</v>
      </c>
      <c r="I63" s="29">
        <v>103.1956191798165</v>
      </c>
    </row>
    <row r="64" spans="1:9" s="30" customFormat="1" ht="11.25" customHeight="1">
      <c r="A64" s="19" t="s">
        <v>38</v>
      </c>
      <c r="B64" s="299">
        <v>9117</v>
      </c>
      <c r="C64" s="299">
        <v>5942</v>
      </c>
      <c r="D64" s="299">
        <v>0</v>
      </c>
      <c r="E64" s="299">
        <v>120282</v>
      </c>
      <c r="F64" s="300">
        <v>135341</v>
      </c>
      <c r="G64" s="48"/>
      <c r="H64" s="47">
        <v>135341</v>
      </c>
      <c r="I64" s="29">
        <v>103.22155021850715</v>
      </c>
    </row>
    <row r="65" spans="1:9" s="30" customFormat="1" ht="11.25" customHeight="1">
      <c r="A65" s="19" t="s">
        <v>39</v>
      </c>
      <c r="B65" s="299">
        <v>9234</v>
      </c>
      <c r="C65" s="299">
        <v>5337</v>
      </c>
      <c r="D65" s="299">
        <v>0</v>
      </c>
      <c r="E65" s="299">
        <v>123693</v>
      </c>
      <c r="F65" s="300">
        <v>138264</v>
      </c>
      <c r="G65" s="48"/>
      <c r="H65" s="47">
        <v>138264</v>
      </c>
      <c r="I65" s="29">
        <v>105.45085686829322</v>
      </c>
    </row>
    <row r="66" spans="1:9" s="30" customFormat="1" ht="11.25" customHeight="1">
      <c r="A66" s="19" t="s">
        <v>40</v>
      </c>
      <c r="B66" s="299">
        <v>9112</v>
      </c>
      <c r="C66" s="299">
        <v>5715</v>
      </c>
      <c r="D66" s="299">
        <v>0</v>
      </c>
      <c r="E66" s="299">
        <v>124660</v>
      </c>
      <c r="F66" s="300">
        <v>139487</v>
      </c>
      <c r="G66" s="48"/>
      <c r="H66" s="47">
        <v>139487</v>
      </c>
      <c r="I66" s="29">
        <v>106.38361158354752</v>
      </c>
    </row>
    <row r="67" spans="1:9" s="30" customFormat="1" ht="11.25" customHeight="1">
      <c r="A67" s="19" t="s">
        <v>41</v>
      </c>
      <c r="B67" s="299">
        <v>8969</v>
      </c>
      <c r="C67" s="299">
        <v>5798</v>
      </c>
      <c r="D67" s="299">
        <v>0</v>
      </c>
      <c r="E67" s="299">
        <v>126183</v>
      </c>
      <c r="F67" s="300">
        <v>140950</v>
      </c>
      <c r="G67" s="48"/>
      <c r="H67" s="47">
        <v>140950</v>
      </c>
      <c r="I67" s="29">
        <v>107.49940892485337</v>
      </c>
    </row>
    <row r="68" spans="1:9" s="30" customFormat="1" ht="11.25" customHeight="1">
      <c r="A68" s="19" t="s">
        <v>110</v>
      </c>
      <c r="B68" s="299">
        <v>9056</v>
      </c>
      <c r="C68" s="299">
        <v>5991</v>
      </c>
      <c r="D68" s="299">
        <v>0</v>
      </c>
      <c r="E68" s="299">
        <v>130561</v>
      </c>
      <c r="F68" s="300">
        <v>145608</v>
      </c>
      <c r="G68" s="48"/>
      <c r="H68" s="47">
        <v>145608</v>
      </c>
      <c r="I68" s="29">
        <v>111.05196122547038</v>
      </c>
    </row>
    <row r="69" spans="1:9" ht="11.25" customHeight="1">
      <c r="A69" s="19" t="s">
        <v>117</v>
      </c>
      <c r="B69" s="299">
        <v>9216</v>
      </c>
      <c r="C69" s="299">
        <v>5029</v>
      </c>
      <c r="D69" s="299">
        <v>0</v>
      </c>
      <c r="E69" s="299">
        <v>135476</v>
      </c>
      <c r="F69" s="300">
        <v>149721</v>
      </c>
      <c r="G69" s="48"/>
      <c r="H69" s="47">
        <v>149721</v>
      </c>
      <c r="I69" s="29">
        <v>114.18885422942867</v>
      </c>
    </row>
    <row r="70" spans="1:9" s="30" customFormat="1" ht="11.25" customHeight="1">
      <c r="A70" s="19" t="s">
        <v>127</v>
      </c>
      <c r="B70" s="299">
        <v>9439</v>
      </c>
      <c r="C70" s="299">
        <v>1865</v>
      </c>
      <c r="D70" s="299">
        <v>0</v>
      </c>
      <c r="E70" s="299">
        <v>142247</v>
      </c>
      <c r="F70" s="305">
        <v>153551</v>
      </c>
      <c r="G70" s="48"/>
      <c r="H70" s="47">
        <v>153551</v>
      </c>
      <c r="I70" s="29">
        <v>117.10990947016786</v>
      </c>
    </row>
    <row r="71" spans="1:9" s="30" customFormat="1" ht="11.25" customHeight="1">
      <c r="A71" s="19" t="s">
        <v>131</v>
      </c>
      <c r="B71" s="299">
        <f aca="true" t="shared" si="0" ref="B71:F75">SUM(B47,B23)</f>
        <v>9480</v>
      </c>
      <c r="C71" s="299">
        <f t="shared" si="0"/>
        <v>1915</v>
      </c>
      <c r="D71" s="299">
        <f t="shared" si="0"/>
        <v>0</v>
      </c>
      <c r="E71" s="299">
        <f t="shared" si="0"/>
        <v>146317</v>
      </c>
      <c r="F71" s="305">
        <f t="shared" si="0"/>
        <v>157712</v>
      </c>
      <c r="G71" s="48"/>
      <c r="H71" s="47">
        <f>SUM(H47,H23)</f>
        <v>157712</v>
      </c>
      <c r="I71" s="29">
        <f>H71/H58*100</f>
        <v>120.28341099933645</v>
      </c>
    </row>
    <row r="72" spans="1:9" s="30" customFormat="1" ht="11.25" customHeight="1">
      <c r="A72" s="19" t="s">
        <v>161</v>
      </c>
      <c r="B72" s="299">
        <f t="shared" si="0"/>
        <v>9924</v>
      </c>
      <c r="C72" s="299">
        <f t="shared" si="0"/>
        <v>1924</v>
      </c>
      <c r="D72" s="299">
        <f t="shared" si="0"/>
        <v>0</v>
      </c>
      <c r="E72" s="299">
        <f t="shared" si="0"/>
        <v>150275</v>
      </c>
      <c r="F72" s="305">
        <f t="shared" si="0"/>
        <v>162123</v>
      </c>
      <c r="G72" s="48"/>
      <c r="H72" s="47">
        <f>SUM(H48,H24)</f>
        <v>162123</v>
      </c>
      <c r="I72" s="29">
        <f>H72/$H$58*100</f>
        <v>123.64758193064209</v>
      </c>
    </row>
    <row r="73" spans="1:9" s="30" customFormat="1" ht="11.25" customHeight="1">
      <c r="A73" s="19" t="s">
        <v>186</v>
      </c>
      <c r="B73" s="299">
        <f t="shared" si="0"/>
        <v>10025</v>
      </c>
      <c r="C73" s="299">
        <f t="shared" si="0"/>
        <v>1893</v>
      </c>
      <c r="D73" s="299">
        <f t="shared" si="0"/>
        <v>0</v>
      </c>
      <c r="E73" s="299">
        <f t="shared" si="0"/>
        <v>153239</v>
      </c>
      <c r="F73" s="305">
        <f t="shared" si="0"/>
        <v>165157</v>
      </c>
      <c r="G73" s="48"/>
      <c r="H73" s="47">
        <f>SUM(H49,H25)</f>
        <v>165157</v>
      </c>
      <c r="I73" s="29">
        <f>H73/$H$58*100</f>
        <v>125.961545794977</v>
      </c>
    </row>
    <row r="74" spans="1:9" s="30" customFormat="1" ht="11.25" customHeight="1">
      <c r="A74" s="19" t="s">
        <v>214</v>
      </c>
      <c r="B74" s="299">
        <f t="shared" si="0"/>
        <v>10393</v>
      </c>
      <c r="C74" s="299">
        <f t="shared" si="0"/>
        <v>1956</v>
      </c>
      <c r="D74" s="299">
        <f t="shared" si="0"/>
        <v>0</v>
      </c>
      <c r="E74" s="299">
        <f t="shared" si="0"/>
        <v>155717</v>
      </c>
      <c r="F74" s="305">
        <f t="shared" si="0"/>
        <v>168066</v>
      </c>
      <c r="G74" s="48"/>
      <c r="H74" s="47">
        <f>SUM(H50,H26)</f>
        <v>168066</v>
      </c>
      <c r="I74" s="29">
        <f>H74/$H$58*100</f>
        <v>128.1801749582434</v>
      </c>
    </row>
    <row r="75" spans="1:9" s="30" customFormat="1" ht="11.25" customHeight="1">
      <c r="A75" s="36" t="s">
        <v>222</v>
      </c>
      <c r="B75" s="302">
        <f t="shared" si="0"/>
        <v>10345</v>
      </c>
      <c r="C75" s="302">
        <f t="shared" si="0"/>
        <v>1960</v>
      </c>
      <c r="D75" s="302">
        <f t="shared" si="0"/>
        <v>0</v>
      </c>
      <c r="E75" s="302">
        <f t="shared" si="0"/>
        <v>155342</v>
      </c>
      <c r="F75" s="306">
        <f t="shared" si="0"/>
        <v>167647</v>
      </c>
      <c r="G75" s="48"/>
      <c r="H75" s="50">
        <f>SUM(H51,H27)</f>
        <v>167647</v>
      </c>
      <c r="I75" s="41">
        <f>H75/$H$58*100</f>
        <v>127.86061304026175</v>
      </c>
    </row>
    <row r="76" ht="11.25" customHeight="1">
      <c r="A76" s="307"/>
    </row>
    <row r="77" ht="11.25" customHeight="1">
      <c r="A77" s="307"/>
    </row>
    <row r="78" spans="1:9" ht="11.25" customHeight="1">
      <c r="A78" s="6" t="s">
        <v>206</v>
      </c>
      <c r="B78" s="9"/>
      <c r="C78" s="9"/>
      <c r="D78" s="9"/>
      <c r="E78" s="9"/>
      <c r="F78" s="139"/>
      <c r="G78" s="9"/>
      <c r="H78" s="9"/>
      <c r="I78" s="9"/>
    </row>
    <row r="79" spans="1:9" ht="11.25" customHeight="1">
      <c r="A79" s="6" t="s">
        <v>205</v>
      </c>
      <c r="B79" s="9"/>
      <c r="C79" s="9"/>
      <c r="D79" s="9"/>
      <c r="E79" s="9"/>
      <c r="F79" s="139"/>
      <c r="G79" s="9"/>
      <c r="H79" s="9"/>
      <c r="I79" s="9"/>
    </row>
    <row r="80" spans="1:9" ht="11.25" customHeight="1">
      <c r="A80" s="498" t="s">
        <v>204</v>
      </c>
      <c r="B80" s="498"/>
      <c r="C80" s="498"/>
      <c r="D80" s="498"/>
      <c r="E80" s="498"/>
      <c r="F80" s="498"/>
      <c r="G80" s="498"/>
      <c r="H80" s="498"/>
      <c r="I80" s="498"/>
    </row>
    <row r="82" spans="1:9" ht="11.25" customHeight="1">
      <c r="A82" s="308" t="s">
        <v>24</v>
      </c>
      <c r="B82" s="309" t="s">
        <v>99</v>
      </c>
      <c r="C82" s="77" t="s">
        <v>100</v>
      </c>
      <c r="D82" s="55"/>
      <c r="E82" s="55"/>
      <c r="F82" s="310"/>
      <c r="H82" s="77" t="s">
        <v>101</v>
      </c>
      <c r="I82" s="310"/>
    </row>
    <row r="83" spans="1:9" ht="11.25" customHeight="1">
      <c r="A83" s="311"/>
      <c r="B83" s="312" t="s">
        <v>102</v>
      </c>
      <c r="C83" s="313" t="s">
        <v>103</v>
      </c>
      <c r="D83" s="313" t="s">
        <v>104</v>
      </c>
      <c r="E83" s="313" t="s">
        <v>105</v>
      </c>
      <c r="F83" s="314" t="s">
        <v>106</v>
      </c>
      <c r="H83" s="315" t="s">
        <v>107</v>
      </c>
      <c r="I83" s="316"/>
    </row>
    <row r="84" spans="1:9" ht="11.25" customHeight="1">
      <c r="A84" s="32" t="s">
        <v>69</v>
      </c>
      <c r="B84" s="19">
        <v>39910</v>
      </c>
      <c r="C84" s="19">
        <v>67787</v>
      </c>
      <c r="D84" s="19">
        <v>18373</v>
      </c>
      <c r="E84" s="19">
        <v>5047</v>
      </c>
      <c r="F84" s="65">
        <v>91207</v>
      </c>
      <c r="H84" s="16">
        <v>131117</v>
      </c>
      <c r="I84" s="317"/>
    </row>
    <row r="85" spans="1:9" ht="11.25" customHeight="1">
      <c r="A85" s="32" t="s">
        <v>48</v>
      </c>
      <c r="B85" s="19">
        <v>40446</v>
      </c>
      <c r="C85" s="19">
        <v>67886</v>
      </c>
      <c r="D85" s="19">
        <v>18185</v>
      </c>
      <c r="E85" s="19">
        <v>4516</v>
      </c>
      <c r="F85" s="65">
        <v>90587</v>
      </c>
      <c r="H85" s="16">
        <v>131033</v>
      </c>
      <c r="I85" s="317"/>
    </row>
    <row r="86" spans="1:9" ht="11.25" customHeight="1">
      <c r="A86" s="32" t="s">
        <v>70</v>
      </c>
      <c r="B86" s="19">
        <v>41190</v>
      </c>
      <c r="C86" s="19">
        <v>66033</v>
      </c>
      <c r="D86" s="19">
        <v>16917</v>
      </c>
      <c r="E86" s="19">
        <v>4000</v>
      </c>
      <c r="F86" s="65">
        <v>86950</v>
      </c>
      <c r="H86" s="16">
        <v>128140</v>
      </c>
      <c r="I86" s="317"/>
    </row>
    <row r="87" spans="1:9" ht="11.25" customHeight="1">
      <c r="A87" s="32" t="s">
        <v>35</v>
      </c>
      <c r="B87" s="19">
        <v>43553</v>
      </c>
      <c r="C87" s="19">
        <v>66983</v>
      </c>
      <c r="D87" s="19">
        <v>17512</v>
      </c>
      <c r="E87" s="19">
        <v>3912</v>
      </c>
      <c r="F87" s="65">
        <v>88407</v>
      </c>
      <c r="H87" s="16">
        <v>131960</v>
      </c>
      <c r="I87" s="317"/>
    </row>
    <row r="88" spans="1:9" ht="11.25" customHeight="1">
      <c r="A88" s="32" t="s">
        <v>36</v>
      </c>
      <c r="B88" s="19">
        <v>44534</v>
      </c>
      <c r="C88" s="19">
        <v>68130</v>
      </c>
      <c r="D88" s="19">
        <v>17920</v>
      </c>
      <c r="E88" s="19">
        <v>3986</v>
      </c>
      <c r="F88" s="65">
        <v>90036</v>
      </c>
      <c r="H88" s="16">
        <v>134570</v>
      </c>
      <c r="I88" s="317"/>
    </row>
    <row r="89" spans="1:9" s="30" customFormat="1" ht="11.25" customHeight="1">
      <c r="A89" s="32" t="s">
        <v>37</v>
      </c>
      <c r="B89" s="19">
        <v>45456</v>
      </c>
      <c r="C89" s="19">
        <v>67974</v>
      </c>
      <c r="D89" s="19">
        <v>18167</v>
      </c>
      <c r="E89" s="19">
        <v>3710</v>
      </c>
      <c r="F89" s="65">
        <v>89851</v>
      </c>
      <c r="H89" s="16">
        <v>135307</v>
      </c>
      <c r="I89" s="317"/>
    </row>
    <row r="90" spans="1:9" s="30" customFormat="1" ht="11.25" customHeight="1">
      <c r="A90" s="32" t="s">
        <v>38</v>
      </c>
      <c r="B90" s="19">
        <v>46233</v>
      </c>
      <c r="C90" s="19">
        <v>67280</v>
      </c>
      <c r="D90" s="19">
        <v>18198</v>
      </c>
      <c r="E90" s="19">
        <v>3630</v>
      </c>
      <c r="F90" s="65">
        <v>89108</v>
      </c>
      <c r="H90" s="16">
        <v>135341</v>
      </c>
      <c r="I90" s="317"/>
    </row>
    <row r="91" spans="1:9" s="30" customFormat="1" ht="11.25" customHeight="1">
      <c r="A91" s="32" t="s">
        <v>39</v>
      </c>
      <c r="B91" s="19">
        <v>48205</v>
      </c>
      <c r="C91" s="19">
        <v>67348</v>
      </c>
      <c r="D91" s="19">
        <v>19104</v>
      </c>
      <c r="E91" s="19">
        <v>3607</v>
      </c>
      <c r="F91" s="65">
        <v>90059</v>
      </c>
      <c r="H91" s="16">
        <v>138264</v>
      </c>
      <c r="I91" s="317"/>
    </row>
    <row r="92" spans="1:9" s="30" customFormat="1" ht="11.25" customHeight="1">
      <c r="A92" s="32" t="s">
        <v>40</v>
      </c>
      <c r="B92" s="19">
        <v>49901</v>
      </c>
      <c r="C92" s="19">
        <v>66527</v>
      </c>
      <c r="D92" s="19">
        <v>19381</v>
      </c>
      <c r="E92" s="19">
        <v>3678</v>
      </c>
      <c r="F92" s="65">
        <v>89586</v>
      </c>
      <c r="H92" s="16">
        <v>139487</v>
      </c>
      <c r="I92" s="317"/>
    </row>
    <row r="93" spans="1:10" s="30" customFormat="1" ht="11.25" customHeight="1">
      <c r="A93" s="32" t="s">
        <v>41</v>
      </c>
      <c r="B93" s="19">
        <v>50989</v>
      </c>
      <c r="C93" s="19">
        <v>66927</v>
      </c>
      <c r="D93" s="19">
        <v>19354</v>
      </c>
      <c r="E93" s="19">
        <v>3680</v>
      </c>
      <c r="F93" s="65">
        <v>89961</v>
      </c>
      <c r="H93" s="16">
        <v>140950</v>
      </c>
      <c r="I93" s="317"/>
      <c r="J93" s="318"/>
    </row>
    <row r="94" spans="1:10" s="30" customFormat="1" ht="11.25" customHeight="1">
      <c r="A94" s="32" t="s">
        <v>110</v>
      </c>
      <c r="B94" s="19">
        <v>52380</v>
      </c>
      <c r="C94" s="19">
        <v>68558</v>
      </c>
      <c r="D94" s="19">
        <v>19623</v>
      </c>
      <c r="E94" s="19">
        <v>5047</v>
      </c>
      <c r="F94" s="65">
        <v>93228</v>
      </c>
      <c r="H94" s="16">
        <v>145608</v>
      </c>
      <c r="I94" s="317"/>
      <c r="J94" s="318"/>
    </row>
    <row r="95" spans="1:10" ht="11.25" customHeight="1">
      <c r="A95" s="32" t="s">
        <v>117</v>
      </c>
      <c r="B95" s="19">
        <v>54132</v>
      </c>
      <c r="C95" s="19">
        <v>70058</v>
      </c>
      <c r="D95" s="19">
        <v>19646</v>
      </c>
      <c r="E95" s="19">
        <v>5885</v>
      </c>
      <c r="F95" s="65">
        <v>95589</v>
      </c>
      <c r="H95" s="16">
        <v>149721</v>
      </c>
      <c r="I95" s="317"/>
      <c r="J95" s="318"/>
    </row>
    <row r="96" spans="1:9" s="30" customFormat="1" ht="11.25" customHeight="1">
      <c r="A96" s="32" t="s">
        <v>127</v>
      </c>
      <c r="B96" s="19">
        <v>54994</v>
      </c>
      <c r="C96" s="19">
        <v>72098</v>
      </c>
      <c r="D96" s="19">
        <v>20013</v>
      </c>
      <c r="E96" s="19">
        <v>6446</v>
      </c>
      <c r="F96" s="65">
        <v>98557</v>
      </c>
      <c r="H96" s="16">
        <v>153551</v>
      </c>
      <c r="I96" s="317"/>
    </row>
    <row r="97" spans="1:9" s="30" customFormat="1" ht="11.25" customHeight="1">
      <c r="A97" s="32" t="s">
        <v>131</v>
      </c>
      <c r="B97" s="19">
        <v>55511</v>
      </c>
      <c r="C97" s="19">
        <v>74350</v>
      </c>
      <c r="D97" s="19">
        <v>20600</v>
      </c>
      <c r="E97" s="19">
        <v>7251</v>
      </c>
      <c r="F97" s="65">
        <f>SUM(C97:E97)</f>
        <v>102201</v>
      </c>
      <c r="H97" s="499">
        <f>SUM(F97,B97)</f>
        <v>157712</v>
      </c>
      <c r="I97" s="500"/>
    </row>
    <row r="98" spans="1:9" s="30" customFormat="1" ht="11.25" customHeight="1">
      <c r="A98" s="32" t="s">
        <v>139</v>
      </c>
      <c r="B98" s="19">
        <v>56119</v>
      </c>
      <c r="C98" s="19">
        <v>77107</v>
      </c>
      <c r="D98" s="19">
        <v>20841</v>
      </c>
      <c r="E98" s="19">
        <v>8056</v>
      </c>
      <c r="F98" s="65">
        <f>SUM(C98:E98)</f>
        <v>106004</v>
      </c>
      <c r="H98" s="499">
        <f>SUM(F98,B98)</f>
        <v>162123</v>
      </c>
      <c r="I98" s="500"/>
    </row>
    <row r="99" spans="1:9" s="30" customFormat="1" ht="11.25" customHeight="1">
      <c r="A99" s="32" t="s">
        <v>186</v>
      </c>
      <c r="B99" s="19">
        <v>57545</v>
      </c>
      <c r="C99" s="19">
        <v>77475</v>
      </c>
      <c r="D99" s="19">
        <v>21348</v>
      </c>
      <c r="E99" s="19">
        <v>8789</v>
      </c>
      <c r="F99" s="65">
        <f>SUM(C99:E99)</f>
        <v>107612</v>
      </c>
      <c r="H99" s="499">
        <f>SUM(F99,B99)</f>
        <v>165157</v>
      </c>
      <c r="I99" s="500"/>
    </row>
    <row r="100" spans="1:9" s="30" customFormat="1" ht="11.25" customHeight="1">
      <c r="A100" s="32" t="s">
        <v>214</v>
      </c>
      <c r="B100" s="19">
        <v>58503</v>
      </c>
      <c r="C100" s="19">
        <v>78476</v>
      </c>
      <c r="D100" s="19">
        <v>21571</v>
      </c>
      <c r="E100" s="19">
        <v>9516</v>
      </c>
      <c r="F100" s="65">
        <f>SUM(C100:E100)</f>
        <v>109563</v>
      </c>
      <c r="H100" s="499">
        <f>SUM(F100,B100)</f>
        <v>168066</v>
      </c>
      <c r="I100" s="500"/>
    </row>
    <row r="101" spans="1:9" s="30" customFormat="1" ht="11.25" customHeight="1">
      <c r="A101" s="311" t="s">
        <v>222</v>
      </c>
      <c r="B101" s="36">
        <v>58263</v>
      </c>
      <c r="C101" s="36">
        <v>78513</v>
      </c>
      <c r="D101" s="36">
        <v>21199</v>
      </c>
      <c r="E101" s="36">
        <v>9672</v>
      </c>
      <c r="F101" s="67">
        <f>SUM(C101:E101)</f>
        <v>109384</v>
      </c>
      <c r="H101" s="449">
        <f>SUM(F101,B101)</f>
        <v>167647</v>
      </c>
      <c r="I101" s="450"/>
    </row>
    <row r="102" spans="1:9" ht="3.75" customHeight="1">
      <c r="A102" s="30"/>
      <c r="B102" s="53"/>
      <c r="C102" s="53"/>
      <c r="D102" s="53"/>
      <c r="E102" s="53"/>
      <c r="F102" s="53"/>
      <c r="H102" s="319"/>
      <c r="I102" s="320"/>
    </row>
    <row r="103" ht="11.25" customHeight="1">
      <c r="A103" s="5" t="s">
        <v>108</v>
      </c>
    </row>
    <row r="104" ht="11.25" customHeight="1">
      <c r="A104" s="5" t="s">
        <v>109</v>
      </c>
    </row>
  </sheetData>
  <sheetProtection/>
  <mergeCells count="6">
    <mergeCell ref="H101:I101"/>
    <mergeCell ref="A80:I80"/>
    <mergeCell ref="H100:I100"/>
    <mergeCell ref="H97:I97"/>
    <mergeCell ref="H99:I99"/>
    <mergeCell ref="H98:I98"/>
  </mergeCells>
  <printOptions horizontalCentered="1"/>
  <pageMargins left="0.5905511811023623" right="0.5905511811023623" top="0.3937007874015748" bottom="0.3937007874015748" header="0.5118110236220472" footer="0.5118110236220472"/>
  <pageSetup fitToHeight="2" fitToWidth="1" horizontalDpi="600" verticalDpi="600" orientation="portrait" paperSize="9" scale="91" r:id="rId2"/>
  <headerFooter alignWithMargins="0">
    <oddFooter>&amp;R&amp;A</oddFooter>
  </headerFooter>
  <rowBreaks count="2" manualBreakCount="2">
    <brk id="76" max="255" man="1"/>
    <brk id="78"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P79"/>
  <sheetViews>
    <sheetView zoomScalePageLayoutView="0" workbookViewId="0" topLeftCell="A1">
      <selection activeCell="C12" sqref="C12"/>
    </sheetView>
  </sheetViews>
  <sheetFormatPr defaultColWidth="9.140625" defaultRowHeight="12.75"/>
  <cols>
    <col min="1" max="1" width="9.57421875" style="5" customWidth="1"/>
    <col min="2" max="9" width="6.7109375" style="5" customWidth="1"/>
    <col min="10" max="10" width="7.140625" style="5" customWidth="1"/>
    <col min="11" max="11" width="6.7109375" style="5" customWidth="1"/>
    <col min="12" max="12" width="1.8515625" style="5" customWidth="1"/>
    <col min="13" max="13" width="7.57421875" style="5" customWidth="1"/>
    <col min="14" max="14" width="7.140625" style="5" customWidth="1"/>
    <col min="15" max="16384" width="9.140625" style="5" customWidth="1"/>
  </cols>
  <sheetData>
    <row r="1" spans="1:14" ht="9.75">
      <c r="A1" s="1" t="s">
        <v>219</v>
      </c>
      <c r="B1" s="2"/>
      <c r="C1" s="3"/>
      <c r="D1" s="2"/>
      <c r="E1" s="3"/>
      <c r="F1" s="2"/>
      <c r="G1" s="3"/>
      <c r="H1" s="2"/>
      <c r="I1" s="3"/>
      <c r="J1" s="2"/>
      <c r="K1" s="4"/>
      <c r="M1" s="2"/>
      <c r="N1" s="3"/>
    </row>
    <row r="2" spans="1:14" ht="10.5" customHeight="1">
      <c r="A2" s="2"/>
      <c r="B2" s="2"/>
      <c r="C2" s="3"/>
      <c r="D2" s="2"/>
      <c r="E2" s="3"/>
      <c r="F2" s="2"/>
      <c r="G2" s="3"/>
      <c r="H2" s="2"/>
      <c r="I2" s="3"/>
      <c r="J2" s="2"/>
      <c r="K2" s="4"/>
      <c r="M2" s="2"/>
      <c r="N2" s="3"/>
    </row>
    <row r="3" spans="1:14" ht="12" customHeight="1">
      <c r="A3" s="6" t="s">
        <v>150</v>
      </c>
      <c r="B3" s="7"/>
      <c r="C3" s="8"/>
      <c r="D3" s="7"/>
      <c r="E3" s="8"/>
      <c r="F3" s="9"/>
      <c r="G3" s="9"/>
      <c r="H3" s="7"/>
      <c r="I3" s="8"/>
      <c r="J3" s="7"/>
      <c r="K3" s="10"/>
      <c r="L3" s="9"/>
      <c r="M3" s="7"/>
      <c r="N3" s="8"/>
    </row>
    <row r="4" spans="1:14" ht="10.5" customHeight="1">
      <c r="A4" s="6" t="s">
        <v>185</v>
      </c>
      <c r="B4" s="7"/>
      <c r="C4" s="8"/>
      <c r="D4" s="7"/>
      <c r="E4" s="8"/>
      <c r="F4" s="9"/>
      <c r="G4" s="9"/>
      <c r="H4" s="7"/>
      <c r="I4" s="8"/>
      <c r="J4" s="7"/>
      <c r="K4" s="10"/>
      <c r="L4" s="9"/>
      <c r="M4" s="7"/>
      <c r="N4" s="8"/>
    </row>
    <row r="5" spans="1:14" ht="10.5" customHeight="1">
      <c r="A5" s="2"/>
      <c r="B5" s="2"/>
      <c r="C5" s="3"/>
      <c r="D5" s="2"/>
      <c r="E5" s="3"/>
      <c r="F5" s="2"/>
      <c r="G5" s="3"/>
      <c r="H5" s="2"/>
      <c r="I5" s="3"/>
      <c r="J5" s="2"/>
      <c r="K5" s="4"/>
      <c r="M5" s="2"/>
      <c r="N5" s="3"/>
    </row>
    <row r="6" spans="1:14" ht="10.5" customHeight="1">
      <c r="A6" s="11"/>
      <c r="B6" s="12" t="s">
        <v>11</v>
      </c>
      <c r="C6" s="13"/>
      <c r="D6" s="12" t="s">
        <v>9</v>
      </c>
      <c r="E6" s="13"/>
      <c r="F6" s="12" t="s">
        <v>0</v>
      </c>
      <c r="G6" s="13"/>
      <c r="H6" s="12" t="s">
        <v>1</v>
      </c>
      <c r="I6" s="13"/>
      <c r="J6" s="12" t="s">
        <v>4</v>
      </c>
      <c r="K6" s="14"/>
      <c r="M6" s="12" t="s">
        <v>23</v>
      </c>
      <c r="N6" s="15"/>
    </row>
    <row r="7" spans="1:14" ht="10.5" customHeight="1">
      <c r="A7" s="16" t="s">
        <v>24</v>
      </c>
      <c r="B7" s="17" t="s">
        <v>5</v>
      </c>
      <c r="C7" s="18"/>
      <c r="D7" s="16" t="s">
        <v>12</v>
      </c>
      <c r="E7" s="8"/>
      <c r="F7" s="19"/>
      <c r="G7" s="3"/>
      <c r="H7" s="19"/>
      <c r="I7" s="3"/>
      <c r="J7" s="19"/>
      <c r="K7" s="20"/>
      <c r="M7" s="16" t="s">
        <v>17</v>
      </c>
      <c r="N7" s="21"/>
    </row>
    <row r="8" spans="1:14" ht="10.5" customHeight="1">
      <c r="A8" s="22"/>
      <c r="B8" s="23" t="s">
        <v>25</v>
      </c>
      <c r="C8" s="24" t="s">
        <v>26</v>
      </c>
      <c r="D8" s="23" t="s">
        <v>25</v>
      </c>
      <c r="E8" s="24" t="s">
        <v>26</v>
      </c>
      <c r="F8" s="23" t="s">
        <v>25</v>
      </c>
      <c r="G8" s="24" t="s">
        <v>26</v>
      </c>
      <c r="H8" s="23" t="s">
        <v>25</v>
      </c>
      <c r="I8" s="24" t="s">
        <v>26</v>
      </c>
      <c r="J8" s="23" t="s">
        <v>25</v>
      </c>
      <c r="K8" s="25" t="s">
        <v>26</v>
      </c>
      <c r="L8" s="26"/>
      <c r="M8" s="23" t="s">
        <v>25</v>
      </c>
      <c r="N8" s="25" t="s">
        <v>26</v>
      </c>
    </row>
    <row r="9" spans="1:15" ht="10.5" customHeight="1">
      <c r="A9" s="19" t="s">
        <v>33</v>
      </c>
      <c r="B9" s="27">
        <v>30934</v>
      </c>
      <c r="C9" s="31">
        <v>12.861621360918699</v>
      </c>
      <c r="D9" s="27">
        <v>165755</v>
      </c>
      <c r="E9" s="31">
        <v>68.91698612139002</v>
      </c>
      <c r="F9" s="27">
        <v>275</v>
      </c>
      <c r="G9" s="31">
        <v>0.11433845846811413</v>
      </c>
      <c r="H9" s="27">
        <v>43550</v>
      </c>
      <c r="I9" s="31">
        <v>18.107054059223163</v>
      </c>
      <c r="J9" s="27">
        <v>240514</v>
      </c>
      <c r="K9" s="28">
        <v>100</v>
      </c>
      <c r="L9" s="32"/>
      <c r="M9" s="19">
        <v>240514</v>
      </c>
      <c r="N9" s="29">
        <v>94.78160122322231</v>
      </c>
      <c r="O9" s="32"/>
    </row>
    <row r="10" spans="1:14" s="30" customFormat="1" ht="10.5" customHeight="1">
      <c r="A10" s="19" t="s">
        <v>34</v>
      </c>
      <c r="B10" s="27">
        <v>31507</v>
      </c>
      <c r="C10" s="31">
        <v>12.723366622111126</v>
      </c>
      <c r="D10" s="27">
        <v>170161</v>
      </c>
      <c r="E10" s="31">
        <v>68.71554853794557</v>
      </c>
      <c r="F10" s="27">
        <v>266</v>
      </c>
      <c r="G10" s="31">
        <v>0.10741789194406194</v>
      </c>
      <c r="H10" s="27">
        <v>45697</v>
      </c>
      <c r="I10" s="31">
        <v>18.453666947999242</v>
      </c>
      <c r="J10" s="27">
        <v>247631</v>
      </c>
      <c r="K10" s="28">
        <v>100</v>
      </c>
      <c r="M10" s="19">
        <v>247631</v>
      </c>
      <c r="N10" s="29">
        <v>97.58626397011302</v>
      </c>
    </row>
    <row r="11" spans="1:14" s="30" customFormat="1" ht="10.5" customHeight="1">
      <c r="A11" s="19" t="s">
        <v>35</v>
      </c>
      <c r="B11" s="27">
        <v>32002</v>
      </c>
      <c r="C11" s="31">
        <v>12.644014223627027</v>
      </c>
      <c r="D11" s="27">
        <v>173282</v>
      </c>
      <c r="E11" s="31">
        <v>68.46384828131174</v>
      </c>
      <c r="F11" s="27">
        <v>253</v>
      </c>
      <c r="G11" s="31">
        <v>0.09996048992493085</v>
      </c>
      <c r="H11" s="27">
        <v>47563</v>
      </c>
      <c r="I11" s="31">
        <v>18.79217700513631</v>
      </c>
      <c r="J11" s="27">
        <v>253100</v>
      </c>
      <c r="K11" s="28">
        <v>100</v>
      </c>
      <c r="M11" s="19">
        <v>253100</v>
      </c>
      <c r="N11" s="29">
        <v>99.74148394520721</v>
      </c>
    </row>
    <row r="12" spans="1:14" s="30" customFormat="1" ht="10.5" customHeight="1">
      <c r="A12" s="19" t="s">
        <v>36</v>
      </c>
      <c r="B12" s="27">
        <v>32032</v>
      </c>
      <c r="C12" s="31">
        <v>12.623149797443215</v>
      </c>
      <c r="D12" s="27">
        <v>173076</v>
      </c>
      <c r="E12" s="31">
        <v>68.205677895301</v>
      </c>
      <c r="F12" s="27">
        <v>264</v>
      </c>
      <c r="G12" s="31">
        <v>0.10403694888002647</v>
      </c>
      <c r="H12" s="27">
        <v>48384</v>
      </c>
      <c r="I12" s="31">
        <v>19.06713535837576</v>
      </c>
      <c r="J12" s="27">
        <v>253756</v>
      </c>
      <c r="K12" s="28">
        <v>100</v>
      </c>
      <c r="M12" s="33">
        <v>253756</v>
      </c>
      <c r="N12" s="34">
        <v>100</v>
      </c>
    </row>
    <row r="13" spans="1:14" s="30" customFormat="1" ht="10.5" customHeight="1">
      <c r="A13" s="19" t="s">
        <v>37</v>
      </c>
      <c r="B13" s="27">
        <v>32321</v>
      </c>
      <c r="C13" s="31">
        <v>12.863618815644415</v>
      </c>
      <c r="D13" s="27">
        <v>169903</v>
      </c>
      <c r="E13" s="31">
        <v>67.62066234443344</v>
      </c>
      <c r="F13" s="27">
        <v>255</v>
      </c>
      <c r="G13" s="31">
        <v>0.10148890189008156</v>
      </c>
      <c r="H13" s="27">
        <v>48780</v>
      </c>
      <c r="I13" s="31">
        <v>19.414229938032072</v>
      </c>
      <c r="J13" s="27">
        <v>251259</v>
      </c>
      <c r="K13" s="28">
        <v>100</v>
      </c>
      <c r="M13" s="19">
        <v>251259</v>
      </c>
      <c r="N13" s="29">
        <v>99.01598385850974</v>
      </c>
    </row>
    <row r="14" spans="1:14" s="30" customFormat="1" ht="10.5" customHeight="1">
      <c r="A14" s="19" t="s">
        <v>38</v>
      </c>
      <c r="B14" s="27">
        <v>31986</v>
      </c>
      <c r="C14" s="31">
        <v>13.018103083384885</v>
      </c>
      <c r="D14" s="27">
        <v>164137</v>
      </c>
      <c r="E14" s="31">
        <v>66.80273825415948</v>
      </c>
      <c r="F14" s="27">
        <v>244</v>
      </c>
      <c r="G14" s="31">
        <v>0.09930648259694591</v>
      </c>
      <c r="H14" s="27">
        <v>49337</v>
      </c>
      <c r="I14" s="31">
        <v>20.079852179858694</v>
      </c>
      <c r="J14" s="27">
        <v>245704</v>
      </c>
      <c r="K14" s="28">
        <v>100</v>
      </c>
      <c r="M14" s="19">
        <v>245704</v>
      </c>
      <c r="N14" s="29">
        <v>96.8268730591592</v>
      </c>
    </row>
    <row r="15" spans="1:14" s="30" customFormat="1" ht="10.5" customHeight="1">
      <c r="A15" s="19" t="s">
        <v>39</v>
      </c>
      <c r="B15" s="27">
        <v>31234</v>
      </c>
      <c r="C15" s="31">
        <v>12.968722102964197</v>
      </c>
      <c r="D15" s="27">
        <v>159228</v>
      </c>
      <c r="E15" s="31">
        <v>66.11332788021973</v>
      </c>
      <c r="F15" s="27">
        <v>233</v>
      </c>
      <c r="G15" s="31">
        <v>0.09674432509414925</v>
      </c>
      <c r="H15" s="27">
        <v>50146</v>
      </c>
      <c r="I15" s="31">
        <v>20.821205691721925</v>
      </c>
      <c r="J15" s="27">
        <v>240841</v>
      </c>
      <c r="K15" s="28">
        <v>100</v>
      </c>
      <c r="M15" s="19">
        <v>240841</v>
      </c>
      <c r="N15" s="29">
        <v>94.91046517126689</v>
      </c>
    </row>
    <row r="16" spans="1:14" s="30" customFormat="1" ht="10.5" customHeight="1">
      <c r="A16" s="19" t="s">
        <v>40</v>
      </c>
      <c r="B16" s="27">
        <v>31157</v>
      </c>
      <c r="C16" s="31">
        <v>13.042568243562854</v>
      </c>
      <c r="D16" s="27">
        <v>156276</v>
      </c>
      <c r="E16" s="35">
        <v>65.4183777267076</v>
      </c>
      <c r="F16" s="27">
        <v>148</v>
      </c>
      <c r="G16" s="31">
        <v>0.061953978240758184</v>
      </c>
      <c r="H16" s="27">
        <v>51306</v>
      </c>
      <c r="I16" s="35">
        <v>21.47710005148878</v>
      </c>
      <c r="J16" s="27">
        <v>238887</v>
      </c>
      <c r="K16" s="28">
        <v>100</v>
      </c>
      <c r="M16" s="19">
        <v>238887</v>
      </c>
      <c r="N16" s="29">
        <v>94.14043411781397</v>
      </c>
    </row>
    <row r="17" spans="1:14" s="30" customFormat="1" ht="10.5" customHeight="1">
      <c r="A17" s="19" t="s">
        <v>41</v>
      </c>
      <c r="B17" s="27">
        <v>31027</v>
      </c>
      <c r="C17" s="31">
        <v>12.988475433374777</v>
      </c>
      <c r="D17" s="27">
        <v>155196</v>
      </c>
      <c r="E17" s="35">
        <v>64.96791289386766</v>
      </c>
      <c r="F17" s="27">
        <v>149</v>
      </c>
      <c r="G17" s="31">
        <v>0.062374152820860604</v>
      </c>
      <c r="H17" s="27">
        <v>52509</v>
      </c>
      <c r="I17" s="35">
        <v>21.981237519936705</v>
      </c>
      <c r="J17" s="27">
        <v>238881</v>
      </c>
      <c r="K17" s="28">
        <v>100</v>
      </c>
      <c r="M17" s="19">
        <v>238881</v>
      </c>
      <c r="N17" s="29">
        <v>94.13806964170305</v>
      </c>
    </row>
    <row r="18" spans="1:14" s="30" customFormat="1" ht="10.5" customHeight="1">
      <c r="A18" s="19" t="s">
        <v>110</v>
      </c>
      <c r="B18" s="27">
        <v>31143</v>
      </c>
      <c r="C18" s="31">
        <v>13.095308176841115</v>
      </c>
      <c r="D18" s="27">
        <v>153652</v>
      </c>
      <c r="E18" s="35">
        <v>64.6090708020419</v>
      </c>
      <c r="F18" s="27">
        <v>156</v>
      </c>
      <c r="G18" s="31">
        <v>0.0655963804253673</v>
      </c>
      <c r="H18" s="27">
        <v>52867</v>
      </c>
      <c r="I18" s="35">
        <v>22.230024640691624</v>
      </c>
      <c r="J18" s="27">
        <v>237818</v>
      </c>
      <c r="K18" s="28">
        <v>100</v>
      </c>
      <c r="M18" s="19">
        <v>237818</v>
      </c>
      <c r="N18" s="29">
        <v>93.71916329072022</v>
      </c>
    </row>
    <row r="19" spans="1:14" ht="10.5" customHeight="1">
      <c r="A19" s="19" t="s">
        <v>117</v>
      </c>
      <c r="B19" s="27">
        <v>32335</v>
      </c>
      <c r="C19" s="31">
        <v>13.677104438344111</v>
      </c>
      <c r="D19" s="27">
        <v>151910</v>
      </c>
      <c r="E19" s="35">
        <v>64.25510855818321</v>
      </c>
      <c r="F19" s="27">
        <v>136</v>
      </c>
      <c r="G19" s="31">
        <v>0.05752547405643418</v>
      </c>
      <c r="H19" s="27">
        <v>52036</v>
      </c>
      <c r="I19" s="35">
        <v>22.010261529416244</v>
      </c>
      <c r="J19" s="27">
        <v>236417</v>
      </c>
      <c r="K19" s="28">
        <v>100</v>
      </c>
      <c r="M19" s="19">
        <v>236417</v>
      </c>
      <c r="N19" s="29">
        <v>93.16705811882281</v>
      </c>
    </row>
    <row r="20" spans="1:14" s="30" customFormat="1" ht="10.5" customHeight="1">
      <c r="A20" s="19" t="s">
        <v>127</v>
      </c>
      <c r="B20" s="27">
        <v>32333</v>
      </c>
      <c r="C20" s="31">
        <v>13.76159284276296</v>
      </c>
      <c r="D20" s="27">
        <v>150065</v>
      </c>
      <c r="E20" s="35">
        <v>63.87076454239394</v>
      </c>
      <c r="F20" s="27">
        <v>138</v>
      </c>
      <c r="G20" s="31">
        <v>0.05873565126345493</v>
      </c>
      <c r="H20" s="27">
        <v>52415</v>
      </c>
      <c r="I20" s="35">
        <v>22.308906963579638</v>
      </c>
      <c r="J20" s="27">
        <v>234951</v>
      </c>
      <c r="K20" s="28">
        <v>100</v>
      </c>
      <c r="M20" s="19">
        <v>234951</v>
      </c>
      <c r="N20" s="29">
        <v>92.5893377890572</v>
      </c>
    </row>
    <row r="21" spans="1:14" s="30" customFormat="1" ht="10.5" customHeight="1">
      <c r="A21" s="19" t="s">
        <v>131</v>
      </c>
      <c r="B21" s="27">
        <v>32306</v>
      </c>
      <c r="C21" s="31">
        <f>B21/J21*100</f>
        <v>13.855008320038426</v>
      </c>
      <c r="D21" s="27">
        <v>148253</v>
      </c>
      <c r="E21" s="35">
        <f>D21/J21*100</f>
        <v>63.58096169351381</v>
      </c>
      <c r="F21" s="27">
        <v>129</v>
      </c>
      <c r="G21" s="31">
        <f>F21/J21*100</f>
        <v>0.05532396685708404</v>
      </c>
      <c r="H21" s="27">
        <v>52484</v>
      </c>
      <c r="I21" s="35">
        <f>H21/J21*100</f>
        <v>22.508706019590687</v>
      </c>
      <c r="J21" s="27">
        <f>SUM(H21,F21,D21,B21)</f>
        <v>233172</v>
      </c>
      <c r="K21" s="28">
        <v>100</v>
      </c>
      <c r="M21" s="19">
        <f>SUM(J21)</f>
        <v>233172</v>
      </c>
      <c r="N21" s="29">
        <f>M21/M12*100</f>
        <v>91.88827062217248</v>
      </c>
    </row>
    <row r="22" spans="1:14" s="30" customFormat="1" ht="10.5" customHeight="1">
      <c r="A22" s="19" t="s">
        <v>139</v>
      </c>
      <c r="B22" s="27">
        <v>32406</v>
      </c>
      <c r="C22" s="35">
        <f>B22/J22*100</f>
        <v>13.925546497986756</v>
      </c>
      <c r="D22" s="27">
        <v>147480</v>
      </c>
      <c r="E22" s="35">
        <f>D22/J22*100</f>
        <v>63.375288450382236</v>
      </c>
      <c r="F22" s="27">
        <v>117</v>
      </c>
      <c r="G22" s="31">
        <f>F22/J22*100</f>
        <v>0.050277385060311375</v>
      </c>
      <c r="H22" s="27">
        <v>52706</v>
      </c>
      <c r="I22" s="35">
        <f>H22/J22*100</f>
        <v>22.648887666570698</v>
      </c>
      <c r="J22" s="27">
        <f>SUM(H22,F22,D22,B22)</f>
        <v>232709</v>
      </c>
      <c r="K22" s="28">
        <v>100</v>
      </c>
      <c r="M22" s="19">
        <f>SUM(J22)</f>
        <v>232709</v>
      </c>
      <c r="N22" s="29">
        <f>M22/$M$12*100</f>
        <v>91.70581188228061</v>
      </c>
    </row>
    <row r="23" spans="1:14" s="30" customFormat="1" ht="10.5" customHeight="1">
      <c r="A23" s="19" t="s">
        <v>186</v>
      </c>
      <c r="B23" s="27">
        <v>32706</v>
      </c>
      <c r="C23" s="35">
        <f>B23/J23*100</f>
        <v>14.01621640153593</v>
      </c>
      <c r="D23" s="27">
        <v>147282</v>
      </c>
      <c r="E23" s="35">
        <f>D23/J23*100</f>
        <v>63.11797174986287</v>
      </c>
      <c r="F23" s="27">
        <v>129</v>
      </c>
      <c r="G23" s="31">
        <f>F23/J23*100</f>
        <v>0.055283187054306085</v>
      </c>
      <c r="H23" s="27">
        <v>53227</v>
      </c>
      <c r="I23" s="35">
        <f>H23/J23*100</f>
        <v>22.8105286615469</v>
      </c>
      <c r="J23" s="27">
        <f>SUM(H23,F23,D23,B23)</f>
        <v>233344</v>
      </c>
      <c r="K23" s="28">
        <v>100</v>
      </c>
      <c r="M23" s="19">
        <f>SUM(J23)</f>
        <v>233344</v>
      </c>
      <c r="N23" s="29">
        <f>M23/$M$12*100</f>
        <v>91.95605227068523</v>
      </c>
    </row>
    <row r="24" spans="1:14" s="30" customFormat="1" ht="10.5" customHeight="1">
      <c r="A24" s="19" t="s">
        <v>214</v>
      </c>
      <c r="B24" s="27">
        <v>33278</v>
      </c>
      <c r="C24" s="35">
        <f>B24/J24*100</f>
        <v>14.010019786974276</v>
      </c>
      <c r="D24" s="27">
        <v>149572</v>
      </c>
      <c r="E24" s="35">
        <f>D24/J24*100</f>
        <v>62.96973013935082</v>
      </c>
      <c r="F24" s="27">
        <v>140</v>
      </c>
      <c r="G24" s="31">
        <f>F24/J24*100</f>
        <v>0.058939923378099605</v>
      </c>
      <c r="H24" s="27">
        <v>54540</v>
      </c>
      <c r="I24" s="35">
        <f>H24/J24*100</f>
        <v>22.961310150296804</v>
      </c>
      <c r="J24" s="27">
        <f>SUM(H24,F24,D24,B24)</f>
        <v>237530</v>
      </c>
      <c r="K24" s="28">
        <f>SUM(I24,G24,E24,C24)</f>
        <v>100</v>
      </c>
      <c r="M24" s="19">
        <f>SUM(J24)</f>
        <v>237530</v>
      </c>
      <c r="N24" s="29">
        <f>M24/$M$12*100</f>
        <v>93.60566843739655</v>
      </c>
    </row>
    <row r="25" spans="1:14" s="30" customFormat="1" ht="10.5" customHeight="1">
      <c r="A25" s="36" t="s">
        <v>222</v>
      </c>
      <c r="B25" s="37">
        <v>34436</v>
      </c>
      <c r="C25" s="39">
        <f>B25/J25*100</f>
        <v>14.143139944636566</v>
      </c>
      <c r="D25" s="37">
        <v>152535</v>
      </c>
      <c r="E25" s="39">
        <f>D25/J25*100</f>
        <v>62.64734148725574</v>
      </c>
      <c r="F25" s="37">
        <v>151</v>
      </c>
      <c r="G25" s="38">
        <f>F25/J25*100</f>
        <v>0.06201690474039148</v>
      </c>
      <c r="H25" s="37">
        <v>56360</v>
      </c>
      <c r="I25" s="39">
        <f>H25/J25*100</f>
        <v>23.14750166336731</v>
      </c>
      <c r="J25" s="37">
        <f>SUM(H25,F25,D25,B25)</f>
        <v>243482</v>
      </c>
      <c r="K25" s="40">
        <f>SUM(I25,G25,E25,C25)</f>
        <v>100</v>
      </c>
      <c r="M25" s="36">
        <f>SUM(J25)</f>
        <v>243482</v>
      </c>
      <c r="N25" s="41">
        <f>M25/$M$12*100</f>
        <v>95.95122873941897</v>
      </c>
    </row>
    <row r="26" spans="1:14" ht="10.5" customHeight="1">
      <c r="A26" s="2"/>
      <c r="B26" s="2"/>
      <c r="C26" s="3"/>
      <c r="D26" s="2"/>
      <c r="E26" s="3"/>
      <c r="F26" s="2"/>
      <c r="G26" s="3"/>
      <c r="H26" s="2"/>
      <c r="I26" s="3"/>
      <c r="J26" s="2"/>
      <c r="K26" s="4"/>
      <c r="M26" s="2"/>
      <c r="N26" s="3"/>
    </row>
    <row r="27" spans="1:14" ht="12.75" customHeight="1">
      <c r="A27" s="6" t="s">
        <v>143</v>
      </c>
      <c r="B27" s="7"/>
      <c r="C27" s="8"/>
      <c r="D27" s="7"/>
      <c r="E27" s="8"/>
      <c r="F27" s="7"/>
      <c r="G27" s="9"/>
      <c r="H27" s="7"/>
      <c r="I27" s="8"/>
      <c r="J27" s="7"/>
      <c r="K27" s="10"/>
      <c r="L27" s="9"/>
      <c r="M27" s="7"/>
      <c r="N27" s="8"/>
    </row>
    <row r="28" spans="1:14" ht="10.5" customHeight="1">
      <c r="A28" s="6" t="s">
        <v>185</v>
      </c>
      <c r="B28" s="7"/>
      <c r="C28" s="8"/>
      <c r="D28" s="7"/>
      <c r="E28" s="8"/>
      <c r="F28" s="7"/>
      <c r="G28" s="9"/>
      <c r="H28" s="7"/>
      <c r="I28" s="8"/>
      <c r="J28" s="7"/>
      <c r="K28" s="10"/>
      <c r="L28" s="9"/>
      <c r="M28" s="7"/>
      <c r="N28" s="8"/>
    </row>
    <row r="29" spans="1:14" ht="10.5" customHeight="1">
      <c r="A29" s="2"/>
      <c r="B29" s="2"/>
      <c r="C29" s="3"/>
      <c r="D29" s="2"/>
      <c r="E29" s="3"/>
      <c r="F29" s="2"/>
      <c r="G29" s="3"/>
      <c r="H29" s="2"/>
      <c r="I29" s="3"/>
      <c r="J29" s="2"/>
      <c r="K29" s="4"/>
      <c r="M29" s="2"/>
      <c r="N29" s="3"/>
    </row>
    <row r="30" spans="1:14" ht="10.5" customHeight="1">
      <c r="A30" s="11"/>
      <c r="B30" s="12" t="s">
        <v>11</v>
      </c>
      <c r="C30" s="13"/>
      <c r="D30" s="12" t="s">
        <v>9</v>
      </c>
      <c r="E30" s="13"/>
      <c r="F30" s="12" t="s">
        <v>0</v>
      </c>
      <c r="G30" s="13"/>
      <c r="H30" s="12" t="s">
        <v>1</v>
      </c>
      <c r="I30" s="13"/>
      <c r="J30" s="12" t="s">
        <v>4</v>
      </c>
      <c r="K30" s="14"/>
      <c r="M30" s="12" t="s">
        <v>23</v>
      </c>
      <c r="N30" s="15"/>
    </row>
    <row r="31" spans="1:14" ht="10.5" customHeight="1">
      <c r="A31" s="16" t="s">
        <v>24</v>
      </c>
      <c r="B31" s="17" t="s">
        <v>5</v>
      </c>
      <c r="C31" s="18"/>
      <c r="D31" s="16" t="s">
        <v>12</v>
      </c>
      <c r="E31" s="8"/>
      <c r="F31" s="19"/>
      <c r="G31" s="3"/>
      <c r="H31" s="449" t="str">
        <f>"+ VGC"</f>
        <v>+ VGC</v>
      </c>
      <c r="I31" s="450"/>
      <c r="J31" s="19"/>
      <c r="K31" s="20"/>
      <c r="M31" s="16" t="s">
        <v>17</v>
      </c>
      <c r="N31" s="21"/>
    </row>
    <row r="32" spans="1:14" ht="10.5" customHeight="1">
      <c r="A32" s="22"/>
      <c r="B32" s="23" t="s">
        <v>25</v>
      </c>
      <c r="C32" s="24" t="s">
        <v>26</v>
      </c>
      <c r="D32" s="23" t="s">
        <v>25</v>
      </c>
      <c r="E32" s="24" t="s">
        <v>26</v>
      </c>
      <c r="F32" s="23" t="s">
        <v>25</v>
      </c>
      <c r="G32" s="24" t="s">
        <v>26</v>
      </c>
      <c r="H32" s="23" t="s">
        <v>25</v>
      </c>
      <c r="I32" s="24" t="s">
        <v>26</v>
      </c>
      <c r="J32" s="23" t="s">
        <v>25</v>
      </c>
      <c r="K32" s="25" t="s">
        <v>26</v>
      </c>
      <c r="L32" s="26"/>
      <c r="M32" s="23" t="s">
        <v>25</v>
      </c>
      <c r="N32" s="25" t="s">
        <v>26</v>
      </c>
    </row>
    <row r="33" spans="1:16" ht="10.5" customHeight="1">
      <c r="A33" s="19" t="s">
        <v>33</v>
      </c>
      <c r="B33" s="19">
        <v>317</v>
      </c>
      <c r="C33" s="42">
        <v>22.4345364472753</v>
      </c>
      <c r="D33" s="19">
        <v>1012</v>
      </c>
      <c r="E33" s="42">
        <v>71.6206652512385</v>
      </c>
      <c r="F33" s="19">
        <v>6</v>
      </c>
      <c r="G33" s="42">
        <v>0.42462845010615713</v>
      </c>
      <c r="H33" s="19">
        <v>78</v>
      </c>
      <c r="I33" s="42">
        <v>5.520169851380043</v>
      </c>
      <c r="J33" s="19">
        <v>1413</v>
      </c>
      <c r="K33" s="43">
        <v>100</v>
      </c>
      <c r="L33" s="32"/>
      <c r="M33" s="19">
        <v>1413</v>
      </c>
      <c r="N33" s="44">
        <v>82.1034282393957</v>
      </c>
      <c r="O33" s="32"/>
      <c r="P33" s="45"/>
    </row>
    <row r="34" spans="1:16" ht="10.5" customHeight="1">
      <c r="A34" s="19" t="s">
        <v>34</v>
      </c>
      <c r="B34" s="19">
        <v>340</v>
      </c>
      <c r="C34" s="42">
        <v>22.546419098143236</v>
      </c>
      <c r="D34" s="19">
        <v>1058</v>
      </c>
      <c r="E34" s="42">
        <v>70.15915119363395</v>
      </c>
      <c r="F34" s="19">
        <v>11</v>
      </c>
      <c r="G34" s="42">
        <v>0.7294429708222812</v>
      </c>
      <c r="H34" s="19">
        <v>99</v>
      </c>
      <c r="I34" s="42">
        <v>6.56498673740053</v>
      </c>
      <c r="J34" s="19">
        <v>1508</v>
      </c>
      <c r="K34" s="43">
        <v>100</v>
      </c>
      <c r="L34" s="30"/>
      <c r="M34" s="19">
        <v>1508</v>
      </c>
      <c r="N34" s="44">
        <v>87.62347472399767</v>
      </c>
      <c r="O34" s="30"/>
      <c r="P34" s="45"/>
    </row>
    <row r="35" spans="1:16" s="30" customFormat="1" ht="10.5" customHeight="1">
      <c r="A35" s="19" t="s">
        <v>35</v>
      </c>
      <c r="B35" s="19">
        <v>388</v>
      </c>
      <c r="C35" s="42">
        <v>23.789086450030656</v>
      </c>
      <c r="D35" s="19">
        <v>1128</v>
      </c>
      <c r="E35" s="42">
        <v>69.16002452483139</v>
      </c>
      <c r="F35" s="19">
        <v>8</v>
      </c>
      <c r="G35" s="42">
        <v>0.4904966278356836</v>
      </c>
      <c r="H35" s="19">
        <v>107</v>
      </c>
      <c r="I35" s="42">
        <v>6.560392397302269</v>
      </c>
      <c r="J35" s="19">
        <v>1631</v>
      </c>
      <c r="K35" s="43">
        <v>100</v>
      </c>
      <c r="M35" s="19">
        <v>1631</v>
      </c>
      <c r="N35" s="44">
        <v>94.77048227774549</v>
      </c>
      <c r="P35" s="45"/>
    </row>
    <row r="36" spans="1:16" s="30" customFormat="1" ht="10.5" customHeight="1">
      <c r="A36" s="19" t="s">
        <v>36</v>
      </c>
      <c r="B36" s="19">
        <v>425</v>
      </c>
      <c r="C36" s="46">
        <v>24.694944799535154</v>
      </c>
      <c r="D36" s="19">
        <v>1175</v>
      </c>
      <c r="E36" s="46">
        <v>68.27425915165601</v>
      </c>
      <c r="F36" s="47">
        <v>0</v>
      </c>
      <c r="G36" s="48">
        <v>0</v>
      </c>
      <c r="H36" s="19">
        <v>121</v>
      </c>
      <c r="I36" s="46">
        <v>7.030796048808832</v>
      </c>
      <c r="J36" s="19">
        <v>1721</v>
      </c>
      <c r="K36" s="43">
        <v>100</v>
      </c>
      <c r="M36" s="33">
        <v>1721</v>
      </c>
      <c r="N36" s="34">
        <v>100</v>
      </c>
      <c r="P36" s="45"/>
    </row>
    <row r="37" spans="1:16" s="30" customFormat="1" ht="10.5" customHeight="1">
      <c r="A37" s="19" t="s">
        <v>37</v>
      </c>
      <c r="B37" s="19">
        <v>420</v>
      </c>
      <c r="C37" s="46">
        <v>23.54260089686099</v>
      </c>
      <c r="D37" s="19">
        <v>1246</v>
      </c>
      <c r="E37" s="46">
        <v>69.84304932735425</v>
      </c>
      <c r="F37" s="47">
        <v>0</v>
      </c>
      <c r="G37" s="48">
        <v>0</v>
      </c>
      <c r="H37" s="19">
        <v>118</v>
      </c>
      <c r="I37" s="46">
        <v>6.614349775784753</v>
      </c>
      <c r="J37" s="19">
        <v>1784</v>
      </c>
      <c r="K37" s="43">
        <v>100</v>
      </c>
      <c r="M37" s="19">
        <v>1784</v>
      </c>
      <c r="N37" s="44">
        <v>103.66066240557814</v>
      </c>
      <c r="P37" s="46"/>
    </row>
    <row r="38" spans="1:16" s="30" customFormat="1" ht="10.5" customHeight="1">
      <c r="A38" s="19" t="s">
        <v>38</v>
      </c>
      <c r="B38" s="19">
        <v>456</v>
      </c>
      <c r="C38" s="46">
        <v>25.179458862506905</v>
      </c>
      <c r="D38" s="19">
        <v>1233</v>
      </c>
      <c r="E38" s="46">
        <v>68.08393152954169</v>
      </c>
      <c r="F38" s="47">
        <v>0</v>
      </c>
      <c r="G38" s="48">
        <v>0</v>
      </c>
      <c r="H38" s="19">
        <v>122</v>
      </c>
      <c r="I38" s="46">
        <v>6.736609607951408</v>
      </c>
      <c r="J38" s="19">
        <v>1811</v>
      </c>
      <c r="K38" s="43">
        <v>100</v>
      </c>
      <c r="M38" s="19">
        <v>1811</v>
      </c>
      <c r="N38" s="44">
        <v>105.22951772225451</v>
      </c>
      <c r="P38" s="46"/>
    </row>
    <row r="39" spans="1:16" s="30" customFormat="1" ht="10.5" customHeight="1">
      <c r="A39" s="19" t="s">
        <v>39</v>
      </c>
      <c r="B39" s="19">
        <v>472</v>
      </c>
      <c r="C39" s="46">
        <v>26.516853932584272</v>
      </c>
      <c r="D39" s="19">
        <v>1177</v>
      </c>
      <c r="E39" s="46">
        <v>66.12359550561798</v>
      </c>
      <c r="F39" s="47">
        <v>0</v>
      </c>
      <c r="G39" s="48">
        <v>0</v>
      </c>
      <c r="H39" s="19">
        <v>131</v>
      </c>
      <c r="I39" s="46">
        <v>7.359550561797752</v>
      </c>
      <c r="J39" s="19">
        <v>1780</v>
      </c>
      <c r="K39" s="43">
        <v>100</v>
      </c>
      <c r="M39" s="19">
        <v>1780</v>
      </c>
      <c r="N39" s="44">
        <v>103.42823939570019</v>
      </c>
      <c r="P39" s="46"/>
    </row>
    <row r="40" spans="1:16" s="30" customFormat="1" ht="10.5" customHeight="1">
      <c r="A40" s="19" t="s">
        <v>40</v>
      </c>
      <c r="B40" s="19">
        <v>467</v>
      </c>
      <c r="C40" s="46">
        <v>26.428975664968874</v>
      </c>
      <c r="D40" s="19">
        <v>1178</v>
      </c>
      <c r="E40" s="46">
        <v>66.66666666666666</v>
      </c>
      <c r="F40" s="47">
        <v>0</v>
      </c>
      <c r="G40" s="48">
        <v>0</v>
      </c>
      <c r="H40" s="19">
        <v>122</v>
      </c>
      <c r="I40" s="46">
        <v>6.90435766836446</v>
      </c>
      <c r="J40" s="19">
        <v>1767</v>
      </c>
      <c r="K40" s="43">
        <v>100</v>
      </c>
      <c r="M40" s="19">
        <v>1767</v>
      </c>
      <c r="N40" s="44">
        <v>102.67286461359674</v>
      </c>
      <c r="P40" s="46"/>
    </row>
    <row r="41" spans="1:16" s="30" customFormat="1" ht="10.5" customHeight="1">
      <c r="A41" s="19" t="s">
        <v>41</v>
      </c>
      <c r="B41" s="19">
        <v>471</v>
      </c>
      <c r="C41" s="46">
        <v>27.689594356261022</v>
      </c>
      <c r="D41" s="19">
        <v>1105</v>
      </c>
      <c r="E41" s="46">
        <v>64.9617871840094</v>
      </c>
      <c r="F41" s="47">
        <v>0</v>
      </c>
      <c r="G41" s="48">
        <v>0</v>
      </c>
      <c r="H41" s="19">
        <v>125</v>
      </c>
      <c r="I41" s="46">
        <v>7.348618459729571</v>
      </c>
      <c r="J41" s="19">
        <v>1701</v>
      </c>
      <c r="K41" s="43">
        <v>100</v>
      </c>
      <c r="M41" s="19">
        <v>1701</v>
      </c>
      <c r="N41" s="44">
        <v>98.83788495061012</v>
      </c>
      <c r="P41" s="46"/>
    </row>
    <row r="42" spans="1:14" s="30" customFormat="1" ht="10.5" customHeight="1">
      <c r="A42" s="19" t="s">
        <v>110</v>
      </c>
      <c r="B42" s="19">
        <v>490</v>
      </c>
      <c r="C42" s="46">
        <v>29.062870699881376</v>
      </c>
      <c r="D42" s="19">
        <v>1086</v>
      </c>
      <c r="E42" s="46">
        <v>64.41281138790036</v>
      </c>
      <c r="F42" s="47">
        <v>0</v>
      </c>
      <c r="G42" s="48">
        <v>0</v>
      </c>
      <c r="H42" s="19">
        <v>110</v>
      </c>
      <c r="I42" s="46">
        <v>6.524317912218268</v>
      </c>
      <c r="J42" s="19">
        <v>1686</v>
      </c>
      <c r="K42" s="43">
        <v>100</v>
      </c>
      <c r="M42" s="19">
        <v>1686</v>
      </c>
      <c r="N42" s="44">
        <v>97.96629866356768</v>
      </c>
    </row>
    <row r="43" spans="1:14" ht="10.5" customHeight="1">
      <c r="A43" s="19" t="s">
        <v>117</v>
      </c>
      <c r="B43" s="19">
        <v>522</v>
      </c>
      <c r="C43" s="31">
        <v>30.243337195828502</v>
      </c>
      <c r="D43" s="19">
        <v>1098</v>
      </c>
      <c r="E43" s="31">
        <v>63.61529548088064</v>
      </c>
      <c r="F43" s="47">
        <v>0</v>
      </c>
      <c r="G43" s="90">
        <v>0</v>
      </c>
      <c r="H43" s="19">
        <v>106</v>
      </c>
      <c r="I43" s="31">
        <v>6.1413673232908454</v>
      </c>
      <c r="J43" s="19">
        <v>1726</v>
      </c>
      <c r="K43" s="43">
        <v>100</v>
      </c>
      <c r="M43" s="19">
        <v>1726</v>
      </c>
      <c r="N43" s="29">
        <v>100.29052876234746</v>
      </c>
    </row>
    <row r="44" spans="1:14" s="30" customFormat="1" ht="10.5" customHeight="1">
      <c r="A44" s="19" t="s">
        <v>127</v>
      </c>
      <c r="B44" s="19">
        <v>519</v>
      </c>
      <c r="C44" s="31">
        <v>30.174418604651166</v>
      </c>
      <c r="D44" s="19">
        <v>1083</v>
      </c>
      <c r="E44" s="31">
        <v>62.96511627906977</v>
      </c>
      <c r="F44" s="47">
        <v>0</v>
      </c>
      <c r="G44" s="90">
        <v>0</v>
      </c>
      <c r="H44" s="19">
        <v>118</v>
      </c>
      <c r="I44" s="31">
        <v>6.86046511627907</v>
      </c>
      <c r="J44" s="19">
        <v>1720</v>
      </c>
      <c r="K44" s="43">
        <v>100</v>
      </c>
      <c r="M44" s="19">
        <v>1720</v>
      </c>
      <c r="N44" s="29">
        <v>99.9418942475305</v>
      </c>
    </row>
    <row r="45" spans="1:14" s="30" customFormat="1" ht="10.5" customHeight="1">
      <c r="A45" s="19" t="s">
        <v>131</v>
      </c>
      <c r="B45" s="19">
        <v>552</v>
      </c>
      <c r="C45" s="31">
        <f>B45/J45*100</f>
        <v>30.82077051926298</v>
      </c>
      <c r="D45" s="19">
        <v>1110</v>
      </c>
      <c r="E45" s="31">
        <f>D45/J45*100</f>
        <v>61.97654941373534</v>
      </c>
      <c r="F45" s="47">
        <v>0</v>
      </c>
      <c r="G45" s="90">
        <v>0</v>
      </c>
      <c r="H45" s="19">
        <v>129</v>
      </c>
      <c r="I45" s="31">
        <f>H45/J45*100</f>
        <v>7.202680067001675</v>
      </c>
      <c r="J45" s="19">
        <f>SUM(H45,F45,D45,B45)</f>
        <v>1791</v>
      </c>
      <c r="K45" s="43">
        <v>100</v>
      </c>
      <c r="M45" s="19">
        <f>SUM(J45)</f>
        <v>1791</v>
      </c>
      <c r="N45" s="29">
        <f>M45/$M$36*100</f>
        <v>104.0674026728646</v>
      </c>
    </row>
    <row r="46" spans="1:14" s="30" customFormat="1" ht="10.5" customHeight="1">
      <c r="A46" s="19" t="s">
        <v>139</v>
      </c>
      <c r="B46" s="19">
        <v>537</v>
      </c>
      <c r="C46" s="31">
        <f>B46/J46*100</f>
        <v>29.489291598023065</v>
      </c>
      <c r="D46" s="19">
        <v>1136</v>
      </c>
      <c r="E46" s="31">
        <f>D46/J46*100</f>
        <v>62.38330587589237</v>
      </c>
      <c r="F46" s="47">
        <v>0</v>
      </c>
      <c r="G46" s="90">
        <v>0</v>
      </c>
      <c r="H46" s="19">
        <v>148</v>
      </c>
      <c r="I46" s="31">
        <f>H46/J46*100</f>
        <v>8.12740252608457</v>
      </c>
      <c r="J46" s="19">
        <f>SUM(H46,F46,D46,B46)</f>
        <v>1821</v>
      </c>
      <c r="K46" s="43">
        <v>100</v>
      </c>
      <c r="M46" s="19">
        <f>SUM(J46)</f>
        <v>1821</v>
      </c>
      <c r="N46" s="29">
        <f>M46/$M$36*100</f>
        <v>105.81057524694945</v>
      </c>
    </row>
    <row r="47" spans="1:14" s="30" customFormat="1" ht="10.5" customHeight="1">
      <c r="A47" s="19" t="s">
        <v>186</v>
      </c>
      <c r="B47" s="19">
        <v>569</v>
      </c>
      <c r="C47" s="31">
        <f>B47/J47*100</f>
        <v>29.837441006816988</v>
      </c>
      <c r="D47" s="19">
        <v>1178</v>
      </c>
      <c r="E47" s="31">
        <f>D47/J47*100</f>
        <v>61.77241740954379</v>
      </c>
      <c r="F47" s="47">
        <v>0</v>
      </c>
      <c r="G47" s="90">
        <v>0</v>
      </c>
      <c r="H47" s="19">
        <f>108+52</f>
        <v>160</v>
      </c>
      <c r="I47" s="31">
        <f>H47/J47*100</f>
        <v>8.390141583639224</v>
      </c>
      <c r="J47" s="19">
        <f>SUM(H47,F47,D47,B47)</f>
        <v>1907</v>
      </c>
      <c r="K47" s="43">
        <v>100</v>
      </c>
      <c r="M47" s="19">
        <f>SUM(J47)</f>
        <v>1907</v>
      </c>
      <c r="N47" s="29">
        <f>M47/$M$36*100</f>
        <v>110.80766995932598</v>
      </c>
    </row>
    <row r="48" spans="1:14" s="30" customFormat="1" ht="10.5" customHeight="1">
      <c r="A48" s="19" t="s">
        <v>214</v>
      </c>
      <c r="B48" s="19">
        <v>622</v>
      </c>
      <c r="C48" s="31">
        <f>B48/J48*100</f>
        <v>31.897435897435898</v>
      </c>
      <c r="D48" s="19">
        <v>1158</v>
      </c>
      <c r="E48" s="31">
        <f>D48/J48*100</f>
        <v>59.38461538461538</v>
      </c>
      <c r="F48" s="47">
        <v>0</v>
      </c>
      <c r="G48" s="90">
        <v>0</v>
      </c>
      <c r="H48" s="19">
        <v>170</v>
      </c>
      <c r="I48" s="31">
        <f>H48/J48*100</f>
        <v>8.717948717948717</v>
      </c>
      <c r="J48" s="19">
        <f>SUM(H48,F48,D48,B48)</f>
        <v>1950</v>
      </c>
      <c r="K48" s="43">
        <f>SUM(I48,G48,E48,C48)</f>
        <v>100</v>
      </c>
      <c r="M48" s="19">
        <f>SUM(J48)</f>
        <v>1950</v>
      </c>
      <c r="N48" s="29">
        <f>M48/$M$36*100</f>
        <v>113.30621731551425</v>
      </c>
    </row>
    <row r="49" spans="1:14" s="30" customFormat="1" ht="10.5" customHeight="1">
      <c r="A49" s="36" t="s">
        <v>222</v>
      </c>
      <c r="B49" s="36">
        <v>642</v>
      </c>
      <c r="C49" s="38">
        <f>B49/J49*100</f>
        <v>32.47344461305007</v>
      </c>
      <c r="D49" s="36">
        <v>1147</v>
      </c>
      <c r="E49" s="38">
        <f>D49/J49*100</f>
        <v>58.01719777440566</v>
      </c>
      <c r="F49" s="50">
        <v>0</v>
      </c>
      <c r="G49" s="89">
        <v>0</v>
      </c>
      <c r="H49" s="36">
        <v>188</v>
      </c>
      <c r="I49" s="38">
        <f>H49/J49*100</f>
        <v>9.509357612544258</v>
      </c>
      <c r="J49" s="36">
        <f>SUM(H49,F49,D49,B49)</f>
        <v>1977</v>
      </c>
      <c r="K49" s="52">
        <f>SUM(I49,G49,E49,C49)</f>
        <v>100</v>
      </c>
      <c r="M49" s="36">
        <f>SUM(J49)</f>
        <v>1977</v>
      </c>
      <c r="N49" s="41">
        <f>M49/$M$36*100</f>
        <v>114.8750726321906</v>
      </c>
    </row>
    <row r="50" spans="1:16" ht="10.5" customHeight="1">
      <c r="A50" s="53"/>
      <c r="B50" s="53"/>
      <c r="C50" s="31"/>
      <c r="D50" s="53"/>
      <c r="E50" s="31"/>
      <c r="F50" s="48"/>
      <c r="G50" s="48"/>
      <c r="H50" s="53"/>
      <c r="I50" s="31"/>
      <c r="J50" s="53"/>
      <c r="K50" s="91"/>
      <c r="M50" s="53"/>
      <c r="N50" s="46"/>
      <c r="P50" s="42"/>
    </row>
    <row r="51" spans="1:14" ht="10.5" customHeight="1">
      <c r="A51" s="6" t="s">
        <v>142</v>
      </c>
      <c r="B51" s="7"/>
      <c r="C51" s="8"/>
      <c r="D51" s="7"/>
      <c r="E51" s="8"/>
      <c r="F51" s="7"/>
      <c r="G51" s="9"/>
      <c r="H51" s="7"/>
      <c r="I51" s="8"/>
      <c r="J51" s="7"/>
      <c r="K51" s="10"/>
      <c r="L51" s="9"/>
      <c r="M51" s="7"/>
      <c r="N51" s="8"/>
    </row>
    <row r="52" spans="1:14" ht="10.5" customHeight="1">
      <c r="A52" s="6" t="s">
        <v>185</v>
      </c>
      <c r="B52" s="7"/>
      <c r="C52" s="8"/>
      <c r="D52" s="7"/>
      <c r="E52" s="8"/>
      <c r="F52" s="7"/>
      <c r="G52" s="9"/>
      <c r="H52" s="7"/>
      <c r="I52" s="8"/>
      <c r="J52" s="7"/>
      <c r="K52" s="10"/>
      <c r="L52" s="9"/>
      <c r="M52" s="7"/>
      <c r="N52" s="8"/>
    </row>
    <row r="53" spans="1:14" ht="10.5" customHeight="1">
      <c r="A53" s="2"/>
      <c r="B53" s="2"/>
      <c r="C53" s="3"/>
      <c r="D53" s="2"/>
      <c r="E53" s="3"/>
      <c r="F53" s="2"/>
      <c r="G53" s="3"/>
      <c r="H53" s="2"/>
      <c r="I53" s="3"/>
      <c r="J53" s="2"/>
      <c r="K53" s="4"/>
      <c r="M53" s="2"/>
      <c r="N53" s="3"/>
    </row>
    <row r="54" spans="1:14" ht="10.5" customHeight="1">
      <c r="A54" s="11"/>
      <c r="B54" s="12" t="s">
        <v>11</v>
      </c>
      <c r="C54" s="13"/>
      <c r="D54" s="12" t="s">
        <v>9</v>
      </c>
      <c r="E54" s="13"/>
      <c r="F54" s="12" t="s">
        <v>0</v>
      </c>
      <c r="G54" s="13"/>
      <c r="H54" s="12" t="s">
        <v>1</v>
      </c>
      <c r="I54" s="13"/>
      <c r="J54" s="12" t="s">
        <v>4</v>
      </c>
      <c r="K54" s="14"/>
      <c r="M54" s="12" t="s">
        <v>23</v>
      </c>
      <c r="N54" s="15"/>
    </row>
    <row r="55" spans="1:14" ht="10.5" customHeight="1">
      <c r="A55" s="16" t="s">
        <v>24</v>
      </c>
      <c r="B55" s="17" t="s">
        <v>5</v>
      </c>
      <c r="C55" s="18"/>
      <c r="D55" s="16" t="s">
        <v>12</v>
      </c>
      <c r="E55" s="8"/>
      <c r="F55" s="19"/>
      <c r="G55" s="3"/>
      <c r="H55" s="449" t="str">
        <f>"+VGC"</f>
        <v>+VGC</v>
      </c>
      <c r="I55" s="450"/>
      <c r="J55" s="19"/>
      <c r="K55" s="20"/>
      <c r="M55" s="16" t="s">
        <v>17</v>
      </c>
      <c r="N55" s="21"/>
    </row>
    <row r="56" spans="1:14" ht="10.5" customHeight="1">
      <c r="A56" s="22"/>
      <c r="B56" s="23" t="s">
        <v>25</v>
      </c>
      <c r="C56" s="24" t="s">
        <v>26</v>
      </c>
      <c r="D56" s="23" t="s">
        <v>25</v>
      </c>
      <c r="E56" s="24" t="s">
        <v>26</v>
      </c>
      <c r="F56" s="23" t="s">
        <v>25</v>
      </c>
      <c r="G56" s="24" t="s">
        <v>26</v>
      </c>
      <c r="H56" s="23" t="s">
        <v>25</v>
      </c>
      <c r="I56" s="24" t="s">
        <v>26</v>
      </c>
      <c r="J56" s="23" t="s">
        <v>25</v>
      </c>
      <c r="K56" s="25" t="s">
        <v>26</v>
      </c>
      <c r="L56" s="26"/>
      <c r="M56" s="23" t="s">
        <v>25</v>
      </c>
      <c r="N56" s="25" t="s">
        <v>26</v>
      </c>
    </row>
    <row r="57" spans="1:16" ht="10.5" customHeight="1">
      <c r="A57" s="19" t="s">
        <v>33</v>
      </c>
      <c r="B57" s="19">
        <v>31251</v>
      </c>
      <c r="C57" s="46">
        <v>12.917532974822985</v>
      </c>
      <c r="D57" s="19">
        <v>166767</v>
      </c>
      <c r="E57" s="46">
        <v>68.93277724272198</v>
      </c>
      <c r="F57" s="19">
        <v>281</v>
      </c>
      <c r="G57" s="46">
        <v>0.11615073968593832</v>
      </c>
      <c r="H57" s="19">
        <v>43628</v>
      </c>
      <c r="I57" s="46">
        <v>18.0335390427691</v>
      </c>
      <c r="J57" s="19">
        <v>241927</v>
      </c>
      <c r="K57" s="43">
        <v>100</v>
      </c>
      <c r="L57" s="32"/>
      <c r="M57" s="19">
        <v>241927</v>
      </c>
      <c r="N57" s="44">
        <v>94.69619574364816</v>
      </c>
      <c r="O57" s="32"/>
      <c r="P57" s="2"/>
    </row>
    <row r="58" spans="1:16" s="30" customFormat="1" ht="10.5" customHeight="1">
      <c r="A58" s="19" t="s">
        <v>34</v>
      </c>
      <c r="B58" s="19">
        <v>31847</v>
      </c>
      <c r="C58" s="46">
        <v>12.782824046014474</v>
      </c>
      <c r="D58" s="19">
        <v>171219</v>
      </c>
      <c r="E58" s="46">
        <v>68.724286442508</v>
      </c>
      <c r="F58" s="19">
        <v>277</v>
      </c>
      <c r="G58" s="46">
        <v>0.1111829139556633</v>
      </c>
      <c r="H58" s="19">
        <v>45796</v>
      </c>
      <c r="I58" s="46">
        <v>18.381706597521866</v>
      </c>
      <c r="J58" s="19">
        <v>249139</v>
      </c>
      <c r="K58" s="43">
        <v>100</v>
      </c>
      <c r="M58" s="19">
        <v>249139</v>
      </c>
      <c r="N58" s="44">
        <v>97.51915045189978</v>
      </c>
      <c r="P58" s="2"/>
    </row>
    <row r="59" spans="1:16" s="30" customFormat="1" ht="10.5" customHeight="1">
      <c r="A59" s="19" t="s">
        <v>35</v>
      </c>
      <c r="B59" s="19">
        <v>32390</v>
      </c>
      <c r="C59" s="46">
        <v>12.715374257550122</v>
      </c>
      <c r="D59" s="19">
        <v>174410</v>
      </c>
      <c r="E59" s="46">
        <v>68.46830578139293</v>
      </c>
      <c r="F59" s="19">
        <v>261</v>
      </c>
      <c r="G59" s="46">
        <v>0.10246102751530045</v>
      </c>
      <c r="H59" s="19">
        <v>47670</v>
      </c>
      <c r="I59" s="46">
        <v>18.71385893354166</v>
      </c>
      <c r="J59" s="19">
        <v>254731</v>
      </c>
      <c r="K59" s="43">
        <v>100</v>
      </c>
      <c r="M59" s="19">
        <v>254731</v>
      </c>
      <c r="N59" s="44">
        <v>99.70799719739938</v>
      </c>
      <c r="P59" s="2"/>
    </row>
    <row r="60" spans="1:16" s="30" customFormat="1" ht="10.5" customHeight="1">
      <c r="A60" s="19" t="s">
        <v>36</v>
      </c>
      <c r="B60" s="19">
        <v>32457</v>
      </c>
      <c r="C60" s="46">
        <v>12.7044704611374</v>
      </c>
      <c r="D60" s="19">
        <v>174251</v>
      </c>
      <c r="E60" s="46">
        <v>68.20613988734799</v>
      </c>
      <c r="F60" s="19">
        <v>264</v>
      </c>
      <c r="G60" s="46">
        <v>0.10333611244847873</v>
      </c>
      <c r="H60" s="19">
        <v>48505</v>
      </c>
      <c r="I60" s="46">
        <v>18.986053539066138</v>
      </c>
      <c r="J60" s="19">
        <v>255477</v>
      </c>
      <c r="K60" s="43">
        <v>100</v>
      </c>
      <c r="M60" s="33">
        <v>255477</v>
      </c>
      <c r="N60" s="34">
        <v>100</v>
      </c>
      <c r="P60" s="2"/>
    </row>
    <row r="61" spans="1:14" s="30" customFormat="1" ht="10.5" customHeight="1">
      <c r="A61" s="19" t="s">
        <v>37</v>
      </c>
      <c r="B61" s="19">
        <v>32741</v>
      </c>
      <c r="C61" s="46">
        <v>12.93890761649206</v>
      </c>
      <c r="D61" s="19">
        <v>171149</v>
      </c>
      <c r="E61" s="46">
        <v>67.63633058412996</v>
      </c>
      <c r="F61" s="19">
        <v>255</v>
      </c>
      <c r="G61" s="46">
        <v>0.10077338634145185</v>
      </c>
      <c r="H61" s="19">
        <v>48898</v>
      </c>
      <c r="I61" s="46">
        <v>19.32398841303652</v>
      </c>
      <c r="J61" s="19">
        <v>253043</v>
      </c>
      <c r="K61" s="43">
        <v>100</v>
      </c>
      <c r="M61" s="19">
        <v>253043</v>
      </c>
      <c r="N61" s="44">
        <v>99.0472723571985</v>
      </c>
    </row>
    <row r="62" spans="1:14" s="30" customFormat="1" ht="10.5" customHeight="1">
      <c r="A62" s="19" t="s">
        <v>38</v>
      </c>
      <c r="B62" s="19">
        <v>32442</v>
      </c>
      <c r="C62" s="46">
        <v>13.107084419126114</v>
      </c>
      <c r="D62" s="19">
        <v>165370</v>
      </c>
      <c r="E62" s="46">
        <v>66.81211239722845</v>
      </c>
      <c r="F62" s="19">
        <v>244</v>
      </c>
      <c r="G62" s="46">
        <v>0.09857988404743147</v>
      </c>
      <c r="H62" s="19">
        <v>49459</v>
      </c>
      <c r="I62" s="46">
        <v>19.982223299598004</v>
      </c>
      <c r="J62" s="19">
        <v>247515</v>
      </c>
      <c r="K62" s="43">
        <v>100</v>
      </c>
      <c r="M62" s="19">
        <v>247515</v>
      </c>
      <c r="N62" s="44">
        <v>96.88347679047429</v>
      </c>
    </row>
    <row r="63" spans="1:14" s="30" customFormat="1" ht="10.5" customHeight="1">
      <c r="A63" s="19" t="s">
        <v>39</v>
      </c>
      <c r="B63" s="19">
        <v>31706</v>
      </c>
      <c r="C63" s="46">
        <v>13.06811858825081</v>
      </c>
      <c r="D63" s="19">
        <v>160405</v>
      </c>
      <c r="E63" s="46">
        <v>66.1134032091204</v>
      </c>
      <c r="F63" s="19">
        <v>233</v>
      </c>
      <c r="G63" s="46">
        <v>0.09603455595352421</v>
      </c>
      <c r="H63" s="19">
        <v>50277</v>
      </c>
      <c r="I63" s="46">
        <v>20.722443646675266</v>
      </c>
      <c r="J63" s="19">
        <v>242621</v>
      </c>
      <c r="K63" s="43">
        <v>100</v>
      </c>
      <c r="M63" s="19">
        <v>242621</v>
      </c>
      <c r="N63" s="44">
        <v>94.96784446349378</v>
      </c>
    </row>
    <row r="64" spans="1:14" s="30" customFormat="1" ht="10.5" customHeight="1">
      <c r="A64" s="19" t="s">
        <v>40</v>
      </c>
      <c r="B64" s="19">
        <v>31624</v>
      </c>
      <c r="C64" s="46">
        <v>13.140857829082417</v>
      </c>
      <c r="D64" s="19">
        <v>157454</v>
      </c>
      <c r="E64" s="46">
        <v>65.42754327790105</v>
      </c>
      <c r="F64" s="19">
        <v>148</v>
      </c>
      <c r="G64" s="46">
        <v>0.06149908166911831</v>
      </c>
      <c r="H64" s="19">
        <v>51428</v>
      </c>
      <c r="I64" s="46">
        <v>21.370099811347412</v>
      </c>
      <c r="J64" s="19">
        <v>240654</v>
      </c>
      <c r="K64" s="43">
        <v>100</v>
      </c>
      <c r="M64" s="19">
        <v>240654</v>
      </c>
      <c r="N64" s="44">
        <v>94.19791214081894</v>
      </c>
    </row>
    <row r="65" spans="1:14" s="30" customFormat="1" ht="10.5" customHeight="1">
      <c r="A65" s="19" t="s">
        <v>41</v>
      </c>
      <c r="B65" s="19">
        <v>31498</v>
      </c>
      <c r="C65" s="46">
        <v>13.09241755409798</v>
      </c>
      <c r="D65" s="19">
        <v>156301</v>
      </c>
      <c r="E65" s="46">
        <v>64.96786958292806</v>
      </c>
      <c r="F65" s="19">
        <v>149</v>
      </c>
      <c r="G65" s="46">
        <v>0.061933145455603494</v>
      </c>
      <c r="H65" s="19">
        <v>52634</v>
      </c>
      <c r="I65" s="46">
        <v>21.87777971751835</v>
      </c>
      <c r="J65" s="19">
        <v>240582</v>
      </c>
      <c r="K65" s="43">
        <v>100</v>
      </c>
      <c r="M65" s="19">
        <v>240582</v>
      </c>
      <c r="N65" s="44">
        <v>94.16972956469662</v>
      </c>
    </row>
    <row r="66" spans="1:14" s="30" customFormat="1" ht="10.5" customHeight="1">
      <c r="A66" s="19" t="s">
        <v>110</v>
      </c>
      <c r="B66" s="19">
        <v>31633</v>
      </c>
      <c r="C66" s="46">
        <v>13.207712606052509</v>
      </c>
      <c r="D66" s="19">
        <v>154738</v>
      </c>
      <c r="E66" s="46">
        <v>64.60768922439709</v>
      </c>
      <c r="F66" s="19">
        <v>156</v>
      </c>
      <c r="G66" s="46">
        <v>0.06513461153049636</v>
      </c>
      <c r="H66" s="19">
        <v>52977</v>
      </c>
      <c r="I66" s="46">
        <v>22.11946355801991</v>
      </c>
      <c r="J66" s="19">
        <v>239504</v>
      </c>
      <c r="K66" s="43">
        <v>100</v>
      </c>
      <c r="M66" s="19">
        <v>239504</v>
      </c>
      <c r="N66" s="44">
        <v>93.74777377219867</v>
      </c>
    </row>
    <row r="67" spans="1:14" ht="10.5" customHeight="1">
      <c r="A67" s="19" t="s">
        <v>117</v>
      </c>
      <c r="B67" s="19">
        <v>32857</v>
      </c>
      <c r="C67" s="31">
        <v>13.797172287239182</v>
      </c>
      <c r="D67" s="19">
        <v>153008</v>
      </c>
      <c r="E67" s="46">
        <v>64.2504713554461</v>
      </c>
      <c r="F67" s="19">
        <v>136</v>
      </c>
      <c r="G67" s="46">
        <v>0.057108544026068374</v>
      </c>
      <c r="H67" s="19">
        <v>52142</v>
      </c>
      <c r="I67" s="46">
        <v>21.895247813288655</v>
      </c>
      <c r="J67" s="19">
        <v>238143</v>
      </c>
      <c r="K67" s="43">
        <v>100</v>
      </c>
      <c r="M67" s="19">
        <v>238143</v>
      </c>
      <c r="N67" s="29">
        <v>93.2150447985533</v>
      </c>
    </row>
    <row r="68" spans="1:14" s="30" customFormat="1" ht="10.5" customHeight="1">
      <c r="A68" s="19" t="s">
        <v>127</v>
      </c>
      <c r="B68" s="19">
        <v>32852</v>
      </c>
      <c r="C68" s="31">
        <v>13.880872603741059</v>
      </c>
      <c r="D68" s="19">
        <v>151148</v>
      </c>
      <c r="E68" s="46">
        <v>63.864182768484525</v>
      </c>
      <c r="F68" s="19">
        <v>138</v>
      </c>
      <c r="G68" s="46">
        <v>0.058308791529169186</v>
      </c>
      <c r="H68" s="19">
        <v>52533</v>
      </c>
      <c r="I68" s="46">
        <v>22.196635836245253</v>
      </c>
      <c r="J68" s="19">
        <v>236671</v>
      </c>
      <c r="K68" s="43">
        <v>100</v>
      </c>
      <c r="M68" s="19">
        <v>236671</v>
      </c>
      <c r="N68" s="29">
        <v>92.63886768671935</v>
      </c>
    </row>
    <row r="69" spans="1:14" s="30" customFormat="1" ht="10.5" customHeight="1">
      <c r="A69" s="19" t="s">
        <v>131</v>
      </c>
      <c r="B69" s="19">
        <f>SUM(B45,B21)</f>
        <v>32858</v>
      </c>
      <c r="C69" s="31">
        <f>B69/J69*100</f>
        <v>13.984329447615156</v>
      </c>
      <c r="D69" s="19">
        <f>SUM(D45,D21)</f>
        <v>149363</v>
      </c>
      <c r="E69" s="46">
        <f>D69/J69*100</f>
        <v>63.56873209824525</v>
      </c>
      <c r="F69" s="19">
        <f>SUM(F45,F21)</f>
        <v>129</v>
      </c>
      <c r="G69" s="46">
        <f>F69/J69*100</f>
        <v>0.054902261207083664</v>
      </c>
      <c r="H69" s="19">
        <f>SUM(H45,H21)</f>
        <v>52613</v>
      </c>
      <c r="I69" s="46">
        <f>H69/J69*100</f>
        <v>22.392036192932505</v>
      </c>
      <c r="J69" s="19">
        <f>SUM(J45,J21)</f>
        <v>234963</v>
      </c>
      <c r="K69" s="43">
        <v>100</v>
      </c>
      <c r="M69" s="19">
        <f>SUM(M45,M21)</f>
        <v>234963</v>
      </c>
      <c r="N69" s="29">
        <f>M69/$M$60*100</f>
        <v>91.97031435315117</v>
      </c>
    </row>
    <row r="70" spans="1:14" s="30" customFormat="1" ht="10.5" customHeight="1">
      <c r="A70" s="19" t="s">
        <v>139</v>
      </c>
      <c r="B70" s="19">
        <f>SUM(B46,B22)</f>
        <v>32943</v>
      </c>
      <c r="C70" s="31">
        <f>B70/J70*100</f>
        <v>14.046390653647723</v>
      </c>
      <c r="D70" s="19">
        <f>SUM(D46,D22)</f>
        <v>148616</v>
      </c>
      <c r="E70" s="46">
        <f>D70/J70*100</f>
        <v>63.36758623630239</v>
      </c>
      <c r="F70" s="19">
        <f>SUM(F46,F22)</f>
        <v>117</v>
      </c>
      <c r="G70" s="46">
        <f>F70/J70*100</f>
        <v>0.04988700805867053</v>
      </c>
      <c r="H70" s="19">
        <f>SUM(H46,H22)</f>
        <v>52854</v>
      </c>
      <c r="I70" s="46">
        <f>H70/J70*100</f>
        <v>22.536136101991218</v>
      </c>
      <c r="J70" s="19">
        <f>SUM(J46,J22)</f>
        <v>234530</v>
      </c>
      <c r="K70" s="43">
        <v>100</v>
      </c>
      <c r="M70" s="19">
        <f>SUM(M46,M22)</f>
        <v>234530</v>
      </c>
      <c r="N70" s="29">
        <f>M70/$M$60*100</f>
        <v>91.80082747174893</v>
      </c>
    </row>
    <row r="71" spans="1:14" s="30" customFormat="1" ht="10.5" customHeight="1">
      <c r="A71" s="19" t="s">
        <v>186</v>
      </c>
      <c r="B71" s="19">
        <f>SUM(B47,B23)</f>
        <v>33275</v>
      </c>
      <c r="C71" s="31">
        <f>B71/J71*100</f>
        <v>14.144466973572909</v>
      </c>
      <c r="D71" s="19">
        <f>SUM(D47,D23)</f>
        <v>148460</v>
      </c>
      <c r="E71" s="46">
        <f>D71/J71*100</f>
        <v>63.10706436954572</v>
      </c>
      <c r="F71" s="19">
        <f>SUM(F47,F23)</f>
        <v>129</v>
      </c>
      <c r="G71" s="46">
        <f>F71/J71*100</f>
        <v>0.054835048522641774</v>
      </c>
      <c r="H71" s="19">
        <f>SUM(H47,H23)</f>
        <v>53387</v>
      </c>
      <c r="I71" s="46">
        <f>H71/J71*100</f>
        <v>22.69363360835873</v>
      </c>
      <c r="J71" s="19">
        <f>SUM(J47,J23)</f>
        <v>235251</v>
      </c>
      <c r="K71" s="43">
        <v>100</v>
      </c>
      <c r="M71" s="19">
        <f>SUM(M47,M23)</f>
        <v>235251</v>
      </c>
      <c r="N71" s="29">
        <f>M71/$M$60*100</f>
        <v>92.08304465764041</v>
      </c>
    </row>
    <row r="72" spans="1:14" s="30" customFormat="1" ht="10.5" customHeight="1">
      <c r="A72" s="19" t="s">
        <v>214</v>
      </c>
      <c r="B72" s="19">
        <f>SUM(B48,B24)</f>
        <v>33900</v>
      </c>
      <c r="C72" s="31">
        <f>B72/J72*100</f>
        <v>14.155670619675965</v>
      </c>
      <c r="D72" s="19">
        <f>SUM(D48,D24)</f>
        <v>150730</v>
      </c>
      <c r="E72" s="46">
        <f>D72/J72*100</f>
        <v>62.940537831969266</v>
      </c>
      <c r="F72" s="19">
        <f>SUM(F48,F24)</f>
        <v>140</v>
      </c>
      <c r="G72" s="46">
        <f>F72/J72*100</f>
        <v>0.05845999665942877</v>
      </c>
      <c r="H72" s="19">
        <f>SUM(H48,H24)</f>
        <v>54710</v>
      </c>
      <c r="I72" s="46">
        <f>H72/J72*100</f>
        <v>22.845331551695338</v>
      </c>
      <c r="J72" s="19">
        <f>SUM(J48,J24)</f>
        <v>239480</v>
      </c>
      <c r="K72" s="43">
        <v>101</v>
      </c>
      <c r="M72" s="19">
        <f>SUM(M48,M24)</f>
        <v>239480</v>
      </c>
      <c r="N72" s="29">
        <f>M72/$M$60*100</f>
        <v>93.73837958015791</v>
      </c>
    </row>
    <row r="73" spans="1:14" s="30" customFormat="1" ht="10.5" customHeight="1">
      <c r="A73" s="36" t="s">
        <v>222</v>
      </c>
      <c r="B73" s="36">
        <f>SUM(B49,B25)</f>
        <v>35078</v>
      </c>
      <c r="C73" s="38">
        <f>B73/J73*100</f>
        <v>14.290777685886441</v>
      </c>
      <c r="D73" s="36">
        <f>SUM(D49,D25)</f>
        <v>153682</v>
      </c>
      <c r="E73" s="49">
        <f>D73/J73*100</f>
        <v>62.61004892874167</v>
      </c>
      <c r="F73" s="36">
        <f>SUM(F49,F25)</f>
        <v>151</v>
      </c>
      <c r="G73" s="49">
        <f>F73/J73*100</f>
        <v>0.06151740209159167</v>
      </c>
      <c r="H73" s="36">
        <f>SUM(H49,H25)</f>
        <v>56548</v>
      </c>
      <c r="I73" s="49">
        <f>H73/J73*100</f>
        <v>23.037655983280303</v>
      </c>
      <c r="J73" s="36">
        <f>SUM(J49,J25)</f>
        <v>245459</v>
      </c>
      <c r="K73" s="52">
        <v>102</v>
      </c>
      <c r="M73" s="36">
        <f>SUM(M49,M25)</f>
        <v>245459</v>
      </c>
      <c r="N73" s="41">
        <f>M73/$M$60*100</f>
        <v>96.07870767231492</v>
      </c>
    </row>
    <row r="74" spans="1:14" ht="10.5" customHeight="1">
      <c r="A74" s="53"/>
      <c r="B74" s="53"/>
      <c r="C74" s="31"/>
      <c r="D74" s="53"/>
      <c r="E74" s="46"/>
      <c r="F74" s="53"/>
      <c r="G74" s="46"/>
      <c r="H74" s="53"/>
      <c r="I74" s="46"/>
      <c r="J74" s="53"/>
      <c r="K74" s="91"/>
      <c r="M74" s="53"/>
      <c r="N74" s="46"/>
    </row>
    <row r="75" ht="10.5" customHeight="1">
      <c r="A75" s="5" t="s">
        <v>140</v>
      </c>
    </row>
    <row r="76" ht="10.5" customHeight="1">
      <c r="A76" s="5" t="s">
        <v>42</v>
      </c>
    </row>
    <row r="77" ht="10.5" customHeight="1">
      <c r="A77" s="5" t="s">
        <v>43</v>
      </c>
    </row>
    <row r="78" ht="10.5" customHeight="1">
      <c r="A78" s="5" t="s">
        <v>44</v>
      </c>
    </row>
    <row r="79" ht="9.75">
      <c r="A79" s="5" t="s">
        <v>141</v>
      </c>
    </row>
  </sheetData>
  <sheetProtection/>
  <mergeCells count="2">
    <mergeCell ref="H31:I31"/>
    <mergeCell ref="H55:I55"/>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91"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Z79"/>
  <sheetViews>
    <sheetView zoomScalePageLayoutView="0" workbookViewId="0" topLeftCell="A1">
      <selection activeCell="B21" sqref="B21"/>
    </sheetView>
  </sheetViews>
  <sheetFormatPr defaultColWidth="9.140625" defaultRowHeight="12.75"/>
  <cols>
    <col min="1" max="1" width="9.140625" style="5" customWidth="1"/>
    <col min="2" max="12" width="6.7109375" style="5" customWidth="1"/>
    <col min="13" max="13" width="1.8515625" style="5" customWidth="1"/>
    <col min="14" max="15" width="6.7109375" style="5" customWidth="1"/>
    <col min="16" max="16384" width="9.140625" style="5" customWidth="1"/>
  </cols>
  <sheetData>
    <row r="1" ht="10.5" customHeight="1">
      <c r="A1" s="1" t="s">
        <v>219</v>
      </c>
    </row>
    <row r="2" ht="10.5" customHeight="1">
      <c r="A2" s="1"/>
    </row>
    <row r="3" spans="1:15" ht="12" customHeight="1">
      <c r="A3" s="6" t="s">
        <v>151</v>
      </c>
      <c r="B3" s="7"/>
      <c r="C3" s="7"/>
      <c r="D3" s="7"/>
      <c r="E3" s="7"/>
      <c r="F3" s="9"/>
      <c r="G3" s="9"/>
      <c r="H3" s="7"/>
      <c r="I3" s="7"/>
      <c r="J3" s="7"/>
      <c r="K3" s="7"/>
      <c r="L3" s="7"/>
      <c r="M3" s="9"/>
      <c r="N3" s="9"/>
      <c r="O3" s="9"/>
    </row>
    <row r="4" spans="1:15" ht="10.5" customHeight="1">
      <c r="A4" s="6" t="s">
        <v>185</v>
      </c>
      <c r="B4" s="7"/>
      <c r="C4" s="7"/>
      <c r="D4" s="7"/>
      <c r="E4" s="7"/>
      <c r="F4" s="9"/>
      <c r="G4" s="9"/>
      <c r="H4" s="7"/>
      <c r="I4" s="7"/>
      <c r="J4" s="7"/>
      <c r="K4" s="7"/>
      <c r="L4" s="7"/>
      <c r="M4" s="9"/>
      <c r="N4" s="9"/>
      <c r="O4" s="9"/>
    </row>
    <row r="5" spans="1:12" ht="10.5" customHeight="1">
      <c r="A5" s="2"/>
      <c r="B5" s="2"/>
      <c r="C5" s="2"/>
      <c r="D5" s="2"/>
      <c r="E5" s="2"/>
      <c r="F5" s="2"/>
      <c r="G5" s="2"/>
      <c r="H5" s="2"/>
      <c r="I5" s="2"/>
      <c r="J5" s="2"/>
      <c r="K5" s="2"/>
      <c r="L5" s="2"/>
    </row>
    <row r="6" spans="1:15" ht="10.5" customHeight="1">
      <c r="A6" s="11"/>
      <c r="B6" s="12" t="s">
        <v>11</v>
      </c>
      <c r="C6" s="13"/>
      <c r="D6" s="12" t="s">
        <v>9</v>
      </c>
      <c r="E6" s="54"/>
      <c r="F6" s="12" t="s">
        <v>0</v>
      </c>
      <c r="G6" s="54"/>
      <c r="H6" s="12" t="s">
        <v>1</v>
      </c>
      <c r="I6" s="54"/>
      <c r="J6" s="12" t="s">
        <v>4</v>
      </c>
      <c r="K6" s="55"/>
      <c r="L6" s="56"/>
      <c r="N6" s="12" t="s">
        <v>45</v>
      </c>
      <c r="O6" s="56"/>
    </row>
    <row r="7" spans="1:15" ht="10.5" customHeight="1">
      <c r="A7" s="57" t="s">
        <v>24</v>
      </c>
      <c r="B7" s="17" t="s">
        <v>5</v>
      </c>
      <c r="C7" s="18"/>
      <c r="D7" s="16" t="s">
        <v>12</v>
      </c>
      <c r="E7" s="7"/>
      <c r="F7" s="19"/>
      <c r="G7" s="2"/>
      <c r="H7" s="19"/>
      <c r="I7" s="2"/>
      <c r="J7" s="19"/>
      <c r="K7" s="53"/>
      <c r="L7" s="58"/>
      <c r="N7" s="59" t="s">
        <v>46</v>
      </c>
      <c r="O7" s="60"/>
    </row>
    <row r="8" spans="1:15" s="26" customFormat="1" ht="10.5" customHeight="1">
      <c r="A8" s="22"/>
      <c r="B8" s="61" t="s">
        <v>2</v>
      </c>
      <c r="C8" s="62" t="s">
        <v>3</v>
      </c>
      <c r="D8" s="61" t="s">
        <v>2</v>
      </c>
      <c r="E8" s="62" t="s">
        <v>3</v>
      </c>
      <c r="F8" s="61" t="s">
        <v>2</v>
      </c>
      <c r="G8" s="62" t="s">
        <v>3</v>
      </c>
      <c r="H8" s="61" t="s">
        <v>2</v>
      </c>
      <c r="I8" s="62" t="s">
        <v>3</v>
      </c>
      <c r="J8" s="61" t="s">
        <v>2</v>
      </c>
      <c r="K8" s="62" t="s">
        <v>3</v>
      </c>
      <c r="L8" s="63" t="s">
        <v>4</v>
      </c>
      <c r="N8" s="61" t="s">
        <v>2</v>
      </c>
      <c r="O8" s="63" t="s">
        <v>3</v>
      </c>
    </row>
    <row r="9" spans="1:15" ht="12" customHeight="1">
      <c r="A9" s="65" t="s">
        <v>33</v>
      </c>
      <c r="B9" s="53">
        <v>16133</v>
      </c>
      <c r="C9" s="58">
        <v>14801</v>
      </c>
      <c r="D9" s="53">
        <v>84024</v>
      </c>
      <c r="E9" s="58">
        <v>81731</v>
      </c>
      <c r="F9" s="53">
        <v>138</v>
      </c>
      <c r="G9" s="58">
        <v>137</v>
      </c>
      <c r="H9" s="53">
        <v>22827</v>
      </c>
      <c r="I9" s="58">
        <v>20723</v>
      </c>
      <c r="J9" s="19">
        <v>123122</v>
      </c>
      <c r="K9" s="53">
        <v>117392</v>
      </c>
      <c r="L9" s="58">
        <v>240514</v>
      </c>
      <c r="M9" s="66"/>
      <c r="N9" s="64">
        <v>51.191198849131446</v>
      </c>
      <c r="O9" s="29">
        <v>48.80880115086856</v>
      </c>
    </row>
    <row r="10" spans="1:15" ht="12" customHeight="1">
      <c r="A10" s="65" t="s">
        <v>34</v>
      </c>
      <c r="B10" s="53">
        <v>16523</v>
      </c>
      <c r="C10" s="53">
        <v>14984</v>
      </c>
      <c r="D10" s="19">
        <v>86334</v>
      </c>
      <c r="E10" s="53">
        <v>83827</v>
      </c>
      <c r="F10" s="19">
        <v>140</v>
      </c>
      <c r="G10" s="53">
        <v>126</v>
      </c>
      <c r="H10" s="19">
        <v>23900</v>
      </c>
      <c r="I10" s="53">
        <v>21797</v>
      </c>
      <c r="J10" s="19">
        <v>126897</v>
      </c>
      <c r="K10" s="53">
        <v>120734</v>
      </c>
      <c r="L10" s="58">
        <v>247631</v>
      </c>
      <c r="M10" s="30"/>
      <c r="N10" s="64">
        <v>51.2443918572392</v>
      </c>
      <c r="O10" s="29">
        <v>48.755608142760806</v>
      </c>
    </row>
    <row r="11" spans="1:15" s="30" customFormat="1" ht="12" customHeight="1">
      <c r="A11" s="65" t="s">
        <v>35</v>
      </c>
      <c r="B11" s="19">
        <v>16830</v>
      </c>
      <c r="C11" s="53">
        <v>15172</v>
      </c>
      <c r="D11" s="19">
        <v>88361</v>
      </c>
      <c r="E11" s="53">
        <v>84921</v>
      </c>
      <c r="F11" s="19">
        <v>137</v>
      </c>
      <c r="G11" s="53">
        <v>116</v>
      </c>
      <c r="H11" s="19">
        <v>24860</v>
      </c>
      <c r="I11" s="53">
        <v>22703</v>
      </c>
      <c r="J11" s="19">
        <v>130188</v>
      </c>
      <c r="K11" s="53">
        <v>122912</v>
      </c>
      <c r="L11" s="58">
        <v>253100</v>
      </c>
      <c r="N11" s="64">
        <v>51.43737653101541</v>
      </c>
      <c r="O11" s="29">
        <v>48.56262346898459</v>
      </c>
    </row>
    <row r="12" spans="1:15" s="30" customFormat="1" ht="12" customHeight="1">
      <c r="A12" s="65" t="s">
        <v>36</v>
      </c>
      <c r="B12" s="19">
        <v>16793</v>
      </c>
      <c r="C12" s="53">
        <v>15239</v>
      </c>
      <c r="D12" s="19">
        <v>87836</v>
      </c>
      <c r="E12" s="53">
        <v>85240</v>
      </c>
      <c r="F12" s="19">
        <v>140</v>
      </c>
      <c r="G12" s="53">
        <v>124</v>
      </c>
      <c r="H12" s="19">
        <v>25328</v>
      </c>
      <c r="I12" s="53">
        <v>23056</v>
      </c>
      <c r="J12" s="19">
        <v>130097</v>
      </c>
      <c r="K12" s="53">
        <v>123659</v>
      </c>
      <c r="L12" s="58">
        <v>253756</v>
      </c>
      <c r="N12" s="64">
        <v>51.268541433503046</v>
      </c>
      <c r="O12" s="29">
        <v>48.73145856649695</v>
      </c>
    </row>
    <row r="13" spans="1:15" s="30" customFormat="1" ht="12" customHeight="1">
      <c r="A13" s="65" t="s">
        <v>37</v>
      </c>
      <c r="B13" s="19">
        <v>16882</v>
      </c>
      <c r="C13" s="53">
        <v>15439</v>
      </c>
      <c r="D13" s="19">
        <v>86396</v>
      </c>
      <c r="E13" s="53">
        <v>83507</v>
      </c>
      <c r="F13" s="19">
        <v>130</v>
      </c>
      <c r="G13" s="53">
        <v>125</v>
      </c>
      <c r="H13" s="19">
        <v>25487</v>
      </c>
      <c r="I13" s="53">
        <v>23293</v>
      </c>
      <c r="J13" s="19">
        <v>128895</v>
      </c>
      <c r="K13" s="53">
        <v>122364</v>
      </c>
      <c r="L13" s="58">
        <v>251259</v>
      </c>
      <c r="N13" s="64">
        <v>51.29965493773357</v>
      </c>
      <c r="O13" s="29">
        <v>48.70034506226643</v>
      </c>
    </row>
    <row r="14" spans="1:15" s="30" customFormat="1" ht="12" customHeight="1">
      <c r="A14" s="65" t="s">
        <v>38</v>
      </c>
      <c r="B14" s="19">
        <v>16585</v>
      </c>
      <c r="C14" s="53">
        <v>15401</v>
      </c>
      <c r="D14" s="19">
        <v>83307</v>
      </c>
      <c r="E14" s="53">
        <v>80830</v>
      </c>
      <c r="F14" s="19">
        <v>135</v>
      </c>
      <c r="G14" s="53">
        <v>109</v>
      </c>
      <c r="H14" s="19">
        <v>25666</v>
      </c>
      <c r="I14" s="53">
        <v>23671</v>
      </c>
      <c r="J14" s="19">
        <v>125693</v>
      </c>
      <c r="K14" s="53">
        <v>120011</v>
      </c>
      <c r="L14" s="58">
        <v>245704</v>
      </c>
      <c r="N14" s="64">
        <v>51.15626933220461</v>
      </c>
      <c r="O14" s="29">
        <v>48.8437306677954</v>
      </c>
    </row>
    <row r="15" spans="1:15" s="30" customFormat="1" ht="12" customHeight="1">
      <c r="A15" s="65" t="s">
        <v>39</v>
      </c>
      <c r="B15" s="19">
        <v>16185</v>
      </c>
      <c r="C15" s="53">
        <v>15049</v>
      </c>
      <c r="D15" s="19">
        <v>80694</v>
      </c>
      <c r="E15" s="53">
        <v>78534</v>
      </c>
      <c r="F15" s="19">
        <v>113</v>
      </c>
      <c r="G15" s="53">
        <v>120</v>
      </c>
      <c r="H15" s="19">
        <v>26183</v>
      </c>
      <c r="I15" s="53">
        <v>23963</v>
      </c>
      <c r="J15" s="19">
        <v>123175</v>
      </c>
      <c r="K15" s="53">
        <v>117666</v>
      </c>
      <c r="L15" s="58">
        <v>240841</v>
      </c>
      <c r="N15" s="64">
        <v>51.143700615758945</v>
      </c>
      <c r="O15" s="29">
        <v>48.856299384241055</v>
      </c>
    </row>
    <row r="16" spans="1:15" s="30" customFormat="1" ht="12" customHeight="1">
      <c r="A16" s="65" t="s">
        <v>40</v>
      </c>
      <c r="B16" s="19">
        <v>16066</v>
      </c>
      <c r="C16" s="53">
        <v>15091</v>
      </c>
      <c r="D16" s="19">
        <v>79264</v>
      </c>
      <c r="E16" s="53">
        <v>77012</v>
      </c>
      <c r="F16" s="19">
        <v>73</v>
      </c>
      <c r="G16" s="53">
        <v>75</v>
      </c>
      <c r="H16" s="19">
        <v>26646</v>
      </c>
      <c r="I16" s="53">
        <v>24660</v>
      </c>
      <c r="J16" s="19">
        <v>122049</v>
      </c>
      <c r="K16" s="53">
        <v>116838</v>
      </c>
      <c r="L16" s="58">
        <v>238887</v>
      </c>
      <c r="N16" s="64">
        <v>51.09068304261011</v>
      </c>
      <c r="O16" s="29">
        <v>48.9093169573899</v>
      </c>
    </row>
    <row r="17" spans="1:15" s="30" customFormat="1" ht="12" customHeight="1">
      <c r="A17" s="65" t="s">
        <v>41</v>
      </c>
      <c r="B17" s="19">
        <v>16005</v>
      </c>
      <c r="C17" s="53">
        <v>15022</v>
      </c>
      <c r="D17" s="19">
        <v>78735</v>
      </c>
      <c r="E17" s="53">
        <v>76461</v>
      </c>
      <c r="F17" s="19">
        <v>76</v>
      </c>
      <c r="G17" s="53">
        <v>73</v>
      </c>
      <c r="H17" s="19">
        <v>27093</v>
      </c>
      <c r="I17" s="53">
        <v>25416</v>
      </c>
      <c r="J17" s="19">
        <v>121909</v>
      </c>
      <c r="K17" s="53">
        <v>116972</v>
      </c>
      <c r="L17" s="58">
        <v>238881</v>
      </c>
      <c r="N17" s="64">
        <v>51.033359706297276</v>
      </c>
      <c r="O17" s="29">
        <v>48.966640293702724</v>
      </c>
    </row>
    <row r="18" spans="1:15" s="30" customFormat="1" ht="12" customHeight="1">
      <c r="A18" s="65" t="s">
        <v>110</v>
      </c>
      <c r="B18" s="19">
        <v>15873</v>
      </c>
      <c r="C18" s="53">
        <v>15270</v>
      </c>
      <c r="D18" s="19">
        <v>78007</v>
      </c>
      <c r="E18" s="53">
        <v>75645</v>
      </c>
      <c r="F18" s="19">
        <v>80</v>
      </c>
      <c r="G18" s="53">
        <v>76</v>
      </c>
      <c r="H18" s="19">
        <v>27104</v>
      </c>
      <c r="I18" s="53">
        <v>25763</v>
      </c>
      <c r="J18" s="19">
        <v>121064</v>
      </c>
      <c r="K18" s="53">
        <v>116754</v>
      </c>
      <c r="L18" s="58">
        <v>237818</v>
      </c>
      <c r="N18" s="64">
        <v>50.90615512702992</v>
      </c>
      <c r="O18" s="29">
        <v>49.09384487297009</v>
      </c>
    </row>
    <row r="19" spans="1:15" ht="12" customHeight="1">
      <c r="A19" s="65" t="s">
        <v>117</v>
      </c>
      <c r="B19" s="19">
        <v>16447</v>
      </c>
      <c r="C19" s="53">
        <v>15888</v>
      </c>
      <c r="D19" s="19">
        <v>77226</v>
      </c>
      <c r="E19" s="53">
        <v>74684</v>
      </c>
      <c r="F19" s="19">
        <v>71</v>
      </c>
      <c r="G19" s="53">
        <v>65</v>
      </c>
      <c r="H19" s="19">
        <v>26666</v>
      </c>
      <c r="I19" s="53">
        <v>25370</v>
      </c>
      <c r="J19" s="19">
        <v>120410</v>
      </c>
      <c r="K19" s="53">
        <v>116007</v>
      </c>
      <c r="L19" s="58">
        <v>236417</v>
      </c>
      <c r="N19" s="64">
        <v>50.93119361128853</v>
      </c>
      <c r="O19" s="29">
        <v>49.06880638871147</v>
      </c>
    </row>
    <row r="20" spans="1:15" s="30" customFormat="1" ht="12" customHeight="1">
      <c r="A20" s="65" t="s">
        <v>127</v>
      </c>
      <c r="B20" s="19">
        <v>16493</v>
      </c>
      <c r="C20" s="53">
        <v>15840</v>
      </c>
      <c r="D20" s="19">
        <v>76298</v>
      </c>
      <c r="E20" s="53">
        <v>73767</v>
      </c>
      <c r="F20" s="19">
        <v>68</v>
      </c>
      <c r="G20" s="53">
        <v>70</v>
      </c>
      <c r="H20" s="19">
        <v>26842</v>
      </c>
      <c r="I20" s="53">
        <v>25573</v>
      </c>
      <c r="J20" s="19">
        <v>119701</v>
      </c>
      <c r="K20" s="53">
        <v>115250</v>
      </c>
      <c r="L20" s="58">
        <v>234951</v>
      </c>
      <c r="N20" s="64">
        <v>50.947218781788536</v>
      </c>
      <c r="O20" s="29">
        <v>49.05278121821146</v>
      </c>
    </row>
    <row r="21" spans="1:15" s="30" customFormat="1" ht="12" customHeight="1">
      <c r="A21" s="65" t="s">
        <v>131</v>
      </c>
      <c r="B21" s="19">
        <v>16454</v>
      </c>
      <c r="C21" s="53">
        <v>15852</v>
      </c>
      <c r="D21" s="19">
        <v>75220</v>
      </c>
      <c r="E21" s="53">
        <v>73033</v>
      </c>
      <c r="F21" s="19">
        <v>65</v>
      </c>
      <c r="G21" s="53">
        <v>64</v>
      </c>
      <c r="H21" s="19">
        <v>26978</v>
      </c>
      <c r="I21" s="53">
        <v>25506</v>
      </c>
      <c r="J21" s="19">
        <f aca="true" t="shared" si="0" ref="J21:K23">SUM(H21,F21,D21,B21)</f>
        <v>118717</v>
      </c>
      <c r="K21" s="53">
        <f t="shared" si="0"/>
        <v>114455</v>
      </c>
      <c r="L21" s="58">
        <f>SUM(J21:K21)</f>
        <v>233172</v>
      </c>
      <c r="N21" s="64">
        <f>J21/L21*100</f>
        <v>50.91391762304222</v>
      </c>
      <c r="O21" s="29">
        <f>K21/L21*100</f>
        <v>49.08608237695778</v>
      </c>
    </row>
    <row r="22" spans="1:15" s="30" customFormat="1" ht="12" customHeight="1">
      <c r="A22" s="65" t="s">
        <v>139</v>
      </c>
      <c r="B22" s="19">
        <v>16573</v>
      </c>
      <c r="C22" s="53">
        <v>15833</v>
      </c>
      <c r="D22" s="19">
        <v>74942</v>
      </c>
      <c r="E22" s="53">
        <v>72538</v>
      </c>
      <c r="F22" s="19">
        <v>67</v>
      </c>
      <c r="G22" s="53">
        <v>50</v>
      </c>
      <c r="H22" s="19">
        <v>27124</v>
      </c>
      <c r="I22" s="53">
        <v>25582</v>
      </c>
      <c r="J22" s="19">
        <f t="shared" si="0"/>
        <v>118706</v>
      </c>
      <c r="K22" s="53">
        <f t="shared" si="0"/>
        <v>114003</v>
      </c>
      <c r="L22" s="58">
        <f>SUM(J22:K22)</f>
        <v>232709</v>
      </c>
      <c r="N22" s="64">
        <f>J22/L22*100</f>
        <v>51.0104894954643</v>
      </c>
      <c r="O22" s="29">
        <f>K22/L22*100</f>
        <v>48.98951050453571</v>
      </c>
    </row>
    <row r="23" spans="1:15" s="30" customFormat="1" ht="12" customHeight="1">
      <c r="A23" s="65" t="s">
        <v>186</v>
      </c>
      <c r="B23" s="19">
        <v>16679</v>
      </c>
      <c r="C23" s="53">
        <v>16027</v>
      </c>
      <c r="D23" s="19">
        <v>75048</v>
      </c>
      <c r="E23" s="53">
        <v>72234</v>
      </c>
      <c r="F23" s="19">
        <v>72</v>
      </c>
      <c r="G23" s="53">
        <v>57</v>
      </c>
      <c r="H23" s="19">
        <v>27447</v>
      </c>
      <c r="I23" s="53">
        <v>25780</v>
      </c>
      <c r="J23" s="19">
        <f t="shared" si="0"/>
        <v>119246</v>
      </c>
      <c r="K23" s="53">
        <f t="shared" si="0"/>
        <v>114098</v>
      </c>
      <c r="L23" s="58">
        <f>SUM(J23:K23)</f>
        <v>233344</v>
      </c>
      <c r="N23" s="64">
        <f>J23/L23*100</f>
        <v>51.103092430060336</v>
      </c>
      <c r="O23" s="29">
        <f>K23/L23*100</f>
        <v>48.89690756993966</v>
      </c>
    </row>
    <row r="24" spans="1:15" s="30" customFormat="1" ht="12" customHeight="1">
      <c r="A24" s="65" t="s">
        <v>214</v>
      </c>
      <c r="B24" s="19">
        <v>16943</v>
      </c>
      <c r="C24" s="53">
        <v>16335</v>
      </c>
      <c r="D24" s="19">
        <v>76254</v>
      </c>
      <c r="E24" s="53">
        <v>73318</v>
      </c>
      <c r="F24" s="19">
        <v>71</v>
      </c>
      <c r="G24" s="53">
        <v>69</v>
      </c>
      <c r="H24" s="19">
        <v>28190</v>
      </c>
      <c r="I24" s="53">
        <v>26350</v>
      </c>
      <c r="J24" s="19">
        <f>SUM(H24,F24,D24,B24)</f>
        <v>121458</v>
      </c>
      <c r="K24" s="53">
        <f>SUM(I24,G24,E24,C24)</f>
        <v>116072</v>
      </c>
      <c r="L24" s="58">
        <f>SUM(J24:K24)</f>
        <v>237530</v>
      </c>
      <c r="N24" s="64">
        <f>J24/L24*100</f>
        <v>51.133751526123014</v>
      </c>
      <c r="O24" s="29">
        <f>K24/L24*100</f>
        <v>48.866248473876986</v>
      </c>
    </row>
    <row r="25" spans="1:15" s="30" customFormat="1" ht="12" customHeight="1">
      <c r="A25" s="67" t="s">
        <v>222</v>
      </c>
      <c r="B25" s="36">
        <v>17636</v>
      </c>
      <c r="C25" s="68">
        <v>16800</v>
      </c>
      <c r="D25" s="36">
        <v>77732</v>
      </c>
      <c r="E25" s="68">
        <v>74803</v>
      </c>
      <c r="F25" s="36">
        <v>71</v>
      </c>
      <c r="G25" s="68">
        <v>80</v>
      </c>
      <c r="H25" s="36">
        <v>29089</v>
      </c>
      <c r="I25" s="68">
        <v>27271</v>
      </c>
      <c r="J25" s="36">
        <f>SUM(H25,F25,D25,B25)</f>
        <v>124528</v>
      </c>
      <c r="K25" s="68">
        <f>SUM(I25,G25,E25,C25)</f>
        <v>118954</v>
      </c>
      <c r="L25" s="69">
        <f>SUM(J25:K25)</f>
        <v>243482</v>
      </c>
      <c r="N25" s="70">
        <f>J25/L25*100</f>
        <v>51.144643135837555</v>
      </c>
      <c r="O25" s="41">
        <f>K25/L25*100</f>
        <v>48.85535686416244</v>
      </c>
    </row>
    <row r="27" spans="1:15" ht="9.75">
      <c r="A27" s="6" t="s">
        <v>145</v>
      </c>
      <c r="B27" s="7"/>
      <c r="C27" s="7"/>
      <c r="D27" s="7"/>
      <c r="E27" s="7"/>
      <c r="F27" s="7"/>
      <c r="G27" s="9"/>
      <c r="H27" s="7"/>
      <c r="I27" s="7"/>
      <c r="J27" s="7"/>
      <c r="K27" s="7"/>
      <c r="L27" s="7"/>
      <c r="M27" s="9"/>
      <c r="N27" s="9"/>
      <c r="O27" s="9"/>
    </row>
    <row r="28" spans="1:15" ht="9.75">
      <c r="A28" s="6" t="s">
        <v>185</v>
      </c>
      <c r="B28" s="7"/>
      <c r="C28" s="7"/>
      <c r="D28" s="7"/>
      <c r="E28" s="7"/>
      <c r="F28" s="7"/>
      <c r="G28" s="9"/>
      <c r="H28" s="7"/>
      <c r="I28" s="7"/>
      <c r="J28" s="7"/>
      <c r="K28" s="7"/>
      <c r="L28" s="7"/>
      <c r="M28" s="9"/>
      <c r="N28" s="9"/>
      <c r="O28" s="9"/>
    </row>
    <row r="29" spans="1:12" ht="9.75">
      <c r="A29" s="2"/>
      <c r="B29" s="2"/>
      <c r="C29" s="2"/>
      <c r="D29" s="2"/>
      <c r="E29" s="2"/>
      <c r="F29" s="2"/>
      <c r="G29" s="2"/>
      <c r="H29" s="2"/>
      <c r="I29" s="2"/>
      <c r="J29" s="2"/>
      <c r="K29" s="2"/>
      <c r="L29" s="2"/>
    </row>
    <row r="30" spans="1:15" ht="9.75">
      <c r="A30" s="11"/>
      <c r="B30" s="12" t="s">
        <v>11</v>
      </c>
      <c r="C30" s="13"/>
      <c r="D30" s="12" t="s">
        <v>9</v>
      </c>
      <c r="E30" s="54"/>
      <c r="F30" s="12" t="s">
        <v>0</v>
      </c>
      <c r="G30" s="54"/>
      <c r="H30" s="12" t="s">
        <v>1</v>
      </c>
      <c r="I30" s="54"/>
      <c r="J30" s="12" t="s">
        <v>4</v>
      </c>
      <c r="K30" s="55"/>
      <c r="L30" s="56"/>
      <c r="N30" s="12" t="s">
        <v>45</v>
      </c>
      <c r="O30" s="56"/>
    </row>
    <row r="31" spans="1:15" ht="9.75">
      <c r="A31" s="16" t="s">
        <v>24</v>
      </c>
      <c r="B31" s="17" t="s">
        <v>5</v>
      </c>
      <c r="C31" s="18"/>
      <c r="D31" s="16" t="s">
        <v>12</v>
      </c>
      <c r="E31" s="7"/>
      <c r="F31" s="19"/>
      <c r="G31" s="2"/>
      <c r="H31" s="449" t="str">
        <f>"+ VGC"</f>
        <v>+ VGC</v>
      </c>
      <c r="I31" s="450"/>
      <c r="J31" s="19"/>
      <c r="K31" s="53"/>
      <c r="L31" s="58"/>
      <c r="N31" s="59" t="s">
        <v>46</v>
      </c>
      <c r="O31" s="60"/>
    </row>
    <row r="32" spans="1:15" s="26" customFormat="1" ht="9.75">
      <c r="A32" s="22"/>
      <c r="B32" s="61" t="s">
        <v>2</v>
      </c>
      <c r="C32" s="62" t="s">
        <v>3</v>
      </c>
      <c r="D32" s="61" t="s">
        <v>2</v>
      </c>
      <c r="E32" s="62" t="s">
        <v>3</v>
      </c>
      <c r="F32" s="61" t="s">
        <v>2</v>
      </c>
      <c r="G32" s="62" t="s">
        <v>3</v>
      </c>
      <c r="H32" s="61" t="s">
        <v>2</v>
      </c>
      <c r="I32" s="62" t="s">
        <v>3</v>
      </c>
      <c r="J32" s="61" t="s">
        <v>2</v>
      </c>
      <c r="K32" s="62" t="s">
        <v>3</v>
      </c>
      <c r="L32" s="63" t="s">
        <v>4</v>
      </c>
      <c r="N32" s="61" t="s">
        <v>2</v>
      </c>
      <c r="O32" s="63" t="s">
        <v>3</v>
      </c>
    </row>
    <row r="33" spans="1:15" ht="9.75">
      <c r="A33" s="65" t="s">
        <v>33</v>
      </c>
      <c r="B33" s="53">
        <v>185</v>
      </c>
      <c r="C33" s="58">
        <v>132</v>
      </c>
      <c r="D33" s="53">
        <v>633</v>
      </c>
      <c r="E33" s="58">
        <v>379</v>
      </c>
      <c r="F33" s="53">
        <v>2</v>
      </c>
      <c r="G33" s="58">
        <v>4</v>
      </c>
      <c r="H33" s="53">
        <v>57</v>
      </c>
      <c r="I33" s="58">
        <v>21</v>
      </c>
      <c r="J33" s="19">
        <v>877</v>
      </c>
      <c r="K33" s="53">
        <v>536</v>
      </c>
      <c r="L33" s="58">
        <v>1413</v>
      </c>
      <c r="M33" s="58"/>
      <c r="N33" s="64">
        <v>62.06652512384997</v>
      </c>
      <c r="O33" s="29">
        <v>37.933474876150036</v>
      </c>
    </row>
    <row r="34" spans="1:15" s="30" customFormat="1" ht="9.75">
      <c r="A34" s="65" t="s">
        <v>34</v>
      </c>
      <c r="B34" s="19">
        <v>219</v>
      </c>
      <c r="C34" s="53">
        <v>121</v>
      </c>
      <c r="D34" s="19">
        <v>662</v>
      </c>
      <c r="E34" s="53">
        <v>396</v>
      </c>
      <c r="F34" s="19">
        <v>4</v>
      </c>
      <c r="G34" s="53">
        <v>7</v>
      </c>
      <c r="H34" s="19">
        <v>69</v>
      </c>
      <c r="I34" s="53">
        <v>30</v>
      </c>
      <c r="J34" s="19">
        <v>954</v>
      </c>
      <c r="K34" s="53">
        <v>554</v>
      </c>
      <c r="L34" s="58">
        <v>1508</v>
      </c>
      <c r="N34" s="64">
        <v>63.26259946949602</v>
      </c>
      <c r="O34" s="29">
        <v>36.737400530503976</v>
      </c>
    </row>
    <row r="35" spans="1:15" s="30" customFormat="1" ht="9.75">
      <c r="A35" s="65" t="s">
        <v>35</v>
      </c>
      <c r="B35" s="19">
        <v>249</v>
      </c>
      <c r="C35" s="53">
        <v>139</v>
      </c>
      <c r="D35" s="19">
        <v>683</v>
      </c>
      <c r="E35" s="53">
        <v>445</v>
      </c>
      <c r="F35" s="19">
        <v>3</v>
      </c>
      <c r="G35" s="53">
        <v>5</v>
      </c>
      <c r="H35" s="19">
        <v>70</v>
      </c>
      <c r="I35" s="53">
        <v>37</v>
      </c>
      <c r="J35" s="19">
        <v>1005</v>
      </c>
      <c r="K35" s="53">
        <v>626</v>
      </c>
      <c r="L35" s="58">
        <v>1631</v>
      </c>
      <c r="N35" s="64">
        <v>61.618638871857755</v>
      </c>
      <c r="O35" s="29">
        <v>38.381361128142245</v>
      </c>
    </row>
    <row r="36" spans="1:15" s="30" customFormat="1" ht="9.75">
      <c r="A36" s="65" t="s">
        <v>36</v>
      </c>
      <c r="B36" s="19">
        <v>277</v>
      </c>
      <c r="C36" s="53">
        <v>148</v>
      </c>
      <c r="D36" s="19">
        <v>734</v>
      </c>
      <c r="E36" s="53">
        <v>441</v>
      </c>
      <c r="F36" s="47">
        <v>0</v>
      </c>
      <c r="G36" s="48">
        <v>0</v>
      </c>
      <c r="H36" s="19">
        <v>80</v>
      </c>
      <c r="I36" s="53">
        <v>41</v>
      </c>
      <c r="J36" s="19">
        <v>1091</v>
      </c>
      <c r="K36" s="53">
        <v>630</v>
      </c>
      <c r="L36" s="58">
        <v>1721</v>
      </c>
      <c r="N36" s="64">
        <v>63.39337594421848</v>
      </c>
      <c r="O36" s="29">
        <v>36.60662405578152</v>
      </c>
    </row>
    <row r="37" spans="1:15" s="30" customFormat="1" ht="9.75">
      <c r="A37" s="65" t="s">
        <v>37</v>
      </c>
      <c r="B37" s="19">
        <v>267</v>
      </c>
      <c r="C37" s="53">
        <v>153</v>
      </c>
      <c r="D37" s="19">
        <v>806</v>
      </c>
      <c r="E37" s="53">
        <v>440</v>
      </c>
      <c r="F37" s="47">
        <v>0</v>
      </c>
      <c r="G37" s="48">
        <v>0</v>
      </c>
      <c r="H37" s="19">
        <v>80</v>
      </c>
      <c r="I37" s="53">
        <v>38</v>
      </c>
      <c r="J37" s="19">
        <v>1153</v>
      </c>
      <c r="K37" s="53">
        <v>631</v>
      </c>
      <c r="L37" s="58">
        <v>1784</v>
      </c>
      <c r="N37" s="64">
        <v>64.63004484304933</v>
      </c>
      <c r="O37" s="29">
        <v>35.369955156950674</v>
      </c>
    </row>
    <row r="38" spans="1:15" s="30" customFormat="1" ht="9.75">
      <c r="A38" s="65" t="s">
        <v>38</v>
      </c>
      <c r="B38" s="19">
        <v>300</v>
      </c>
      <c r="C38" s="53">
        <v>156</v>
      </c>
      <c r="D38" s="19">
        <v>780</v>
      </c>
      <c r="E38" s="53">
        <v>453</v>
      </c>
      <c r="F38" s="47">
        <v>0</v>
      </c>
      <c r="G38" s="48">
        <v>0</v>
      </c>
      <c r="H38" s="19">
        <v>85</v>
      </c>
      <c r="I38" s="53">
        <v>37</v>
      </c>
      <c r="J38" s="19">
        <v>1165</v>
      </c>
      <c r="K38" s="53">
        <v>646</v>
      </c>
      <c r="L38" s="58">
        <v>1811</v>
      </c>
      <c r="N38" s="64">
        <v>64.32909994478189</v>
      </c>
      <c r="O38" s="29">
        <v>35.67090005521811</v>
      </c>
    </row>
    <row r="39" spans="1:15" s="30" customFormat="1" ht="9.75">
      <c r="A39" s="65" t="s">
        <v>39</v>
      </c>
      <c r="B39" s="19">
        <v>312</v>
      </c>
      <c r="C39" s="53">
        <v>160</v>
      </c>
      <c r="D39" s="19">
        <v>782</v>
      </c>
      <c r="E39" s="53">
        <v>395</v>
      </c>
      <c r="F39" s="47">
        <v>0</v>
      </c>
      <c r="G39" s="48">
        <v>0</v>
      </c>
      <c r="H39" s="19">
        <v>92</v>
      </c>
      <c r="I39" s="53">
        <v>39</v>
      </c>
      <c r="J39" s="19">
        <v>1186</v>
      </c>
      <c r="K39" s="53">
        <v>594</v>
      </c>
      <c r="L39" s="58">
        <v>1780</v>
      </c>
      <c r="N39" s="64">
        <v>66.62921348314606</v>
      </c>
      <c r="O39" s="29">
        <v>33.37078651685393</v>
      </c>
    </row>
    <row r="40" spans="1:15" s="30" customFormat="1" ht="9.75">
      <c r="A40" s="65" t="s">
        <v>40</v>
      </c>
      <c r="B40" s="19">
        <v>309</v>
      </c>
      <c r="C40" s="53">
        <v>158</v>
      </c>
      <c r="D40" s="19">
        <v>791</v>
      </c>
      <c r="E40" s="53">
        <v>387</v>
      </c>
      <c r="F40" s="47">
        <v>0</v>
      </c>
      <c r="G40" s="48">
        <v>0</v>
      </c>
      <c r="H40" s="19">
        <v>86</v>
      </c>
      <c r="I40" s="53">
        <v>36</v>
      </c>
      <c r="J40" s="19">
        <v>1186</v>
      </c>
      <c r="K40" s="53">
        <v>581</v>
      </c>
      <c r="L40" s="58">
        <v>1767</v>
      </c>
      <c r="N40" s="64">
        <v>67.11941143180532</v>
      </c>
      <c r="O40" s="29">
        <v>32.88058856819468</v>
      </c>
    </row>
    <row r="41" spans="1:15" s="30" customFormat="1" ht="9.75">
      <c r="A41" s="65" t="s">
        <v>41</v>
      </c>
      <c r="B41" s="19">
        <v>316</v>
      </c>
      <c r="C41" s="53">
        <v>155</v>
      </c>
      <c r="D41" s="19">
        <v>746</v>
      </c>
      <c r="E41" s="53">
        <v>359</v>
      </c>
      <c r="F41" s="47">
        <v>0</v>
      </c>
      <c r="G41" s="48">
        <v>0</v>
      </c>
      <c r="H41" s="19">
        <v>88</v>
      </c>
      <c r="I41" s="53">
        <v>37</v>
      </c>
      <c r="J41" s="19">
        <v>1150</v>
      </c>
      <c r="K41" s="53">
        <v>551</v>
      </c>
      <c r="L41" s="58">
        <v>1701</v>
      </c>
      <c r="N41" s="64">
        <v>67.60728982951206</v>
      </c>
      <c r="O41" s="29">
        <v>32.392710170487945</v>
      </c>
    </row>
    <row r="42" spans="1:15" s="30" customFormat="1" ht="9.75">
      <c r="A42" s="65" t="s">
        <v>110</v>
      </c>
      <c r="B42" s="19">
        <v>323</v>
      </c>
      <c r="C42" s="53">
        <v>167</v>
      </c>
      <c r="D42" s="19">
        <v>750</v>
      </c>
      <c r="E42" s="53">
        <v>336</v>
      </c>
      <c r="F42" s="47">
        <v>0</v>
      </c>
      <c r="G42" s="48">
        <v>0</v>
      </c>
      <c r="H42" s="19">
        <v>79</v>
      </c>
      <c r="I42" s="53">
        <v>31</v>
      </c>
      <c r="J42" s="19">
        <v>1152</v>
      </c>
      <c r="K42" s="53">
        <v>534</v>
      </c>
      <c r="L42" s="58">
        <v>1686</v>
      </c>
      <c r="N42" s="64">
        <v>68.32740213523132</v>
      </c>
      <c r="O42" s="29">
        <v>31.672597864768683</v>
      </c>
    </row>
    <row r="43" spans="1:15" ht="9.75">
      <c r="A43" s="65" t="s">
        <v>117</v>
      </c>
      <c r="B43" s="19">
        <v>364</v>
      </c>
      <c r="C43" s="53">
        <v>158</v>
      </c>
      <c r="D43" s="19">
        <v>738</v>
      </c>
      <c r="E43" s="53">
        <v>360</v>
      </c>
      <c r="F43" s="47">
        <v>0</v>
      </c>
      <c r="G43" s="48">
        <v>0</v>
      </c>
      <c r="H43" s="19">
        <v>74</v>
      </c>
      <c r="I43" s="53">
        <v>32</v>
      </c>
      <c r="J43" s="19">
        <v>1176</v>
      </c>
      <c r="K43" s="53">
        <v>550</v>
      </c>
      <c r="L43" s="58">
        <v>1726</v>
      </c>
      <c r="N43" s="64">
        <v>68.13441483198146</v>
      </c>
      <c r="O43" s="29">
        <v>31.865585168018537</v>
      </c>
    </row>
    <row r="44" spans="1:15" s="30" customFormat="1" ht="9.75">
      <c r="A44" s="65" t="s">
        <v>127</v>
      </c>
      <c r="B44" s="19">
        <v>346</v>
      </c>
      <c r="C44" s="53">
        <v>173</v>
      </c>
      <c r="D44" s="19">
        <v>714</v>
      </c>
      <c r="E44" s="53">
        <v>369</v>
      </c>
      <c r="F44" s="47">
        <v>0</v>
      </c>
      <c r="G44" s="48">
        <v>0</v>
      </c>
      <c r="H44" s="19">
        <v>76</v>
      </c>
      <c r="I44" s="53">
        <v>42</v>
      </c>
      <c r="J44" s="19">
        <v>1136</v>
      </c>
      <c r="K44" s="53">
        <v>584</v>
      </c>
      <c r="L44" s="58">
        <v>1720</v>
      </c>
      <c r="N44" s="64">
        <v>66.04651162790698</v>
      </c>
      <c r="O44" s="29">
        <v>33.95348837209302</v>
      </c>
    </row>
    <row r="45" spans="1:15" s="30" customFormat="1" ht="9.75">
      <c r="A45" s="65" t="s">
        <v>131</v>
      </c>
      <c r="B45" s="19">
        <v>367</v>
      </c>
      <c r="C45" s="53">
        <v>185</v>
      </c>
      <c r="D45" s="19">
        <v>752</v>
      </c>
      <c r="E45" s="53">
        <v>358</v>
      </c>
      <c r="F45" s="47">
        <v>0</v>
      </c>
      <c r="G45" s="48">
        <v>0</v>
      </c>
      <c r="H45" s="19">
        <v>80</v>
      </c>
      <c r="I45" s="53">
        <v>49</v>
      </c>
      <c r="J45" s="19">
        <f aca="true" t="shared" si="1" ref="J45:K47">SUM(H45,F45,D45,B45)</f>
        <v>1199</v>
      </c>
      <c r="K45" s="53">
        <f t="shared" si="1"/>
        <v>592</v>
      </c>
      <c r="L45" s="58">
        <f>SUM(J45:K45)</f>
        <v>1791</v>
      </c>
      <c r="N45" s="64">
        <f>J45/L45*100</f>
        <v>66.94584031267449</v>
      </c>
      <c r="O45" s="29">
        <f>K45/L45*100</f>
        <v>33.054159687325516</v>
      </c>
    </row>
    <row r="46" spans="1:15" s="30" customFormat="1" ht="9.75">
      <c r="A46" s="65" t="s">
        <v>139</v>
      </c>
      <c r="B46" s="19">
        <v>374</v>
      </c>
      <c r="C46" s="53">
        <v>163</v>
      </c>
      <c r="D46" s="19">
        <v>748</v>
      </c>
      <c r="E46" s="53">
        <v>388</v>
      </c>
      <c r="F46" s="47">
        <v>0</v>
      </c>
      <c r="G46" s="48">
        <v>0</v>
      </c>
      <c r="H46" s="19">
        <v>108</v>
      </c>
      <c r="I46" s="53">
        <v>40</v>
      </c>
      <c r="J46" s="19">
        <f t="shared" si="1"/>
        <v>1230</v>
      </c>
      <c r="K46" s="53">
        <f t="shared" si="1"/>
        <v>591</v>
      </c>
      <c r="L46" s="58">
        <f>SUM(J46:K46)</f>
        <v>1821</v>
      </c>
      <c r="N46" s="64">
        <f>J46/L46*100</f>
        <v>67.54530477759472</v>
      </c>
      <c r="O46" s="29">
        <f>K46/L46*100</f>
        <v>32.45469522240527</v>
      </c>
    </row>
    <row r="47" spans="1:15" s="30" customFormat="1" ht="9.75">
      <c r="A47" s="65" t="s">
        <v>186</v>
      </c>
      <c r="B47" s="19">
        <v>383</v>
      </c>
      <c r="C47" s="53">
        <v>186</v>
      </c>
      <c r="D47" s="19">
        <v>782</v>
      </c>
      <c r="E47" s="53">
        <v>396</v>
      </c>
      <c r="F47" s="47"/>
      <c r="G47" s="48"/>
      <c r="H47" s="19">
        <v>118</v>
      </c>
      <c r="I47" s="53">
        <v>42</v>
      </c>
      <c r="J47" s="19">
        <f t="shared" si="1"/>
        <v>1283</v>
      </c>
      <c r="K47" s="53">
        <f t="shared" si="1"/>
        <v>624</v>
      </c>
      <c r="L47" s="58">
        <f>SUM(J47:K47)</f>
        <v>1907</v>
      </c>
      <c r="N47" s="64">
        <f>J47/L47*100</f>
        <v>67.27844782380703</v>
      </c>
      <c r="O47" s="29">
        <f>K47/L47*100</f>
        <v>32.72155217619297</v>
      </c>
    </row>
    <row r="48" spans="1:15" s="30" customFormat="1" ht="9.75">
      <c r="A48" s="65" t="s">
        <v>214</v>
      </c>
      <c r="B48" s="19">
        <v>428</v>
      </c>
      <c r="C48" s="53">
        <v>194</v>
      </c>
      <c r="D48" s="19">
        <v>762</v>
      </c>
      <c r="E48" s="53">
        <v>396</v>
      </c>
      <c r="F48" s="47">
        <v>0</v>
      </c>
      <c r="G48" s="48">
        <v>0</v>
      </c>
      <c r="H48" s="19">
        <v>125</v>
      </c>
      <c r="I48" s="53">
        <v>45</v>
      </c>
      <c r="J48" s="19">
        <f>SUM(H48,F48,D48,B48)</f>
        <v>1315</v>
      </c>
      <c r="K48" s="53">
        <f>SUM(I48,G48,E48,C48)</f>
        <v>635</v>
      </c>
      <c r="L48" s="58">
        <f>SUM(J48:K48)</f>
        <v>1950</v>
      </c>
      <c r="N48" s="64">
        <f>J48/L48*100</f>
        <v>67.43589743589745</v>
      </c>
      <c r="O48" s="29">
        <f>K48/L48*100</f>
        <v>32.56410256410256</v>
      </c>
    </row>
    <row r="49" spans="1:26" s="30" customFormat="1" ht="9.75">
      <c r="A49" s="67" t="s">
        <v>222</v>
      </c>
      <c r="B49" s="36">
        <v>446</v>
      </c>
      <c r="C49" s="68">
        <v>196</v>
      </c>
      <c r="D49" s="36">
        <v>763</v>
      </c>
      <c r="E49" s="68">
        <v>384</v>
      </c>
      <c r="F49" s="50">
        <v>0</v>
      </c>
      <c r="G49" s="51">
        <v>0</v>
      </c>
      <c r="H49" s="36">
        <v>130</v>
      </c>
      <c r="I49" s="68">
        <v>58</v>
      </c>
      <c r="J49" s="36">
        <f>SUM(H49,F49,D49,B49)</f>
        <v>1339</v>
      </c>
      <c r="K49" s="68">
        <f>SUM(I49,G49,E49,C49)</f>
        <v>638</v>
      </c>
      <c r="L49" s="69">
        <f>SUM(J49:K49)</f>
        <v>1977</v>
      </c>
      <c r="N49" s="70">
        <f>J49/L49*100</f>
        <v>67.72888214466363</v>
      </c>
      <c r="O49" s="41">
        <f>K49/L49*100</f>
        <v>32.27111785533637</v>
      </c>
      <c r="S49" s="5"/>
      <c r="T49" s="5"/>
      <c r="U49" s="5"/>
      <c r="V49" s="5"/>
      <c r="W49" s="5"/>
      <c r="X49" s="5"/>
      <c r="Y49" s="5"/>
      <c r="Z49" s="5"/>
    </row>
    <row r="51" spans="1:15" ht="9.75">
      <c r="A51" s="71" t="s">
        <v>144</v>
      </c>
      <c r="B51" s="9"/>
      <c r="C51" s="9"/>
      <c r="D51" s="9"/>
      <c r="E51" s="9"/>
      <c r="F51" s="9"/>
      <c r="G51" s="9"/>
      <c r="H51" s="9"/>
      <c r="I51" s="9"/>
      <c r="J51" s="9"/>
      <c r="K51" s="9"/>
      <c r="L51" s="9"/>
      <c r="M51" s="9"/>
      <c r="N51" s="9"/>
      <c r="O51" s="9"/>
    </row>
    <row r="52" spans="1:15" ht="9.75">
      <c r="A52" s="6" t="s">
        <v>185</v>
      </c>
      <c r="B52" s="9"/>
      <c r="C52" s="9"/>
      <c r="D52" s="9"/>
      <c r="E52" s="9"/>
      <c r="F52" s="9"/>
      <c r="G52" s="9"/>
      <c r="H52" s="9"/>
      <c r="I52" s="9"/>
      <c r="J52" s="9"/>
      <c r="K52" s="9"/>
      <c r="L52" s="9"/>
      <c r="M52" s="9"/>
      <c r="N52" s="9"/>
      <c r="O52" s="9"/>
    </row>
    <row r="53" ht="10.5" customHeight="1"/>
    <row r="54" spans="1:15" ht="9.75">
      <c r="A54" s="11"/>
      <c r="B54" s="12" t="s">
        <v>11</v>
      </c>
      <c r="C54" s="13"/>
      <c r="D54" s="12" t="s">
        <v>9</v>
      </c>
      <c r="E54" s="54"/>
      <c r="F54" s="12" t="s">
        <v>0</v>
      </c>
      <c r="G54" s="54"/>
      <c r="H54" s="12" t="s">
        <v>1</v>
      </c>
      <c r="I54" s="54"/>
      <c r="J54" s="12" t="s">
        <v>4</v>
      </c>
      <c r="K54" s="55"/>
      <c r="L54" s="56"/>
      <c r="N54" s="12" t="s">
        <v>45</v>
      </c>
      <c r="O54" s="56"/>
    </row>
    <row r="55" spans="1:15" ht="9.75">
      <c r="A55" s="16" t="s">
        <v>24</v>
      </c>
      <c r="B55" s="17" t="s">
        <v>5</v>
      </c>
      <c r="C55" s="18"/>
      <c r="D55" s="16" t="s">
        <v>12</v>
      </c>
      <c r="E55" s="7"/>
      <c r="F55" s="19"/>
      <c r="G55" s="2"/>
      <c r="H55" s="449" t="str">
        <f>"+ VGC"</f>
        <v>+ VGC</v>
      </c>
      <c r="I55" s="450"/>
      <c r="J55" s="19"/>
      <c r="K55" s="53"/>
      <c r="L55" s="58"/>
      <c r="N55" s="59" t="s">
        <v>46</v>
      </c>
      <c r="O55" s="60"/>
    </row>
    <row r="56" spans="1:15" s="26" customFormat="1" ht="9.75">
      <c r="A56" s="22"/>
      <c r="B56" s="61" t="s">
        <v>2</v>
      </c>
      <c r="C56" s="62" t="s">
        <v>3</v>
      </c>
      <c r="D56" s="61" t="s">
        <v>2</v>
      </c>
      <c r="E56" s="62" t="s">
        <v>3</v>
      </c>
      <c r="F56" s="61" t="s">
        <v>2</v>
      </c>
      <c r="G56" s="62" t="s">
        <v>3</v>
      </c>
      <c r="H56" s="61" t="s">
        <v>2</v>
      </c>
      <c r="I56" s="62" t="s">
        <v>3</v>
      </c>
      <c r="J56" s="61" t="s">
        <v>2</v>
      </c>
      <c r="K56" s="62" t="s">
        <v>3</v>
      </c>
      <c r="L56" s="63" t="s">
        <v>4</v>
      </c>
      <c r="N56" s="61" t="s">
        <v>2</v>
      </c>
      <c r="O56" s="63" t="s">
        <v>3</v>
      </c>
    </row>
    <row r="57" spans="1:15" ht="9.75">
      <c r="A57" s="65" t="s">
        <v>33</v>
      </c>
      <c r="B57" s="53">
        <v>16318</v>
      </c>
      <c r="C57" s="58">
        <v>14933</v>
      </c>
      <c r="D57" s="53">
        <v>84657</v>
      </c>
      <c r="E57" s="58">
        <v>82110</v>
      </c>
      <c r="F57" s="53">
        <v>140</v>
      </c>
      <c r="G57" s="58">
        <v>141</v>
      </c>
      <c r="H57" s="53">
        <v>22884</v>
      </c>
      <c r="I57" s="58">
        <v>20744</v>
      </c>
      <c r="J57" s="19">
        <v>123999</v>
      </c>
      <c r="K57" s="53">
        <v>117928</v>
      </c>
      <c r="L57" s="58">
        <v>241927</v>
      </c>
      <c r="M57" s="66"/>
      <c r="N57" s="64">
        <v>51.25471733208777</v>
      </c>
      <c r="O57" s="29">
        <v>48.74528266791222</v>
      </c>
    </row>
    <row r="58" spans="1:15" ht="9.75">
      <c r="A58" s="65" t="s">
        <v>34</v>
      </c>
      <c r="B58" s="53">
        <v>16742</v>
      </c>
      <c r="C58" s="53">
        <v>15105</v>
      </c>
      <c r="D58" s="19">
        <v>86996</v>
      </c>
      <c r="E58" s="53">
        <v>84223</v>
      </c>
      <c r="F58" s="19">
        <v>144</v>
      </c>
      <c r="G58" s="53">
        <v>133</v>
      </c>
      <c r="H58" s="19">
        <v>23969</v>
      </c>
      <c r="I58" s="53">
        <v>21827</v>
      </c>
      <c r="J58" s="19">
        <v>127851</v>
      </c>
      <c r="K58" s="53">
        <v>121288</v>
      </c>
      <c r="L58" s="58">
        <v>249139</v>
      </c>
      <c r="M58" s="30"/>
      <c r="N58" s="64">
        <v>51.3171362171318</v>
      </c>
      <c r="O58" s="29">
        <v>48.682863782868196</v>
      </c>
    </row>
    <row r="59" spans="1:15" s="30" customFormat="1" ht="9.75">
      <c r="A59" s="65" t="s">
        <v>35</v>
      </c>
      <c r="B59" s="53">
        <v>17079</v>
      </c>
      <c r="C59" s="53">
        <v>15311</v>
      </c>
      <c r="D59" s="19">
        <v>89044</v>
      </c>
      <c r="E59" s="53">
        <v>85366</v>
      </c>
      <c r="F59" s="19">
        <v>140</v>
      </c>
      <c r="G59" s="53">
        <v>121</v>
      </c>
      <c r="H59" s="19">
        <v>24930</v>
      </c>
      <c r="I59" s="53">
        <v>22740</v>
      </c>
      <c r="J59" s="19">
        <v>131193</v>
      </c>
      <c r="K59" s="53">
        <v>123538</v>
      </c>
      <c r="L59" s="58">
        <v>254731</v>
      </c>
      <c r="N59" s="64">
        <v>51.50256545139775</v>
      </c>
      <c r="O59" s="29">
        <v>48.49743454860225</v>
      </c>
    </row>
    <row r="60" spans="1:15" s="30" customFormat="1" ht="9.75">
      <c r="A60" s="65" t="s">
        <v>36</v>
      </c>
      <c r="B60" s="53">
        <v>17070</v>
      </c>
      <c r="C60" s="53">
        <v>15387</v>
      </c>
      <c r="D60" s="19">
        <v>88570</v>
      </c>
      <c r="E60" s="53">
        <v>85681</v>
      </c>
      <c r="F60" s="19">
        <v>140</v>
      </c>
      <c r="G60" s="53">
        <v>124</v>
      </c>
      <c r="H60" s="19">
        <v>25408</v>
      </c>
      <c r="I60" s="53">
        <v>23097</v>
      </c>
      <c r="J60" s="19">
        <v>131188</v>
      </c>
      <c r="K60" s="53">
        <v>124289</v>
      </c>
      <c r="L60" s="58">
        <v>255477</v>
      </c>
      <c r="N60" s="64">
        <v>51.35021939352662</v>
      </c>
      <c r="O60" s="29">
        <v>48.64978060647338</v>
      </c>
    </row>
    <row r="61" spans="1:15" s="30" customFormat="1" ht="9.75">
      <c r="A61" s="65" t="s">
        <v>37</v>
      </c>
      <c r="B61" s="53">
        <v>17149</v>
      </c>
      <c r="C61" s="53">
        <v>15592</v>
      </c>
      <c r="D61" s="19">
        <v>87202</v>
      </c>
      <c r="E61" s="53">
        <v>83947</v>
      </c>
      <c r="F61" s="19">
        <v>130</v>
      </c>
      <c r="G61" s="53">
        <v>125</v>
      </c>
      <c r="H61" s="19">
        <v>25567</v>
      </c>
      <c r="I61" s="53">
        <v>23331</v>
      </c>
      <c r="J61" s="19">
        <v>130048</v>
      </c>
      <c r="K61" s="53">
        <v>122995</v>
      </c>
      <c r="L61" s="58">
        <v>253043</v>
      </c>
      <c r="N61" s="64">
        <v>51.39363665463973</v>
      </c>
      <c r="O61" s="29">
        <v>48.60636334536028</v>
      </c>
    </row>
    <row r="62" spans="1:15" s="30" customFormat="1" ht="9.75">
      <c r="A62" s="65" t="s">
        <v>38</v>
      </c>
      <c r="B62" s="53">
        <v>16885</v>
      </c>
      <c r="C62" s="53">
        <v>15557</v>
      </c>
      <c r="D62" s="19">
        <v>84087</v>
      </c>
      <c r="E62" s="53">
        <v>81283</v>
      </c>
      <c r="F62" s="19">
        <v>135</v>
      </c>
      <c r="G62" s="53">
        <v>109</v>
      </c>
      <c r="H62" s="19">
        <v>25751</v>
      </c>
      <c r="I62" s="53">
        <v>23708</v>
      </c>
      <c r="J62" s="19">
        <v>126858</v>
      </c>
      <c r="K62" s="53">
        <v>120657</v>
      </c>
      <c r="L62" s="58">
        <v>247515</v>
      </c>
      <c r="N62" s="64">
        <v>51.25265135446336</v>
      </c>
      <c r="O62" s="29">
        <v>48.74734864553664</v>
      </c>
    </row>
    <row r="63" spans="1:15" s="30" customFormat="1" ht="9.75">
      <c r="A63" s="65" t="s">
        <v>39</v>
      </c>
      <c r="B63" s="53">
        <v>16497</v>
      </c>
      <c r="C63" s="53">
        <v>15209</v>
      </c>
      <c r="D63" s="19">
        <v>81476</v>
      </c>
      <c r="E63" s="53">
        <v>78929</v>
      </c>
      <c r="F63" s="19">
        <v>113</v>
      </c>
      <c r="G63" s="53">
        <v>120</v>
      </c>
      <c r="H63" s="19">
        <v>26275</v>
      </c>
      <c r="I63" s="53">
        <v>24002</v>
      </c>
      <c r="J63" s="19">
        <v>124361</v>
      </c>
      <c r="K63" s="53">
        <v>118260</v>
      </c>
      <c r="L63" s="58">
        <v>242621</v>
      </c>
      <c r="N63" s="64">
        <v>51.25731078513402</v>
      </c>
      <c r="O63" s="29">
        <v>48.74268921486598</v>
      </c>
    </row>
    <row r="64" spans="1:15" s="30" customFormat="1" ht="9.75">
      <c r="A64" s="65" t="s">
        <v>40</v>
      </c>
      <c r="B64" s="53">
        <v>16375</v>
      </c>
      <c r="C64" s="53">
        <v>15249</v>
      </c>
      <c r="D64" s="19">
        <v>80055</v>
      </c>
      <c r="E64" s="53">
        <v>77399</v>
      </c>
      <c r="F64" s="19">
        <v>73</v>
      </c>
      <c r="G64" s="53">
        <v>75</v>
      </c>
      <c r="H64" s="19">
        <v>26732</v>
      </c>
      <c r="I64" s="53">
        <v>24696</v>
      </c>
      <c r="J64" s="19">
        <v>123235</v>
      </c>
      <c r="K64" s="53">
        <v>117419</v>
      </c>
      <c r="L64" s="58">
        <v>240654</v>
      </c>
      <c r="N64" s="64">
        <v>51.20837384793106</v>
      </c>
      <c r="O64" s="29">
        <v>48.79162615206894</v>
      </c>
    </row>
    <row r="65" spans="1:15" s="30" customFormat="1" ht="9.75">
      <c r="A65" s="65" t="s">
        <v>41</v>
      </c>
      <c r="B65" s="53">
        <v>16321</v>
      </c>
      <c r="C65" s="53">
        <v>15177</v>
      </c>
      <c r="D65" s="19">
        <v>79481</v>
      </c>
      <c r="E65" s="53">
        <v>76820</v>
      </c>
      <c r="F65" s="19">
        <v>76</v>
      </c>
      <c r="G65" s="53">
        <v>73</v>
      </c>
      <c r="H65" s="19">
        <v>27181</v>
      </c>
      <c r="I65" s="53">
        <v>25453</v>
      </c>
      <c r="J65" s="19">
        <v>123059</v>
      </c>
      <c r="K65" s="53">
        <v>117523</v>
      </c>
      <c r="L65" s="58">
        <v>240582</v>
      </c>
      <c r="N65" s="64">
        <v>51.1505432659135</v>
      </c>
      <c r="O65" s="29">
        <v>48.8494567340865</v>
      </c>
    </row>
    <row r="66" spans="1:15" s="30" customFormat="1" ht="9.75">
      <c r="A66" s="65" t="s">
        <v>110</v>
      </c>
      <c r="B66" s="53">
        <v>16196</v>
      </c>
      <c r="C66" s="53">
        <v>15437</v>
      </c>
      <c r="D66" s="19">
        <v>78757</v>
      </c>
      <c r="E66" s="53">
        <v>75981</v>
      </c>
      <c r="F66" s="19">
        <v>80</v>
      </c>
      <c r="G66" s="53">
        <v>76</v>
      </c>
      <c r="H66" s="19">
        <v>27183</v>
      </c>
      <c r="I66" s="53">
        <v>25794</v>
      </c>
      <c r="J66" s="19">
        <v>122216</v>
      </c>
      <c r="K66" s="53">
        <v>117288</v>
      </c>
      <c r="L66" s="58">
        <v>239504</v>
      </c>
      <c r="N66" s="64">
        <v>51.02879283853297</v>
      </c>
      <c r="O66" s="29">
        <v>48.971207161467035</v>
      </c>
    </row>
    <row r="67" spans="1:15" ht="9.75">
      <c r="A67" s="65" t="s">
        <v>117</v>
      </c>
      <c r="B67" s="53">
        <v>16811</v>
      </c>
      <c r="C67" s="53">
        <v>16046</v>
      </c>
      <c r="D67" s="19">
        <v>77964</v>
      </c>
      <c r="E67" s="53">
        <v>75044</v>
      </c>
      <c r="F67" s="19">
        <v>71</v>
      </c>
      <c r="G67" s="53">
        <v>65</v>
      </c>
      <c r="H67" s="19">
        <v>26740</v>
      </c>
      <c r="I67" s="53">
        <v>25402</v>
      </c>
      <c r="J67" s="19">
        <v>121586</v>
      </c>
      <c r="K67" s="53">
        <v>116557</v>
      </c>
      <c r="L67" s="58">
        <v>238143</v>
      </c>
      <c r="N67" s="64">
        <v>51.055878190834925</v>
      </c>
      <c r="O67" s="29">
        <v>48.94412180916508</v>
      </c>
    </row>
    <row r="68" spans="1:15" s="30" customFormat="1" ht="9.75">
      <c r="A68" s="65" t="s">
        <v>127</v>
      </c>
      <c r="B68" s="53">
        <v>16839</v>
      </c>
      <c r="C68" s="53">
        <v>16013</v>
      </c>
      <c r="D68" s="19">
        <v>77012</v>
      </c>
      <c r="E68" s="53">
        <v>74136</v>
      </c>
      <c r="F68" s="19">
        <v>68</v>
      </c>
      <c r="G68" s="53">
        <v>70</v>
      </c>
      <c r="H68" s="19">
        <v>26918</v>
      </c>
      <c r="I68" s="53">
        <v>25615</v>
      </c>
      <c r="J68" s="19">
        <v>120837</v>
      </c>
      <c r="K68" s="53">
        <v>115834</v>
      </c>
      <c r="L68" s="58">
        <v>236671</v>
      </c>
      <c r="N68" s="64">
        <v>51.05695247833491</v>
      </c>
      <c r="O68" s="29">
        <v>48.94304752166509</v>
      </c>
    </row>
    <row r="69" spans="1:15" s="30" customFormat="1" ht="9.75">
      <c r="A69" s="65" t="s">
        <v>131</v>
      </c>
      <c r="B69" s="53">
        <f aca="true" t="shared" si="2" ref="B69:I73">SUM(B45,B21)</f>
        <v>16821</v>
      </c>
      <c r="C69" s="53">
        <f t="shared" si="2"/>
        <v>16037</v>
      </c>
      <c r="D69" s="19">
        <f t="shared" si="2"/>
        <v>75972</v>
      </c>
      <c r="E69" s="53">
        <f t="shared" si="2"/>
        <v>73391</v>
      </c>
      <c r="F69" s="19">
        <f t="shared" si="2"/>
        <v>65</v>
      </c>
      <c r="G69" s="53">
        <f t="shared" si="2"/>
        <v>64</v>
      </c>
      <c r="H69" s="19">
        <f t="shared" si="2"/>
        <v>27058</v>
      </c>
      <c r="I69" s="53">
        <f t="shared" si="2"/>
        <v>25555</v>
      </c>
      <c r="J69" s="19">
        <f aca="true" t="shared" si="3" ref="J69:K71">SUM(H69,F69,D69,B69)</f>
        <v>119916</v>
      </c>
      <c r="K69" s="53">
        <f t="shared" si="3"/>
        <v>115047</v>
      </c>
      <c r="L69" s="58">
        <f>SUM(J69:K69)</f>
        <v>234963</v>
      </c>
      <c r="N69" s="64">
        <f>J69/L69*100</f>
        <v>51.036120580687175</v>
      </c>
      <c r="O69" s="29">
        <f>K69/L69*100</f>
        <v>48.963879419312825</v>
      </c>
    </row>
    <row r="70" spans="1:15" s="30" customFormat="1" ht="9.75">
      <c r="A70" s="65" t="s">
        <v>139</v>
      </c>
      <c r="B70" s="53">
        <f t="shared" si="2"/>
        <v>16947</v>
      </c>
      <c r="C70" s="53">
        <f t="shared" si="2"/>
        <v>15996</v>
      </c>
      <c r="D70" s="19">
        <f t="shared" si="2"/>
        <v>75690</v>
      </c>
      <c r="E70" s="53">
        <f t="shared" si="2"/>
        <v>72926</v>
      </c>
      <c r="F70" s="19">
        <f t="shared" si="2"/>
        <v>67</v>
      </c>
      <c r="G70" s="53">
        <f t="shared" si="2"/>
        <v>50</v>
      </c>
      <c r="H70" s="19">
        <f t="shared" si="2"/>
        <v>27232</v>
      </c>
      <c r="I70" s="53">
        <f t="shared" si="2"/>
        <v>25622</v>
      </c>
      <c r="J70" s="19">
        <f t="shared" si="3"/>
        <v>119936</v>
      </c>
      <c r="K70" s="53">
        <f t="shared" si="3"/>
        <v>114594</v>
      </c>
      <c r="L70" s="58">
        <f>SUM(J70:K70)</f>
        <v>234530</v>
      </c>
      <c r="N70" s="64">
        <f>J70/L70*100</f>
        <v>51.138873491664185</v>
      </c>
      <c r="O70" s="29">
        <f>K70/L70*100</f>
        <v>48.86112650833582</v>
      </c>
    </row>
    <row r="71" spans="1:15" s="30" customFormat="1" ht="9.75">
      <c r="A71" s="65" t="s">
        <v>186</v>
      </c>
      <c r="B71" s="53">
        <f t="shared" si="2"/>
        <v>17062</v>
      </c>
      <c r="C71" s="53">
        <f t="shared" si="2"/>
        <v>16213</v>
      </c>
      <c r="D71" s="19">
        <f t="shared" si="2"/>
        <v>75830</v>
      </c>
      <c r="E71" s="53">
        <f t="shared" si="2"/>
        <v>72630</v>
      </c>
      <c r="F71" s="19">
        <f t="shared" si="2"/>
        <v>72</v>
      </c>
      <c r="G71" s="53">
        <f t="shared" si="2"/>
        <v>57</v>
      </c>
      <c r="H71" s="19">
        <f t="shared" si="2"/>
        <v>27565</v>
      </c>
      <c r="I71" s="53">
        <f t="shared" si="2"/>
        <v>25822</v>
      </c>
      <c r="J71" s="19">
        <f t="shared" si="3"/>
        <v>120529</v>
      </c>
      <c r="K71" s="53">
        <f t="shared" si="3"/>
        <v>114722</v>
      </c>
      <c r="L71" s="58">
        <f>SUM(J71:K71)</f>
        <v>235251</v>
      </c>
      <c r="N71" s="64">
        <f>J71/L71*100</f>
        <v>51.23421366965496</v>
      </c>
      <c r="O71" s="29">
        <f>K71/L71*100</f>
        <v>48.76578633034504</v>
      </c>
    </row>
    <row r="72" spans="1:15" s="30" customFormat="1" ht="9.75">
      <c r="A72" s="65" t="s">
        <v>214</v>
      </c>
      <c r="B72" s="53">
        <f t="shared" si="2"/>
        <v>17371</v>
      </c>
      <c r="C72" s="53">
        <f t="shared" si="2"/>
        <v>16529</v>
      </c>
      <c r="D72" s="19">
        <f t="shared" si="2"/>
        <v>77016</v>
      </c>
      <c r="E72" s="53">
        <f t="shared" si="2"/>
        <v>73714</v>
      </c>
      <c r="F72" s="19">
        <f t="shared" si="2"/>
        <v>71</v>
      </c>
      <c r="G72" s="53">
        <f t="shared" si="2"/>
        <v>69</v>
      </c>
      <c r="H72" s="19">
        <f t="shared" si="2"/>
        <v>28315</v>
      </c>
      <c r="I72" s="53">
        <f t="shared" si="2"/>
        <v>26395</v>
      </c>
      <c r="J72" s="19">
        <f>SUM(H72,F72,D72,B72)</f>
        <v>122773</v>
      </c>
      <c r="K72" s="53">
        <f>SUM(I72,G72,E72,C72)</f>
        <v>116707</v>
      </c>
      <c r="L72" s="58">
        <f>SUM(J72:K72)</f>
        <v>239480</v>
      </c>
      <c r="N72" s="64">
        <f>J72/L72*100</f>
        <v>51.266494070486054</v>
      </c>
      <c r="O72" s="29">
        <f>K72/L72*100</f>
        <v>48.733505929513946</v>
      </c>
    </row>
    <row r="73" spans="1:15" s="30" customFormat="1" ht="9.75">
      <c r="A73" s="67" t="s">
        <v>222</v>
      </c>
      <c r="B73" s="68">
        <f t="shared" si="2"/>
        <v>18082</v>
      </c>
      <c r="C73" s="68">
        <f t="shared" si="2"/>
        <v>16996</v>
      </c>
      <c r="D73" s="36">
        <f t="shared" si="2"/>
        <v>78495</v>
      </c>
      <c r="E73" s="68">
        <f t="shared" si="2"/>
        <v>75187</v>
      </c>
      <c r="F73" s="36">
        <f t="shared" si="2"/>
        <v>71</v>
      </c>
      <c r="G73" s="68">
        <f t="shared" si="2"/>
        <v>80</v>
      </c>
      <c r="H73" s="36">
        <f t="shared" si="2"/>
        <v>29219</v>
      </c>
      <c r="I73" s="68">
        <f t="shared" si="2"/>
        <v>27329</v>
      </c>
      <c r="J73" s="36">
        <f>SUM(H73,F73,D73,B73)</f>
        <v>125867</v>
      </c>
      <c r="K73" s="68">
        <f>SUM(I73,G73,E73,C73)</f>
        <v>119592</v>
      </c>
      <c r="L73" s="69">
        <f>SUM(J73:K73)</f>
        <v>245459</v>
      </c>
      <c r="N73" s="70">
        <f>J73/L73*100</f>
        <v>51.27821754345939</v>
      </c>
      <c r="O73" s="41">
        <f>K73/L73*100</f>
        <v>48.7217824565406</v>
      </c>
    </row>
    <row r="74" spans="1:15" ht="9.75">
      <c r="A74" s="53"/>
      <c r="B74" s="53"/>
      <c r="C74" s="53"/>
      <c r="D74" s="53"/>
      <c r="E74" s="53"/>
      <c r="F74" s="53"/>
      <c r="G74" s="53"/>
      <c r="H74" s="53"/>
      <c r="I74" s="53"/>
      <c r="J74" s="53"/>
      <c r="K74" s="53"/>
      <c r="L74" s="53"/>
      <c r="N74" s="46"/>
      <c r="O74" s="46"/>
    </row>
    <row r="75" ht="10.5" customHeight="1">
      <c r="A75" s="5" t="s">
        <v>140</v>
      </c>
    </row>
    <row r="76" ht="10.5" customHeight="1">
      <c r="A76" s="5" t="s">
        <v>42</v>
      </c>
    </row>
    <row r="77" ht="10.5" customHeight="1">
      <c r="A77" s="5" t="s">
        <v>43</v>
      </c>
    </row>
    <row r="78" ht="10.5" customHeight="1">
      <c r="A78" s="5" t="s">
        <v>44</v>
      </c>
    </row>
    <row r="79" ht="9.75">
      <c r="A79" s="5" t="s">
        <v>141</v>
      </c>
    </row>
  </sheetData>
  <sheetProtection/>
  <mergeCells count="2">
    <mergeCell ref="H31:I31"/>
    <mergeCell ref="H55:I55"/>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88"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U79"/>
  <sheetViews>
    <sheetView zoomScalePageLayoutView="0" workbookViewId="0" topLeftCell="A1">
      <selection activeCell="C12" sqref="C12"/>
    </sheetView>
  </sheetViews>
  <sheetFormatPr defaultColWidth="9.140625" defaultRowHeight="12.75"/>
  <cols>
    <col min="1" max="1" width="9.421875" style="5" customWidth="1"/>
    <col min="2" max="11" width="6.7109375" style="5" customWidth="1"/>
    <col min="12" max="12" width="2.28125" style="5" customWidth="1"/>
    <col min="13" max="14" width="6.7109375" style="5" customWidth="1"/>
    <col min="15" max="15" width="9.140625" style="5" customWidth="1"/>
    <col min="16" max="16" width="6.140625" style="5" bestFit="1" customWidth="1"/>
    <col min="17" max="19" width="4.7109375" style="5" customWidth="1"/>
    <col min="20" max="16384" width="9.140625" style="5" customWidth="1"/>
  </cols>
  <sheetData>
    <row r="1" spans="1:14" ht="10.5" customHeight="1">
      <c r="A1" s="1" t="s">
        <v>219</v>
      </c>
      <c r="B1" s="2"/>
      <c r="C1" s="3"/>
      <c r="D1" s="2"/>
      <c r="E1" s="3"/>
      <c r="F1" s="2"/>
      <c r="G1" s="3"/>
      <c r="H1" s="2"/>
      <c r="I1" s="3"/>
      <c r="J1" s="2"/>
      <c r="K1" s="4"/>
      <c r="M1" s="2"/>
      <c r="N1" s="3"/>
    </row>
    <row r="2" spans="1:14" ht="10.5" customHeight="1">
      <c r="A2" s="2"/>
      <c r="B2" s="2"/>
      <c r="C2" s="3"/>
      <c r="D2" s="2"/>
      <c r="E2" s="3"/>
      <c r="F2" s="2"/>
      <c r="G2" s="3"/>
      <c r="H2" s="2"/>
      <c r="I2" s="3"/>
      <c r="J2" s="2"/>
      <c r="K2" s="4"/>
      <c r="M2" s="2"/>
      <c r="N2" s="3"/>
    </row>
    <row r="3" spans="1:14" ht="10.5" customHeight="1">
      <c r="A3" s="6" t="s">
        <v>152</v>
      </c>
      <c r="B3" s="7"/>
      <c r="C3" s="8"/>
      <c r="D3" s="7"/>
      <c r="E3" s="8"/>
      <c r="F3" s="9"/>
      <c r="G3" s="9"/>
      <c r="H3" s="7"/>
      <c r="I3" s="8"/>
      <c r="J3" s="7"/>
      <c r="K3" s="10"/>
      <c r="L3" s="9"/>
      <c r="M3" s="7"/>
      <c r="N3" s="8"/>
    </row>
    <row r="4" spans="1:14" ht="10.5" customHeight="1">
      <c r="A4" s="6" t="s">
        <v>185</v>
      </c>
      <c r="B4" s="7"/>
      <c r="C4" s="8"/>
      <c r="D4" s="7"/>
      <c r="E4" s="8"/>
      <c r="F4" s="9"/>
      <c r="G4" s="9"/>
      <c r="H4" s="7"/>
      <c r="I4" s="8"/>
      <c r="J4" s="7"/>
      <c r="K4" s="10"/>
      <c r="L4" s="9"/>
      <c r="M4" s="7"/>
      <c r="N4" s="8"/>
    </row>
    <row r="5" spans="1:14" ht="10.5" customHeight="1">
      <c r="A5" s="2"/>
      <c r="B5" s="2"/>
      <c r="C5" s="3"/>
      <c r="D5" s="2"/>
      <c r="E5" s="3"/>
      <c r="F5" s="2"/>
      <c r="G5" s="3"/>
      <c r="H5" s="2"/>
      <c r="I5" s="3"/>
      <c r="J5" s="2"/>
      <c r="K5" s="4"/>
      <c r="M5" s="2"/>
      <c r="N5" s="3"/>
    </row>
    <row r="6" spans="1:14" ht="10.5" customHeight="1">
      <c r="A6" s="11"/>
      <c r="B6" s="12" t="s">
        <v>11</v>
      </c>
      <c r="C6" s="13"/>
      <c r="D6" s="12" t="s">
        <v>9</v>
      </c>
      <c r="E6" s="13"/>
      <c r="F6" s="12" t="s">
        <v>0</v>
      </c>
      <c r="G6" s="13"/>
      <c r="H6" s="12" t="s">
        <v>1</v>
      </c>
      <c r="I6" s="13"/>
      <c r="J6" s="12" t="s">
        <v>4</v>
      </c>
      <c r="K6" s="14"/>
      <c r="M6" s="12" t="s">
        <v>23</v>
      </c>
      <c r="N6" s="15"/>
    </row>
    <row r="7" spans="1:14" ht="10.5" customHeight="1">
      <c r="A7" s="16" t="s">
        <v>24</v>
      </c>
      <c r="B7" s="17" t="s">
        <v>5</v>
      </c>
      <c r="C7" s="18"/>
      <c r="D7" s="16" t="s">
        <v>12</v>
      </c>
      <c r="E7" s="8"/>
      <c r="F7" s="19"/>
      <c r="G7" s="3"/>
      <c r="H7" s="16"/>
      <c r="I7" s="8"/>
      <c r="J7" s="19"/>
      <c r="K7" s="20"/>
      <c r="M7" s="16" t="s">
        <v>17</v>
      </c>
      <c r="N7" s="21"/>
    </row>
    <row r="8" spans="1:14" ht="10.5" customHeight="1">
      <c r="A8" s="22"/>
      <c r="B8" s="23" t="s">
        <v>25</v>
      </c>
      <c r="C8" s="24" t="s">
        <v>26</v>
      </c>
      <c r="D8" s="23" t="s">
        <v>25</v>
      </c>
      <c r="E8" s="24" t="s">
        <v>26</v>
      </c>
      <c r="F8" s="23" t="s">
        <v>25</v>
      </c>
      <c r="G8" s="24" t="s">
        <v>26</v>
      </c>
      <c r="H8" s="23" t="s">
        <v>25</v>
      </c>
      <c r="I8" s="24" t="s">
        <v>26</v>
      </c>
      <c r="J8" s="23" t="s">
        <v>25</v>
      </c>
      <c r="K8" s="25" t="s">
        <v>26</v>
      </c>
      <c r="L8" s="26"/>
      <c r="M8" s="23" t="s">
        <v>25</v>
      </c>
      <c r="N8" s="25" t="s">
        <v>26</v>
      </c>
    </row>
    <row r="9" spans="1:15" ht="11.25" customHeight="1">
      <c r="A9" s="19" t="s">
        <v>33</v>
      </c>
      <c r="B9" s="19">
        <v>53403</v>
      </c>
      <c r="C9" s="46">
        <v>13.410123321003745</v>
      </c>
      <c r="D9" s="19">
        <v>256919</v>
      </c>
      <c r="E9" s="46">
        <v>64.51539189762674</v>
      </c>
      <c r="F9" s="19">
        <v>666</v>
      </c>
      <c r="G9" s="46">
        <v>0.16724045712391614</v>
      </c>
      <c r="H9" s="19">
        <v>87241</v>
      </c>
      <c r="I9" s="46">
        <v>21.907244324245596</v>
      </c>
      <c r="J9" s="19">
        <v>398229</v>
      </c>
      <c r="K9" s="72">
        <v>100</v>
      </c>
      <c r="L9" s="32"/>
      <c r="M9" s="19">
        <v>398229</v>
      </c>
      <c r="N9" s="29">
        <v>102.05897051474263</v>
      </c>
      <c r="O9" s="32"/>
    </row>
    <row r="10" spans="1:14" s="30" customFormat="1" ht="11.25" customHeight="1">
      <c r="A10" s="19" t="s">
        <v>34</v>
      </c>
      <c r="B10" s="19">
        <v>52673</v>
      </c>
      <c r="C10" s="46">
        <v>13.386653247736827</v>
      </c>
      <c r="D10" s="19">
        <v>253366</v>
      </c>
      <c r="E10" s="46">
        <v>64.39205640016876</v>
      </c>
      <c r="F10" s="19">
        <v>616</v>
      </c>
      <c r="G10" s="46">
        <v>0.1565541814706944</v>
      </c>
      <c r="H10" s="19">
        <v>86819</v>
      </c>
      <c r="I10" s="46">
        <v>22.064736170623725</v>
      </c>
      <c r="J10" s="19">
        <v>393474</v>
      </c>
      <c r="K10" s="72">
        <v>100</v>
      </c>
      <c r="M10" s="19">
        <v>393474</v>
      </c>
      <c r="N10" s="29">
        <v>100.84034905624111</v>
      </c>
    </row>
    <row r="11" spans="1:14" s="30" customFormat="1" ht="11.25" customHeight="1">
      <c r="A11" s="19" t="s">
        <v>35</v>
      </c>
      <c r="B11" s="19">
        <v>51910</v>
      </c>
      <c r="C11" s="46">
        <v>13.28175172770234</v>
      </c>
      <c r="D11" s="19">
        <v>250991</v>
      </c>
      <c r="E11" s="46">
        <v>64.21884314944593</v>
      </c>
      <c r="F11" s="19">
        <v>606</v>
      </c>
      <c r="G11" s="46">
        <v>0.15505185025982698</v>
      </c>
      <c r="H11" s="19">
        <v>87330</v>
      </c>
      <c r="I11" s="46">
        <v>22.3443532725919</v>
      </c>
      <c r="J11" s="19">
        <v>390837</v>
      </c>
      <c r="K11" s="72">
        <v>100</v>
      </c>
      <c r="M11" s="19">
        <v>390837</v>
      </c>
      <c r="N11" s="29">
        <v>100.16453311805635</v>
      </c>
    </row>
    <row r="12" spans="1:14" s="30" customFormat="1" ht="11.25" customHeight="1">
      <c r="A12" s="19" t="s">
        <v>36</v>
      </c>
      <c r="B12" s="19">
        <v>51579</v>
      </c>
      <c r="C12" s="46">
        <v>13.21877522777073</v>
      </c>
      <c r="D12" s="19">
        <v>250430</v>
      </c>
      <c r="E12" s="46">
        <v>64.18073014774663</v>
      </c>
      <c r="F12" s="19">
        <v>581</v>
      </c>
      <c r="G12" s="46">
        <v>0.14889990901984906</v>
      </c>
      <c r="H12" s="19">
        <v>87605</v>
      </c>
      <c r="I12" s="46">
        <v>22.45159471546278</v>
      </c>
      <c r="J12" s="19">
        <v>390195</v>
      </c>
      <c r="K12" s="72">
        <v>100</v>
      </c>
      <c r="M12" s="33">
        <v>390195</v>
      </c>
      <c r="N12" s="34">
        <v>100</v>
      </c>
    </row>
    <row r="13" spans="1:14" s="30" customFormat="1" ht="11.25" customHeight="1">
      <c r="A13" s="19" t="s">
        <v>37</v>
      </c>
      <c r="B13" s="19">
        <v>52779</v>
      </c>
      <c r="C13" s="46">
        <v>13.38725878127473</v>
      </c>
      <c r="D13" s="19">
        <v>252668</v>
      </c>
      <c r="E13" s="46">
        <v>64.0885939814533</v>
      </c>
      <c r="F13" s="19">
        <v>534</v>
      </c>
      <c r="G13" s="46">
        <v>0.1354477384793328</v>
      </c>
      <c r="H13" s="19">
        <v>88267</v>
      </c>
      <c r="I13" s="46">
        <v>22.38869949879264</v>
      </c>
      <c r="J13" s="19">
        <v>394248</v>
      </c>
      <c r="K13" s="72">
        <v>100</v>
      </c>
      <c r="M13" s="19">
        <v>394248</v>
      </c>
      <c r="N13" s="29">
        <v>101.03871141352401</v>
      </c>
    </row>
    <row r="14" spans="1:14" s="30" customFormat="1" ht="11.25" customHeight="1">
      <c r="A14" s="19" t="s">
        <v>38</v>
      </c>
      <c r="B14" s="19">
        <v>53319</v>
      </c>
      <c r="C14" s="46">
        <v>13.328483794039567</v>
      </c>
      <c r="D14" s="19">
        <v>256483</v>
      </c>
      <c r="E14" s="46">
        <v>64.1146591073848</v>
      </c>
      <c r="F14" s="19">
        <v>511</v>
      </c>
      <c r="G14" s="46">
        <v>0.12773786490283423</v>
      </c>
      <c r="H14" s="19">
        <v>89725</v>
      </c>
      <c r="I14" s="46">
        <v>22.4291192336728</v>
      </c>
      <c r="J14" s="19">
        <v>400038</v>
      </c>
      <c r="K14" s="72">
        <v>100</v>
      </c>
      <c r="M14" s="19">
        <v>400038</v>
      </c>
      <c r="N14" s="29">
        <v>102.52258486141545</v>
      </c>
    </row>
    <row r="15" spans="1:14" s="30" customFormat="1" ht="11.25" customHeight="1">
      <c r="A15" s="19" t="s">
        <v>39</v>
      </c>
      <c r="B15" s="19">
        <v>53799</v>
      </c>
      <c r="C15" s="46">
        <v>13.283014954780123</v>
      </c>
      <c r="D15" s="19">
        <v>259251</v>
      </c>
      <c r="E15" s="46">
        <v>64.0092735932211</v>
      </c>
      <c r="F15" s="19">
        <v>461</v>
      </c>
      <c r="G15" s="46">
        <v>0.113821258650786</v>
      </c>
      <c r="H15" s="19">
        <v>91510</v>
      </c>
      <c r="I15" s="46">
        <v>22.593890193348</v>
      </c>
      <c r="J15" s="19">
        <v>405021</v>
      </c>
      <c r="K15" s="72">
        <v>100</v>
      </c>
      <c r="M15" s="19">
        <v>405021</v>
      </c>
      <c r="N15" s="29">
        <v>103.79963864221735</v>
      </c>
    </row>
    <row r="16" spans="1:14" s="30" customFormat="1" ht="11.25" customHeight="1">
      <c r="A16" s="19" t="s">
        <v>40</v>
      </c>
      <c r="B16" s="19">
        <v>54306</v>
      </c>
      <c r="C16" s="46">
        <v>13.26727303376551</v>
      </c>
      <c r="D16" s="19">
        <v>261328</v>
      </c>
      <c r="E16" s="46">
        <v>63.843956972855175</v>
      </c>
      <c r="F16" s="19">
        <v>336</v>
      </c>
      <c r="G16" s="46">
        <v>0.08208676277658475</v>
      </c>
      <c r="H16" s="19">
        <v>92575</v>
      </c>
      <c r="I16" s="46">
        <v>22.616613285840277</v>
      </c>
      <c r="J16" s="19">
        <v>408545</v>
      </c>
      <c r="K16" s="72">
        <v>100</v>
      </c>
      <c r="M16" s="19">
        <v>408545</v>
      </c>
      <c r="N16" s="29">
        <v>104.70277681671985</v>
      </c>
    </row>
    <row r="17" spans="1:14" s="30" customFormat="1" ht="11.25" customHeight="1">
      <c r="A17" s="19" t="s">
        <v>41</v>
      </c>
      <c r="B17" s="19">
        <v>54693</v>
      </c>
      <c r="C17" s="46">
        <v>13.361819394463541</v>
      </c>
      <c r="D17" s="19">
        <v>261714</v>
      </c>
      <c r="E17" s="46">
        <v>63.93825902771161</v>
      </c>
      <c r="F17" s="19">
        <v>329</v>
      </c>
      <c r="G17" s="46">
        <v>0.0803766218854059</v>
      </c>
      <c r="H17" s="19">
        <v>92587</v>
      </c>
      <c r="I17" s="46">
        <v>22.619544955939443</v>
      </c>
      <c r="J17" s="19">
        <v>409323</v>
      </c>
      <c r="K17" s="72">
        <v>100</v>
      </c>
      <c r="M17" s="19">
        <v>409323</v>
      </c>
      <c r="N17" s="29">
        <v>104.90216430246416</v>
      </c>
    </row>
    <row r="18" spans="1:14" s="30" customFormat="1" ht="11.25" customHeight="1">
      <c r="A18" s="19" t="s">
        <v>110</v>
      </c>
      <c r="B18" s="19">
        <v>54371</v>
      </c>
      <c r="C18" s="46">
        <v>13.341725435923106</v>
      </c>
      <c r="D18" s="19">
        <v>260178</v>
      </c>
      <c r="E18" s="46">
        <v>63.84328852637623</v>
      </c>
      <c r="F18" s="19">
        <v>324</v>
      </c>
      <c r="G18" s="46">
        <v>0.07950412979785339</v>
      </c>
      <c r="H18" s="19">
        <v>92653</v>
      </c>
      <c r="I18" s="46">
        <v>22.73548190790281</v>
      </c>
      <c r="J18" s="19">
        <v>407526</v>
      </c>
      <c r="K18" s="72">
        <v>100</v>
      </c>
      <c r="M18" s="19">
        <v>407526</v>
      </c>
      <c r="N18" s="29">
        <v>104.44162534117557</v>
      </c>
    </row>
    <row r="19" spans="1:14" ht="11.25" customHeight="1">
      <c r="A19" s="19" t="s">
        <v>117</v>
      </c>
      <c r="B19" s="19">
        <v>55962</v>
      </c>
      <c r="C19" s="46">
        <v>13.841427822353255</v>
      </c>
      <c r="D19" s="19">
        <v>257888</v>
      </c>
      <c r="E19" s="46">
        <v>63.78503517120611</v>
      </c>
      <c r="F19" s="19">
        <v>197</v>
      </c>
      <c r="G19" s="46">
        <v>0.04872522928064743</v>
      </c>
      <c r="H19" s="19">
        <v>90261</v>
      </c>
      <c r="I19" s="46">
        <v>22.324811777159987</v>
      </c>
      <c r="J19" s="19">
        <v>404308</v>
      </c>
      <c r="K19" s="72">
        <v>100</v>
      </c>
      <c r="M19" s="19">
        <v>404308</v>
      </c>
      <c r="N19" s="29">
        <v>103.61690949397097</v>
      </c>
    </row>
    <row r="20" spans="1:14" s="30" customFormat="1" ht="11.25" customHeight="1">
      <c r="A20" s="19" t="s">
        <v>127</v>
      </c>
      <c r="B20" s="27">
        <v>55430</v>
      </c>
      <c r="C20" s="31">
        <v>13.870850693792775</v>
      </c>
      <c r="D20" s="27">
        <v>255276</v>
      </c>
      <c r="E20" s="35">
        <v>63.88048496678053</v>
      </c>
      <c r="F20" s="27">
        <v>198</v>
      </c>
      <c r="G20" s="31">
        <v>0.04954768965128937</v>
      </c>
      <c r="H20" s="27">
        <v>88711</v>
      </c>
      <c r="I20" s="35">
        <v>22.19911664977541</v>
      </c>
      <c r="J20" s="27">
        <v>399615</v>
      </c>
      <c r="K20" s="28">
        <v>100</v>
      </c>
      <c r="M20" s="19">
        <v>399615</v>
      </c>
      <c r="N20" s="29">
        <v>102.4141775266213</v>
      </c>
    </row>
    <row r="21" spans="1:14" s="30" customFormat="1" ht="11.25" customHeight="1">
      <c r="A21" s="19" t="s">
        <v>131</v>
      </c>
      <c r="B21" s="27">
        <v>54161</v>
      </c>
      <c r="C21" s="31">
        <f>B21/J21*100</f>
        <v>13.749587469218858</v>
      </c>
      <c r="D21" s="27">
        <v>251331</v>
      </c>
      <c r="E21" s="35">
        <f>D21/J21*100</f>
        <v>63.80416846487776</v>
      </c>
      <c r="F21" s="27">
        <v>214</v>
      </c>
      <c r="G21" s="31">
        <f>F21/J21*100</f>
        <v>0.054327130562818925</v>
      </c>
      <c r="H21" s="27">
        <v>88204</v>
      </c>
      <c r="I21" s="35">
        <f>H21/J21*100</f>
        <v>22.39191693534056</v>
      </c>
      <c r="J21" s="27">
        <f>SUM(H21,F21,D21,B21)</f>
        <v>393910</v>
      </c>
      <c r="K21" s="28">
        <f>I21+G21+E21+C21</f>
        <v>100</v>
      </c>
      <c r="M21" s="19">
        <f>SUM(J21)</f>
        <v>393910</v>
      </c>
      <c r="N21" s="29">
        <f>M21/M12*100</f>
        <v>100.95208805853484</v>
      </c>
    </row>
    <row r="22" spans="1:14" s="30" customFormat="1" ht="11.25" customHeight="1">
      <c r="A22" s="19" t="s">
        <v>139</v>
      </c>
      <c r="B22" s="27">
        <v>53522</v>
      </c>
      <c r="C22" s="31">
        <f>B22/J22*100</f>
        <v>13.759823946649252</v>
      </c>
      <c r="D22" s="27">
        <v>248114</v>
      </c>
      <c r="E22" s="35">
        <f>D22/J22*100</f>
        <v>63.78694665182416</v>
      </c>
      <c r="F22" s="27">
        <v>241</v>
      </c>
      <c r="G22" s="31">
        <f>F22/J22*100</f>
        <v>0.06195802793510089</v>
      </c>
      <c r="H22" s="27">
        <v>87096</v>
      </c>
      <c r="I22" s="35">
        <f>H22/J22*100</f>
        <v>22.391271373591483</v>
      </c>
      <c r="J22" s="27">
        <f>SUM(H22,F22,D22,B22)</f>
        <v>388973</v>
      </c>
      <c r="K22" s="28">
        <f>I22+G22+E22+C22</f>
        <v>100</v>
      </c>
      <c r="M22" s="19">
        <f>SUM(J22)</f>
        <v>388973</v>
      </c>
      <c r="N22" s="29">
        <f>M22/$M$12*100</f>
        <v>99.68682325503914</v>
      </c>
    </row>
    <row r="23" spans="1:14" s="30" customFormat="1" ht="11.25" customHeight="1">
      <c r="A23" s="19" t="s">
        <v>186</v>
      </c>
      <c r="B23" s="27">
        <v>53200</v>
      </c>
      <c r="C23" s="31">
        <f>B23/J23*100</f>
        <v>13.741195432343984</v>
      </c>
      <c r="D23" s="27">
        <v>246291</v>
      </c>
      <c r="E23" s="35">
        <f>D23/J23*100</f>
        <v>63.61527752307203</v>
      </c>
      <c r="F23" s="27">
        <v>259</v>
      </c>
      <c r="G23" s="31">
        <f>F23/J23*100</f>
        <v>0.06689792513114834</v>
      </c>
      <c r="H23" s="27">
        <v>87407</v>
      </c>
      <c r="I23" s="35">
        <f>H23/J23*100</f>
        <v>22.576629119452832</v>
      </c>
      <c r="J23" s="27">
        <f>SUM(H23,F23,D23,B23)</f>
        <v>387157</v>
      </c>
      <c r="K23" s="28">
        <f>I23+G23+E23+C23</f>
        <v>100</v>
      </c>
      <c r="M23" s="19">
        <f>SUM(J23)</f>
        <v>387157</v>
      </c>
      <c r="N23" s="29">
        <f>M23/$M$12*100</f>
        <v>99.22141493355886</v>
      </c>
    </row>
    <row r="24" spans="1:14" s="30" customFormat="1" ht="11.25" customHeight="1">
      <c r="A24" s="19" t="s">
        <v>214</v>
      </c>
      <c r="B24" s="27">
        <v>53185</v>
      </c>
      <c r="C24" s="31">
        <f>B24/J24*100</f>
        <v>13.830199424272605</v>
      </c>
      <c r="D24" s="27">
        <v>243897</v>
      </c>
      <c r="E24" s="35">
        <f>D24/J24*100</f>
        <v>63.4228475882639</v>
      </c>
      <c r="F24" s="27">
        <v>246</v>
      </c>
      <c r="G24" s="31">
        <f>F24/J24*100</f>
        <v>0.0639697106020694</v>
      </c>
      <c r="H24" s="27">
        <v>87229</v>
      </c>
      <c r="I24" s="35">
        <f>H24/J24*100</f>
        <v>22.682983276861428</v>
      </c>
      <c r="J24" s="27">
        <f>SUM(H24,F24,D24,B24)</f>
        <v>384557</v>
      </c>
      <c r="K24" s="28">
        <f>I24+G24+E24+C24</f>
        <v>100</v>
      </c>
      <c r="M24" s="19">
        <f>SUM(J24)</f>
        <v>384557</v>
      </c>
      <c r="N24" s="29">
        <f>M24/$M$12*100</f>
        <v>98.55508143364216</v>
      </c>
    </row>
    <row r="25" spans="1:14" s="30" customFormat="1" ht="11.25" customHeight="1">
      <c r="A25" s="36" t="s">
        <v>222</v>
      </c>
      <c r="B25" s="37">
        <v>53087</v>
      </c>
      <c r="C25" s="38">
        <f>B25/J25*100</f>
        <v>13.901414573088022</v>
      </c>
      <c r="D25" s="37">
        <v>242127</v>
      </c>
      <c r="E25" s="39">
        <f>D25/J25*100</f>
        <v>63.40361682404513</v>
      </c>
      <c r="F25" s="37">
        <v>233</v>
      </c>
      <c r="G25" s="38">
        <f>F25/J25*100</f>
        <v>0.061013611534453054</v>
      </c>
      <c r="H25" s="37">
        <v>86435</v>
      </c>
      <c r="I25" s="39">
        <f>H25/J25*100</f>
        <v>22.6339549913324</v>
      </c>
      <c r="J25" s="37">
        <f>SUM(H25,F25,D25,B25)</f>
        <v>381882</v>
      </c>
      <c r="K25" s="40">
        <f>I25+G25+E25+C25</f>
        <v>100</v>
      </c>
      <c r="M25" s="36">
        <f>SUM(J25)</f>
        <v>381882</v>
      </c>
      <c r="N25" s="41">
        <f>M25/$M$12*100</f>
        <v>97.86952677507401</v>
      </c>
    </row>
    <row r="26" spans="1:14" ht="10.5" customHeight="1">
      <c r="A26" s="53"/>
      <c r="B26" s="53"/>
      <c r="C26" s="46"/>
      <c r="D26" s="53"/>
      <c r="E26" s="46"/>
      <c r="F26" s="53"/>
      <c r="G26" s="46"/>
      <c r="H26" s="53"/>
      <c r="I26" s="46"/>
      <c r="J26" s="53"/>
      <c r="K26" s="92"/>
      <c r="M26" s="53"/>
      <c r="N26" s="46"/>
    </row>
    <row r="27" spans="1:14" ht="10.5" customHeight="1">
      <c r="A27" s="6" t="s">
        <v>146</v>
      </c>
      <c r="B27" s="7"/>
      <c r="C27" s="8"/>
      <c r="D27" s="7"/>
      <c r="E27" s="8"/>
      <c r="F27" s="7"/>
      <c r="G27" s="9"/>
      <c r="H27" s="7"/>
      <c r="I27" s="8"/>
      <c r="J27" s="7"/>
      <c r="K27" s="10"/>
      <c r="L27" s="9"/>
      <c r="M27" s="7"/>
      <c r="N27" s="8"/>
    </row>
    <row r="28" spans="1:14" ht="10.5" customHeight="1">
      <c r="A28" s="6" t="s">
        <v>185</v>
      </c>
      <c r="B28" s="7"/>
      <c r="C28" s="8"/>
      <c r="D28" s="7"/>
      <c r="E28" s="8"/>
      <c r="F28" s="7"/>
      <c r="G28" s="9"/>
      <c r="H28" s="7"/>
      <c r="I28" s="8"/>
      <c r="J28" s="7"/>
      <c r="K28" s="10"/>
      <c r="L28" s="9"/>
      <c r="M28" s="7"/>
      <c r="N28" s="8"/>
    </row>
    <row r="29" spans="1:14" ht="10.5" customHeight="1">
      <c r="A29" s="2"/>
      <c r="B29" s="2"/>
      <c r="C29" s="3"/>
      <c r="D29" s="2"/>
      <c r="E29" s="3"/>
      <c r="F29" s="2"/>
      <c r="G29" s="3"/>
      <c r="H29" s="2"/>
      <c r="I29" s="3"/>
      <c r="J29" s="2"/>
      <c r="K29" s="4"/>
      <c r="M29" s="2"/>
      <c r="N29" s="3"/>
    </row>
    <row r="30" spans="1:14" ht="10.5" customHeight="1">
      <c r="A30" s="11"/>
      <c r="B30" s="12" t="s">
        <v>11</v>
      </c>
      <c r="C30" s="13"/>
      <c r="D30" s="12" t="s">
        <v>9</v>
      </c>
      <c r="E30" s="13"/>
      <c r="F30" s="12" t="s">
        <v>0</v>
      </c>
      <c r="G30" s="13"/>
      <c r="H30" s="12" t="s">
        <v>1</v>
      </c>
      <c r="I30" s="13"/>
      <c r="J30" s="12" t="s">
        <v>4</v>
      </c>
      <c r="K30" s="14"/>
      <c r="M30" s="12" t="s">
        <v>23</v>
      </c>
      <c r="N30" s="15"/>
    </row>
    <row r="31" spans="1:21" ht="10.5" customHeight="1">
      <c r="A31" s="16" t="s">
        <v>24</v>
      </c>
      <c r="B31" s="17" t="s">
        <v>5</v>
      </c>
      <c r="C31" s="18"/>
      <c r="D31" s="16" t="s">
        <v>12</v>
      </c>
      <c r="E31" s="8"/>
      <c r="F31" s="19"/>
      <c r="G31" s="3"/>
      <c r="H31" s="16" t="str">
        <f>"+ VGC"</f>
        <v>+ VGC</v>
      </c>
      <c r="I31" s="8"/>
      <c r="J31" s="19"/>
      <c r="K31" s="20"/>
      <c r="M31" s="16" t="s">
        <v>17</v>
      </c>
      <c r="N31" s="21"/>
      <c r="T31" s="88"/>
      <c r="U31" s="88"/>
    </row>
    <row r="32" spans="1:14" s="26" customFormat="1" ht="10.5" customHeight="1">
      <c r="A32" s="22"/>
      <c r="B32" s="61" t="s">
        <v>25</v>
      </c>
      <c r="C32" s="74" t="s">
        <v>26</v>
      </c>
      <c r="D32" s="61" t="s">
        <v>25</v>
      </c>
      <c r="E32" s="74" t="s">
        <v>26</v>
      </c>
      <c r="F32" s="61" t="s">
        <v>25</v>
      </c>
      <c r="G32" s="74" t="s">
        <v>26</v>
      </c>
      <c r="H32" s="61" t="s">
        <v>25</v>
      </c>
      <c r="I32" s="74" t="s">
        <v>26</v>
      </c>
      <c r="J32" s="61" t="s">
        <v>25</v>
      </c>
      <c r="K32" s="75" t="s">
        <v>26</v>
      </c>
      <c r="M32" s="61" t="s">
        <v>25</v>
      </c>
      <c r="N32" s="75" t="s">
        <v>26</v>
      </c>
    </row>
    <row r="33" spans="1:17" ht="10.5" customHeight="1">
      <c r="A33" s="19" t="s">
        <v>48</v>
      </c>
      <c r="B33" s="19">
        <v>3576</v>
      </c>
      <c r="C33" s="46">
        <v>17.47629752712345</v>
      </c>
      <c r="D33" s="19">
        <v>13228</v>
      </c>
      <c r="E33" s="46">
        <v>64.64666210536605</v>
      </c>
      <c r="F33" s="19">
        <v>201</v>
      </c>
      <c r="G33" s="46">
        <v>0.9823086697292543</v>
      </c>
      <c r="H33" s="19">
        <v>3457</v>
      </c>
      <c r="I33" s="46">
        <v>16.894731697781253</v>
      </c>
      <c r="J33" s="19">
        <v>20462</v>
      </c>
      <c r="K33" s="72">
        <v>100</v>
      </c>
      <c r="L33" s="32"/>
      <c r="M33" s="19">
        <v>20462</v>
      </c>
      <c r="N33" s="44">
        <v>90.8291903409091</v>
      </c>
      <c r="P33" s="2"/>
      <c r="Q33" s="2"/>
    </row>
    <row r="34" spans="1:17" s="30" customFormat="1" ht="10.5" customHeight="1">
      <c r="A34" s="19" t="s">
        <v>34</v>
      </c>
      <c r="B34" s="19">
        <v>3640</v>
      </c>
      <c r="C34" s="46">
        <v>17.288876223045502</v>
      </c>
      <c r="D34" s="19">
        <v>13590</v>
      </c>
      <c r="E34" s="46">
        <v>64.54830436021659</v>
      </c>
      <c r="F34" s="19">
        <v>206</v>
      </c>
      <c r="G34" s="46">
        <v>0.9784364016338938</v>
      </c>
      <c r="H34" s="19">
        <v>3618</v>
      </c>
      <c r="I34" s="46">
        <v>17.184383015104018</v>
      </c>
      <c r="J34" s="19">
        <v>21054</v>
      </c>
      <c r="K34" s="72">
        <v>100</v>
      </c>
      <c r="M34" s="19">
        <v>21054</v>
      </c>
      <c r="N34" s="44">
        <v>93.45703125</v>
      </c>
      <c r="P34" s="2"/>
      <c r="Q34" s="2"/>
    </row>
    <row r="35" spans="1:17" s="30" customFormat="1" ht="10.5" customHeight="1">
      <c r="A35" s="19" t="s">
        <v>35</v>
      </c>
      <c r="B35" s="19">
        <v>3932</v>
      </c>
      <c r="C35" s="46">
        <v>18.076498712762046</v>
      </c>
      <c r="D35" s="19">
        <v>13927</v>
      </c>
      <c r="E35" s="46">
        <v>64.02629643251196</v>
      </c>
      <c r="F35" s="19">
        <v>209</v>
      </c>
      <c r="G35" s="46">
        <v>0.9608311879367415</v>
      </c>
      <c r="H35" s="19">
        <v>3684</v>
      </c>
      <c r="I35" s="46">
        <v>16.93637366678926</v>
      </c>
      <c r="J35" s="19">
        <v>21752</v>
      </c>
      <c r="K35" s="72">
        <v>100</v>
      </c>
      <c r="M35" s="19">
        <v>21752</v>
      </c>
      <c r="N35" s="44">
        <v>96.55539772727273</v>
      </c>
      <c r="P35" s="2"/>
      <c r="Q35" s="2"/>
    </row>
    <row r="36" spans="1:17" s="30" customFormat="1" ht="10.5" customHeight="1">
      <c r="A36" s="19" t="s">
        <v>36</v>
      </c>
      <c r="B36" s="19">
        <v>4123</v>
      </c>
      <c r="C36" s="46">
        <v>18.30166903409091</v>
      </c>
      <c r="D36" s="19">
        <v>14429</v>
      </c>
      <c r="E36" s="46">
        <v>64.04918323863636</v>
      </c>
      <c r="F36" s="19">
        <v>185</v>
      </c>
      <c r="G36" s="46">
        <v>0.8212002840909091</v>
      </c>
      <c r="H36" s="19">
        <v>3791</v>
      </c>
      <c r="I36" s="46">
        <v>16.827947443181817</v>
      </c>
      <c r="J36" s="19">
        <v>22528</v>
      </c>
      <c r="K36" s="72">
        <v>100</v>
      </c>
      <c r="M36" s="33">
        <v>22528</v>
      </c>
      <c r="N36" s="34">
        <v>100</v>
      </c>
      <c r="P36" s="2"/>
      <c r="Q36" s="2"/>
    </row>
    <row r="37" spans="1:17" s="30" customFormat="1" ht="10.5" customHeight="1">
      <c r="A37" s="19" t="s">
        <v>37</v>
      </c>
      <c r="B37" s="19">
        <v>4308</v>
      </c>
      <c r="C37" s="46">
        <v>18.632412092902555</v>
      </c>
      <c r="D37" s="19">
        <v>14866</v>
      </c>
      <c r="E37" s="46">
        <v>64.29652696682669</v>
      </c>
      <c r="F37" s="19">
        <v>398</v>
      </c>
      <c r="G37" s="46">
        <v>1.7213788330954543</v>
      </c>
      <c r="H37" s="19">
        <v>3549</v>
      </c>
      <c r="I37" s="46">
        <v>15.349682107175294</v>
      </c>
      <c r="J37" s="19">
        <v>23121</v>
      </c>
      <c r="K37" s="72">
        <v>100</v>
      </c>
      <c r="M37" s="19">
        <v>23121</v>
      </c>
      <c r="N37" s="44">
        <v>102.63227982954545</v>
      </c>
      <c r="P37" s="53"/>
      <c r="Q37" s="53"/>
    </row>
    <row r="38" spans="1:17" s="30" customFormat="1" ht="10.5" customHeight="1">
      <c r="A38" s="19" t="s">
        <v>38</v>
      </c>
      <c r="B38" s="19">
        <v>4658</v>
      </c>
      <c r="C38" s="46">
        <v>19.350282485875706</v>
      </c>
      <c r="D38" s="19">
        <v>15352</v>
      </c>
      <c r="E38" s="46">
        <v>63.775340644732466</v>
      </c>
      <c r="F38" s="19">
        <v>417</v>
      </c>
      <c r="G38" s="46">
        <v>1.7323030907278165</v>
      </c>
      <c r="H38" s="19">
        <v>3645</v>
      </c>
      <c r="I38" s="46">
        <v>15.142073778664008</v>
      </c>
      <c r="J38" s="19">
        <v>24072</v>
      </c>
      <c r="K38" s="72">
        <v>100</v>
      </c>
      <c r="M38" s="19">
        <v>24072</v>
      </c>
      <c r="N38" s="44">
        <v>106.85369318181819</v>
      </c>
      <c r="P38" s="53"/>
      <c r="Q38" s="53"/>
    </row>
    <row r="39" spans="1:17" s="30" customFormat="1" ht="10.5" customHeight="1">
      <c r="A39" s="19" t="s">
        <v>39</v>
      </c>
      <c r="B39" s="19">
        <v>4909</v>
      </c>
      <c r="C39" s="46">
        <v>19.687186685381995</v>
      </c>
      <c r="D39" s="19">
        <v>15865</v>
      </c>
      <c r="E39" s="46">
        <v>63.625426107880486</v>
      </c>
      <c r="F39" s="19">
        <v>418</v>
      </c>
      <c r="G39" s="46">
        <v>1.6763585321836776</v>
      </c>
      <c r="H39" s="19">
        <v>3743</v>
      </c>
      <c r="I39" s="46">
        <v>15.011028674553838</v>
      </c>
      <c r="J39" s="19">
        <v>24935</v>
      </c>
      <c r="K39" s="72">
        <v>100</v>
      </c>
      <c r="M39" s="19">
        <v>24935</v>
      </c>
      <c r="N39" s="44">
        <v>110.68448153409092</v>
      </c>
      <c r="P39" s="53"/>
      <c r="Q39" s="53"/>
    </row>
    <row r="40" spans="1:17" s="30" customFormat="1" ht="10.5" customHeight="1">
      <c r="A40" s="19" t="s">
        <v>40</v>
      </c>
      <c r="B40" s="19">
        <v>5081</v>
      </c>
      <c r="C40" s="46">
        <v>19.384251487868152</v>
      </c>
      <c r="D40" s="19">
        <v>16345</v>
      </c>
      <c r="E40" s="46">
        <v>62.3569357546162</v>
      </c>
      <c r="F40" s="19">
        <v>427</v>
      </c>
      <c r="G40" s="46">
        <v>1.629024874103464</v>
      </c>
      <c r="H40" s="19">
        <v>3874</v>
      </c>
      <c r="I40" s="46">
        <v>14.779490309781778</v>
      </c>
      <c r="J40" s="19">
        <v>25727</v>
      </c>
      <c r="K40" s="72">
        <v>100</v>
      </c>
      <c r="M40" s="19">
        <v>25727</v>
      </c>
      <c r="N40" s="44">
        <v>114.20010653409092</v>
      </c>
      <c r="P40" s="53"/>
      <c r="Q40" s="53"/>
    </row>
    <row r="41" spans="1:17" s="30" customFormat="1" ht="10.5" customHeight="1">
      <c r="A41" s="19" t="s">
        <v>41</v>
      </c>
      <c r="B41" s="19">
        <v>5215</v>
      </c>
      <c r="C41" s="46">
        <v>19.895467724706243</v>
      </c>
      <c r="D41" s="19">
        <v>16578</v>
      </c>
      <c r="E41" s="46">
        <v>63.245841599267514</v>
      </c>
      <c r="F41" s="19">
        <v>579</v>
      </c>
      <c r="G41" s="46">
        <v>2.2089119487257745</v>
      </c>
      <c r="H41" s="19">
        <v>3840</v>
      </c>
      <c r="I41" s="46">
        <v>14.649778727300472</v>
      </c>
      <c r="J41" s="19">
        <v>26212</v>
      </c>
      <c r="K41" s="72">
        <v>100</v>
      </c>
      <c r="M41" s="19">
        <v>26212</v>
      </c>
      <c r="N41" s="44">
        <v>116.35298295454545</v>
      </c>
      <c r="P41" s="53"/>
      <c r="Q41" s="53"/>
    </row>
    <row r="42" spans="1:14" s="30" customFormat="1" ht="10.5" customHeight="1">
      <c r="A42" s="19" t="s">
        <v>110</v>
      </c>
      <c r="B42" s="19">
        <v>5431</v>
      </c>
      <c r="C42" s="46">
        <v>20.269463312681943</v>
      </c>
      <c r="D42" s="19">
        <v>16849</v>
      </c>
      <c r="E42" s="46">
        <v>62.88348137642756</v>
      </c>
      <c r="F42" s="19">
        <v>557</v>
      </c>
      <c r="G42" s="46">
        <v>2.0788236172277377</v>
      </c>
      <c r="H42" s="19">
        <v>3957</v>
      </c>
      <c r="I42" s="46">
        <v>14.768231693662761</v>
      </c>
      <c r="J42" s="19">
        <v>26794</v>
      </c>
      <c r="K42" s="72">
        <v>100</v>
      </c>
      <c r="M42" s="19">
        <v>26794</v>
      </c>
      <c r="N42" s="44">
        <v>118.9364346590909</v>
      </c>
    </row>
    <row r="43" spans="1:14" ht="10.5" customHeight="1">
      <c r="A43" s="19" t="s">
        <v>117</v>
      </c>
      <c r="B43" s="19">
        <v>5728</v>
      </c>
      <c r="C43" s="46">
        <v>21.292888740195533</v>
      </c>
      <c r="D43" s="19">
        <v>16802</v>
      </c>
      <c r="E43" s="46">
        <v>62.45864466004981</v>
      </c>
      <c r="F43" s="19">
        <v>595</v>
      </c>
      <c r="G43" s="46">
        <v>2.2118136872235232</v>
      </c>
      <c r="H43" s="19">
        <v>3776</v>
      </c>
      <c r="I43" s="46">
        <v>14.036652912531133</v>
      </c>
      <c r="J43" s="19">
        <v>26901</v>
      </c>
      <c r="K43" s="72">
        <v>100</v>
      </c>
      <c r="M43" s="19">
        <v>26901</v>
      </c>
      <c r="N43" s="29">
        <v>119.41139914772727</v>
      </c>
    </row>
    <row r="44" spans="1:14" s="30" customFormat="1" ht="10.5" customHeight="1">
      <c r="A44" s="19" t="s">
        <v>127</v>
      </c>
      <c r="B44" s="19">
        <v>5838</v>
      </c>
      <c r="C44" s="31">
        <v>21.66073018699911</v>
      </c>
      <c r="D44" s="19">
        <v>16752</v>
      </c>
      <c r="E44" s="31">
        <v>62.154942119323245</v>
      </c>
      <c r="F44" s="47">
        <v>591</v>
      </c>
      <c r="G44" s="94">
        <v>2.1927871772039182</v>
      </c>
      <c r="H44" s="19">
        <v>3771</v>
      </c>
      <c r="I44" s="31">
        <v>13.99154051647373</v>
      </c>
      <c r="J44" s="19">
        <v>26952</v>
      </c>
      <c r="K44" s="43">
        <v>100</v>
      </c>
      <c r="M44" s="19">
        <v>26952</v>
      </c>
      <c r="N44" s="29">
        <v>119.63778409090908</v>
      </c>
    </row>
    <row r="45" spans="1:14" s="30" customFormat="1" ht="10.5" customHeight="1">
      <c r="A45" s="19" t="s">
        <v>131</v>
      </c>
      <c r="B45" s="19">
        <v>5819</v>
      </c>
      <c r="C45" s="31">
        <f>B45/J45*100</f>
        <v>21.73864315600717</v>
      </c>
      <c r="D45" s="19">
        <v>16656</v>
      </c>
      <c r="E45" s="31">
        <f>D45/J45*100</f>
        <v>62.22355050806934</v>
      </c>
      <c r="F45" s="47">
        <v>614</v>
      </c>
      <c r="G45" s="94">
        <f>F45/J45*100</f>
        <v>2.2937836222355052</v>
      </c>
      <c r="H45" s="19">
        <v>3679</v>
      </c>
      <c r="I45" s="31">
        <f>H45/J45*100</f>
        <v>13.744022713687986</v>
      </c>
      <c r="J45" s="19">
        <f>SUM(H45,F45,D45,B45)</f>
        <v>26768</v>
      </c>
      <c r="K45" s="43">
        <f>I45+G45+E45+C45</f>
        <v>100</v>
      </c>
      <c r="M45" s="19">
        <f>SUM(J45)</f>
        <v>26768</v>
      </c>
      <c r="N45" s="29">
        <f>M45/M36*100</f>
        <v>118.82102272727273</v>
      </c>
    </row>
    <row r="46" spans="1:14" s="30" customFormat="1" ht="10.5" customHeight="1">
      <c r="A46" s="19" t="s">
        <v>139</v>
      </c>
      <c r="B46" s="19">
        <v>5910</v>
      </c>
      <c r="C46" s="31">
        <f>B46/J46*100</f>
        <v>22.090980450790564</v>
      </c>
      <c r="D46" s="19">
        <v>16565</v>
      </c>
      <c r="E46" s="31">
        <f>D46/J46*100</f>
        <v>61.91828953762195</v>
      </c>
      <c r="F46" s="47">
        <v>664</v>
      </c>
      <c r="G46" s="94">
        <f>F46/J46*100</f>
        <v>2.4819646394796844</v>
      </c>
      <c r="H46" s="19">
        <f>3546+68</f>
        <v>3614</v>
      </c>
      <c r="I46" s="31">
        <f>H46/J46*100</f>
        <v>13.508765372107801</v>
      </c>
      <c r="J46" s="19">
        <f>SUM(H46,F46,D46,B46)</f>
        <v>26753</v>
      </c>
      <c r="K46" s="43">
        <f>I46+G46+E46+C46</f>
        <v>100</v>
      </c>
      <c r="M46" s="19">
        <f>SUM(J46)</f>
        <v>26753</v>
      </c>
      <c r="N46" s="29">
        <f>M46/$M$36*100</f>
        <v>118.75443892045455</v>
      </c>
    </row>
    <row r="47" spans="1:14" s="30" customFormat="1" ht="10.5" customHeight="1">
      <c r="A47" s="19" t="s">
        <v>186</v>
      </c>
      <c r="B47" s="19">
        <v>5944</v>
      </c>
      <c r="C47" s="31">
        <f>B47/J47*100</f>
        <v>22.184071060685227</v>
      </c>
      <c r="D47" s="19">
        <v>16539</v>
      </c>
      <c r="E47" s="31">
        <f>D47/J47*100</f>
        <v>61.726505934164365</v>
      </c>
      <c r="F47" s="47">
        <v>677</v>
      </c>
      <c r="G47" s="94">
        <f>F47/J47*100</f>
        <v>2.5266850787489736</v>
      </c>
      <c r="H47" s="19">
        <v>3634</v>
      </c>
      <c r="I47" s="31">
        <f>H47/J47*100</f>
        <v>13.562737926401432</v>
      </c>
      <c r="J47" s="19">
        <f>SUM(H47,F47,D47,B47)</f>
        <v>26794</v>
      </c>
      <c r="K47" s="43">
        <f>I47+G47+E47+C47</f>
        <v>100</v>
      </c>
      <c r="M47" s="19">
        <f>SUM(J47)</f>
        <v>26794</v>
      </c>
      <c r="N47" s="29">
        <f>M47/$M$36*100</f>
        <v>118.93643465909092</v>
      </c>
    </row>
    <row r="48" spans="1:14" s="30" customFormat="1" ht="10.5" customHeight="1">
      <c r="A48" s="19" t="s">
        <v>214</v>
      </c>
      <c r="B48" s="19">
        <v>6068</v>
      </c>
      <c r="C48" s="31">
        <f>B48/J48*100</f>
        <v>22.358142962417098</v>
      </c>
      <c r="D48" s="19">
        <v>16682</v>
      </c>
      <c r="E48" s="31">
        <f>D48/J48*100</f>
        <v>61.466470154753125</v>
      </c>
      <c r="F48" s="47">
        <v>688</v>
      </c>
      <c r="G48" s="94">
        <f>F48/J48*100</f>
        <v>2.535003684598379</v>
      </c>
      <c r="H48" s="19">
        <v>3702</v>
      </c>
      <c r="I48" s="31">
        <f>H48/J48*100</f>
        <v>13.640383198231392</v>
      </c>
      <c r="J48" s="19">
        <f>SUM(H48,F48,D48,B48)</f>
        <v>27140</v>
      </c>
      <c r="K48" s="43">
        <f>I48+G48+E48+C48</f>
        <v>100</v>
      </c>
      <c r="M48" s="19">
        <f>SUM(J48)</f>
        <v>27140</v>
      </c>
      <c r="N48" s="29">
        <f>M48/$M$36*100</f>
        <v>120.47230113636364</v>
      </c>
    </row>
    <row r="49" spans="1:14" s="30" customFormat="1" ht="10.5" customHeight="1">
      <c r="A49" s="36" t="s">
        <v>222</v>
      </c>
      <c r="B49" s="36">
        <v>6294</v>
      </c>
      <c r="C49" s="38">
        <f>B49/J49*100</f>
        <v>22.85154122644592</v>
      </c>
      <c r="D49" s="36">
        <v>16803</v>
      </c>
      <c r="E49" s="38">
        <f>D49/J49*100</f>
        <v>61.00642631521621</v>
      </c>
      <c r="F49" s="50">
        <v>706</v>
      </c>
      <c r="G49" s="93">
        <f>F49/J49*100</f>
        <v>2.563264713357296</v>
      </c>
      <c r="H49" s="36">
        <v>3740</v>
      </c>
      <c r="I49" s="38">
        <f>H49/J49*100</f>
        <v>13.578767744980578</v>
      </c>
      <c r="J49" s="36">
        <f>SUM(H49,F49,D49,B49)</f>
        <v>27543</v>
      </c>
      <c r="K49" s="52">
        <f>I49+G49+E49+C49</f>
        <v>100</v>
      </c>
      <c r="M49" s="36">
        <f>SUM(J49)</f>
        <v>27543</v>
      </c>
      <c r="N49" s="41">
        <f>M49/$M$36*100</f>
        <v>122.26118607954545</v>
      </c>
    </row>
    <row r="50" spans="1:17" ht="10.5" customHeight="1">
      <c r="A50" s="53"/>
      <c r="B50" s="53"/>
      <c r="C50" s="46"/>
      <c r="D50" s="53"/>
      <c r="E50" s="46"/>
      <c r="F50" s="53"/>
      <c r="G50" s="46"/>
      <c r="H50" s="53"/>
      <c r="I50" s="46"/>
      <c r="J50" s="53"/>
      <c r="K50" s="92"/>
      <c r="M50" s="53"/>
      <c r="N50" s="46"/>
      <c r="P50" s="2"/>
      <c r="Q50" s="2"/>
    </row>
    <row r="51" spans="1:14" ht="10.5" customHeight="1">
      <c r="A51" s="6" t="s">
        <v>147</v>
      </c>
      <c r="B51" s="7"/>
      <c r="C51" s="8"/>
      <c r="D51" s="7"/>
      <c r="E51" s="8"/>
      <c r="F51" s="7"/>
      <c r="G51" s="9"/>
      <c r="H51" s="7"/>
      <c r="I51" s="8"/>
      <c r="J51" s="7"/>
      <c r="K51" s="10"/>
      <c r="L51" s="9"/>
      <c r="M51" s="7"/>
      <c r="N51" s="8"/>
    </row>
    <row r="52" spans="1:14" ht="10.5" customHeight="1">
      <c r="A52" s="6" t="s">
        <v>185</v>
      </c>
      <c r="B52" s="7"/>
      <c r="C52" s="8"/>
      <c r="D52" s="7"/>
      <c r="E52" s="8"/>
      <c r="F52" s="7"/>
      <c r="G52" s="9"/>
      <c r="H52" s="7"/>
      <c r="I52" s="8"/>
      <c r="J52" s="7"/>
      <c r="K52" s="10"/>
      <c r="L52" s="9"/>
      <c r="M52" s="7"/>
      <c r="N52" s="8"/>
    </row>
    <row r="53" spans="1:14" ht="10.5" customHeight="1">
      <c r="A53" s="2"/>
      <c r="B53" s="2"/>
      <c r="C53" s="3"/>
      <c r="D53" s="2"/>
      <c r="E53" s="3"/>
      <c r="F53" s="2"/>
      <c r="G53" s="3"/>
      <c r="H53" s="2"/>
      <c r="I53" s="3"/>
      <c r="J53" s="2"/>
      <c r="K53" s="4"/>
      <c r="M53" s="2"/>
      <c r="N53" s="3"/>
    </row>
    <row r="54" spans="1:14" ht="10.5" customHeight="1">
      <c r="A54" s="11"/>
      <c r="B54" s="12" t="s">
        <v>11</v>
      </c>
      <c r="C54" s="13"/>
      <c r="D54" s="12" t="s">
        <v>9</v>
      </c>
      <c r="E54" s="13"/>
      <c r="F54" s="12" t="s">
        <v>0</v>
      </c>
      <c r="G54" s="13"/>
      <c r="H54" s="12" t="s">
        <v>1</v>
      </c>
      <c r="I54" s="13"/>
      <c r="J54" s="12" t="s">
        <v>4</v>
      </c>
      <c r="K54" s="14"/>
      <c r="M54" s="12" t="s">
        <v>23</v>
      </c>
      <c r="N54" s="15"/>
    </row>
    <row r="55" spans="1:14" ht="10.5" customHeight="1">
      <c r="A55" s="16" t="s">
        <v>24</v>
      </c>
      <c r="B55" s="17" t="s">
        <v>5</v>
      </c>
      <c r="C55" s="18"/>
      <c r="D55" s="16" t="s">
        <v>12</v>
      </c>
      <c r="E55" s="8"/>
      <c r="F55" s="19"/>
      <c r="G55" s="3"/>
      <c r="H55" s="16" t="str">
        <f>"+ VGC"</f>
        <v>+ VGC</v>
      </c>
      <c r="I55" s="8"/>
      <c r="J55" s="19"/>
      <c r="K55" s="20"/>
      <c r="M55" s="16" t="s">
        <v>17</v>
      </c>
      <c r="N55" s="21"/>
    </row>
    <row r="56" spans="1:14" s="26" customFormat="1" ht="10.5" customHeight="1">
      <c r="A56" s="22"/>
      <c r="B56" s="61" t="s">
        <v>25</v>
      </c>
      <c r="C56" s="74" t="s">
        <v>26</v>
      </c>
      <c r="D56" s="61" t="s">
        <v>25</v>
      </c>
      <c r="E56" s="74" t="s">
        <v>26</v>
      </c>
      <c r="F56" s="61" t="s">
        <v>25</v>
      </c>
      <c r="G56" s="74" t="s">
        <v>26</v>
      </c>
      <c r="H56" s="61" t="s">
        <v>25</v>
      </c>
      <c r="I56" s="74" t="s">
        <v>26</v>
      </c>
      <c r="J56" s="61" t="s">
        <v>25</v>
      </c>
      <c r="K56" s="75" t="s">
        <v>26</v>
      </c>
      <c r="M56" s="61" t="s">
        <v>25</v>
      </c>
      <c r="N56" s="75" t="s">
        <v>26</v>
      </c>
    </row>
    <row r="57" spans="1:16" ht="10.5" customHeight="1">
      <c r="A57" s="19" t="s">
        <v>33</v>
      </c>
      <c r="B57" s="19">
        <v>56979</v>
      </c>
      <c r="C57" s="46">
        <v>13.608842798149471</v>
      </c>
      <c r="D57" s="19">
        <v>270147</v>
      </c>
      <c r="E57" s="46">
        <v>64.52180725164858</v>
      </c>
      <c r="F57" s="19">
        <v>867</v>
      </c>
      <c r="G57" s="76">
        <v>0.2070739519120306</v>
      </c>
      <c r="H57" s="19">
        <v>90698</v>
      </c>
      <c r="I57" s="46">
        <v>21.66227599828991</v>
      </c>
      <c r="J57" s="19">
        <v>418691</v>
      </c>
      <c r="K57" s="72">
        <v>100</v>
      </c>
      <c r="L57" s="32"/>
      <c r="M57" s="19">
        <v>418691</v>
      </c>
      <c r="N57" s="44">
        <v>101.44600615909461</v>
      </c>
      <c r="O57" s="32"/>
      <c r="P57" s="2"/>
    </row>
    <row r="58" spans="1:16" ht="10.5" customHeight="1">
      <c r="A58" s="19" t="s">
        <v>34</v>
      </c>
      <c r="B58" s="19">
        <v>56313</v>
      </c>
      <c r="C58" s="46">
        <v>13.584848309402501</v>
      </c>
      <c r="D58" s="19">
        <v>266956</v>
      </c>
      <c r="E58" s="46">
        <v>64.39999228037672</v>
      </c>
      <c r="F58" s="19">
        <v>822</v>
      </c>
      <c r="G58" s="76">
        <v>0.19829782306623436</v>
      </c>
      <c r="H58" s="19">
        <v>90437</v>
      </c>
      <c r="I58" s="46">
        <v>21.816861587154545</v>
      </c>
      <c r="J58" s="19">
        <v>414528</v>
      </c>
      <c r="K58" s="72">
        <v>100</v>
      </c>
      <c r="L58" s="30"/>
      <c r="M58" s="19">
        <v>414528</v>
      </c>
      <c r="N58" s="44">
        <v>100.4373393292838</v>
      </c>
      <c r="O58" s="30"/>
      <c r="P58" s="2"/>
    </row>
    <row r="59" spans="1:16" s="30" customFormat="1" ht="10.5" customHeight="1">
      <c r="A59" s="19" t="s">
        <v>35</v>
      </c>
      <c r="B59" s="19">
        <v>55842</v>
      </c>
      <c r="C59" s="46">
        <v>13.534534367130485</v>
      </c>
      <c r="D59" s="19">
        <v>264918</v>
      </c>
      <c r="E59" s="46">
        <v>64.2086919428293</v>
      </c>
      <c r="F59" s="19">
        <v>815</v>
      </c>
      <c r="G59" s="76">
        <v>0.19753313830470517</v>
      </c>
      <c r="H59" s="19">
        <v>91014</v>
      </c>
      <c r="I59" s="46">
        <v>22.059240551735503</v>
      </c>
      <c r="J59" s="19">
        <v>412589</v>
      </c>
      <c r="K59" s="72">
        <v>100</v>
      </c>
      <c r="M59" s="19">
        <v>412589</v>
      </c>
      <c r="N59" s="44">
        <v>99.96753270353238</v>
      </c>
      <c r="P59" s="2"/>
    </row>
    <row r="60" spans="1:16" s="30" customFormat="1" ht="10.5" customHeight="1">
      <c r="A60" s="19" t="s">
        <v>36</v>
      </c>
      <c r="B60" s="19">
        <v>55702</v>
      </c>
      <c r="C60" s="46">
        <v>13.496219013721067</v>
      </c>
      <c r="D60" s="19">
        <v>264859</v>
      </c>
      <c r="E60" s="46">
        <v>64.17354981428221</v>
      </c>
      <c r="F60" s="19">
        <v>766</v>
      </c>
      <c r="G60" s="76">
        <v>0.1855966350312437</v>
      </c>
      <c r="H60" s="19">
        <v>91396</v>
      </c>
      <c r="I60" s="46">
        <v>22.144634536965473</v>
      </c>
      <c r="J60" s="19">
        <v>412723</v>
      </c>
      <c r="K60" s="72">
        <v>100</v>
      </c>
      <c r="M60" s="33">
        <v>412723</v>
      </c>
      <c r="N60" s="34">
        <v>100</v>
      </c>
      <c r="P60" s="2"/>
    </row>
    <row r="61" spans="1:16" s="30" customFormat="1" ht="10.5" customHeight="1">
      <c r="A61" s="19" t="s">
        <v>37</v>
      </c>
      <c r="B61" s="19">
        <v>57087</v>
      </c>
      <c r="C61" s="46">
        <v>13.677824658755203</v>
      </c>
      <c r="D61" s="19">
        <v>267534</v>
      </c>
      <c r="E61" s="46">
        <v>64.10011284978042</v>
      </c>
      <c r="F61" s="19">
        <v>932</v>
      </c>
      <c r="G61" s="76">
        <v>0.22330359945276243</v>
      </c>
      <c r="H61" s="19">
        <v>91816</v>
      </c>
      <c r="I61" s="46">
        <v>21.998758892011626</v>
      </c>
      <c r="J61" s="19">
        <v>417369</v>
      </c>
      <c r="K61" s="72">
        <v>100</v>
      </c>
      <c r="M61" s="19">
        <v>417369</v>
      </c>
      <c r="N61" s="44">
        <v>101.12569447304851</v>
      </c>
      <c r="P61" s="53"/>
    </row>
    <row r="62" spans="1:16" s="30" customFormat="1" ht="10.5" customHeight="1">
      <c r="A62" s="19" t="s">
        <v>38</v>
      </c>
      <c r="B62" s="19">
        <v>57977</v>
      </c>
      <c r="C62" s="46">
        <v>13.670274221310507</v>
      </c>
      <c r="D62" s="19">
        <v>271835</v>
      </c>
      <c r="E62" s="46">
        <v>64.09539977835938</v>
      </c>
      <c r="F62" s="19">
        <v>928</v>
      </c>
      <c r="G62" s="76">
        <v>0.21881115748272856</v>
      </c>
      <c r="H62" s="19">
        <v>93370</v>
      </c>
      <c r="I62" s="46">
        <v>22.015514842847374</v>
      </c>
      <c r="J62" s="19">
        <v>424110</v>
      </c>
      <c r="K62" s="72">
        <v>100</v>
      </c>
      <c r="M62" s="19">
        <v>424110</v>
      </c>
      <c r="N62" s="44">
        <v>102.75899331997489</v>
      </c>
      <c r="P62" s="53"/>
    </row>
    <row r="63" spans="1:16" s="30" customFormat="1" ht="10.5" customHeight="1">
      <c r="A63" s="19" t="s">
        <v>39</v>
      </c>
      <c r="B63" s="19">
        <v>58708</v>
      </c>
      <c r="C63" s="46">
        <v>13.654420452325356</v>
      </c>
      <c r="D63" s="19">
        <v>275116</v>
      </c>
      <c r="E63" s="46">
        <v>63.987012624547624</v>
      </c>
      <c r="F63" s="19">
        <v>879</v>
      </c>
      <c r="G63" s="76">
        <v>0.2044395240443208</v>
      </c>
      <c r="H63" s="19">
        <v>95253</v>
      </c>
      <c r="I63" s="46">
        <v>22.154127399082697</v>
      </c>
      <c r="J63" s="19">
        <v>429956</v>
      </c>
      <c r="K63" s="72">
        <v>100</v>
      </c>
      <c r="M63" s="19">
        <v>429956</v>
      </c>
      <c r="N63" s="44">
        <v>104.17543970168855</v>
      </c>
      <c r="P63" s="53"/>
    </row>
    <row r="64" spans="1:16" s="30" customFormat="1" ht="10.5" customHeight="1">
      <c r="A64" s="19" t="s">
        <v>40</v>
      </c>
      <c r="B64" s="19">
        <v>59387</v>
      </c>
      <c r="C64" s="46">
        <v>13.635413916217983</v>
      </c>
      <c r="D64" s="19">
        <v>277673</v>
      </c>
      <c r="E64" s="46">
        <v>63.75446290194818</v>
      </c>
      <c r="F64" s="19">
        <v>763</v>
      </c>
      <c r="G64" s="76">
        <v>0.17518683917480798</v>
      </c>
      <c r="H64" s="19">
        <v>96449</v>
      </c>
      <c r="I64" s="46">
        <v>22.144948167196667</v>
      </c>
      <c r="J64" s="19">
        <v>434272</v>
      </c>
      <c r="K64" s="72">
        <v>100</v>
      </c>
      <c r="M64" s="19">
        <v>434272</v>
      </c>
      <c r="N64" s="44">
        <v>105.22117739985416</v>
      </c>
      <c r="P64" s="53"/>
    </row>
    <row r="65" spans="1:16" s="30" customFormat="1" ht="10.5" customHeight="1">
      <c r="A65" s="19" t="s">
        <v>41</v>
      </c>
      <c r="B65" s="19">
        <v>59908</v>
      </c>
      <c r="C65" s="46">
        <v>13.755036908629616</v>
      </c>
      <c r="D65" s="19">
        <v>278292</v>
      </c>
      <c r="E65" s="46">
        <v>63.89658695627217</v>
      </c>
      <c r="F65" s="19">
        <v>908</v>
      </c>
      <c r="G65" s="76">
        <v>0.20847922669819877</v>
      </c>
      <c r="H65" s="19">
        <v>96427</v>
      </c>
      <c r="I65" s="46">
        <v>22.139896908400015</v>
      </c>
      <c r="J65" s="19">
        <v>435535</v>
      </c>
      <c r="K65" s="72">
        <v>100</v>
      </c>
      <c r="M65" s="19">
        <v>435535</v>
      </c>
      <c r="N65" s="44">
        <v>105.52719378372419</v>
      </c>
      <c r="P65" s="53"/>
    </row>
    <row r="66" spans="1:14" s="30" customFormat="1" ht="10.5" customHeight="1">
      <c r="A66" s="19" t="s">
        <v>110</v>
      </c>
      <c r="B66" s="19">
        <v>59802</v>
      </c>
      <c r="C66" s="46">
        <v>13.769110333394732</v>
      </c>
      <c r="D66" s="19">
        <v>277027</v>
      </c>
      <c r="E66" s="46">
        <v>63.7840762571376</v>
      </c>
      <c r="F66" s="19">
        <v>881</v>
      </c>
      <c r="G66" s="76">
        <v>0.20284582796095046</v>
      </c>
      <c r="H66" s="19">
        <v>96610</v>
      </c>
      <c r="I66" s="46">
        <v>22.243967581506723</v>
      </c>
      <c r="J66" s="19">
        <v>434320</v>
      </c>
      <c r="K66" s="72">
        <v>100</v>
      </c>
      <c r="M66" s="19">
        <v>434320</v>
      </c>
      <c r="N66" s="44">
        <v>105.23280747620076</v>
      </c>
    </row>
    <row r="67" spans="1:14" ht="10.5" customHeight="1">
      <c r="A67" s="19" t="s">
        <v>117</v>
      </c>
      <c r="B67" s="19">
        <v>61690</v>
      </c>
      <c r="C67" s="46">
        <v>14.30628767024807</v>
      </c>
      <c r="D67" s="19">
        <v>274690</v>
      </c>
      <c r="E67" s="46">
        <v>63.702288217546474</v>
      </c>
      <c r="F67" s="19">
        <v>792</v>
      </c>
      <c r="G67" s="46">
        <v>0.18366963583784196</v>
      </c>
      <c r="H67" s="19">
        <v>94037</v>
      </c>
      <c r="I67" s="46">
        <v>21.807754476367606</v>
      </c>
      <c r="J67" s="19">
        <v>431209</v>
      </c>
      <c r="K67" s="72">
        <v>100</v>
      </c>
      <c r="M67" s="19">
        <v>431209</v>
      </c>
      <c r="N67" s="29">
        <v>104.4790331529864</v>
      </c>
    </row>
    <row r="68" spans="1:14" s="30" customFormat="1" ht="10.5" customHeight="1">
      <c r="A68" s="19" t="s">
        <v>127</v>
      </c>
      <c r="B68" s="19">
        <v>61268</v>
      </c>
      <c r="C68" s="31">
        <v>14.363042616986313</v>
      </c>
      <c r="D68" s="19">
        <v>272028</v>
      </c>
      <c r="E68" s="46">
        <v>63.77145911427748</v>
      </c>
      <c r="F68" s="19">
        <v>789</v>
      </c>
      <c r="G68" s="46">
        <v>0.18496508168705034</v>
      </c>
      <c r="H68" s="19">
        <v>92482</v>
      </c>
      <c r="I68" s="46">
        <v>21.68053318704916</v>
      </c>
      <c r="J68" s="19">
        <v>426567</v>
      </c>
      <c r="K68" s="43">
        <v>100</v>
      </c>
      <c r="M68" s="19">
        <v>426567</v>
      </c>
      <c r="N68" s="29">
        <v>103.35430785296676</v>
      </c>
    </row>
    <row r="69" spans="1:14" s="30" customFormat="1" ht="10.5" customHeight="1">
      <c r="A69" s="19" t="s">
        <v>131</v>
      </c>
      <c r="B69" s="19">
        <f>SUM(B45,B21)</f>
        <v>59980</v>
      </c>
      <c r="C69" s="31">
        <f>B69/J69*100</f>
        <v>14.257935998554712</v>
      </c>
      <c r="D69" s="19">
        <f>SUM(D45,D21)</f>
        <v>267987</v>
      </c>
      <c r="E69" s="46">
        <f>D69/J69*100</f>
        <v>63.703592771668596</v>
      </c>
      <c r="F69" s="19">
        <f>SUM(F45,F21)</f>
        <v>828</v>
      </c>
      <c r="G69" s="46">
        <f>F69/J69*100</f>
        <v>0.19682512515510675</v>
      </c>
      <c r="H69" s="19">
        <f>SUM(H45,H21)</f>
        <v>91883</v>
      </c>
      <c r="I69" s="46">
        <f>H69/J69*100</f>
        <v>21.84164610462159</v>
      </c>
      <c r="J69" s="19">
        <f>SUM(H69,F69,D69,B69)</f>
        <v>420678</v>
      </c>
      <c r="K69" s="43">
        <f>I69+G69+E69+C69</f>
        <v>100.00000000000001</v>
      </c>
      <c r="M69" s="19">
        <f>SUM(J69)</f>
        <v>420678</v>
      </c>
      <c r="N69" s="29">
        <f>M69/M60*100</f>
        <v>101.92744286119262</v>
      </c>
    </row>
    <row r="70" spans="1:14" s="30" customFormat="1" ht="10.5" customHeight="1">
      <c r="A70" s="19" t="s">
        <v>139</v>
      </c>
      <c r="B70" s="19">
        <f>SUM(B46,B22)</f>
        <v>59432</v>
      </c>
      <c r="C70" s="31">
        <f>B70/J70*100</f>
        <v>14.295954546985273</v>
      </c>
      <c r="D70" s="19">
        <f>SUM(D46,D22)</f>
        <v>264679</v>
      </c>
      <c r="E70" s="46">
        <f>D70/J70*100</f>
        <v>63.66669392821234</v>
      </c>
      <c r="F70" s="19">
        <f>SUM(F46,F22)</f>
        <v>905</v>
      </c>
      <c r="G70" s="46">
        <f>F70/J70*100</f>
        <v>0.2176914602406393</v>
      </c>
      <c r="H70" s="19">
        <f>SUM(H46,H22)</f>
        <v>90710</v>
      </c>
      <c r="I70" s="46">
        <f>H70/J70*100</f>
        <v>21.819660064561756</v>
      </c>
      <c r="J70" s="19">
        <f>SUM(H70,F70,D70,B70)</f>
        <v>415726</v>
      </c>
      <c r="K70" s="43">
        <f>I70+G70+E70+C70</f>
        <v>100.00000000000001</v>
      </c>
      <c r="M70" s="19">
        <f>SUM(J70)</f>
        <v>415726</v>
      </c>
      <c r="N70" s="29">
        <f>M70/$M$60*100</f>
        <v>100.7276066514345</v>
      </c>
    </row>
    <row r="71" spans="1:14" s="30" customFormat="1" ht="10.5" customHeight="1">
      <c r="A71" s="19" t="s">
        <v>186</v>
      </c>
      <c r="B71" s="19">
        <f>SUM(B47,B23)</f>
        <v>59144</v>
      </c>
      <c r="C71" s="31">
        <f>B71/J71*100</f>
        <v>14.287681392242076</v>
      </c>
      <c r="D71" s="19">
        <f>SUM(D47,D23)</f>
        <v>262830</v>
      </c>
      <c r="E71" s="46">
        <f>D71/J71*100</f>
        <v>63.493022120975674</v>
      </c>
      <c r="F71" s="19">
        <f>SUM(F47,F23)</f>
        <v>936</v>
      </c>
      <c r="G71" s="46">
        <f>F71/J71*100</f>
        <v>0.22611371877347802</v>
      </c>
      <c r="H71" s="19">
        <f>SUM(H47,H23)</f>
        <v>91041</v>
      </c>
      <c r="I71" s="46">
        <f>H71/J71*100</f>
        <v>21.993182768008772</v>
      </c>
      <c r="J71" s="19">
        <f>SUM(H71,F71,D71,B71)</f>
        <v>413951</v>
      </c>
      <c r="K71" s="43">
        <f>I71+G71+E71+C71</f>
        <v>100</v>
      </c>
      <c r="M71" s="19">
        <f>SUM(J71)</f>
        <v>413951</v>
      </c>
      <c r="N71" s="29">
        <f>M71/$M$60*100</f>
        <v>100.29753611986732</v>
      </c>
    </row>
    <row r="72" spans="1:16" s="30" customFormat="1" ht="10.5" customHeight="1">
      <c r="A72" s="19" t="s">
        <v>214</v>
      </c>
      <c r="B72" s="19">
        <f>SUM(B48,B24)</f>
        <v>59253</v>
      </c>
      <c r="C72" s="31">
        <f>B72/J72*100</f>
        <v>14.392380804329397</v>
      </c>
      <c r="D72" s="19">
        <f>SUM(D48,D24)</f>
        <v>260579</v>
      </c>
      <c r="E72" s="46">
        <f>D72/J72*100</f>
        <v>63.29387875063457</v>
      </c>
      <c r="F72" s="19">
        <f>SUM(F48,F24)</f>
        <v>934</v>
      </c>
      <c r="G72" s="46">
        <f>F72/J72*100</f>
        <v>0.2268658746602477</v>
      </c>
      <c r="H72" s="19">
        <f>SUM(H48,H24)</f>
        <v>90931</v>
      </c>
      <c r="I72" s="46">
        <f>H72/J72*100</f>
        <v>22.086874570375787</v>
      </c>
      <c r="J72" s="19">
        <f>SUM(H72,F72,D72,B72)</f>
        <v>411697</v>
      </c>
      <c r="K72" s="43">
        <f>I72+G72+E72+C72</f>
        <v>100</v>
      </c>
      <c r="M72" s="19">
        <f>SUM(J72)</f>
        <v>411697</v>
      </c>
      <c r="N72" s="29">
        <f>M72/$M$60*100</f>
        <v>99.75140711809131</v>
      </c>
      <c r="P72" s="53"/>
    </row>
    <row r="73" spans="1:16" s="30" customFormat="1" ht="10.5" customHeight="1">
      <c r="A73" s="36" t="s">
        <v>222</v>
      </c>
      <c r="B73" s="36">
        <f>SUM(B49,B25)</f>
        <v>59381</v>
      </c>
      <c r="C73" s="38">
        <f>B73/J73*100</f>
        <v>14.503511021554619</v>
      </c>
      <c r="D73" s="36">
        <f>SUM(D49,D25)</f>
        <v>258930</v>
      </c>
      <c r="E73" s="49">
        <f>D73/J73*100</f>
        <v>63.24235207913538</v>
      </c>
      <c r="F73" s="36">
        <f>SUM(F49,F25)</f>
        <v>939</v>
      </c>
      <c r="G73" s="49">
        <f>F73/J73*100</f>
        <v>0.2293460340721744</v>
      </c>
      <c r="H73" s="36">
        <f>SUM(H49,H25)</f>
        <v>90175</v>
      </c>
      <c r="I73" s="49">
        <f>H73/J73*100</f>
        <v>22.024790865237833</v>
      </c>
      <c r="J73" s="36">
        <f>SUM(H73,F73,D73,B73)</f>
        <v>409425</v>
      </c>
      <c r="K73" s="52">
        <f>I73+G73+E73+C73</f>
        <v>100</v>
      </c>
      <c r="M73" s="36">
        <f>SUM(J73)</f>
        <v>409425</v>
      </c>
      <c r="N73" s="41">
        <f>M73/$M$60*100</f>
        <v>99.20091683768533</v>
      </c>
      <c r="P73" s="53"/>
    </row>
    <row r="74" spans="1:16" ht="10.5" customHeight="1">
      <c r="A74" s="53"/>
      <c r="B74" s="53"/>
      <c r="C74" s="31"/>
      <c r="D74" s="53"/>
      <c r="E74" s="46"/>
      <c r="F74" s="53"/>
      <c r="G74" s="46"/>
      <c r="H74" s="53"/>
      <c r="I74" s="46"/>
      <c r="J74" s="53"/>
      <c r="K74" s="95"/>
      <c r="L74" s="30"/>
      <c r="M74" s="53"/>
      <c r="N74" s="46"/>
      <c r="P74" s="2"/>
    </row>
    <row r="75" ht="10.5" customHeight="1">
      <c r="A75" s="5" t="s">
        <v>140</v>
      </c>
    </row>
    <row r="76" ht="10.5" customHeight="1">
      <c r="A76" s="5" t="s">
        <v>42</v>
      </c>
    </row>
    <row r="77" ht="10.5" customHeight="1">
      <c r="A77" s="5" t="s">
        <v>43</v>
      </c>
    </row>
    <row r="78" ht="10.5" customHeight="1">
      <c r="A78" s="5" t="s">
        <v>44</v>
      </c>
    </row>
    <row r="79" ht="9.75">
      <c r="A79" s="53" t="s">
        <v>141</v>
      </c>
    </row>
  </sheetData>
  <sheetProtection/>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90"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O79"/>
  <sheetViews>
    <sheetView zoomScalePageLayoutView="0" workbookViewId="0" topLeftCell="A1">
      <selection activeCell="A1" sqref="A1"/>
    </sheetView>
  </sheetViews>
  <sheetFormatPr defaultColWidth="9.140625" defaultRowHeight="12.75"/>
  <cols>
    <col min="1" max="1" width="9.57421875" style="5" customWidth="1"/>
    <col min="2" max="12" width="6.7109375" style="5" customWidth="1"/>
    <col min="13" max="13" width="2.140625" style="5" customWidth="1"/>
    <col min="14" max="15" width="6.7109375" style="5" customWidth="1"/>
    <col min="16" max="16384" width="9.140625" style="5" customWidth="1"/>
  </cols>
  <sheetData>
    <row r="1" ht="14.25" customHeight="1">
      <c r="A1" s="1" t="s">
        <v>219</v>
      </c>
    </row>
    <row r="3" spans="1:15" ht="9.75">
      <c r="A3" s="6" t="s">
        <v>153</v>
      </c>
      <c r="B3" s="7"/>
      <c r="C3" s="7"/>
      <c r="D3" s="7"/>
      <c r="E3" s="7"/>
      <c r="F3" s="9"/>
      <c r="G3" s="9"/>
      <c r="H3" s="7"/>
      <c r="I3" s="7"/>
      <c r="J3" s="7"/>
      <c r="K3" s="7"/>
      <c r="L3" s="7"/>
      <c r="M3" s="9"/>
      <c r="N3" s="9"/>
      <c r="O3" s="9"/>
    </row>
    <row r="4" spans="1:15" ht="9.75">
      <c r="A4" s="6" t="s">
        <v>185</v>
      </c>
      <c r="B4" s="7"/>
      <c r="C4" s="7"/>
      <c r="D4" s="7"/>
      <c r="E4" s="7"/>
      <c r="F4" s="9"/>
      <c r="G4" s="9"/>
      <c r="H4" s="7"/>
      <c r="I4" s="7"/>
      <c r="J4" s="7"/>
      <c r="K4" s="7"/>
      <c r="L4" s="7"/>
      <c r="M4" s="9"/>
      <c r="N4" s="9"/>
      <c r="O4" s="9"/>
    </row>
    <row r="5" spans="1:12" ht="9.75">
      <c r="A5" s="2"/>
      <c r="B5" s="2"/>
      <c r="C5" s="2"/>
      <c r="D5" s="2"/>
      <c r="E5" s="2"/>
      <c r="F5" s="2"/>
      <c r="G5" s="2"/>
      <c r="H5" s="2"/>
      <c r="I5" s="2"/>
      <c r="J5" s="2"/>
      <c r="K5" s="2"/>
      <c r="L5" s="2"/>
    </row>
    <row r="6" spans="1:15" ht="9.75">
      <c r="A6" s="11"/>
      <c r="B6" s="12" t="s">
        <v>11</v>
      </c>
      <c r="C6" s="13"/>
      <c r="D6" s="12" t="s">
        <v>9</v>
      </c>
      <c r="E6" s="54"/>
      <c r="F6" s="12" t="s">
        <v>0</v>
      </c>
      <c r="G6" s="54"/>
      <c r="H6" s="12" t="s">
        <v>1</v>
      </c>
      <c r="I6" s="54"/>
      <c r="J6" s="12" t="s">
        <v>4</v>
      </c>
      <c r="K6" s="55"/>
      <c r="L6" s="56"/>
      <c r="N6" s="12" t="s">
        <v>45</v>
      </c>
      <c r="O6" s="56"/>
    </row>
    <row r="7" spans="1:15" ht="9.75">
      <c r="A7" s="16" t="s">
        <v>24</v>
      </c>
      <c r="B7" s="17" t="s">
        <v>5</v>
      </c>
      <c r="C7" s="18"/>
      <c r="D7" s="16" t="s">
        <v>12</v>
      </c>
      <c r="E7" s="7"/>
      <c r="F7" s="19"/>
      <c r="G7" s="2"/>
      <c r="H7" s="19"/>
      <c r="I7" s="2"/>
      <c r="J7" s="19"/>
      <c r="K7" s="53"/>
      <c r="L7" s="58"/>
      <c r="N7" s="59" t="s">
        <v>46</v>
      </c>
      <c r="O7" s="60"/>
    </row>
    <row r="8" spans="1:15" s="26" customFormat="1" ht="9.75">
      <c r="A8" s="22"/>
      <c r="B8" s="61" t="s">
        <v>2</v>
      </c>
      <c r="C8" s="62" t="s">
        <v>3</v>
      </c>
      <c r="D8" s="61" t="s">
        <v>2</v>
      </c>
      <c r="E8" s="62" t="s">
        <v>3</v>
      </c>
      <c r="F8" s="61" t="s">
        <v>2</v>
      </c>
      <c r="G8" s="62" t="s">
        <v>3</v>
      </c>
      <c r="H8" s="61" t="s">
        <v>2</v>
      </c>
      <c r="I8" s="62" t="s">
        <v>3</v>
      </c>
      <c r="J8" s="61" t="s">
        <v>2</v>
      </c>
      <c r="K8" s="62" t="s">
        <v>3</v>
      </c>
      <c r="L8" s="63" t="s">
        <v>4</v>
      </c>
      <c r="N8" s="61" t="s">
        <v>2</v>
      </c>
      <c r="O8" s="63" t="s">
        <v>3</v>
      </c>
    </row>
    <row r="9" spans="1:15" ht="9.75">
      <c r="A9" s="65" t="s">
        <v>33</v>
      </c>
      <c r="B9" s="53">
        <v>27156</v>
      </c>
      <c r="C9" s="58">
        <v>26247</v>
      </c>
      <c r="D9" s="53">
        <v>119311</v>
      </c>
      <c r="E9" s="58">
        <v>137608</v>
      </c>
      <c r="F9" s="53">
        <v>346</v>
      </c>
      <c r="G9" s="58">
        <v>320</v>
      </c>
      <c r="H9" s="53">
        <v>55651</v>
      </c>
      <c r="I9" s="58">
        <v>31590</v>
      </c>
      <c r="J9" s="19">
        <v>202464</v>
      </c>
      <c r="K9" s="53">
        <v>195765</v>
      </c>
      <c r="L9" s="58">
        <v>398229</v>
      </c>
      <c r="M9" s="66"/>
      <c r="N9" s="64">
        <v>50.841098965670504</v>
      </c>
      <c r="O9" s="29">
        <v>49.158901034329496</v>
      </c>
    </row>
    <row r="10" spans="1:15" s="30" customFormat="1" ht="9.75">
      <c r="A10" s="65" t="s">
        <v>34</v>
      </c>
      <c r="B10" s="19">
        <v>26804</v>
      </c>
      <c r="C10" s="53">
        <v>25869</v>
      </c>
      <c r="D10" s="19">
        <v>118251</v>
      </c>
      <c r="E10" s="53">
        <v>135115</v>
      </c>
      <c r="F10" s="19">
        <v>328</v>
      </c>
      <c r="G10" s="53">
        <v>288</v>
      </c>
      <c r="H10" s="19">
        <v>54766</v>
      </c>
      <c r="I10" s="53">
        <v>32053</v>
      </c>
      <c r="J10" s="19">
        <v>200149</v>
      </c>
      <c r="K10" s="53">
        <v>193325</v>
      </c>
      <c r="L10" s="58">
        <v>393474</v>
      </c>
      <c r="N10" s="64">
        <v>50.86714751165261</v>
      </c>
      <c r="O10" s="29">
        <v>49.13285248834739</v>
      </c>
    </row>
    <row r="11" spans="1:15" s="30" customFormat="1" ht="9.75">
      <c r="A11" s="65" t="s">
        <v>35</v>
      </c>
      <c r="B11" s="19">
        <v>26477</v>
      </c>
      <c r="C11" s="53">
        <v>25433</v>
      </c>
      <c r="D11" s="19">
        <v>117222</v>
      </c>
      <c r="E11" s="53">
        <v>133769</v>
      </c>
      <c r="F11" s="19">
        <v>309</v>
      </c>
      <c r="G11" s="53">
        <v>297</v>
      </c>
      <c r="H11" s="19">
        <v>54454</v>
      </c>
      <c r="I11" s="53">
        <v>32876</v>
      </c>
      <c r="J11" s="19">
        <v>198462</v>
      </c>
      <c r="K11" s="53">
        <v>192375</v>
      </c>
      <c r="L11" s="58">
        <v>390837</v>
      </c>
      <c r="N11" s="64">
        <v>50.77871337667621</v>
      </c>
      <c r="O11" s="29">
        <v>49.22128662332379</v>
      </c>
    </row>
    <row r="12" spans="1:15" s="30" customFormat="1" ht="9.75">
      <c r="A12" s="65" t="s">
        <v>36</v>
      </c>
      <c r="B12" s="19">
        <v>26435</v>
      </c>
      <c r="C12" s="53">
        <v>25144</v>
      </c>
      <c r="D12" s="19">
        <v>117595</v>
      </c>
      <c r="E12" s="53">
        <v>132835</v>
      </c>
      <c r="F12" s="19">
        <v>287</v>
      </c>
      <c r="G12" s="53">
        <v>294</v>
      </c>
      <c r="H12" s="19">
        <v>53815</v>
      </c>
      <c r="I12" s="53">
        <v>33790</v>
      </c>
      <c r="J12" s="19">
        <v>198132</v>
      </c>
      <c r="K12" s="53">
        <v>192063</v>
      </c>
      <c r="L12" s="58">
        <v>390195</v>
      </c>
      <c r="N12" s="64">
        <v>50.77768807903741</v>
      </c>
      <c r="O12" s="29">
        <v>49.222311920962596</v>
      </c>
    </row>
    <row r="13" spans="1:15" s="30" customFormat="1" ht="9.75">
      <c r="A13" s="65" t="s">
        <v>37</v>
      </c>
      <c r="B13" s="19">
        <v>27092</v>
      </c>
      <c r="C13" s="53">
        <v>25687</v>
      </c>
      <c r="D13" s="19">
        <v>119810</v>
      </c>
      <c r="E13" s="53">
        <v>132858</v>
      </c>
      <c r="F13" s="19">
        <v>266</v>
      </c>
      <c r="G13" s="53">
        <v>268</v>
      </c>
      <c r="H13" s="19">
        <v>52795</v>
      </c>
      <c r="I13" s="53">
        <v>35472</v>
      </c>
      <c r="J13" s="19">
        <v>199963</v>
      </c>
      <c r="K13" s="53">
        <v>194285</v>
      </c>
      <c r="L13" s="58">
        <v>394248</v>
      </c>
      <c r="N13" s="64">
        <v>50.72010511150342</v>
      </c>
      <c r="O13" s="29">
        <v>49.27989488849658</v>
      </c>
    </row>
    <row r="14" spans="1:15" s="30" customFormat="1" ht="9.75">
      <c r="A14" s="65" t="s">
        <v>38</v>
      </c>
      <c r="B14" s="19">
        <v>27417</v>
      </c>
      <c r="C14" s="53">
        <v>25902</v>
      </c>
      <c r="D14" s="19">
        <v>122887</v>
      </c>
      <c r="E14" s="53">
        <v>133596</v>
      </c>
      <c r="F14" s="19">
        <v>251</v>
      </c>
      <c r="G14" s="53">
        <v>260</v>
      </c>
      <c r="H14" s="19">
        <v>52507</v>
      </c>
      <c r="I14" s="53">
        <v>37218</v>
      </c>
      <c r="J14" s="19">
        <v>203062</v>
      </c>
      <c r="K14" s="53">
        <v>196976</v>
      </c>
      <c r="L14" s="58">
        <v>400038</v>
      </c>
      <c r="N14" s="64">
        <v>50.76067773561511</v>
      </c>
      <c r="O14" s="29">
        <v>49.23932226438488</v>
      </c>
    </row>
    <row r="15" spans="1:15" s="30" customFormat="1" ht="9.75">
      <c r="A15" s="65" t="s">
        <v>39</v>
      </c>
      <c r="B15" s="19">
        <v>27594</v>
      </c>
      <c r="C15" s="53">
        <v>26205</v>
      </c>
      <c r="D15" s="19">
        <v>124989</v>
      </c>
      <c r="E15" s="53">
        <v>134262</v>
      </c>
      <c r="F15" s="19">
        <v>232</v>
      </c>
      <c r="G15" s="53">
        <v>229</v>
      </c>
      <c r="H15" s="19">
        <v>52231</v>
      </c>
      <c r="I15" s="53">
        <v>39279</v>
      </c>
      <c r="J15" s="19">
        <v>205046</v>
      </c>
      <c r="K15" s="53">
        <v>199975</v>
      </c>
      <c r="L15" s="58">
        <v>405021</v>
      </c>
      <c r="N15" s="64">
        <v>50.62601692257932</v>
      </c>
      <c r="O15" s="29">
        <v>49.373983077420675</v>
      </c>
    </row>
    <row r="16" spans="1:15" s="30" customFormat="1" ht="9.75">
      <c r="A16" s="65" t="s">
        <v>40</v>
      </c>
      <c r="B16" s="19">
        <v>27894</v>
      </c>
      <c r="C16" s="53">
        <v>26412</v>
      </c>
      <c r="D16" s="19">
        <v>126710</v>
      </c>
      <c r="E16" s="53">
        <v>134618</v>
      </c>
      <c r="F16" s="19">
        <v>176</v>
      </c>
      <c r="G16" s="53">
        <v>160</v>
      </c>
      <c r="H16" s="19">
        <v>51601</v>
      </c>
      <c r="I16" s="53">
        <v>40974</v>
      </c>
      <c r="J16" s="19">
        <v>206381</v>
      </c>
      <c r="K16" s="53">
        <v>202164</v>
      </c>
      <c r="L16" s="58">
        <v>408545</v>
      </c>
      <c r="N16" s="64">
        <v>50.51609981764555</v>
      </c>
      <c r="O16" s="29">
        <v>49.48390018235445</v>
      </c>
    </row>
    <row r="17" spans="1:15" s="30" customFormat="1" ht="9.75">
      <c r="A17" s="65" t="s">
        <v>41</v>
      </c>
      <c r="B17" s="19">
        <v>28033</v>
      </c>
      <c r="C17" s="53">
        <v>26660</v>
      </c>
      <c r="D17" s="19">
        <v>127822</v>
      </c>
      <c r="E17" s="53">
        <v>133892</v>
      </c>
      <c r="F17" s="19">
        <v>176</v>
      </c>
      <c r="G17" s="53">
        <v>153</v>
      </c>
      <c r="H17" s="19">
        <v>50670</v>
      </c>
      <c r="I17" s="53">
        <v>41917</v>
      </c>
      <c r="J17" s="19">
        <v>206701</v>
      </c>
      <c r="K17" s="53">
        <v>202622</v>
      </c>
      <c r="L17" s="58">
        <v>409323</v>
      </c>
      <c r="N17" s="64">
        <v>50.49826176393704</v>
      </c>
      <c r="O17" s="29">
        <v>49.50173823606296</v>
      </c>
    </row>
    <row r="18" spans="1:15" s="30" customFormat="1" ht="9.75">
      <c r="A18" s="65" t="s">
        <v>110</v>
      </c>
      <c r="B18" s="19">
        <v>27754</v>
      </c>
      <c r="C18" s="53">
        <v>26617</v>
      </c>
      <c r="D18" s="19">
        <v>127713</v>
      </c>
      <c r="E18" s="53">
        <v>132465</v>
      </c>
      <c r="F18" s="19">
        <v>155</v>
      </c>
      <c r="G18" s="53">
        <v>169</v>
      </c>
      <c r="H18" s="19">
        <v>49890</v>
      </c>
      <c r="I18" s="53">
        <v>42763</v>
      </c>
      <c r="J18" s="19">
        <v>205512</v>
      </c>
      <c r="K18" s="53">
        <v>202014</v>
      </c>
      <c r="L18" s="58">
        <v>407526</v>
      </c>
      <c r="N18" s="64">
        <v>50.42917507103841</v>
      </c>
      <c r="O18" s="29">
        <v>49.570824928961585</v>
      </c>
    </row>
    <row r="19" spans="1:15" ht="9.75">
      <c r="A19" s="65" t="s">
        <v>117</v>
      </c>
      <c r="B19" s="19">
        <v>28426</v>
      </c>
      <c r="C19" s="53">
        <v>27536</v>
      </c>
      <c r="D19" s="19">
        <v>126982</v>
      </c>
      <c r="E19" s="53">
        <v>130906</v>
      </c>
      <c r="F19" s="19">
        <v>93</v>
      </c>
      <c r="G19" s="53">
        <v>104</v>
      </c>
      <c r="H19" s="19">
        <v>48090</v>
      </c>
      <c r="I19" s="53">
        <v>42171</v>
      </c>
      <c r="J19" s="19">
        <v>203591</v>
      </c>
      <c r="K19" s="53">
        <v>200717</v>
      </c>
      <c r="L19" s="58">
        <v>404308</v>
      </c>
      <c r="N19" s="64">
        <v>50.35542210394056</v>
      </c>
      <c r="O19" s="29">
        <v>49.64457789605944</v>
      </c>
    </row>
    <row r="20" spans="1:15" s="30" customFormat="1" ht="9.75">
      <c r="A20" s="65" t="s">
        <v>127</v>
      </c>
      <c r="B20" s="19">
        <v>27974</v>
      </c>
      <c r="C20" s="53">
        <v>27456</v>
      </c>
      <c r="D20" s="19">
        <v>125942</v>
      </c>
      <c r="E20" s="53">
        <v>129334</v>
      </c>
      <c r="F20" s="19">
        <v>101</v>
      </c>
      <c r="G20" s="53">
        <v>97</v>
      </c>
      <c r="H20" s="19">
        <v>46684</v>
      </c>
      <c r="I20" s="53">
        <v>42027</v>
      </c>
      <c r="J20" s="19">
        <v>200701</v>
      </c>
      <c r="K20" s="53">
        <v>198914</v>
      </c>
      <c r="L20" s="58">
        <v>399615</v>
      </c>
      <c r="N20" s="64">
        <v>50.22359020557287</v>
      </c>
      <c r="O20" s="29">
        <v>49.77640979442713</v>
      </c>
    </row>
    <row r="21" spans="1:15" s="30" customFormat="1" ht="9.75">
      <c r="A21" s="65" t="s">
        <v>131</v>
      </c>
      <c r="B21" s="19">
        <v>27304</v>
      </c>
      <c r="C21" s="53">
        <v>26857</v>
      </c>
      <c r="D21" s="19">
        <v>124539</v>
      </c>
      <c r="E21" s="53">
        <v>126792</v>
      </c>
      <c r="F21" s="19">
        <v>94</v>
      </c>
      <c r="G21" s="53">
        <v>120</v>
      </c>
      <c r="H21" s="19">
        <v>46025</v>
      </c>
      <c r="I21" s="53">
        <v>42179</v>
      </c>
      <c r="J21" s="19">
        <f aca="true" t="shared" si="0" ref="J21:K23">SUM(H21,F21,D21,B21)</f>
        <v>197962</v>
      </c>
      <c r="K21" s="53">
        <f t="shared" si="0"/>
        <v>195948</v>
      </c>
      <c r="L21" s="58">
        <f>SUM(J21:K21)</f>
        <v>393910</v>
      </c>
      <c r="N21" s="64">
        <f>J21/L21*100</f>
        <v>50.25564215176055</v>
      </c>
      <c r="O21" s="29">
        <f>K21/L21*100</f>
        <v>49.744357848239446</v>
      </c>
    </row>
    <row r="22" spans="1:15" s="30" customFormat="1" ht="9.75">
      <c r="A22" s="65" t="s">
        <v>139</v>
      </c>
      <c r="B22" s="19">
        <v>26817</v>
      </c>
      <c r="C22" s="53">
        <v>26705</v>
      </c>
      <c r="D22" s="19">
        <v>123410</v>
      </c>
      <c r="E22" s="53">
        <v>124704</v>
      </c>
      <c r="F22" s="19">
        <v>112</v>
      </c>
      <c r="G22" s="53">
        <v>129</v>
      </c>
      <c r="H22" s="19">
        <v>45070</v>
      </c>
      <c r="I22" s="53">
        <v>42026</v>
      </c>
      <c r="J22" s="19">
        <f t="shared" si="0"/>
        <v>195409</v>
      </c>
      <c r="K22" s="53">
        <f t="shared" si="0"/>
        <v>193564</v>
      </c>
      <c r="L22" s="58">
        <f>SUM(J22:K22)</f>
        <v>388973</v>
      </c>
      <c r="N22" s="64">
        <f>J22/L22*100</f>
        <v>50.23716299074743</v>
      </c>
      <c r="O22" s="29">
        <f>K22/L22*100</f>
        <v>49.76283700925257</v>
      </c>
    </row>
    <row r="23" spans="1:15" s="30" customFormat="1" ht="9.75">
      <c r="A23" s="65" t="s">
        <v>186</v>
      </c>
      <c r="B23" s="19">
        <v>26573</v>
      </c>
      <c r="C23" s="53">
        <v>26627</v>
      </c>
      <c r="D23" s="19">
        <v>122498</v>
      </c>
      <c r="E23" s="53">
        <v>123793</v>
      </c>
      <c r="F23" s="19">
        <v>118</v>
      </c>
      <c r="G23" s="53">
        <v>141</v>
      </c>
      <c r="H23" s="19">
        <v>44880</v>
      </c>
      <c r="I23" s="53">
        <v>42527</v>
      </c>
      <c r="J23" s="19">
        <f t="shared" si="0"/>
        <v>194069</v>
      </c>
      <c r="K23" s="53">
        <f t="shared" si="0"/>
        <v>193088</v>
      </c>
      <c r="L23" s="58">
        <f>SUM(J23:K23)</f>
        <v>387157</v>
      </c>
      <c r="N23" s="64">
        <f>J23/L23*100</f>
        <v>50.126692788713626</v>
      </c>
      <c r="O23" s="29">
        <f>K23/L23*100</f>
        <v>49.873307211286374</v>
      </c>
    </row>
    <row r="24" spans="1:15" s="30" customFormat="1" ht="9.75">
      <c r="A24" s="65" t="s">
        <v>214</v>
      </c>
      <c r="B24" s="19">
        <v>26574</v>
      </c>
      <c r="C24" s="53">
        <v>26611</v>
      </c>
      <c r="D24" s="19">
        <v>121426</v>
      </c>
      <c r="E24" s="53">
        <v>122471</v>
      </c>
      <c r="F24" s="19">
        <v>123</v>
      </c>
      <c r="G24" s="53">
        <v>123</v>
      </c>
      <c r="H24" s="19">
        <v>44517</v>
      </c>
      <c r="I24" s="53">
        <v>42712</v>
      </c>
      <c r="J24" s="19">
        <f>SUM(H24,F24,D24,B24)</f>
        <v>192640</v>
      </c>
      <c r="K24" s="53">
        <f>SUM(I24,G24,E24,C24)</f>
        <v>191917</v>
      </c>
      <c r="L24" s="58">
        <f>SUM(J24:K24)</f>
        <v>384557</v>
      </c>
      <c r="N24" s="64">
        <f>J24/L24*100</f>
        <v>50.094004269848156</v>
      </c>
      <c r="O24" s="29">
        <f>K24/L24*100</f>
        <v>49.90599573015184</v>
      </c>
    </row>
    <row r="25" spans="1:15" s="30" customFormat="1" ht="9.75">
      <c r="A25" s="67" t="s">
        <v>222</v>
      </c>
      <c r="B25" s="36">
        <v>26459</v>
      </c>
      <c r="C25" s="68">
        <v>26628</v>
      </c>
      <c r="D25" s="36">
        <v>120663</v>
      </c>
      <c r="E25" s="68">
        <v>121464</v>
      </c>
      <c r="F25" s="36">
        <v>125</v>
      </c>
      <c r="G25" s="68">
        <v>108</v>
      </c>
      <c r="H25" s="36">
        <v>44125</v>
      </c>
      <c r="I25" s="68">
        <v>42310</v>
      </c>
      <c r="J25" s="36">
        <f>SUM(H25,F25,D25,B25)</f>
        <v>191372</v>
      </c>
      <c r="K25" s="68">
        <f>SUM(I25,G25,E25,C25)</f>
        <v>190510</v>
      </c>
      <c r="L25" s="69">
        <f>SUM(J25:K25)</f>
        <v>381882</v>
      </c>
      <c r="N25" s="70">
        <f>J25/L25*100</f>
        <v>50.112862088289056</v>
      </c>
      <c r="O25" s="41">
        <f>K25/L25*100</f>
        <v>49.88713791171095</v>
      </c>
    </row>
    <row r="26" spans="1:15" ht="9.75">
      <c r="A26" s="53"/>
      <c r="B26" s="53"/>
      <c r="C26" s="53"/>
      <c r="D26" s="53"/>
      <c r="E26" s="53"/>
      <c r="F26" s="53"/>
      <c r="G26" s="53"/>
      <c r="H26" s="53"/>
      <c r="I26" s="53"/>
      <c r="J26" s="53"/>
      <c r="K26" s="53"/>
      <c r="L26" s="53"/>
      <c r="N26" s="46"/>
      <c r="O26" s="46"/>
    </row>
    <row r="27" spans="1:15" ht="12" customHeight="1">
      <c r="A27" s="6" t="s">
        <v>148</v>
      </c>
      <c r="B27" s="7"/>
      <c r="C27" s="7"/>
      <c r="D27" s="7"/>
      <c r="E27" s="7"/>
      <c r="F27" s="7"/>
      <c r="G27" s="9"/>
      <c r="H27" s="7"/>
      <c r="I27" s="7"/>
      <c r="J27" s="7"/>
      <c r="K27" s="7"/>
      <c r="L27" s="7"/>
      <c r="M27" s="9"/>
      <c r="N27" s="9"/>
      <c r="O27" s="9"/>
    </row>
    <row r="28" spans="1:15" ht="10.5" customHeight="1">
      <c r="A28" s="6" t="s">
        <v>185</v>
      </c>
      <c r="B28" s="7"/>
      <c r="C28" s="7"/>
      <c r="D28" s="7"/>
      <c r="E28" s="7"/>
      <c r="F28" s="7"/>
      <c r="G28" s="9"/>
      <c r="H28" s="7"/>
      <c r="I28" s="7"/>
      <c r="J28" s="7"/>
      <c r="K28" s="7"/>
      <c r="L28" s="7"/>
      <c r="M28" s="9"/>
      <c r="N28" s="9"/>
      <c r="O28" s="9"/>
    </row>
    <row r="29" spans="1:12" ht="10.5" customHeight="1">
      <c r="A29" s="2"/>
      <c r="B29" s="2"/>
      <c r="C29" s="2"/>
      <c r="D29" s="2"/>
      <c r="E29" s="2"/>
      <c r="F29" s="2"/>
      <c r="G29" s="2"/>
      <c r="H29" s="2"/>
      <c r="I29" s="2"/>
      <c r="J29" s="2"/>
      <c r="K29" s="2"/>
      <c r="L29" s="2"/>
    </row>
    <row r="30" spans="1:15" ht="10.5" customHeight="1">
      <c r="A30" s="11"/>
      <c r="B30" s="12" t="s">
        <v>11</v>
      </c>
      <c r="C30" s="13"/>
      <c r="D30" s="12" t="s">
        <v>9</v>
      </c>
      <c r="E30" s="54"/>
      <c r="F30" s="12" t="s">
        <v>0</v>
      </c>
      <c r="G30" s="54"/>
      <c r="H30" s="12" t="s">
        <v>1</v>
      </c>
      <c r="I30" s="54"/>
      <c r="J30" s="12" t="s">
        <v>4</v>
      </c>
      <c r="K30" s="77"/>
      <c r="L30" s="78"/>
      <c r="N30" s="12" t="s">
        <v>45</v>
      </c>
      <c r="O30" s="56"/>
    </row>
    <row r="31" spans="1:15" ht="10.5" customHeight="1">
      <c r="A31" s="16" t="s">
        <v>24</v>
      </c>
      <c r="B31" s="17" t="s">
        <v>5</v>
      </c>
      <c r="C31" s="18"/>
      <c r="D31" s="16" t="s">
        <v>12</v>
      </c>
      <c r="E31" s="7"/>
      <c r="F31" s="19"/>
      <c r="G31" s="2"/>
      <c r="H31" s="449" t="str">
        <f>"+ VGC"</f>
        <v>+ VGC</v>
      </c>
      <c r="I31" s="450"/>
      <c r="J31" s="19"/>
      <c r="K31" s="53"/>
      <c r="L31" s="58"/>
      <c r="N31" s="59" t="s">
        <v>46</v>
      </c>
      <c r="O31" s="60"/>
    </row>
    <row r="32" spans="1:15" ht="10.5" customHeight="1">
      <c r="A32" s="22"/>
      <c r="B32" s="23" t="s">
        <v>2</v>
      </c>
      <c r="C32" s="79" t="s">
        <v>3</v>
      </c>
      <c r="D32" s="23" t="s">
        <v>2</v>
      </c>
      <c r="E32" s="79" t="s">
        <v>3</v>
      </c>
      <c r="F32" s="23" t="s">
        <v>2</v>
      </c>
      <c r="G32" s="79" t="s">
        <v>3</v>
      </c>
      <c r="H32" s="23" t="s">
        <v>2</v>
      </c>
      <c r="I32" s="79" t="s">
        <v>3</v>
      </c>
      <c r="J32" s="23" t="s">
        <v>2</v>
      </c>
      <c r="K32" s="79" t="s">
        <v>3</v>
      </c>
      <c r="L32" s="80" t="s">
        <v>4</v>
      </c>
      <c r="N32" s="23" t="s">
        <v>2</v>
      </c>
      <c r="O32" s="80" t="s">
        <v>3</v>
      </c>
    </row>
    <row r="33" spans="1:15" ht="10.5" customHeight="1">
      <c r="A33" s="65" t="s">
        <v>33</v>
      </c>
      <c r="B33" s="53">
        <v>2241</v>
      </c>
      <c r="C33" s="58">
        <v>1335</v>
      </c>
      <c r="D33" s="53">
        <v>8277</v>
      </c>
      <c r="E33" s="58">
        <v>4951</v>
      </c>
      <c r="F33" s="53">
        <v>99</v>
      </c>
      <c r="G33" s="58">
        <v>102</v>
      </c>
      <c r="H33" s="53">
        <v>2149</v>
      </c>
      <c r="I33" s="58">
        <v>1308</v>
      </c>
      <c r="J33" s="19">
        <v>12766</v>
      </c>
      <c r="K33" s="53">
        <v>7696</v>
      </c>
      <c r="L33" s="58">
        <v>20462</v>
      </c>
      <c r="M33" s="66"/>
      <c r="N33" s="64">
        <v>62.38881829733164</v>
      </c>
      <c r="O33" s="29">
        <v>37.61118170266836</v>
      </c>
    </row>
    <row r="34" spans="1:15" s="30" customFormat="1" ht="10.5" customHeight="1">
      <c r="A34" s="65" t="s">
        <v>34</v>
      </c>
      <c r="B34" s="19">
        <v>2247</v>
      </c>
      <c r="C34" s="53">
        <v>1393</v>
      </c>
      <c r="D34" s="19">
        <v>8506</v>
      </c>
      <c r="E34" s="53">
        <v>5084</v>
      </c>
      <c r="F34" s="19">
        <v>106</v>
      </c>
      <c r="G34" s="53">
        <v>100</v>
      </c>
      <c r="H34" s="19">
        <v>2247</v>
      </c>
      <c r="I34" s="53">
        <v>1371</v>
      </c>
      <c r="J34" s="19">
        <v>13106</v>
      </c>
      <c r="K34" s="53">
        <v>7948</v>
      </c>
      <c r="L34" s="58">
        <v>21054</v>
      </c>
      <c r="N34" s="64">
        <v>62.24945378550394</v>
      </c>
      <c r="O34" s="29">
        <v>37.750546214496055</v>
      </c>
    </row>
    <row r="35" spans="1:15" s="30" customFormat="1" ht="10.5" customHeight="1">
      <c r="A35" s="65" t="s">
        <v>35</v>
      </c>
      <c r="B35" s="19">
        <v>2406</v>
      </c>
      <c r="C35" s="53">
        <v>1526</v>
      </c>
      <c r="D35" s="19">
        <v>8693</v>
      </c>
      <c r="E35" s="53">
        <v>5234</v>
      </c>
      <c r="F35" s="19">
        <v>107</v>
      </c>
      <c r="G35" s="53">
        <v>102</v>
      </c>
      <c r="H35" s="19">
        <v>2275</v>
      </c>
      <c r="I35" s="53">
        <v>1409</v>
      </c>
      <c r="J35" s="19">
        <v>13481</v>
      </c>
      <c r="K35" s="53">
        <v>8271</v>
      </c>
      <c r="L35" s="58">
        <v>21752</v>
      </c>
      <c r="N35" s="64">
        <v>61.975910261125414</v>
      </c>
      <c r="O35" s="29">
        <v>38.024089738874586</v>
      </c>
    </row>
    <row r="36" spans="1:15" s="30" customFormat="1" ht="10.5" customHeight="1">
      <c r="A36" s="65" t="s">
        <v>36</v>
      </c>
      <c r="B36" s="19">
        <v>2518</v>
      </c>
      <c r="C36" s="53">
        <v>1605</v>
      </c>
      <c r="D36" s="19">
        <v>8967</v>
      </c>
      <c r="E36" s="53">
        <v>5462</v>
      </c>
      <c r="F36" s="19">
        <v>100</v>
      </c>
      <c r="G36" s="53">
        <v>85</v>
      </c>
      <c r="H36" s="19">
        <v>2338</v>
      </c>
      <c r="I36" s="53">
        <v>1453</v>
      </c>
      <c r="J36" s="19">
        <v>13923</v>
      </c>
      <c r="K36" s="53">
        <v>8605</v>
      </c>
      <c r="L36" s="58">
        <v>22528</v>
      </c>
      <c r="N36" s="64">
        <v>61.80308948863637</v>
      </c>
      <c r="O36" s="29">
        <v>38.19691051136363</v>
      </c>
    </row>
    <row r="37" spans="1:15" s="30" customFormat="1" ht="10.5" customHeight="1">
      <c r="A37" s="65" t="s">
        <v>37</v>
      </c>
      <c r="B37" s="19">
        <v>2676</v>
      </c>
      <c r="C37" s="53">
        <v>1632</v>
      </c>
      <c r="D37" s="19">
        <v>9264</v>
      </c>
      <c r="E37" s="53">
        <v>5602</v>
      </c>
      <c r="F37" s="19">
        <v>236</v>
      </c>
      <c r="G37" s="53">
        <v>162</v>
      </c>
      <c r="H37" s="19">
        <v>2188</v>
      </c>
      <c r="I37" s="53">
        <v>1361</v>
      </c>
      <c r="J37" s="19">
        <v>14364</v>
      </c>
      <c r="K37" s="53">
        <v>8757</v>
      </c>
      <c r="L37" s="58">
        <v>23121</v>
      </c>
      <c r="N37" s="64">
        <v>62.125340599455036</v>
      </c>
      <c r="O37" s="29">
        <v>37.87465940054496</v>
      </c>
    </row>
    <row r="38" spans="1:15" s="30" customFormat="1" ht="10.5" customHeight="1">
      <c r="A38" s="65" t="s">
        <v>38</v>
      </c>
      <c r="B38" s="19">
        <v>2958</v>
      </c>
      <c r="C38" s="53">
        <v>1700</v>
      </c>
      <c r="D38" s="19">
        <v>9595</v>
      </c>
      <c r="E38" s="53">
        <v>5757</v>
      </c>
      <c r="F38" s="19">
        <v>257</v>
      </c>
      <c r="G38" s="53">
        <v>160</v>
      </c>
      <c r="H38" s="19">
        <v>2245</v>
      </c>
      <c r="I38" s="53">
        <v>1400</v>
      </c>
      <c r="J38" s="19">
        <v>15055</v>
      </c>
      <c r="K38" s="53">
        <v>9017</v>
      </c>
      <c r="L38" s="58">
        <v>24072</v>
      </c>
      <c r="N38" s="64">
        <v>62.541542040545025</v>
      </c>
      <c r="O38" s="29">
        <v>37.45845795945497</v>
      </c>
    </row>
    <row r="39" spans="1:15" s="30" customFormat="1" ht="10.5" customHeight="1">
      <c r="A39" s="65" t="s">
        <v>39</v>
      </c>
      <c r="B39" s="19">
        <v>3136</v>
      </c>
      <c r="C39" s="53">
        <v>1773</v>
      </c>
      <c r="D39" s="19">
        <v>9938</v>
      </c>
      <c r="E39" s="53">
        <v>5927</v>
      </c>
      <c r="F39" s="19">
        <v>270</v>
      </c>
      <c r="G39" s="53">
        <v>148</v>
      </c>
      <c r="H39" s="19">
        <v>2375</v>
      </c>
      <c r="I39" s="53">
        <v>1368</v>
      </c>
      <c r="J39" s="19">
        <v>15719</v>
      </c>
      <c r="K39" s="53">
        <v>9216</v>
      </c>
      <c r="L39" s="58">
        <v>24935</v>
      </c>
      <c r="N39" s="64">
        <v>63.03990374974935</v>
      </c>
      <c r="O39" s="29">
        <v>36.96009625025065</v>
      </c>
    </row>
    <row r="40" spans="1:15" s="30" customFormat="1" ht="10.5" customHeight="1">
      <c r="A40" s="65" t="s">
        <v>40</v>
      </c>
      <c r="B40" s="19">
        <v>3282</v>
      </c>
      <c r="C40" s="53">
        <v>1799</v>
      </c>
      <c r="D40" s="19">
        <v>10168</v>
      </c>
      <c r="E40" s="53">
        <v>6177</v>
      </c>
      <c r="F40" s="19">
        <v>272</v>
      </c>
      <c r="G40" s="53">
        <v>155</v>
      </c>
      <c r="H40" s="19">
        <v>2450</v>
      </c>
      <c r="I40" s="53">
        <v>1424</v>
      </c>
      <c r="J40" s="19">
        <v>16172</v>
      </c>
      <c r="K40" s="53">
        <v>9555</v>
      </c>
      <c r="L40" s="58">
        <v>25727</v>
      </c>
      <c r="N40" s="64">
        <v>62.860030318342595</v>
      </c>
      <c r="O40" s="29">
        <v>37.139969681657405</v>
      </c>
    </row>
    <row r="41" spans="1:15" s="30" customFormat="1" ht="10.5" customHeight="1">
      <c r="A41" s="65" t="s">
        <v>41</v>
      </c>
      <c r="B41" s="19">
        <v>3341</v>
      </c>
      <c r="C41" s="53">
        <v>1874</v>
      </c>
      <c r="D41" s="19">
        <v>10332</v>
      </c>
      <c r="E41" s="53">
        <v>6246</v>
      </c>
      <c r="F41" s="19">
        <v>367</v>
      </c>
      <c r="G41" s="53">
        <v>212</v>
      </c>
      <c r="H41" s="19">
        <v>2430</v>
      </c>
      <c r="I41" s="53">
        <v>1410</v>
      </c>
      <c r="J41" s="19">
        <v>16470</v>
      </c>
      <c r="K41" s="53">
        <v>9742</v>
      </c>
      <c r="L41" s="58">
        <v>26212</v>
      </c>
      <c r="N41" s="64">
        <v>62.833816572562185</v>
      </c>
      <c r="O41" s="29">
        <v>37.166183427437815</v>
      </c>
    </row>
    <row r="42" spans="1:15" s="30" customFormat="1" ht="10.5" customHeight="1">
      <c r="A42" s="65" t="s">
        <v>110</v>
      </c>
      <c r="B42" s="19">
        <v>3437</v>
      </c>
      <c r="C42" s="53">
        <v>1994</v>
      </c>
      <c r="D42" s="19">
        <v>10495</v>
      </c>
      <c r="E42" s="53">
        <v>6354</v>
      </c>
      <c r="F42" s="19">
        <v>352</v>
      </c>
      <c r="G42" s="53">
        <v>205</v>
      </c>
      <c r="H42" s="19">
        <v>2506</v>
      </c>
      <c r="I42" s="53">
        <v>1451</v>
      </c>
      <c r="J42" s="19">
        <v>16790</v>
      </c>
      <c r="K42" s="53">
        <v>10004</v>
      </c>
      <c r="L42" s="58">
        <v>26794</v>
      </c>
      <c r="N42" s="64">
        <v>62.663282824512955</v>
      </c>
      <c r="O42" s="29">
        <v>37.33671717548705</v>
      </c>
    </row>
    <row r="43" spans="1:15" ht="10.5" customHeight="1">
      <c r="A43" s="65" t="s">
        <v>117</v>
      </c>
      <c r="B43" s="19">
        <v>3592</v>
      </c>
      <c r="C43" s="53">
        <v>2136</v>
      </c>
      <c r="D43" s="19">
        <v>10514</v>
      </c>
      <c r="E43" s="53">
        <v>6288</v>
      </c>
      <c r="F43" s="19">
        <v>381</v>
      </c>
      <c r="G43" s="53">
        <v>214</v>
      </c>
      <c r="H43" s="19">
        <v>2353</v>
      </c>
      <c r="I43" s="53">
        <v>1423</v>
      </c>
      <c r="J43" s="19">
        <v>16840</v>
      </c>
      <c r="K43" s="53">
        <v>10061</v>
      </c>
      <c r="L43" s="58">
        <v>26901</v>
      </c>
      <c r="N43" s="64">
        <v>62.59990334931787</v>
      </c>
      <c r="O43" s="29">
        <v>37.40009665068213</v>
      </c>
    </row>
    <row r="44" spans="1:15" s="30" customFormat="1" ht="10.5" customHeight="1">
      <c r="A44" s="65" t="s">
        <v>127</v>
      </c>
      <c r="B44" s="19">
        <v>3692</v>
      </c>
      <c r="C44" s="53">
        <v>2146</v>
      </c>
      <c r="D44" s="19">
        <v>10438</v>
      </c>
      <c r="E44" s="53">
        <v>6314</v>
      </c>
      <c r="F44" s="19">
        <v>370</v>
      </c>
      <c r="G44" s="53">
        <v>221</v>
      </c>
      <c r="H44" s="19">
        <v>2370</v>
      </c>
      <c r="I44" s="53">
        <v>1401</v>
      </c>
      <c r="J44" s="19">
        <v>16870</v>
      </c>
      <c r="K44" s="53">
        <v>10082</v>
      </c>
      <c r="L44" s="58">
        <v>26952</v>
      </c>
      <c r="N44" s="64">
        <v>62.59275749480558</v>
      </c>
      <c r="O44" s="29">
        <v>37.40724250519442</v>
      </c>
    </row>
    <row r="45" spans="1:15" s="30" customFormat="1" ht="10.5" customHeight="1">
      <c r="A45" s="65" t="s">
        <v>131</v>
      </c>
      <c r="B45" s="19">
        <v>3665</v>
      </c>
      <c r="C45" s="53">
        <v>2154</v>
      </c>
      <c r="D45" s="19">
        <v>10400</v>
      </c>
      <c r="E45" s="53">
        <v>6256</v>
      </c>
      <c r="F45" s="19">
        <v>384</v>
      </c>
      <c r="G45" s="53">
        <v>230</v>
      </c>
      <c r="H45" s="19">
        <v>2272</v>
      </c>
      <c r="I45" s="53">
        <v>1407</v>
      </c>
      <c r="J45" s="19">
        <f aca="true" t="shared" si="1" ref="J45:K47">SUM(H45,F45,D45,B45)</f>
        <v>16721</v>
      </c>
      <c r="K45" s="53">
        <f t="shared" si="1"/>
        <v>10047</v>
      </c>
      <c r="L45" s="58">
        <f>SUM(J45:K45)</f>
        <v>26768</v>
      </c>
      <c r="N45" s="64">
        <f>J45/L45*100</f>
        <v>62.466377764494915</v>
      </c>
      <c r="O45" s="29">
        <f>K45/L45*100</f>
        <v>37.533622235505085</v>
      </c>
    </row>
    <row r="46" spans="1:15" s="30" customFormat="1" ht="10.5" customHeight="1">
      <c r="A46" s="65" t="s">
        <v>139</v>
      </c>
      <c r="B46" s="19">
        <v>3720</v>
      </c>
      <c r="C46" s="53">
        <v>2190</v>
      </c>
      <c r="D46" s="19">
        <v>10370</v>
      </c>
      <c r="E46" s="53">
        <v>6195</v>
      </c>
      <c r="F46" s="19">
        <v>405</v>
      </c>
      <c r="G46" s="53">
        <v>259</v>
      </c>
      <c r="H46" s="19">
        <f>2157+48</f>
        <v>2205</v>
      </c>
      <c r="I46" s="53">
        <f>1389+20</f>
        <v>1409</v>
      </c>
      <c r="J46" s="19">
        <f t="shared" si="1"/>
        <v>16700</v>
      </c>
      <c r="K46" s="53">
        <f t="shared" si="1"/>
        <v>10053</v>
      </c>
      <c r="L46" s="58">
        <f>SUM(J46:K46)</f>
        <v>26753</v>
      </c>
      <c r="N46" s="64">
        <f>J46/L46*100</f>
        <v>62.42290584233544</v>
      </c>
      <c r="O46" s="29">
        <f>K46/L46*100</f>
        <v>37.57709415766456</v>
      </c>
    </row>
    <row r="47" spans="1:15" s="30" customFormat="1" ht="10.5" customHeight="1">
      <c r="A47" s="65" t="s">
        <v>186</v>
      </c>
      <c r="B47" s="19">
        <v>3762</v>
      </c>
      <c r="C47" s="53">
        <v>2182</v>
      </c>
      <c r="D47" s="19">
        <v>10340</v>
      </c>
      <c r="E47" s="53">
        <v>6199</v>
      </c>
      <c r="F47" s="19">
        <v>410</v>
      </c>
      <c r="G47" s="53">
        <v>267</v>
      </c>
      <c r="H47" s="19">
        <v>2213</v>
      </c>
      <c r="I47" s="53">
        <v>1421</v>
      </c>
      <c r="J47" s="19">
        <f t="shared" si="1"/>
        <v>16725</v>
      </c>
      <c r="K47" s="53">
        <f t="shared" si="1"/>
        <v>10069</v>
      </c>
      <c r="L47" s="58">
        <f>SUM(J47:K47)</f>
        <v>26794</v>
      </c>
      <c r="N47" s="64">
        <f>J47/L47*100</f>
        <v>62.42069119952228</v>
      </c>
      <c r="O47" s="29">
        <f>K47/L47*100</f>
        <v>37.57930880047772</v>
      </c>
    </row>
    <row r="48" spans="1:15" s="30" customFormat="1" ht="10.5" customHeight="1">
      <c r="A48" s="65" t="s">
        <v>214</v>
      </c>
      <c r="B48" s="19">
        <v>3804</v>
      </c>
      <c r="C48" s="53">
        <v>2264</v>
      </c>
      <c r="D48" s="19">
        <v>10450</v>
      </c>
      <c r="E48" s="53">
        <v>6232</v>
      </c>
      <c r="F48" s="19">
        <v>417</v>
      </c>
      <c r="G48" s="53">
        <v>271</v>
      </c>
      <c r="H48" s="19">
        <v>2280</v>
      </c>
      <c r="I48" s="53">
        <v>1422</v>
      </c>
      <c r="J48" s="19">
        <f>SUM(H48,F48,D48,B48)</f>
        <v>16951</v>
      </c>
      <c r="K48" s="53">
        <f>SUM(I48,G48,E48,C48)</f>
        <v>10189</v>
      </c>
      <c r="L48" s="58">
        <f>SUM(J48:K48)</f>
        <v>27140</v>
      </c>
      <c r="N48" s="64">
        <f>J48/L48*100</f>
        <v>62.45762711864407</v>
      </c>
      <c r="O48" s="29">
        <f>K48/L48*100</f>
        <v>37.54237288135593</v>
      </c>
    </row>
    <row r="49" spans="1:15" s="30" customFormat="1" ht="10.5" customHeight="1">
      <c r="A49" s="67" t="s">
        <v>222</v>
      </c>
      <c r="B49" s="36">
        <v>3998</v>
      </c>
      <c r="C49" s="68">
        <v>2296</v>
      </c>
      <c r="D49" s="36">
        <v>10497</v>
      </c>
      <c r="E49" s="68">
        <v>6306</v>
      </c>
      <c r="F49" s="36">
        <v>439</v>
      </c>
      <c r="G49" s="68">
        <v>267</v>
      </c>
      <c r="H49" s="36">
        <v>2325</v>
      </c>
      <c r="I49" s="68">
        <v>1415</v>
      </c>
      <c r="J49" s="36">
        <f>SUM(H49,F49,D49,B49)</f>
        <v>17259</v>
      </c>
      <c r="K49" s="68">
        <f>SUM(I49,G49,E49,C49)</f>
        <v>10284</v>
      </c>
      <c r="L49" s="69">
        <f>SUM(J49:K49)</f>
        <v>27543</v>
      </c>
      <c r="N49" s="70">
        <f>J49/L49*100</f>
        <v>62.66201938786624</v>
      </c>
      <c r="O49" s="41">
        <f>K49/L49*100</f>
        <v>37.337980612133755</v>
      </c>
    </row>
    <row r="50" spans="1:15" ht="10.5" customHeight="1">
      <c r="A50" s="53"/>
      <c r="B50" s="53"/>
      <c r="C50" s="53"/>
      <c r="D50" s="53"/>
      <c r="E50" s="53"/>
      <c r="F50" s="53"/>
      <c r="G50" s="53"/>
      <c r="H50" s="53"/>
      <c r="I50" s="53"/>
      <c r="J50" s="53"/>
      <c r="K50" s="53"/>
      <c r="L50" s="53"/>
      <c r="N50" s="46"/>
      <c r="O50" s="46"/>
    </row>
    <row r="51" spans="1:15" ht="12.75" customHeight="1">
      <c r="A51" s="6" t="s">
        <v>149</v>
      </c>
      <c r="B51" s="7"/>
      <c r="C51" s="7"/>
      <c r="D51" s="7"/>
      <c r="E51" s="7"/>
      <c r="F51" s="9"/>
      <c r="G51" s="9"/>
      <c r="H51" s="7"/>
      <c r="I51" s="7"/>
      <c r="J51" s="7"/>
      <c r="K51" s="7"/>
      <c r="L51" s="7"/>
      <c r="M51" s="9"/>
      <c r="N51" s="9"/>
      <c r="O51" s="9"/>
    </row>
    <row r="52" spans="1:15" ht="9.75">
      <c r="A52" s="6" t="s">
        <v>185</v>
      </c>
      <c r="B52" s="7"/>
      <c r="C52" s="7"/>
      <c r="D52" s="7"/>
      <c r="E52" s="7"/>
      <c r="F52" s="9"/>
      <c r="G52" s="9"/>
      <c r="H52" s="7"/>
      <c r="I52" s="7"/>
      <c r="J52" s="7"/>
      <c r="K52" s="7"/>
      <c r="L52" s="7"/>
      <c r="M52" s="9"/>
      <c r="N52" s="9"/>
      <c r="O52" s="9"/>
    </row>
    <row r="53" spans="1:12" ht="9.75">
      <c r="A53" s="2"/>
      <c r="B53" s="2"/>
      <c r="C53" s="2"/>
      <c r="D53" s="2"/>
      <c r="E53" s="2"/>
      <c r="F53" s="2"/>
      <c r="G53" s="2"/>
      <c r="H53" s="2"/>
      <c r="I53" s="2"/>
      <c r="J53" s="2"/>
      <c r="K53" s="2"/>
      <c r="L53" s="2"/>
    </row>
    <row r="54" spans="1:15" ht="9.75">
      <c r="A54" s="11"/>
      <c r="B54" s="12" t="s">
        <v>11</v>
      </c>
      <c r="C54" s="13"/>
      <c r="D54" s="12" t="s">
        <v>9</v>
      </c>
      <c r="E54" s="54"/>
      <c r="F54" s="12" t="s">
        <v>0</v>
      </c>
      <c r="G54" s="54"/>
      <c r="H54" s="12" t="s">
        <v>1</v>
      </c>
      <c r="I54" s="54"/>
      <c r="J54" s="12" t="s">
        <v>4</v>
      </c>
      <c r="K54" s="55"/>
      <c r="L54" s="56"/>
      <c r="N54" s="12" t="s">
        <v>45</v>
      </c>
      <c r="O54" s="56"/>
    </row>
    <row r="55" spans="1:15" ht="9.75">
      <c r="A55" s="16" t="s">
        <v>24</v>
      </c>
      <c r="B55" s="17" t="s">
        <v>5</v>
      </c>
      <c r="C55" s="18"/>
      <c r="D55" s="16" t="s">
        <v>12</v>
      </c>
      <c r="E55" s="7"/>
      <c r="F55" s="19"/>
      <c r="G55" s="2"/>
      <c r="H55" s="449" t="str">
        <f>"+ VGC"</f>
        <v>+ VGC</v>
      </c>
      <c r="I55" s="450"/>
      <c r="J55" s="19"/>
      <c r="K55" s="53"/>
      <c r="L55" s="58"/>
      <c r="N55" s="59" t="s">
        <v>46</v>
      </c>
      <c r="O55" s="60"/>
    </row>
    <row r="56" spans="1:15" s="26" customFormat="1" ht="9.75">
      <c r="A56" s="22"/>
      <c r="B56" s="61" t="s">
        <v>2</v>
      </c>
      <c r="C56" s="62" t="s">
        <v>3</v>
      </c>
      <c r="D56" s="61" t="s">
        <v>2</v>
      </c>
      <c r="E56" s="62" t="s">
        <v>3</v>
      </c>
      <c r="F56" s="61" t="s">
        <v>2</v>
      </c>
      <c r="G56" s="62" t="s">
        <v>3</v>
      </c>
      <c r="H56" s="61" t="s">
        <v>2</v>
      </c>
      <c r="I56" s="62" t="s">
        <v>3</v>
      </c>
      <c r="J56" s="61" t="s">
        <v>2</v>
      </c>
      <c r="K56" s="62" t="s">
        <v>3</v>
      </c>
      <c r="L56" s="63" t="s">
        <v>4</v>
      </c>
      <c r="N56" s="61" t="s">
        <v>2</v>
      </c>
      <c r="O56" s="63" t="s">
        <v>3</v>
      </c>
    </row>
    <row r="57" spans="1:15" ht="9.75">
      <c r="A57" s="65" t="s">
        <v>33</v>
      </c>
      <c r="B57" s="53">
        <v>29397</v>
      </c>
      <c r="C57" s="58">
        <v>27582</v>
      </c>
      <c r="D57" s="53">
        <v>127588</v>
      </c>
      <c r="E57" s="58">
        <v>142559</v>
      </c>
      <c r="F57" s="53">
        <v>445</v>
      </c>
      <c r="G57" s="58">
        <v>422</v>
      </c>
      <c r="H57" s="53">
        <v>57800</v>
      </c>
      <c r="I57" s="58">
        <v>32898</v>
      </c>
      <c r="J57" s="19">
        <v>215230</v>
      </c>
      <c r="K57" s="53">
        <v>203461</v>
      </c>
      <c r="L57" s="58">
        <v>418691</v>
      </c>
      <c r="M57" s="66"/>
      <c r="N57" s="64">
        <v>51.40545175320225</v>
      </c>
      <c r="O57" s="29">
        <v>48.59454824679776</v>
      </c>
    </row>
    <row r="58" spans="1:15" ht="9.75">
      <c r="A58" s="65" t="s">
        <v>34</v>
      </c>
      <c r="B58" s="53">
        <v>29051</v>
      </c>
      <c r="C58" s="53">
        <v>27262</v>
      </c>
      <c r="D58" s="19">
        <v>126757</v>
      </c>
      <c r="E58" s="53">
        <v>140199</v>
      </c>
      <c r="F58" s="19">
        <v>434</v>
      </c>
      <c r="G58" s="53">
        <v>388</v>
      </c>
      <c r="H58" s="19">
        <v>57013</v>
      </c>
      <c r="I58" s="53">
        <v>33424</v>
      </c>
      <c r="J58" s="19">
        <v>213255</v>
      </c>
      <c r="K58" s="53">
        <v>201273</v>
      </c>
      <c r="L58" s="58">
        <v>414528</v>
      </c>
      <c r="M58" s="30"/>
      <c r="N58" s="64">
        <v>51.445258221398795</v>
      </c>
      <c r="O58" s="29">
        <v>48.554741778601205</v>
      </c>
    </row>
    <row r="59" spans="1:15" s="30" customFormat="1" ht="9.75">
      <c r="A59" s="65" t="s">
        <v>35</v>
      </c>
      <c r="B59" s="53">
        <v>28883</v>
      </c>
      <c r="C59" s="53">
        <v>26959</v>
      </c>
      <c r="D59" s="19">
        <v>125915</v>
      </c>
      <c r="E59" s="53">
        <v>139003</v>
      </c>
      <c r="F59" s="19">
        <v>416</v>
      </c>
      <c r="G59" s="53">
        <v>399</v>
      </c>
      <c r="H59" s="19">
        <v>56729</v>
      </c>
      <c r="I59" s="53">
        <v>34285</v>
      </c>
      <c r="J59" s="19">
        <v>211943</v>
      </c>
      <c r="K59" s="53">
        <v>200646</v>
      </c>
      <c r="L59" s="58">
        <v>412589</v>
      </c>
      <c r="N59" s="64">
        <v>51.369037953023465</v>
      </c>
      <c r="O59" s="29">
        <v>48.630962046976535</v>
      </c>
    </row>
    <row r="60" spans="1:15" s="30" customFormat="1" ht="9.75">
      <c r="A60" s="65" t="s">
        <v>36</v>
      </c>
      <c r="B60" s="53">
        <v>28953</v>
      </c>
      <c r="C60" s="53">
        <v>26749</v>
      </c>
      <c r="D60" s="19">
        <v>126562</v>
      </c>
      <c r="E60" s="53">
        <v>138297</v>
      </c>
      <c r="F60" s="19">
        <v>387</v>
      </c>
      <c r="G60" s="53">
        <v>379</v>
      </c>
      <c r="H60" s="19">
        <v>56153</v>
      </c>
      <c r="I60" s="53">
        <v>35243</v>
      </c>
      <c r="J60" s="19">
        <v>212055</v>
      </c>
      <c r="K60" s="53">
        <v>200668</v>
      </c>
      <c r="L60" s="58">
        <v>412723</v>
      </c>
      <c r="N60" s="64">
        <v>51.379496659987446</v>
      </c>
      <c r="O60" s="29">
        <v>48.62050334001255</v>
      </c>
    </row>
    <row r="61" spans="1:15" s="30" customFormat="1" ht="9.75">
      <c r="A61" s="65" t="s">
        <v>37</v>
      </c>
      <c r="B61" s="53">
        <v>29768</v>
      </c>
      <c r="C61" s="53">
        <v>27319</v>
      </c>
      <c r="D61" s="19">
        <v>129074</v>
      </c>
      <c r="E61" s="53">
        <v>138460</v>
      </c>
      <c r="F61" s="19">
        <v>502</v>
      </c>
      <c r="G61" s="53">
        <v>430</v>
      </c>
      <c r="H61" s="19">
        <v>54983</v>
      </c>
      <c r="I61" s="53">
        <v>36833</v>
      </c>
      <c r="J61" s="19">
        <v>214327</v>
      </c>
      <c r="K61" s="53">
        <v>203042</v>
      </c>
      <c r="L61" s="58">
        <v>417369</v>
      </c>
      <c r="N61" s="64">
        <v>51.35192120162254</v>
      </c>
      <c r="O61" s="29">
        <v>48.648078798377455</v>
      </c>
    </row>
    <row r="62" spans="1:15" s="30" customFormat="1" ht="9.75">
      <c r="A62" s="65" t="s">
        <v>38</v>
      </c>
      <c r="B62" s="53">
        <v>30375</v>
      </c>
      <c r="C62" s="53">
        <v>27602</v>
      </c>
      <c r="D62" s="19">
        <v>132482</v>
      </c>
      <c r="E62" s="53">
        <v>139353</v>
      </c>
      <c r="F62" s="19">
        <v>508</v>
      </c>
      <c r="G62" s="53">
        <v>420</v>
      </c>
      <c r="H62" s="19">
        <v>54752</v>
      </c>
      <c r="I62" s="53">
        <v>38618</v>
      </c>
      <c r="J62" s="19">
        <v>218117</v>
      </c>
      <c r="K62" s="53">
        <v>205993</v>
      </c>
      <c r="L62" s="58">
        <v>424110</v>
      </c>
      <c r="N62" s="64">
        <v>51.42934616019429</v>
      </c>
      <c r="O62" s="29">
        <v>48.57065383980571</v>
      </c>
    </row>
    <row r="63" spans="1:15" s="30" customFormat="1" ht="9.75">
      <c r="A63" s="65" t="s">
        <v>39</v>
      </c>
      <c r="B63" s="53">
        <v>30730</v>
      </c>
      <c r="C63" s="53">
        <v>27978</v>
      </c>
      <c r="D63" s="19">
        <v>134927</v>
      </c>
      <c r="E63" s="53">
        <v>140189</v>
      </c>
      <c r="F63" s="19">
        <v>502</v>
      </c>
      <c r="G63" s="53">
        <v>377</v>
      </c>
      <c r="H63" s="19">
        <v>54606</v>
      </c>
      <c r="I63" s="53">
        <v>40647</v>
      </c>
      <c r="J63" s="19">
        <v>220765</v>
      </c>
      <c r="K63" s="53">
        <v>209191</v>
      </c>
      <c r="L63" s="58">
        <v>429956</v>
      </c>
      <c r="N63" s="64">
        <v>51.34595167877644</v>
      </c>
      <c r="O63" s="29">
        <v>48.65404832122357</v>
      </c>
    </row>
    <row r="64" spans="1:15" s="30" customFormat="1" ht="9.75">
      <c r="A64" s="65" t="s">
        <v>40</v>
      </c>
      <c r="B64" s="53">
        <v>31176</v>
      </c>
      <c r="C64" s="53">
        <v>28211</v>
      </c>
      <c r="D64" s="19">
        <v>136878</v>
      </c>
      <c r="E64" s="53">
        <v>140795</v>
      </c>
      <c r="F64" s="19">
        <v>448</v>
      </c>
      <c r="G64" s="53">
        <v>315</v>
      </c>
      <c r="H64" s="19">
        <v>54051</v>
      </c>
      <c r="I64" s="53">
        <v>42398</v>
      </c>
      <c r="J64" s="19">
        <v>222553</v>
      </c>
      <c r="K64" s="53">
        <v>211719</v>
      </c>
      <c r="L64" s="58">
        <v>434272</v>
      </c>
      <c r="N64" s="64">
        <v>51.24737491710265</v>
      </c>
      <c r="O64" s="29">
        <v>48.75262508289735</v>
      </c>
    </row>
    <row r="65" spans="1:15" s="30" customFormat="1" ht="9.75">
      <c r="A65" s="65" t="s">
        <v>41</v>
      </c>
      <c r="B65" s="53">
        <v>31374</v>
      </c>
      <c r="C65" s="53">
        <v>28534</v>
      </c>
      <c r="D65" s="19">
        <v>138154</v>
      </c>
      <c r="E65" s="53">
        <v>140138</v>
      </c>
      <c r="F65" s="19">
        <v>543</v>
      </c>
      <c r="G65" s="53">
        <v>365</v>
      </c>
      <c r="H65" s="19">
        <v>53100</v>
      </c>
      <c r="I65" s="53">
        <v>43327</v>
      </c>
      <c r="J65" s="19">
        <v>223171</v>
      </c>
      <c r="K65" s="53">
        <v>212364</v>
      </c>
      <c r="L65" s="58">
        <v>435535</v>
      </c>
      <c r="N65" s="64">
        <v>51.2406580412596</v>
      </c>
      <c r="O65" s="29">
        <v>48.7593419587404</v>
      </c>
    </row>
    <row r="66" spans="1:15" s="30" customFormat="1" ht="9.75">
      <c r="A66" s="65" t="s">
        <v>110</v>
      </c>
      <c r="B66" s="53">
        <v>31191</v>
      </c>
      <c r="C66" s="53">
        <v>28611</v>
      </c>
      <c r="D66" s="19">
        <v>138208</v>
      </c>
      <c r="E66" s="53">
        <v>138819</v>
      </c>
      <c r="F66" s="19">
        <v>507</v>
      </c>
      <c r="G66" s="53">
        <v>374</v>
      </c>
      <c r="H66" s="19">
        <v>52396</v>
      </c>
      <c r="I66" s="53">
        <v>44214</v>
      </c>
      <c r="J66" s="19">
        <v>222302</v>
      </c>
      <c r="K66" s="53">
        <v>212018</v>
      </c>
      <c r="L66" s="58">
        <v>434320</v>
      </c>
      <c r="N66" s="64">
        <v>51.183919690550745</v>
      </c>
      <c r="O66" s="29">
        <v>48.816080309449255</v>
      </c>
    </row>
    <row r="67" spans="1:15" ht="9.75">
      <c r="A67" s="65" t="s">
        <v>117</v>
      </c>
      <c r="B67" s="53">
        <v>32018</v>
      </c>
      <c r="C67" s="53">
        <v>29672</v>
      </c>
      <c r="D67" s="19">
        <v>137496</v>
      </c>
      <c r="E67" s="53">
        <v>137194</v>
      </c>
      <c r="F67" s="19">
        <v>474</v>
      </c>
      <c r="G67" s="53">
        <v>318</v>
      </c>
      <c r="H67" s="19">
        <v>50443</v>
      </c>
      <c r="I67" s="53">
        <v>43594</v>
      </c>
      <c r="J67" s="19">
        <v>220431</v>
      </c>
      <c r="K67" s="53">
        <v>210778</v>
      </c>
      <c r="L67" s="58">
        <v>431209</v>
      </c>
      <c r="N67" s="64">
        <v>51.119294819913314</v>
      </c>
      <c r="O67" s="29">
        <v>48.880705180086686</v>
      </c>
    </row>
    <row r="68" spans="1:15" s="30" customFormat="1" ht="9.75">
      <c r="A68" s="65" t="s">
        <v>127</v>
      </c>
      <c r="B68" s="53">
        <v>31666</v>
      </c>
      <c r="C68" s="53">
        <v>29602</v>
      </c>
      <c r="D68" s="19">
        <v>136380</v>
      </c>
      <c r="E68" s="53">
        <v>135648</v>
      </c>
      <c r="F68" s="19">
        <v>471</v>
      </c>
      <c r="G68" s="53">
        <v>318</v>
      </c>
      <c r="H68" s="19">
        <v>49054</v>
      </c>
      <c r="I68" s="53">
        <v>43428</v>
      </c>
      <c r="J68" s="19">
        <v>217571</v>
      </c>
      <c r="K68" s="53">
        <v>208996</v>
      </c>
      <c r="L68" s="58">
        <v>426567</v>
      </c>
      <c r="N68" s="64">
        <v>51.00511760168976</v>
      </c>
      <c r="O68" s="29">
        <v>48.99488239831023</v>
      </c>
    </row>
    <row r="69" spans="1:15" s="30" customFormat="1" ht="9.75">
      <c r="A69" s="65" t="s">
        <v>131</v>
      </c>
      <c r="B69" s="53">
        <f aca="true" t="shared" si="2" ref="B69:I73">SUM(B45,B21)</f>
        <v>30969</v>
      </c>
      <c r="C69" s="53">
        <f t="shared" si="2"/>
        <v>29011</v>
      </c>
      <c r="D69" s="19">
        <f t="shared" si="2"/>
        <v>134939</v>
      </c>
      <c r="E69" s="53">
        <f t="shared" si="2"/>
        <v>133048</v>
      </c>
      <c r="F69" s="19">
        <f t="shared" si="2"/>
        <v>478</v>
      </c>
      <c r="G69" s="53">
        <f t="shared" si="2"/>
        <v>350</v>
      </c>
      <c r="H69" s="19">
        <f t="shared" si="2"/>
        <v>48297</v>
      </c>
      <c r="I69" s="53">
        <f t="shared" si="2"/>
        <v>43586</v>
      </c>
      <c r="J69" s="19">
        <f aca="true" t="shared" si="3" ref="J69:K71">SUM(H69,F69,D69,B69)</f>
        <v>214683</v>
      </c>
      <c r="K69" s="53">
        <f t="shared" si="3"/>
        <v>205995</v>
      </c>
      <c r="L69" s="58">
        <f>SUM(J69:K69)</f>
        <v>420678</v>
      </c>
      <c r="N69" s="64">
        <f>J69/L69*100</f>
        <v>51.03261877255287</v>
      </c>
      <c r="O69" s="29">
        <f>K69/L69*100</f>
        <v>48.96738122744712</v>
      </c>
    </row>
    <row r="70" spans="1:15" s="30" customFormat="1" ht="9.75">
      <c r="A70" s="65" t="s">
        <v>139</v>
      </c>
      <c r="B70" s="53">
        <f t="shared" si="2"/>
        <v>30537</v>
      </c>
      <c r="C70" s="53">
        <f t="shared" si="2"/>
        <v>28895</v>
      </c>
      <c r="D70" s="19">
        <f t="shared" si="2"/>
        <v>133780</v>
      </c>
      <c r="E70" s="53">
        <f t="shared" si="2"/>
        <v>130899</v>
      </c>
      <c r="F70" s="19">
        <f t="shared" si="2"/>
        <v>517</v>
      </c>
      <c r="G70" s="53">
        <f t="shared" si="2"/>
        <v>388</v>
      </c>
      <c r="H70" s="19">
        <f t="shared" si="2"/>
        <v>47275</v>
      </c>
      <c r="I70" s="53">
        <f t="shared" si="2"/>
        <v>43435</v>
      </c>
      <c r="J70" s="19">
        <f t="shared" si="3"/>
        <v>212109</v>
      </c>
      <c r="K70" s="53">
        <f t="shared" si="3"/>
        <v>203617</v>
      </c>
      <c r="L70" s="58">
        <f>SUM(J70:K70)</f>
        <v>415726</v>
      </c>
      <c r="N70" s="64">
        <f>J70/L70*100</f>
        <v>51.02134579025608</v>
      </c>
      <c r="O70" s="29">
        <f>K70/L70*100</f>
        <v>48.978654209743915</v>
      </c>
    </row>
    <row r="71" spans="1:15" s="30" customFormat="1" ht="9.75">
      <c r="A71" s="65" t="s">
        <v>186</v>
      </c>
      <c r="B71" s="53">
        <f t="shared" si="2"/>
        <v>30335</v>
      </c>
      <c r="C71" s="53">
        <f t="shared" si="2"/>
        <v>28809</v>
      </c>
      <c r="D71" s="19">
        <f t="shared" si="2"/>
        <v>132838</v>
      </c>
      <c r="E71" s="53">
        <f t="shared" si="2"/>
        <v>129992</v>
      </c>
      <c r="F71" s="19">
        <f t="shared" si="2"/>
        <v>528</v>
      </c>
      <c r="G71" s="53">
        <f t="shared" si="2"/>
        <v>408</v>
      </c>
      <c r="H71" s="19">
        <f t="shared" si="2"/>
        <v>47093</v>
      </c>
      <c r="I71" s="53">
        <f t="shared" si="2"/>
        <v>43948</v>
      </c>
      <c r="J71" s="19">
        <f t="shared" si="3"/>
        <v>210794</v>
      </c>
      <c r="K71" s="53">
        <f t="shared" si="3"/>
        <v>203157</v>
      </c>
      <c r="L71" s="58">
        <f>SUM(J71:K71)</f>
        <v>413951</v>
      </c>
      <c r="N71" s="64">
        <f>J71/L71*100</f>
        <v>50.92245217429115</v>
      </c>
      <c r="O71" s="29">
        <f>K71/L71*100</f>
        <v>49.07754782570884</v>
      </c>
    </row>
    <row r="72" spans="1:15" s="30" customFormat="1" ht="9.75">
      <c r="A72" s="65" t="s">
        <v>214</v>
      </c>
      <c r="B72" s="53">
        <f t="shared" si="2"/>
        <v>30378</v>
      </c>
      <c r="C72" s="53">
        <f t="shared" si="2"/>
        <v>28875</v>
      </c>
      <c r="D72" s="19">
        <f t="shared" si="2"/>
        <v>131876</v>
      </c>
      <c r="E72" s="53">
        <f t="shared" si="2"/>
        <v>128703</v>
      </c>
      <c r="F72" s="19">
        <f t="shared" si="2"/>
        <v>540</v>
      </c>
      <c r="G72" s="53">
        <f t="shared" si="2"/>
        <v>394</v>
      </c>
      <c r="H72" s="19">
        <f t="shared" si="2"/>
        <v>46797</v>
      </c>
      <c r="I72" s="53">
        <f t="shared" si="2"/>
        <v>44134</v>
      </c>
      <c r="J72" s="19">
        <f>SUM(H72,F72,D72,B72)</f>
        <v>209591</v>
      </c>
      <c r="K72" s="53">
        <f>SUM(I72,G72,E72,C72)</f>
        <v>202106</v>
      </c>
      <c r="L72" s="58">
        <f>SUM(J72:K72)</f>
        <v>411697</v>
      </c>
      <c r="N72" s="64">
        <f>J72/L72*100</f>
        <v>50.90904232967449</v>
      </c>
      <c r="O72" s="29">
        <f>K72/L72*100</f>
        <v>49.09095767032551</v>
      </c>
    </row>
    <row r="73" spans="1:15" s="30" customFormat="1" ht="9.75">
      <c r="A73" s="67" t="s">
        <v>222</v>
      </c>
      <c r="B73" s="68">
        <f t="shared" si="2"/>
        <v>30457</v>
      </c>
      <c r="C73" s="68">
        <f t="shared" si="2"/>
        <v>28924</v>
      </c>
      <c r="D73" s="36">
        <f t="shared" si="2"/>
        <v>131160</v>
      </c>
      <c r="E73" s="68">
        <f t="shared" si="2"/>
        <v>127770</v>
      </c>
      <c r="F73" s="36">
        <f t="shared" si="2"/>
        <v>564</v>
      </c>
      <c r="G73" s="68">
        <f t="shared" si="2"/>
        <v>375</v>
      </c>
      <c r="H73" s="36">
        <f t="shared" si="2"/>
        <v>46450</v>
      </c>
      <c r="I73" s="68">
        <f t="shared" si="2"/>
        <v>43725</v>
      </c>
      <c r="J73" s="36">
        <f>SUM(H73,F73,D73,B73)</f>
        <v>208631</v>
      </c>
      <c r="K73" s="68">
        <f>SUM(I73,G73,E73,C73)</f>
        <v>200794</v>
      </c>
      <c r="L73" s="69">
        <f>SUM(J73:K73)</f>
        <v>409425</v>
      </c>
      <c r="N73" s="70">
        <f>J73/L73*100</f>
        <v>50.957073945167</v>
      </c>
      <c r="O73" s="41">
        <f>K73/L73*100</f>
        <v>49.042926054832996</v>
      </c>
    </row>
    <row r="74" spans="1:15" ht="9.75">
      <c r="A74" s="53"/>
      <c r="B74" s="53"/>
      <c r="C74" s="53"/>
      <c r="D74" s="53"/>
      <c r="E74" s="53"/>
      <c r="F74" s="53"/>
      <c r="G74" s="53"/>
      <c r="H74" s="53"/>
      <c r="I74" s="53"/>
      <c r="J74" s="53"/>
      <c r="K74" s="53"/>
      <c r="L74" s="53"/>
      <c r="N74" s="46"/>
      <c r="O74" s="46"/>
    </row>
    <row r="75" ht="10.5" customHeight="1">
      <c r="A75" s="5" t="s">
        <v>140</v>
      </c>
    </row>
    <row r="76" ht="10.5" customHeight="1">
      <c r="A76" s="5" t="s">
        <v>42</v>
      </c>
    </row>
    <row r="77" ht="10.5" customHeight="1">
      <c r="A77" s="5" t="s">
        <v>43</v>
      </c>
    </row>
    <row r="78" ht="10.5" customHeight="1">
      <c r="A78" s="5" t="s">
        <v>44</v>
      </c>
    </row>
    <row r="79" ht="9.75">
      <c r="A79" s="5" t="s">
        <v>141</v>
      </c>
    </row>
  </sheetData>
  <sheetProtection/>
  <mergeCells count="2">
    <mergeCell ref="H31:I31"/>
    <mergeCell ref="H55:I55"/>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86"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79"/>
  <sheetViews>
    <sheetView zoomScalePageLayoutView="0" workbookViewId="0" topLeftCell="A1">
      <selection activeCell="A3" sqref="A3"/>
    </sheetView>
  </sheetViews>
  <sheetFormatPr defaultColWidth="9.140625" defaultRowHeight="12.75"/>
  <cols>
    <col min="1" max="1" width="11.28125" style="2" customWidth="1"/>
    <col min="2" max="2" width="6.7109375" style="2" customWidth="1"/>
    <col min="3" max="3" width="6.7109375" style="3" customWidth="1"/>
    <col min="4" max="4" width="6.7109375" style="2" customWidth="1"/>
    <col min="5" max="5" width="6.7109375" style="3" customWidth="1"/>
    <col min="6" max="6" width="6.7109375" style="2" customWidth="1"/>
    <col min="7" max="7" width="6.7109375" style="3" customWidth="1"/>
    <col min="8" max="8" width="6.7109375" style="2" customWidth="1"/>
    <col min="9" max="9" width="6.8515625" style="3" customWidth="1"/>
    <col min="10" max="10" width="6.7109375" style="2" customWidth="1"/>
    <col min="11" max="11" width="6.7109375" style="4" customWidth="1"/>
    <col min="12" max="12" width="4.28125" style="5" customWidth="1"/>
    <col min="13" max="13" width="6.7109375" style="2" customWidth="1"/>
    <col min="14" max="14" width="6.7109375" style="3" customWidth="1"/>
    <col min="15" max="16384" width="9.140625" style="2" customWidth="1"/>
  </cols>
  <sheetData>
    <row r="1" ht="12" customHeight="1">
      <c r="A1" s="1" t="s">
        <v>219</v>
      </c>
    </row>
    <row r="3" spans="1:14" ht="9.75">
      <c r="A3" s="6" t="s">
        <v>154</v>
      </c>
      <c r="B3" s="7"/>
      <c r="C3" s="8"/>
      <c r="D3" s="7"/>
      <c r="E3" s="10"/>
      <c r="F3" s="9"/>
      <c r="G3" s="7"/>
      <c r="H3" s="8"/>
      <c r="I3" s="7"/>
      <c r="J3" s="7"/>
      <c r="K3" s="7"/>
      <c r="L3" s="7"/>
      <c r="M3" s="7"/>
      <c r="N3" s="7"/>
    </row>
    <row r="4" spans="1:14" ht="9.75">
      <c r="A4" s="6" t="s">
        <v>185</v>
      </c>
      <c r="B4" s="7"/>
      <c r="C4" s="8"/>
      <c r="D4" s="7"/>
      <c r="E4" s="10"/>
      <c r="F4" s="9"/>
      <c r="G4" s="7"/>
      <c r="H4" s="8"/>
      <c r="I4" s="7"/>
      <c r="J4" s="7"/>
      <c r="K4" s="7"/>
      <c r="L4" s="7"/>
      <c r="M4" s="7"/>
      <c r="N4" s="7"/>
    </row>
    <row r="6" spans="1:14" ht="9.75">
      <c r="A6" s="11"/>
      <c r="B6" s="12" t="s">
        <v>11</v>
      </c>
      <c r="C6" s="13"/>
      <c r="D6" s="12" t="s">
        <v>9</v>
      </c>
      <c r="E6" s="13"/>
      <c r="F6" s="12" t="s">
        <v>0</v>
      </c>
      <c r="G6" s="13"/>
      <c r="H6" s="12" t="s">
        <v>1</v>
      </c>
      <c r="I6" s="13"/>
      <c r="J6" s="12" t="s">
        <v>4</v>
      </c>
      <c r="K6" s="14"/>
      <c r="M6" s="12" t="s">
        <v>23</v>
      </c>
      <c r="N6" s="15"/>
    </row>
    <row r="7" spans="1:14" ht="9.75">
      <c r="A7" s="16" t="s">
        <v>24</v>
      </c>
      <c r="B7" s="17" t="s">
        <v>5</v>
      </c>
      <c r="C7" s="18"/>
      <c r="D7" s="16" t="s">
        <v>12</v>
      </c>
      <c r="E7" s="8"/>
      <c r="F7" s="19"/>
      <c r="H7" s="449" t="s">
        <v>121</v>
      </c>
      <c r="I7" s="450"/>
      <c r="J7" s="19"/>
      <c r="K7" s="20"/>
      <c r="M7" s="16" t="s">
        <v>17</v>
      </c>
      <c r="N7" s="21"/>
    </row>
    <row r="8" spans="1:14" s="81" customFormat="1" ht="9.75">
      <c r="A8" s="22"/>
      <c r="B8" s="61" t="s">
        <v>25</v>
      </c>
      <c r="C8" s="74" t="s">
        <v>26</v>
      </c>
      <c r="D8" s="61" t="s">
        <v>25</v>
      </c>
      <c r="E8" s="74" t="s">
        <v>26</v>
      </c>
      <c r="F8" s="61" t="s">
        <v>25</v>
      </c>
      <c r="G8" s="74" t="s">
        <v>26</v>
      </c>
      <c r="H8" s="61" t="s">
        <v>25</v>
      </c>
      <c r="I8" s="74" t="s">
        <v>26</v>
      </c>
      <c r="J8" s="61" t="s">
        <v>25</v>
      </c>
      <c r="K8" s="75" t="s">
        <v>26</v>
      </c>
      <c r="L8" s="26"/>
      <c r="M8" s="61" t="s">
        <v>25</v>
      </c>
      <c r="N8" s="75" t="s">
        <v>26</v>
      </c>
    </row>
    <row r="9" spans="1:14" ht="9.75">
      <c r="A9" s="19" t="s">
        <v>33</v>
      </c>
      <c r="B9" s="19">
        <v>71669</v>
      </c>
      <c r="C9" s="46">
        <v>16.73621700640081</v>
      </c>
      <c r="D9" s="19">
        <v>320538</v>
      </c>
      <c r="E9" s="46">
        <v>74.8523563437149</v>
      </c>
      <c r="F9" s="19">
        <v>13880</v>
      </c>
      <c r="G9" s="46">
        <v>3.2412715685839517</v>
      </c>
      <c r="H9" s="19">
        <v>22140</v>
      </c>
      <c r="I9" s="46">
        <v>5.170155081300338</v>
      </c>
      <c r="J9" s="19">
        <v>428227</v>
      </c>
      <c r="K9" s="72">
        <v>100</v>
      </c>
      <c r="L9" s="32"/>
      <c r="M9" s="19">
        <v>428227</v>
      </c>
      <c r="N9" s="29">
        <v>98.34441800861666</v>
      </c>
    </row>
    <row r="10" spans="1:14" s="53" customFormat="1" ht="9.75">
      <c r="A10" s="19" t="s">
        <v>34</v>
      </c>
      <c r="B10" s="19">
        <v>72231</v>
      </c>
      <c r="C10" s="46">
        <v>16.626614184103307</v>
      </c>
      <c r="D10" s="19">
        <v>325563</v>
      </c>
      <c r="E10" s="46">
        <v>74.94026655617706</v>
      </c>
      <c r="F10" s="19">
        <v>13910</v>
      </c>
      <c r="G10" s="46">
        <v>3.2018967382547245</v>
      </c>
      <c r="H10" s="19">
        <v>22726</v>
      </c>
      <c r="I10" s="46">
        <v>5.231222521464908</v>
      </c>
      <c r="J10" s="19">
        <v>434430</v>
      </c>
      <c r="K10" s="72">
        <v>100</v>
      </c>
      <c r="L10" s="30"/>
      <c r="M10" s="19">
        <v>434430</v>
      </c>
      <c r="N10" s="29">
        <v>99.7689671960977</v>
      </c>
    </row>
    <row r="11" spans="1:14" s="53" customFormat="1" ht="9.75">
      <c r="A11" s="19" t="s">
        <v>35</v>
      </c>
      <c r="B11" s="19">
        <v>72342</v>
      </c>
      <c r="C11" s="46">
        <v>16.555900365254168</v>
      </c>
      <c r="D11" s="19">
        <v>328025</v>
      </c>
      <c r="E11" s="46">
        <v>75.07048764635341</v>
      </c>
      <c r="F11" s="19">
        <v>13886</v>
      </c>
      <c r="G11" s="46">
        <v>3.177894341764388</v>
      </c>
      <c r="H11" s="19">
        <v>22703</v>
      </c>
      <c r="I11" s="46">
        <v>5.195717646628036</v>
      </c>
      <c r="J11" s="19">
        <v>436956</v>
      </c>
      <c r="K11" s="72">
        <v>100</v>
      </c>
      <c r="L11" s="30"/>
      <c r="M11" s="19">
        <v>436956</v>
      </c>
      <c r="N11" s="29">
        <v>100.34907540947464</v>
      </c>
    </row>
    <row r="12" spans="1:14" s="53" customFormat="1" ht="9.75">
      <c r="A12" s="19" t="s">
        <v>36</v>
      </c>
      <c r="B12" s="19">
        <v>71681</v>
      </c>
      <c r="C12" s="46">
        <v>16.461891070099853</v>
      </c>
      <c r="D12" s="19">
        <v>327411</v>
      </c>
      <c r="E12" s="46">
        <v>75.19153216546174</v>
      </c>
      <c r="F12" s="19">
        <v>13251</v>
      </c>
      <c r="G12" s="46">
        <v>3.0431567440450493</v>
      </c>
      <c r="H12" s="19">
        <v>23093</v>
      </c>
      <c r="I12" s="46">
        <v>5.303420020393353</v>
      </c>
      <c r="J12" s="19">
        <v>435436</v>
      </c>
      <c r="K12" s="72">
        <v>100</v>
      </c>
      <c r="L12" s="30"/>
      <c r="M12" s="33">
        <v>435436</v>
      </c>
      <c r="N12" s="34">
        <v>100</v>
      </c>
    </row>
    <row r="13" spans="1:14" s="53" customFormat="1" ht="9.75">
      <c r="A13" s="19" t="s">
        <v>37</v>
      </c>
      <c r="B13" s="19">
        <v>71147</v>
      </c>
      <c r="C13" s="46">
        <v>16.460563546469796</v>
      </c>
      <c r="D13" s="19">
        <v>324883</v>
      </c>
      <c r="E13" s="46">
        <v>75.16490177615003</v>
      </c>
      <c r="F13" s="19">
        <v>13271</v>
      </c>
      <c r="G13" s="46">
        <v>3.0703773711498816</v>
      </c>
      <c r="H13" s="19">
        <v>22926</v>
      </c>
      <c r="I13" s="46">
        <v>5.304157306230291</v>
      </c>
      <c r="J13" s="19">
        <v>432227</v>
      </c>
      <c r="K13" s="72">
        <v>100</v>
      </c>
      <c r="L13" s="30"/>
      <c r="M13" s="19">
        <v>432227</v>
      </c>
      <c r="N13" s="29">
        <v>99.26303750723413</v>
      </c>
    </row>
    <row r="14" spans="1:14" s="53" customFormat="1" ht="9.75">
      <c r="A14" s="19" t="s">
        <v>38</v>
      </c>
      <c r="B14" s="19">
        <v>70178</v>
      </c>
      <c r="C14" s="46">
        <v>16.46520576228239</v>
      </c>
      <c r="D14" s="19">
        <v>320852</v>
      </c>
      <c r="E14" s="46">
        <v>75.27849467411197</v>
      </c>
      <c r="F14" s="19">
        <v>13169</v>
      </c>
      <c r="G14" s="46">
        <v>3.089718924499085</v>
      </c>
      <c r="H14" s="19">
        <v>22021</v>
      </c>
      <c r="I14" s="46">
        <v>5.166580639106565</v>
      </c>
      <c r="J14" s="19">
        <v>426220</v>
      </c>
      <c r="K14" s="72">
        <v>100</v>
      </c>
      <c r="L14" s="30"/>
      <c r="M14" s="19">
        <v>426220</v>
      </c>
      <c r="N14" s="29">
        <v>97.88350067518533</v>
      </c>
    </row>
    <row r="15" spans="1:14" s="53" customFormat="1" ht="9.75">
      <c r="A15" s="19" t="s">
        <v>39</v>
      </c>
      <c r="B15" s="19">
        <v>68437</v>
      </c>
      <c r="C15" s="46">
        <v>16.280336659006675</v>
      </c>
      <c r="D15" s="19">
        <v>317142</v>
      </c>
      <c r="E15" s="46">
        <v>75.44425572001542</v>
      </c>
      <c r="F15" s="19">
        <v>13361</v>
      </c>
      <c r="G15" s="46">
        <v>3.178420709572135</v>
      </c>
      <c r="H15" s="19">
        <v>21426</v>
      </c>
      <c r="I15" s="46">
        <v>5.096986911405775</v>
      </c>
      <c r="J15" s="19">
        <v>420366</v>
      </c>
      <c r="K15" s="72">
        <v>100</v>
      </c>
      <c r="L15" s="30"/>
      <c r="M15" s="19">
        <v>420366</v>
      </c>
      <c r="N15" s="29">
        <v>96.53910103895865</v>
      </c>
    </row>
    <row r="16" spans="1:14" s="53" customFormat="1" ht="9.75">
      <c r="A16" s="19" t="s">
        <v>40</v>
      </c>
      <c r="B16" s="19">
        <v>67117</v>
      </c>
      <c r="C16" s="46">
        <v>16.16291754665228</v>
      </c>
      <c r="D16" s="19">
        <v>313882</v>
      </c>
      <c r="E16" s="46">
        <v>75.5881354258729</v>
      </c>
      <c r="F16" s="19">
        <v>13277</v>
      </c>
      <c r="G16" s="46">
        <v>3.1973278940790313</v>
      </c>
      <c r="H16" s="19">
        <v>20977</v>
      </c>
      <c r="I16" s="46">
        <v>5.051619133395785</v>
      </c>
      <c r="J16" s="19">
        <v>415253</v>
      </c>
      <c r="K16" s="72">
        <v>100</v>
      </c>
      <c r="L16" s="30"/>
      <c r="M16" s="19">
        <v>415253</v>
      </c>
      <c r="N16" s="29">
        <v>95.36487566485086</v>
      </c>
    </row>
    <row r="17" spans="1:14" s="53" customFormat="1" ht="9.75">
      <c r="A17" s="19" t="s">
        <v>41</v>
      </c>
      <c r="B17" s="19">
        <v>66424</v>
      </c>
      <c r="C17" s="46">
        <v>16.069946751245332</v>
      </c>
      <c r="D17" s="19">
        <v>312660</v>
      </c>
      <c r="E17" s="46">
        <v>75.64177934548304</v>
      </c>
      <c r="F17" s="19">
        <v>13148</v>
      </c>
      <c r="G17" s="46">
        <v>3.1808933500748773</v>
      </c>
      <c r="H17" s="19">
        <v>21111</v>
      </c>
      <c r="I17" s="46">
        <v>5.10738055319674</v>
      </c>
      <c r="J17" s="19">
        <v>413343</v>
      </c>
      <c r="K17" s="72">
        <v>100</v>
      </c>
      <c r="L17" s="30"/>
      <c r="M17" s="19">
        <v>413343</v>
      </c>
      <c r="N17" s="29">
        <v>94.92623485426101</v>
      </c>
    </row>
    <row r="18" spans="1:14" s="53" customFormat="1" ht="9.75">
      <c r="A18" s="19" t="s">
        <v>110</v>
      </c>
      <c r="B18" s="19">
        <v>66679</v>
      </c>
      <c r="C18" s="46">
        <v>16.1029658591718</v>
      </c>
      <c r="D18" s="19">
        <v>313008</v>
      </c>
      <c r="E18" s="46">
        <v>75.59137266077246</v>
      </c>
      <c r="F18" s="19">
        <v>13213</v>
      </c>
      <c r="G18" s="46">
        <v>3.190936995114459</v>
      </c>
      <c r="H18" s="19">
        <v>21179</v>
      </c>
      <c r="I18" s="46">
        <v>5.114724484941279</v>
      </c>
      <c r="J18" s="19">
        <v>414079</v>
      </c>
      <c r="K18" s="72">
        <v>100</v>
      </c>
      <c r="L18" s="30"/>
      <c r="M18" s="19">
        <v>414079</v>
      </c>
      <c r="N18" s="29">
        <v>95.09526084200664</v>
      </c>
    </row>
    <row r="19" spans="1:14" ht="9.75">
      <c r="A19" s="19" t="s">
        <v>117</v>
      </c>
      <c r="B19" s="19">
        <v>68473</v>
      </c>
      <c r="C19" s="46">
        <v>16.327236223082224</v>
      </c>
      <c r="D19" s="19">
        <v>316768</v>
      </c>
      <c r="E19" s="46">
        <v>75.53263277369635</v>
      </c>
      <c r="F19" s="19">
        <v>13337</v>
      </c>
      <c r="G19" s="46">
        <v>3.1801783112649895</v>
      </c>
      <c r="H19" s="19">
        <v>20801</v>
      </c>
      <c r="I19" s="46">
        <v>4.95995269195644</v>
      </c>
      <c r="J19" s="19">
        <v>419379</v>
      </c>
      <c r="K19" s="72">
        <v>100</v>
      </c>
      <c r="M19" s="19">
        <v>419379</v>
      </c>
      <c r="N19" s="29">
        <v>96.3124316776748</v>
      </c>
    </row>
    <row r="20" spans="1:14" s="53" customFormat="1" ht="9.75">
      <c r="A20" s="19" t="s">
        <v>127</v>
      </c>
      <c r="B20" s="19">
        <v>70491</v>
      </c>
      <c r="C20" s="46">
        <v>16.472861876697156</v>
      </c>
      <c r="D20" s="19">
        <v>322713</v>
      </c>
      <c r="E20" s="46">
        <v>75.41397731362257</v>
      </c>
      <c r="F20" s="19">
        <v>13661</v>
      </c>
      <c r="G20" s="46">
        <v>3.1924042231995546</v>
      </c>
      <c r="H20" s="19">
        <v>21057</v>
      </c>
      <c r="I20" s="46">
        <v>4.920756586480714</v>
      </c>
      <c r="J20" s="19">
        <v>427922</v>
      </c>
      <c r="K20" s="72">
        <v>100</v>
      </c>
      <c r="L20" s="30"/>
      <c r="M20" s="19">
        <v>427922</v>
      </c>
      <c r="N20" s="29">
        <v>98.27437327184707</v>
      </c>
    </row>
    <row r="21" spans="1:16" s="53" customFormat="1" ht="9.75">
      <c r="A21" s="19" t="s">
        <v>131</v>
      </c>
      <c r="B21" s="19">
        <v>71467</v>
      </c>
      <c r="C21" s="46">
        <f>B21/J21*100</f>
        <v>16.4273827255843</v>
      </c>
      <c r="D21" s="19">
        <v>328660</v>
      </c>
      <c r="E21" s="46">
        <f>D21/J21*100</f>
        <v>75.54568691270849</v>
      </c>
      <c r="F21" s="19">
        <v>13763</v>
      </c>
      <c r="G21" s="46">
        <f>F21/J21*100</f>
        <v>3.1635589636086134</v>
      </c>
      <c r="H21" s="19">
        <f>20842+316</f>
        <v>21158</v>
      </c>
      <c r="I21" s="46">
        <f>H21/J21*100</f>
        <v>4.8633713980986</v>
      </c>
      <c r="J21" s="19">
        <f aca="true" t="shared" si="0" ref="J21:K23">SUM(H21,F21,D21,B21)</f>
        <v>435048</v>
      </c>
      <c r="K21" s="72">
        <f t="shared" si="0"/>
        <v>100</v>
      </c>
      <c r="L21" s="30"/>
      <c r="M21" s="19">
        <f>SUM(J21)</f>
        <v>435048</v>
      </c>
      <c r="N21" s="29">
        <f>M21/M12*100</f>
        <v>99.91089390863411</v>
      </c>
      <c r="P21" s="5"/>
    </row>
    <row r="22" spans="1:16" s="53" customFormat="1" ht="9.75">
      <c r="A22" s="19" t="s">
        <v>139</v>
      </c>
      <c r="B22" s="19">
        <v>72323</v>
      </c>
      <c r="C22" s="46">
        <f>B22/J22*100</f>
        <v>16.453873279490388</v>
      </c>
      <c r="D22" s="19">
        <v>332601</v>
      </c>
      <c r="E22" s="46">
        <f>D22/J22*100</f>
        <v>75.6685246274599</v>
      </c>
      <c r="F22" s="19">
        <v>13611</v>
      </c>
      <c r="G22" s="46">
        <f>F22/J22*100</f>
        <v>3.0965760436810372</v>
      </c>
      <c r="H22" s="19">
        <f>20710+305</f>
        <v>21015</v>
      </c>
      <c r="I22" s="46">
        <f>H22/J22*100</f>
        <v>4.7810260493686725</v>
      </c>
      <c r="J22" s="19">
        <f t="shared" si="0"/>
        <v>439550</v>
      </c>
      <c r="K22" s="72">
        <f t="shared" si="0"/>
        <v>100</v>
      </c>
      <c r="L22" s="30"/>
      <c r="M22" s="19">
        <f>SUM(J22)</f>
        <v>439550</v>
      </c>
      <c r="N22" s="29">
        <f>M22/$M$12*100</f>
        <v>100.94480015432808</v>
      </c>
      <c r="P22" s="30"/>
    </row>
    <row r="23" spans="1:16" s="53" customFormat="1" ht="9.75">
      <c r="A23" s="19" t="s">
        <v>186</v>
      </c>
      <c r="B23" s="19">
        <v>72496</v>
      </c>
      <c r="C23" s="46">
        <f>B23/J23*100</f>
        <v>16.501190427415793</v>
      </c>
      <c r="D23" s="19">
        <v>332577</v>
      </c>
      <c r="E23" s="46">
        <f>D23/J23*100</f>
        <v>75.69957527006541</v>
      </c>
      <c r="F23" s="19">
        <v>13716</v>
      </c>
      <c r="G23" s="46">
        <f>F23/J23*100</f>
        <v>3.121969872854158</v>
      </c>
      <c r="H23" s="19">
        <f>20268+281</f>
        <v>20549</v>
      </c>
      <c r="I23" s="46">
        <f>H23/J23*100</f>
        <v>4.677264429664632</v>
      </c>
      <c r="J23" s="19">
        <f t="shared" si="0"/>
        <v>439338</v>
      </c>
      <c r="K23" s="72">
        <f t="shared" si="0"/>
        <v>99.99999999999999</v>
      </c>
      <c r="L23" s="30"/>
      <c r="M23" s="19">
        <f>SUM(J23)</f>
        <v>439338</v>
      </c>
      <c r="N23" s="29">
        <f>M23/$M$12*100</f>
        <v>100.89611332090136</v>
      </c>
      <c r="P23" s="30"/>
    </row>
    <row r="24" spans="1:16" s="53" customFormat="1" ht="9.75">
      <c r="A24" s="19" t="s">
        <v>214</v>
      </c>
      <c r="B24" s="19">
        <v>72292</v>
      </c>
      <c r="C24" s="46">
        <f>B24/J24*100</f>
        <v>16.493161310929356</v>
      </c>
      <c r="D24" s="19">
        <v>331699</v>
      </c>
      <c r="E24" s="46">
        <f>D24/J24*100</f>
        <v>75.67594081881752</v>
      </c>
      <c r="F24" s="19">
        <v>13907</v>
      </c>
      <c r="G24" s="46">
        <f>F24/J24*100</f>
        <v>3.1728323237854053</v>
      </c>
      <c r="H24" s="19">
        <v>20417</v>
      </c>
      <c r="I24" s="46">
        <f>H24/J24*100</f>
        <v>4.658065546467723</v>
      </c>
      <c r="J24" s="19">
        <f>SUM(H24,F24,D24,B24)</f>
        <v>438315</v>
      </c>
      <c r="K24" s="72">
        <f>SUM(I24,G24,E24,C24)</f>
        <v>100</v>
      </c>
      <c r="L24" s="30"/>
      <c r="M24" s="19">
        <f>SUM(J24)</f>
        <v>438315</v>
      </c>
      <c r="N24" s="29">
        <f>M24/$M$12*100</f>
        <v>100.66117638412993</v>
      </c>
      <c r="P24" s="30"/>
    </row>
    <row r="25" spans="1:16" s="53" customFormat="1" ht="9.75">
      <c r="A25" s="36" t="s">
        <v>222</v>
      </c>
      <c r="B25" s="36">
        <v>72349</v>
      </c>
      <c r="C25" s="49">
        <f>B25/J25*100</f>
        <v>16.588252557629783</v>
      </c>
      <c r="D25" s="36">
        <v>329461</v>
      </c>
      <c r="E25" s="49">
        <f>D25/J25*100</f>
        <v>75.5391543198837</v>
      </c>
      <c r="F25" s="36">
        <v>13977</v>
      </c>
      <c r="G25" s="49">
        <f>F25/J25*100</f>
        <v>3.2046608245862624</v>
      </c>
      <c r="H25" s="36">
        <v>20359</v>
      </c>
      <c r="I25" s="49">
        <f>H25/J25*100</f>
        <v>4.667932297900244</v>
      </c>
      <c r="J25" s="36">
        <f>SUM(H25,F25,D25,B25)</f>
        <v>436146</v>
      </c>
      <c r="K25" s="73">
        <f>SUM(I25,G25,E25,C25)</f>
        <v>100</v>
      </c>
      <c r="L25" s="30"/>
      <c r="M25" s="36">
        <f>SUM(J25)</f>
        <v>436146</v>
      </c>
      <c r="N25" s="41">
        <f>M25/$M$12*100</f>
        <v>100.16305496100459</v>
      </c>
      <c r="P25" s="30"/>
    </row>
    <row r="26" spans="1:16" ht="9.75">
      <c r="A26" s="53"/>
      <c r="B26" s="53"/>
      <c r="C26" s="46"/>
      <c r="D26" s="53"/>
      <c r="E26" s="46"/>
      <c r="F26" s="53"/>
      <c r="G26" s="46"/>
      <c r="H26" s="53"/>
      <c r="I26" s="46"/>
      <c r="J26" s="53"/>
      <c r="K26" s="92"/>
      <c r="M26" s="53"/>
      <c r="N26" s="46"/>
      <c r="P26" s="30"/>
    </row>
    <row r="27" spans="1:16" ht="9.75">
      <c r="A27" s="6" t="s">
        <v>155</v>
      </c>
      <c r="B27" s="7"/>
      <c r="C27" s="8"/>
      <c r="D27" s="7"/>
      <c r="E27" s="10"/>
      <c r="F27" s="9"/>
      <c r="G27" s="7"/>
      <c r="H27" s="8"/>
      <c r="I27" s="7"/>
      <c r="J27" s="7"/>
      <c r="K27" s="7"/>
      <c r="L27" s="7"/>
      <c r="M27" s="7"/>
      <c r="N27" s="7"/>
      <c r="P27" s="30"/>
    </row>
    <row r="28" spans="1:14" ht="9.75">
      <c r="A28" s="6" t="s">
        <v>185</v>
      </c>
      <c r="B28" s="7"/>
      <c r="C28" s="8"/>
      <c r="D28" s="7"/>
      <c r="E28" s="10"/>
      <c r="F28" s="9"/>
      <c r="G28" s="7"/>
      <c r="H28" s="8"/>
      <c r="I28" s="7"/>
      <c r="J28" s="7"/>
      <c r="K28" s="7"/>
      <c r="L28" s="7"/>
      <c r="M28" s="7"/>
      <c r="N28" s="7"/>
    </row>
    <row r="30" spans="1:14" ht="9.75">
      <c r="A30" s="11"/>
      <c r="B30" s="12" t="s">
        <v>11</v>
      </c>
      <c r="C30" s="13"/>
      <c r="D30" s="12" t="s">
        <v>9</v>
      </c>
      <c r="E30" s="13"/>
      <c r="F30" s="12" t="s">
        <v>0</v>
      </c>
      <c r="G30" s="13"/>
      <c r="H30" s="12" t="s">
        <v>49</v>
      </c>
      <c r="I30" s="13"/>
      <c r="J30" s="12" t="s">
        <v>4</v>
      </c>
      <c r="K30" s="14"/>
      <c r="M30" s="12" t="s">
        <v>23</v>
      </c>
      <c r="N30" s="15"/>
    </row>
    <row r="31" spans="1:14" ht="9.75">
      <c r="A31" s="16" t="s">
        <v>24</v>
      </c>
      <c r="B31" s="17" t="s">
        <v>5</v>
      </c>
      <c r="C31" s="18"/>
      <c r="D31" s="16" t="s">
        <v>12</v>
      </c>
      <c r="E31" s="8"/>
      <c r="F31" s="19"/>
      <c r="H31" s="16" t="s">
        <v>50</v>
      </c>
      <c r="I31" s="8"/>
      <c r="J31" s="19"/>
      <c r="K31" s="20"/>
      <c r="M31" s="16" t="s">
        <v>17</v>
      </c>
      <c r="N31" s="21"/>
    </row>
    <row r="32" spans="1:14" s="81" customFormat="1" ht="9.75">
      <c r="A32" s="22"/>
      <c r="B32" s="61" t="s">
        <v>25</v>
      </c>
      <c r="C32" s="74" t="s">
        <v>26</v>
      </c>
      <c r="D32" s="61" t="s">
        <v>25</v>
      </c>
      <c r="E32" s="74" t="s">
        <v>26</v>
      </c>
      <c r="F32" s="61" t="s">
        <v>25</v>
      </c>
      <c r="G32" s="74" t="s">
        <v>26</v>
      </c>
      <c r="H32" s="61" t="s">
        <v>25</v>
      </c>
      <c r="I32" s="74" t="s">
        <v>26</v>
      </c>
      <c r="J32" s="61" t="s">
        <v>25</v>
      </c>
      <c r="K32" s="75" t="s">
        <v>26</v>
      </c>
      <c r="L32" s="26"/>
      <c r="M32" s="61" t="s">
        <v>25</v>
      </c>
      <c r="N32" s="75" t="s">
        <v>26</v>
      </c>
    </row>
    <row r="33" spans="1:14" s="53" customFormat="1" ht="9.75">
      <c r="A33" s="19" t="s">
        <v>33</v>
      </c>
      <c r="B33" s="19">
        <v>2580</v>
      </c>
      <c r="C33" s="46">
        <v>18.140908451694557</v>
      </c>
      <c r="D33" s="19">
        <v>9044</v>
      </c>
      <c r="E33" s="46">
        <v>63.59161861904092</v>
      </c>
      <c r="F33" s="19">
        <v>267</v>
      </c>
      <c r="G33" s="46">
        <v>1.8773730839544367</v>
      </c>
      <c r="H33" s="19">
        <v>2331</v>
      </c>
      <c r="I33" s="46">
        <v>16.390099845310083</v>
      </c>
      <c r="J33" s="19">
        <v>14222</v>
      </c>
      <c r="K33" s="72">
        <v>100</v>
      </c>
      <c r="L33" s="32"/>
      <c r="M33" s="19">
        <v>14222</v>
      </c>
      <c r="N33" s="44">
        <v>92.6092335742658</v>
      </c>
    </row>
    <row r="34" spans="1:14" s="53" customFormat="1" ht="9.75">
      <c r="A34" s="19" t="s">
        <v>34</v>
      </c>
      <c r="B34" s="19">
        <v>2664</v>
      </c>
      <c r="C34" s="46">
        <v>18.29921692540184</v>
      </c>
      <c r="D34" s="19">
        <v>9301</v>
      </c>
      <c r="E34" s="46">
        <v>63.88927050419013</v>
      </c>
      <c r="F34" s="19">
        <v>271</v>
      </c>
      <c r="G34" s="46">
        <v>1.8615194394834456</v>
      </c>
      <c r="H34" s="19">
        <v>2322</v>
      </c>
      <c r="I34" s="46">
        <v>15.949993130924579</v>
      </c>
      <c r="J34" s="19">
        <v>14558</v>
      </c>
      <c r="K34" s="72">
        <v>100</v>
      </c>
      <c r="L34" s="30"/>
      <c r="M34" s="19">
        <v>14558</v>
      </c>
      <c r="N34" s="44">
        <v>94.79716090382236</v>
      </c>
    </row>
    <row r="35" spans="1:14" s="53" customFormat="1" ht="9.75">
      <c r="A35" s="19" t="s">
        <v>35</v>
      </c>
      <c r="B35" s="19">
        <v>2685</v>
      </c>
      <c r="C35" s="46">
        <v>17.94666131943052</v>
      </c>
      <c r="D35" s="19">
        <v>9591</v>
      </c>
      <c r="E35" s="46">
        <v>64.10667736113896</v>
      </c>
      <c r="F35" s="19">
        <v>271</v>
      </c>
      <c r="G35" s="46">
        <v>1.8113762449034156</v>
      </c>
      <c r="H35" s="19">
        <v>2414</v>
      </c>
      <c r="I35" s="46">
        <v>16.135285074527104</v>
      </c>
      <c r="J35" s="19">
        <v>14961</v>
      </c>
      <c r="K35" s="72">
        <v>100</v>
      </c>
      <c r="L35" s="30"/>
      <c r="M35" s="19">
        <v>14961</v>
      </c>
      <c r="N35" s="44">
        <v>97.42137136159407</v>
      </c>
    </row>
    <row r="36" spans="1:14" s="53" customFormat="1" ht="9.75">
      <c r="A36" s="19" t="s">
        <v>36</v>
      </c>
      <c r="B36" s="19">
        <v>2771</v>
      </c>
      <c r="C36" s="46">
        <v>18.04388878036075</v>
      </c>
      <c r="D36" s="19">
        <v>9926</v>
      </c>
      <c r="E36" s="46">
        <v>64.63501986064986</v>
      </c>
      <c r="F36" s="19">
        <v>153</v>
      </c>
      <c r="G36" s="46">
        <v>0.9962883375659308</v>
      </c>
      <c r="H36" s="19">
        <v>2507</v>
      </c>
      <c r="I36" s="46">
        <v>16.324803021423456</v>
      </c>
      <c r="J36" s="19">
        <v>15357</v>
      </c>
      <c r="K36" s="72">
        <v>100</v>
      </c>
      <c r="L36" s="30"/>
      <c r="M36" s="33">
        <v>15357</v>
      </c>
      <c r="N36" s="34">
        <v>100</v>
      </c>
    </row>
    <row r="37" spans="1:14" s="53" customFormat="1" ht="9.75">
      <c r="A37" s="19" t="s">
        <v>37</v>
      </c>
      <c r="B37" s="19">
        <v>2879</v>
      </c>
      <c r="C37" s="46">
        <v>18.516851041934654</v>
      </c>
      <c r="D37" s="19">
        <v>9962</v>
      </c>
      <c r="E37" s="46">
        <v>64.07254952405455</v>
      </c>
      <c r="F37" s="19">
        <v>297</v>
      </c>
      <c r="G37" s="46">
        <v>1.9102135322871108</v>
      </c>
      <c r="H37" s="19">
        <v>2410</v>
      </c>
      <c r="I37" s="46">
        <v>15.500385901723696</v>
      </c>
      <c r="J37" s="19">
        <v>15548</v>
      </c>
      <c r="K37" s="72">
        <v>100</v>
      </c>
      <c r="L37" s="30"/>
      <c r="M37" s="19">
        <v>15548</v>
      </c>
      <c r="N37" s="44">
        <v>101.24373249983721</v>
      </c>
    </row>
    <row r="38" spans="1:14" s="53" customFormat="1" ht="9.75">
      <c r="A38" s="19" t="s">
        <v>38</v>
      </c>
      <c r="B38" s="19">
        <v>3159</v>
      </c>
      <c r="C38" s="46">
        <v>20.18917364350994</v>
      </c>
      <c r="D38" s="19">
        <v>9976</v>
      </c>
      <c r="E38" s="46">
        <v>63.756630664025046</v>
      </c>
      <c r="F38" s="19">
        <v>300</v>
      </c>
      <c r="G38" s="46">
        <v>1.9173004409791015</v>
      </c>
      <c r="H38" s="19">
        <v>2212</v>
      </c>
      <c r="I38" s="46">
        <v>14.136895251485909</v>
      </c>
      <c r="J38" s="19">
        <v>15647</v>
      </c>
      <c r="K38" s="72">
        <v>100</v>
      </c>
      <c r="L38" s="30"/>
      <c r="M38" s="19">
        <v>15647</v>
      </c>
      <c r="N38" s="44">
        <v>101.8883896594387</v>
      </c>
    </row>
    <row r="39" spans="1:14" s="53" customFormat="1" ht="9.75">
      <c r="A39" s="19" t="s">
        <v>39</v>
      </c>
      <c r="B39" s="19">
        <v>3159</v>
      </c>
      <c r="C39" s="46">
        <v>20.173702024394917</v>
      </c>
      <c r="D39" s="19">
        <v>10045</v>
      </c>
      <c r="E39" s="46">
        <v>64.14841305319624</v>
      </c>
      <c r="F39" s="19">
        <v>298</v>
      </c>
      <c r="G39" s="46">
        <v>1.903058943738425</v>
      </c>
      <c r="H39" s="19">
        <v>2157</v>
      </c>
      <c r="I39" s="46">
        <v>13.774825978670414</v>
      </c>
      <c r="J39" s="19">
        <v>15659</v>
      </c>
      <c r="K39" s="72">
        <v>100</v>
      </c>
      <c r="L39" s="30"/>
      <c r="M39" s="19">
        <v>15659</v>
      </c>
      <c r="N39" s="44">
        <v>101.96652992120856</v>
      </c>
    </row>
    <row r="40" spans="1:14" s="53" customFormat="1" ht="9.75">
      <c r="A40" s="19" t="s">
        <v>40</v>
      </c>
      <c r="B40" s="19">
        <v>3219</v>
      </c>
      <c r="C40" s="46">
        <v>20.406998858881703</v>
      </c>
      <c r="D40" s="19">
        <v>10099</v>
      </c>
      <c r="E40" s="46">
        <v>64.02307594776214</v>
      </c>
      <c r="F40" s="19">
        <v>318</v>
      </c>
      <c r="G40" s="46">
        <v>2.01597565614302</v>
      </c>
      <c r="H40" s="19">
        <v>2138</v>
      </c>
      <c r="I40" s="46">
        <v>13.553949537213136</v>
      </c>
      <c r="J40" s="19">
        <v>15774</v>
      </c>
      <c r="K40" s="72">
        <v>100</v>
      </c>
      <c r="L40" s="30"/>
      <c r="M40" s="19">
        <v>15774</v>
      </c>
      <c r="N40" s="44">
        <v>102.71537409650323</v>
      </c>
    </row>
    <row r="41" spans="1:14" s="53" customFormat="1" ht="9.75">
      <c r="A41" s="19" t="s">
        <v>41</v>
      </c>
      <c r="B41" s="19">
        <v>3266</v>
      </c>
      <c r="C41" s="46">
        <v>20.719406204402716</v>
      </c>
      <c r="D41" s="19">
        <v>10045</v>
      </c>
      <c r="E41" s="46">
        <v>63.72517921715409</v>
      </c>
      <c r="F41" s="19">
        <v>308</v>
      </c>
      <c r="G41" s="46">
        <v>1.9539427773900906</v>
      </c>
      <c r="H41" s="19">
        <v>2144</v>
      </c>
      <c r="I41" s="46">
        <v>13.6014718010531</v>
      </c>
      <c r="J41" s="19">
        <v>15763</v>
      </c>
      <c r="K41" s="72">
        <v>100</v>
      </c>
      <c r="L41" s="30"/>
      <c r="M41" s="19">
        <v>15763</v>
      </c>
      <c r="N41" s="44">
        <v>102.64374552321418</v>
      </c>
    </row>
    <row r="42" spans="1:14" s="53" customFormat="1" ht="9.75">
      <c r="A42" s="19" t="s">
        <v>110</v>
      </c>
      <c r="B42" s="19">
        <v>3250</v>
      </c>
      <c r="C42" s="46">
        <v>20.206416314349664</v>
      </c>
      <c r="D42" s="19">
        <v>10324</v>
      </c>
      <c r="E42" s="46">
        <v>64.18801293210645</v>
      </c>
      <c r="F42" s="19">
        <v>301</v>
      </c>
      <c r="G42" s="46">
        <v>1.8714250186520767</v>
      </c>
      <c r="H42" s="19">
        <v>2209</v>
      </c>
      <c r="I42" s="46">
        <v>13.734145734891818</v>
      </c>
      <c r="J42" s="19">
        <v>16084</v>
      </c>
      <c r="K42" s="72">
        <v>100</v>
      </c>
      <c r="L42" s="30"/>
      <c r="M42" s="19">
        <v>16084</v>
      </c>
      <c r="N42" s="44">
        <v>104.73399752555838</v>
      </c>
    </row>
    <row r="43" spans="1:14" ht="9.75">
      <c r="A43" s="19" t="s">
        <v>117</v>
      </c>
      <c r="B43" s="19">
        <v>3503</v>
      </c>
      <c r="C43" s="46">
        <v>21.357151566882088</v>
      </c>
      <c r="D43" s="19">
        <v>10569</v>
      </c>
      <c r="E43" s="46">
        <v>64.43726374832337</v>
      </c>
      <c r="F43" s="19">
        <v>279</v>
      </c>
      <c r="G43" s="46">
        <v>1.7010120716985733</v>
      </c>
      <c r="H43" s="19">
        <v>2051</v>
      </c>
      <c r="I43" s="46">
        <v>12.504572613095963</v>
      </c>
      <c r="J43" s="19">
        <v>16402</v>
      </c>
      <c r="K43" s="72">
        <v>100</v>
      </c>
      <c r="M43" s="19">
        <v>16402</v>
      </c>
      <c r="N43" s="29">
        <v>106.80471446246013</v>
      </c>
    </row>
    <row r="44" spans="1:14" s="53" customFormat="1" ht="9.75">
      <c r="A44" s="19" t="s">
        <v>127</v>
      </c>
      <c r="B44" s="19">
        <v>3581</v>
      </c>
      <c r="C44" s="46">
        <v>21.325631252977608</v>
      </c>
      <c r="D44" s="19">
        <v>10846</v>
      </c>
      <c r="E44" s="46">
        <v>64.59028108623154</v>
      </c>
      <c r="F44" s="19">
        <v>290</v>
      </c>
      <c r="G44" s="46">
        <v>1.727012863268223</v>
      </c>
      <c r="H44" s="19">
        <v>2075</v>
      </c>
      <c r="I44" s="46">
        <v>12.35707479752263</v>
      </c>
      <c r="J44" s="19">
        <v>16792</v>
      </c>
      <c r="K44" s="72">
        <v>100</v>
      </c>
      <c r="L44" s="30"/>
      <c r="M44" s="19">
        <v>16792</v>
      </c>
      <c r="N44" s="29">
        <v>109.34427296998112</v>
      </c>
    </row>
    <row r="45" spans="1:14" s="53" customFormat="1" ht="9.75">
      <c r="A45" s="19" t="s">
        <v>131</v>
      </c>
      <c r="B45" s="19">
        <v>3831</v>
      </c>
      <c r="C45" s="46">
        <f>B45/J45*100</f>
        <v>22.026102455010637</v>
      </c>
      <c r="D45" s="19">
        <v>11248</v>
      </c>
      <c r="E45" s="46">
        <f>D45/J45*100</f>
        <v>64.66969470476629</v>
      </c>
      <c r="F45" s="19">
        <v>291</v>
      </c>
      <c r="G45" s="46">
        <f>F45/J45*100</f>
        <v>1.6730868740297822</v>
      </c>
      <c r="H45" s="19">
        <f>1654+274+95</f>
        <v>2023</v>
      </c>
      <c r="I45" s="46">
        <f>H45/J45*100</f>
        <v>11.631115966193297</v>
      </c>
      <c r="J45" s="19">
        <f aca="true" t="shared" si="1" ref="J45:K47">SUM(H45,F45,D45,B45)</f>
        <v>17393</v>
      </c>
      <c r="K45" s="72">
        <f t="shared" si="1"/>
        <v>100</v>
      </c>
      <c r="L45" s="30"/>
      <c r="M45" s="19">
        <f>SUM(J45)</f>
        <v>17393</v>
      </c>
      <c r="N45" s="29">
        <f>M45/M36*100</f>
        <v>113.25779774695579</v>
      </c>
    </row>
    <row r="46" spans="1:14" s="53" customFormat="1" ht="9.75">
      <c r="A46" s="19" t="s">
        <v>139</v>
      </c>
      <c r="B46" s="19">
        <v>3988</v>
      </c>
      <c r="C46" s="46">
        <f>B46/J46*100</f>
        <v>22.403235773271167</v>
      </c>
      <c r="D46" s="19">
        <v>11491</v>
      </c>
      <c r="E46" s="46">
        <f>D46/J46*100</f>
        <v>64.55255322734678</v>
      </c>
      <c r="F46" s="19">
        <v>301</v>
      </c>
      <c r="G46" s="46">
        <f>F46/J46*100</f>
        <v>1.6909162406606373</v>
      </c>
      <c r="H46" s="19">
        <f>1662+103+256</f>
        <v>2021</v>
      </c>
      <c r="I46" s="46">
        <f>H46/J46*100</f>
        <v>11.35329475872142</v>
      </c>
      <c r="J46" s="19">
        <f t="shared" si="1"/>
        <v>17801</v>
      </c>
      <c r="K46" s="72">
        <f t="shared" si="1"/>
        <v>100</v>
      </c>
      <c r="L46" s="30"/>
      <c r="M46" s="19">
        <f>SUM(J46)</f>
        <v>17801</v>
      </c>
      <c r="N46" s="29">
        <f>M46/$M$36*100</f>
        <v>115.91456664713161</v>
      </c>
    </row>
    <row r="47" spans="1:14" s="53" customFormat="1" ht="9.75">
      <c r="A47" s="19" t="s">
        <v>186</v>
      </c>
      <c r="B47" s="19">
        <v>4032</v>
      </c>
      <c r="C47" s="46">
        <f>B47/J47*100</f>
        <v>22.167243938644233</v>
      </c>
      <c r="D47" s="19">
        <v>11755</v>
      </c>
      <c r="E47" s="46">
        <f>D47/J47*100</f>
        <v>64.62697234592336</v>
      </c>
      <c r="F47" s="19">
        <v>318</v>
      </c>
      <c r="G47" s="46">
        <f>F47/J47*100</f>
        <v>1.748309417779977</v>
      </c>
      <c r="H47" s="19">
        <f>1702+275+107</f>
        <v>2084</v>
      </c>
      <c r="I47" s="46">
        <f>H47/J47*100</f>
        <v>11.457474297652427</v>
      </c>
      <c r="J47" s="19">
        <f t="shared" si="1"/>
        <v>18189</v>
      </c>
      <c r="K47" s="72">
        <f t="shared" si="1"/>
        <v>100</v>
      </c>
      <c r="L47" s="30"/>
      <c r="M47" s="19">
        <f>SUM(J47)</f>
        <v>18189</v>
      </c>
      <c r="N47" s="29">
        <f>M47/$M$36*100</f>
        <v>118.44110177769096</v>
      </c>
    </row>
    <row r="48" spans="1:14" s="53" customFormat="1" ht="9.75">
      <c r="A48" s="19" t="s">
        <v>214</v>
      </c>
      <c r="B48" s="19">
        <v>4167</v>
      </c>
      <c r="C48" s="46">
        <f>B48/J48*100</f>
        <v>22.816623774845315</v>
      </c>
      <c r="D48" s="19">
        <v>11719</v>
      </c>
      <c r="E48" s="46">
        <f>D48/J48*100</f>
        <v>64.16798992498495</v>
      </c>
      <c r="F48" s="19">
        <v>316</v>
      </c>
      <c r="G48" s="46">
        <f>F48/J48*100</f>
        <v>1.7302743251382577</v>
      </c>
      <c r="H48" s="19">
        <v>2061</v>
      </c>
      <c r="I48" s="46">
        <f>H48/J48*100</f>
        <v>11.285111975031484</v>
      </c>
      <c r="J48" s="19">
        <f>SUM(H48,F48,D48,B48)</f>
        <v>18263</v>
      </c>
      <c r="K48" s="72">
        <f>SUM(I48,G48,E48,C48)</f>
        <v>100</v>
      </c>
      <c r="L48" s="30"/>
      <c r="M48" s="19">
        <f>SUM(J48)</f>
        <v>18263</v>
      </c>
      <c r="N48" s="29">
        <f>M48/$M$36*100</f>
        <v>118.92296672527188</v>
      </c>
    </row>
    <row r="49" spans="1:14" s="53" customFormat="1" ht="9.75">
      <c r="A49" s="36" t="s">
        <v>222</v>
      </c>
      <c r="B49" s="36">
        <v>4283</v>
      </c>
      <c r="C49" s="49">
        <f>B49/J49*100</f>
        <v>23.09143843001941</v>
      </c>
      <c r="D49" s="36">
        <v>11858</v>
      </c>
      <c r="E49" s="49">
        <f>D49/J49*100</f>
        <v>63.93142117748545</v>
      </c>
      <c r="F49" s="36">
        <v>301</v>
      </c>
      <c r="G49" s="49">
        <f>F49/J49*100</f>
        <v>1.6228164761699373</v>
      </c>
      <c r="H49" s="36">
        <v>2106</v>
      </c>
      <c r="I49" s="49">
        <f>H49/J49*100</f>
        <v>11.35432391632521</v>
      </c>
      <c r="J49" s="36">
        <f>SUM(H49,F49,D49,B49)</f>
        <v>18548</v>
      </c>
      <c r="K49" s="73">
        <f>SUM(I49,G49,E49,C49)</f>
        <v>100</v>
      </c>
      <c r="L49" s="30"/>
      <c r="M49" s="36">
        <f>SUM(J49)</f>
        <v>18548</v>
      </c>
      <c r="N49" s="41">
        <f>M49/$M$36*100</f>
        <v>120.77879794230644</v>
      </c>
    </row>
    <row r="50" spans="1:14" ht="9.75">
      <c r="A50" s="53"/>
      <c r="B50" s="53"/>
      <c r="C50" s="46"/>
      <c r="D50" s="53"/>
      <c r="E50" s="46"/>
      <c r="F50" s="53"/>
      <c r="G50" s="46"/>
      <c r="H50" s="53"/>
      <c r="I50" s="46"/>
      <c r="J50" s="53"/>
      <c r="K50" s="92"/>
      <c r="M50" s="53"/>
      <c r="N50" s="46"/>
    </row>
    <row r="51" spans="1:14" ht="9.75">
      <c r="A51" s="6" t="s">
        <v>156</v>
      </c>
      <c r="B51" s="7"/>
      <c r="C51" s="8"/>
      <c r="D51" s="7"/>
      <c r="E51" s="10"/>
      <c r="F51" s="9"/>
      <c r="G51" s="7"/>
      <c r="H51" s="8"/>
      <c r="I51" s="7"/>
      <c r="J51" s="7"/>
      <c r="K51" s="7"/>
      <c r="L51" s="7"/>
      <c r="M51" s="7"/>
      <c r="N51" s="7"/>
    </row>
    <row r="52" spans="1:14" ht="9.75">
      <c r="A52" s="6" t="s">
        <v>185</v>
      </c>
      <c r="B52" s="7"/>
      <c r="C52" s="8"/>
      <c r="D52" s="7"/>
      <c r="E52" s="10"/>
      <c r="F52" s="9"/>
      <c r="G52" s="7"/>
      <c r="H52" s="8"/>
      <c r="I52" s="7"/>
      <c r="J52" s="7"/>
      <c r="K52" s="7"/>
      <c r="L52" s="7"/>
      <c r="M52" s="7"/>
      <c r="N52" s="7"/>
    </row>
    <row r="54" spans="1:14" ht="9.75">
      <c r="A54" s="11"/>
      <c r="B54" s="12" t="s">
        <v>11</v>
      </c>
      <c r="C54" s="13"/>
      <c r="D54" s="12" t="s">
        <v>9</v>
      </c>
      <c r="E54" s="13"/>
      <c r="F54" s="12" t="s">
        <v>0</v>
      </c>
      <c r="G54" s="13"/>
      <c r="H54" s="12" t="s">
        <v>47</v>
      </c>
      <c r="I54" s="13"/>
      <c r="J54" s="12" t="s">
        <v>4</v>
      </c>
      <c r="K54" s="14"/>
      <c r="M54" s="12" t="s">
        <v>23</v>
      </c>
      <c r="N54" s="15"/>
    </row>
    <row r="55" spans="1:14" ht="9.75">
      <c r="A55" s="16" t="s">
        <v>24</v>
      </c>
      <c r="B55" s="17" t="s">
        <v>5</v>
      </c>
      <c r="C55" s="18"/>
      <c r="D55" s="16" t="s">
        <v>12</v>
      </c>
      <c r="E55" s="8"/>
      <c r="F55" s="19"/>
      <c r="H55" s="16" t="s">
        <v>51</v>
      </c>
      <c r="I55" s="8"/>
      <c r="J55" s="19"/>
      <c r="K55" s="20"/>
      <c r="M55" s="16" t="s">
        <v>17</v>
      </c>
      <c r="N55" s="21"/>
    </row>
    <row r="56" spans="1:14" s="81" customFormat="1" ht="9.75">
      <c r="A56" s="22"/>
      <c r="B56" s="61" t="s">
        <v>25</v>
      </c>
      <c r="C56" s="74" t="s">
        <v>26</v>
      </c>
      <c r="D56" s="61" t="s">
        <v>25</v>
      </c>
      <c r="E56" s="74" t="s">
        <v>26</v>
      </c>
      <c r="F56" s="61" t="s">
        <v>25</v>
      </c>
      <c r="G56" s="74" t="s">
        <v>26</v>
      </c>
      <c r="H56" s="61" t="s">
        <v>25</v>
      </c>
      <c r="I56" s="74" t="s">
        <v>26</v>
      </c>
      <c r="J56" s="61" t="s">
        <v>25</v>
      </c>
      <c r="K56" s="75" t="s">
        <v>26</v>
      </c>
      <c r="L56" s="26"/>
      <c r="M56" s="61" t="s">
        <v>25</v>
      </c>
      <c r="N56" s="75" t="s">
        <v>26</v>
      </c>
    </row>
    <row r="57" spans="1:14" s="53" customFormat="1" ht="9.75">
      <c r="A57" s="19" t="s">
        <v>33</v>
      </c>
      <c r="B57" s="19">
        <v>74249</v>
      </c>
      <c r="C57" s="46">
        <v>16.78136915215087</v>
      </c>
      <c r="D57" s="19">
        <v>329582</v>
      </c>
      <c r="E57" s="42">
        <v>74.49039324306305</v>
      </c>
      <c r="F57" s="19">
        <v>14147</v>
      </c>
      <c r="G57" s="42">
        <v>3.1974306643251538</v>
      </c>
      <c r="H57" s="19">
        <v>24471</v>
      </c>
      <c r="I57" s="46">
        <v>5.530806940460935</v>
      </c>
      <c r="J57" s="19">
        <v>442449</v>
      </c>
      <c r="K57" s="72">
        <v>100</v>
      </c>
      <c r="L57" s="30"/>
      <c r="M57" s="19">
        <v>442449</v>
      </c>
      <c r="N57" s="44">
        <v>98.14903958135996</v>
      </c>
    </row>
    <row r="58" spans="1:14" s="53" customFormat="1" ht="9.75">
      <c r="A58" s="19" t="s">
        <v>34</v>
      </c>
      <c r="B58" s="19">
        <v>74895</v>
      </c>
      <c r="C58" s="46">
        <v>16.68084670414354</v>
      </c>
      <c r="D58" s="19">
        <v>334864</v>
      </c>
      <c r="E58" s="46">
        <v>74.58194873805091</v>
      </c>
      <c r="F58" s="19">
        <v>14181</v>
      </c>
      <c r="G58" s="46">
        <v>3.158436305647367</v>
      </c>
      <c r="H58" s="19">
        <v>25048</v>
      </c>
      <c r="I58" s="46">
        <v>5.578768252158187</v>
      </c>
      <c r="J58" s="19">
        <v>448988</v>
      </c>
      <c r="K58" s="72">
        <v>100</v>
      </c>
      <c r="L58" s="30"/>
      <c r="M58" s="19">
        <v>448988</v>
      </c>
      <c r="N58" s="44">
        <v>99.59959449237233</v>
      </c>
    </row>
    <row r="59" spans="1:14" s="53" customFormat="1" ht="9.75">
      <c r="A59" s="19" t="s">
        <v>35</v>
      </c>
      <c r="B59" s="19">
        <v>75027</v>
      </c>
      <c r="C59" s="46">
        <v>16.60194239207642</v>
      </c>
      <c r="D59" s="19">
        <v>337616</v>
      </c>
      <c r="E59" s="46">
        <v>74.70752372670204</v>
      </c>
      <c r="F59" s="19">
        <v>14157</v>
      </c>
      <c r="G59" s="46">
        <v>3.1326548901678843</v>
      </c>
      <c r="H59" s="19">
        <v>25117</v>
      </c>
      <c r="I59" s="46">
        <v>5.557878991053667</v>
      </c>
      <c r="J59" s="19">
        <v>451917</v>
      </c>
      <c r="K59" s="72">
        <v>100</v>
      </c>
      <c r="L59" s="30"/>
      <c r="M59" s="19">
        <v>451917</v>
      </c>
      <c r="N59" s="44">
        <v>100.24933838812937</v>
      </c>
    </row>
    <row r="60" spans="1:14" s="53" customFormat="1" ht="9.75">
      <c r="A60" s="19" t="s">
        <v>36</v>
      </c>
      <c r="B60" s="19">
        <v>74452</v>
      </c>
      <c r="C60" s="46">
        <v>16.515784406590164</v>
      </c>
      <c r="D60" s="19">
        <v>337337</v>
      </c>
      <c r="E60" s="46">
        <v>74.83190732775353</v>
      </c>
      <c r="F60" s="19">
        <v>13404</v>
      </c>
      <c r="G60" s="46">
        <v>2.973426827834505</v>
      </c>
      <c r="H60" s="19">
        <v>25600</v>
      </c>
      <c r="I60" s="46">
        <v>5.678881437821794</v>
      </c>
      <c r="J60" s="19">
        <v>450793</v>
      </c>
      <c r="K60" s="72">
        <v>100</v>
      </c>
      <c r="L60" s="30"/>
      <c r="M60" s="33">
        <v>450793</v>
      </c>
      <c r="N60" s="34">
        <v>100</v>
      </c>
    </row>
    <row r="61" spans="1:14" s="53" customFormat="1" ht="9.75">
      <c r="A61" s="19" t="s">
        <v>37</v>
      </c>
      <c r="B61" s="19">
        <v>74026</v>
      </c>
      <c r="C61" s="46">
        <v>16.53196359778907</v>
      </c>
      <c r="D61" s="19">
        <v>334845</v>
      </c>
      <c r="E61" s="46">
        <v>74.77974429121768</v>
      </c>
      <c r="F61" s="19">
        <v>13568</v>
      </c>
      <c r="G61" s="46">
        <v>3.030093238791804</v>
      </c>
      <c r="H61" s="19">
        <v>25336</v>
      </c>
      <c r="I61" s="46">
        <v>5.6581988722014405</v>
      </c>
      <c r="J61" s="19">
        <v>447775</v>
      </c>
      <c r="K61" s="72">
        <v>100</v>
      </c>
      <c r="L61" s="30"/>
      <c r="M61" s="19">
        <v>447775</v>
      </c>
      <c r="N61" s="44">
        <v>99.33051311799429</v>
      </c>
    </row>
    <row r="62" spans="1:14" s="53" customFormat="1" ht="9.75">
      <c r="A62" s="19" t="s">
        <v>38</v>
      </c>
      <c r="B62" s="19">
        <v>73337</v>
      </c>
      <c r="C62" s="46">
        <v>16.597075590618896</v>
      </c>
      <c r="D62" s="19">
        <v>330828</v>
      </c>
      <c r="E62" s="46">
        <v>74.87049270481842</v>
      </c>
      <c r="F62" s="19">
        <v>13469</v>
      </c>
      <c r="G62" s="46">
        <v>3.048202287113543</v>
      </c>
      <c r="H62" s="19">
        <v>24233</v>
      </c>
      <c r="I62" s="46">
        <v>5.484229417449142</v>
      </c>
      <c r="J62" s="19">
        <v>441867</v>
      </c>
      <c r="K62" s="72">
        <v>100</v>
      </c>
      <c r="L62" s="30"/>
      <c r="M62" s="19">
        <v>441867</v>
      </c>
      <c r="N62" s="44">
        <v>98.01993376117198</v>
      </c>
    </row>
    <row r="63" spans="1:14" s="53" customFormat="1" ht="9.75">
      <c r="A63" s="19" t="s">
        <v>39</v>
      </c>
      <c r="B63" s="19">
        <v>71596</v>
      </c>
      <c r="C63" s="46">
        <v>16.420159394530128</v>
      </c>
      <c r="D63" s="19">
        <v>327187</v>
      </c>
      <c r="E63" s="46">
        <v>75.03858723697036</v>
      </c>
      <c r="F63" s="19">
        <v>13659</v>
      </c>
      <c r="G63" s="46">
        <v>3.1326185425147637</v>
      </c>
      <c r="H63" s="19">
        <v>23583</v>
      </c>
      <c r="I63" s="46">
        <v>5.408634825984748</v>
      </c>
      <c r="J63" s="19">
        <v>436025</v>
      </c>
      <c r="K63" s="72">
        <v>100</v>
      </c>
      <c r="L63" s="30"/>
      <c r="M63" s="19">
        <v>436025</v>
      </c>
      <c r="N63" s="44">
        <v>96.72399527055656</v>
      </c>
    </row>
    <row r="64" spans="1:14" s="53" customFormat="1" ht="9.75">
      <c r="A64" s="19" t="s">
        <v>40</v>
      </c>
      <c r="B64" s="19">
        <v>70336</v>
      </c>
      <c r="C64" s="46">
        <v>16.31823528456454</v>
      </c>
      <c r="D64" s="19">
        <v>323981</v>
      </c>
      <c r="E64" s="46">
        <v>75.16489686260954</v>
      </c>
      <c r="F64" s="19">
        <v>13595</v>
      </c>
      <c r="G64" s="46">
        <v>3.1540947550849485</v>
      </c>
      <c r="H64" s="19">
        <v>23115</v>
      </c>
      <c r="I64" s="29">
        <v>5.362773097740977</v>
      </c>
      <c r="J64" s="19">
        <v>431027</v>
      </c>
      <c r="K64" s="72">
        <v>100</v>
      </c>
      <c r="L64" s="30"/>
      <c r="M64" s="19">
        <v>431027</v>
      </c>
      <c r="N64" s="44">
        <v>95.61528240234432</v>
      </c>
    </row>
    <row r="65" spans="1:14" s="53" customFormat="1" ht="9.75">
      <c r="A65" s="19" t="s">
        <v>41</v>
      </c>
      <c r="B65" s="19">
        <v>69690</v>
      </c>
      <c r="C65" s="46">
        <v>16.24074238067051</v>
      </c>
      <c r="D65" s="19">
        <v>322705</v>
      </c>
      <c r="E65" s="46">
        <v>75.20402884135855</v>
      </c>
      <c r="F65" s="19">
        <v>13456</v>
      </c>
      <c r="G65" s="46">
        <v>3.135821918127456</v>
      </c>
      <c r="H65" s="19">
        <v>23255</v>
      </c>
      <c r="I65" s="29">
        <v>5.419406859843488</v>
      </c>
      <c r="J65" s="19">
        <v>429106</v>
      </c>
      <c r="K65" s="72">
        <v>100</v>
      </c>
      <c r="L65" s="30"/>
      <c r="M65" s="19">
        <v>429106</v>
      </c>
      <c r="N65" s="44">
        <v>95.18914446320152</v>
      </c>
    </row>
    <row r="66" spans="1:14" s="53" customFormat="1" ht="9.75">
      <c r="A66" s="19" t="s">
        <v>110</v>
      </c>
      <c r="B66" s="19">
        <v>69929</v>
      </c>
      <c r="C66" s="46">
        <v>16.25639583134765</v>
      </c>
      <c r="D66" s="19">
        <v>323332</v>
      </c>
      <c r="E66" s="46">
        <v>75.16499559469317</v>
      </c>
      <c r="F66" s="19">
        <v>13514</v>
      </c>
      <c r="G66" s="46">
        <v>3.141599812164226</v>
      </c>
      <c r="H66" s="19">
        <v>23388</v>
      </c>
      <c r="I66" s="46">
        <v>5.437008761794948</v>
      </c>
      <c r="J66" s="19">
        <v>430163</v>
      </c>
      <c r="K66" s="72">
        <v>100</v>
      </c>
      <c r="L66" s="30"/>
      <c r="M66" s="19">
        <v>430163</v>
      </c>
      <c r="N66" s="44">
        <v>95.42362015381782</v>
      </c>
    </row>
    <row r="67" spans="1:14" ht="9.75">
      <c r="A67" s="19" t="s">
        <v>117</v>
      </c>
      <c r="B67" s="19">
        <v>71976</v>
      </c>
      <c r="C67" s="46">
        <v>16.516553039255957</v>
      </c>
      <c r="D67" s="19">
        <v>327337</v>
      </c>
      <c r="E67" s="46">
        <v>75.11502337183126</v>
      </c>
      <c r="F67" s="19">
        <v>13616</v>
      </c>
      <c r="G67" s="46">
        <v>3.124505198712197</v>
      </c>
      <c r="H67" s="19">
        <v>22852</v>
      </c>
      <c r="I67" s="46">
        <v>5.243918390200582</v>
      </c>
      <c r="J67" s="19">
        <v>435781</v>
      </c>
      <c r="K67" s="72">
        <v>100</v>
      </c>
      <c r="M67" s="19">
        <v>435781</v>
      </c>
      <c r="N67" s="29">
        <v>96.66986843185231</v>
      </c>
    </row>
    <row r="68" spans="1:14" s="53" customFormat="1" ht="9.75">
      <c r="A68" s="19" t="s">
        <v>127</v>
      </c>
      <c r="B68" s="19">
        <v>74072</v>
      </c>
      <c r="C68" s="46">
        <v>16.656098076516592</v>
      </c>
      <c r="D68" s="19">
        <v>333559</v>
      </c>
      <c r="E68" s="46">
        <v>75.00528429507504</v>
      </c>
      <c r="F68" s="19">
        <v>13951</v>
      </c>
      <c r="G68" s="46">
        <v>3.137072365610257</v>
      </c>
      <c r="H68" s="19">
        <v>23132</v>
      </c>
      <c r="I68" s="46">
        <v>5.201545262798113</v>
      </c>
      <c r="J68" s="19">
        <v>444714</v>
      </c>
      <c r="K68" s="72">
        <v>100</v>
      </c>
      <c r="L68" s="30"/>
      <c r="M68" s="19">
        <v>444714</v>
      </c>
      <c r="N68" s="29">
        <v>98.65148748982348</v>
      </c>
    </row>
    <row r="69" spans="1:14" s="53" customFormat="1" ht="9.75">
      <c r="A69" s="19" t="s">
        <v>131</v>
      </c>
      <c r="B69" s="19">
        <f>SUM(B45,B21)</f>
        <v>75298</v>
      </c>
      <c r="C69" s="46">
        <f>B69/J69*100</f>
        <v>16.64261196487498</v>
      </c>
      <c r="D69" s="19">
        <f>SUM(D45,D21)</f>
        <v>339908</v>
      </c>
      <c r="E69" s="46">
        <f>D69/J69*100</f>
        <v>75.12758569625653</v>
      </c>
      <c r="F69" s="19">
        <f>SUM(F45,F21)</f>
        <v>14054</v>
      </c>
      <c r="G69" s="46">
        <f>F69/J69*100</f>
        <v>3.106261368885667</v>
      </c>
      <c r="H69" s="19">
        <f>SUM(H45,H21)</f>
        <v>23181</v>
      </c>
      <c r="I69" s="46">
        <f>H69/J69*100</f>
        <v>5.123540969982827</v>
      </c>
      <c r="J69" s="19">
        <f aca="true" t="shared" si="2" ref="J69:K71">SUM(H69,F69,D69,B69)</f>
        <v>452441</v>
      </c>
      <c r="K69" s="72">
        <f t="shared" si="2"/>
        <v>100</v>
      </c>
      <c r="L69" s="30"/>
      <c r="M69" s="19">
        <f>SUM(J69)</f>
        <v>452441</v>
      </c>
      <c r="N69" s="29">
        <f>M69/M60*100</f>
        <v>100.36557799255978</v>
      </c>
    </row>
    <row r="70" spans="1:14" s="53" customFormat="1" ht="9.75">
      <c r="A70" s="19" t="s">
        <v>139</v>
      </c>
      <c r="B70" s="19">
        <f>SUM(B46,B22)</f>
        <v>76311</v>
      </c>
      <c r="C70" s="46">
        <f>B70/J70*100</f>
        <v>16.685434163257543</v>
      </c>
      <c r="D70" s="19">
        <f>SUM(D46,D22)</f>
        <v>344092</v>
      </c>
      <c r="E70" s="46">
        <f>D70/J70*100</f>
        <v>75.2358691683193</v>
      </c>
      <c r="F70" s="19">
        <f>SUM(F46,F22)</f>
        <v>13912</v>
      </c>
      <c r="G70" s="46">
        <f>F70/J70*100</f>
        <v>3.0418650008418044</v>
      </c>
      <c r="H70" s="19">
        <f>SUM(H46,H22)</f>
        <v>23036</v>
      </c>
      <c r="I70" s="46">
        <f>H70/J70*100</f>
        <v>5.036831667581354</v>
      </c>
      <c r="J70" s="19">
        <f t="shared" si="2"/>
        <v>457351</v>
      </c>
      <c r="K70" s="72">
        <f t="shared" si="2"/>
        <v>100</v>
      </c>
      <c r="L70" s="30"/>
      <c r="M70" s="19">
        <f>SUM(J70)</f>
        <v>457351</v>
      </c>
      <c r="N70" s="29">
        <f>M70/$M$60*100</f>
        <v>101.45476970582949</v>
      </c>
    </row>
    <row r="71" spans="1:14" s="53" customFormat="1" ht="9.75">
      <c r="A71" s="19" t="s">
        <v>186</v>
      </c>
      <c r="B71" s="19">
        <f>SUM(B47,B23)</f>
        <v>76528</v>
      </c>
      <c r="C71" s="46">
        <f>B71/J71*100</f>
        <v>16.726444559556047</v>
      </c>
      <c r="D71" s="19">
        <f>SUM(D47,D23)</f>
        <v>344332</v>
      </c>
      <c r="E71" s="46">
        <f>D71/J71*100</f>
        <v>75.25938359921928</v>
      </c>
      <c r="F71" s="19">
        <f>SUM(F47,F23)</f>
        <v>14034</v>
      </c>
      <c r="G71" s="46">
        <f>F71/J71*100</f>
        <v>3.067359959084382</v>
      </c>
      <c r="H71" s="19">
        <f>SUM(H47,H23)</f>
        <v>22633</v>
      </c>
      <c r="I71" s="46">
        <f>H71/J71*100</f>
        <v>4.946811882140289</v>
      </c>
      <c r="J71" s="19">
        <f t="shared" si="2"/>
        <v>457527</v>
      </c>
      <c r="K71" s="72">
        <f t="shared" si="2"/>
        <v>99.99999999999999</v>
      </c>
      <c r="L71" s="30"/>
      <c r="M71" s="19">
        <f>SUM(J71)</f>
        <v>457527</v>
      </c>
      <c r="N71" s="29">
        <f>M71/$M$60*100</f>
        <v>101.49381201571452</v>
      </c>
    </row>
    <row r="72" spans="1:14" s="53" customFormat="1" ht="9.75">
      <c r="A72" s="19" t="s">
        <v>214</v>
      </c>
      <c r="B72" s="19">
        <f>SUM(B48,B24)</f>
        <v>76459</v>
      </c>
      <c r="C72" s="46">
        <f>B72/J72*100</f>
        <v>16.746098147523533</v>
      </c>
      <c r="D72" s="19">
        <f>SUM(D48,D24)</f>
        <v>343418</v>
      </c>
      <c r="E72" s="46">
        <f>D72/J72*100</f>
        <v>75.21562580763856</v>
      </c>
      <c r="F72" s="19">
        <f>SUM(F48,F24)</f>
        <v>14223</v>
      </c>
      <c r="G72" s="46">
        <f>F72/J72*100</f>
        <v>3.1151303829794688</v>
      </c>
      <c r="H72" s="19">
        <f>SUM(H48,H24)</f>
        <v>22478</v>
      </c>
      <c r="I72" s="46">
        <f>H72/J72*100</f>
        <v>4.923145661858434</v>
      </c>
      <c r="J72" s="19">
        <f>SUM(H72,F72,D72,B72)</f>
        <v>456578</v>
      </c>
      <c r="K72" s="72">
        <f>SUM(I72,G72,E72,C72)</f>
        <v>100</v>
      </c>
      <c r="L72" s="30"/>
      <c r="M72" s="19">
        <f>SUM(J72)</f>
        <v>456578</v>
      </c>
      <c r="N72" s="29">
        <f>M72/$M$60*100</f>
        <v>101.28329410616404</v>
      </c>
    </row>
    <row r="73" spans="1:14" s="53" customFormat="1" ht="9.75">
      <c r="A73" s="36" t="s">
        <v>222</v>
      </c>
      <c r="B73" s="36">
        <f>SUM(B49,B25)</f>
        <v>76632</v>
      </c>
      <c r="C73" s="49">
        <f>B73/J73*100</f>
        <v>16.853532265655584</v>
      </c>
      <c r="D73" s="36">
        <f>SUM(D49,D25)</f>
        <v>341319</v>
      </c>
      <c r="E73" s="49">
        <f>D73/J73*100</f>
        <v>75.06564854605516</v>
      </c>
      <c r="F73" s="36">
        <f>SUM(F49,F25)</f>
        <v>14278</v>
      </c>
      <c r="G73" s="49">
        <f>F73/J73*100</f>
        <v>3.1401338042727636</v>
      </c>
      <c r="H73" s="36">
        <f>SUM(H49,H25)</f>
        <v>22465</v>
      </c>
      <c r="I73" s="49">
        <f>H73/J73*100</f>
        <v>4.940685384016503</v>
      </c>
      <c r="J73" s="36">
        <f>SUM(H73,F73,D73,B73)</f>
        <v>454694</v>
      </c>
      <c r="K73" s="73">
        <f>SUM(I73,G73,E73,C73)</f>
        <v>100.00000000000001</v>
      </c>
      <c r="L73" s="30"/>
      <c r="M73" s="36">
        <f>SUM(J73)</f>
        <v>454694</v>
      </c>
      <c r="N73" s="41">
        <f>M73/$M$60*100</f>
        <v>100.86536392534933</v>
      </c>
    </row>
    <row r="74" spans="1:14" ht="9.75">
      <c r="A74" s="53"/>
      <c r="B74" s="53"/>
      <c r="C74" s="46"/>
      <c r="D74" s="53"/>
      <c r="E74" s="46"/>
      <c r="F74" s="53"/>
      <c r="G74" s="46"/>
      <c r="H74" s="53"/>
      <c r="I74" s="46"/>
      <c r="J74" s="53"/>
      <c r="K74" s="92"/>
      <c r="M74" s="53"/>
      <c r="N74" s="46"/>
    </row>
    <row r="75" ht="10.5" customHeight="1">
      <c r="A75" s="5" t="s">
        <v>140</v>
      </c>
    </row>
    <row r="76" ht="10.5" customHeight="1">
      <c r="A76" s="5" t="s">
        <v>42</v>
      </c>
    </row>
    <row r="77" ht="10.5" customHeight="1">
      <c r="A77" s="5" t="s">
        <v>43</v>
      </c>
    </row>
    <row r="78" ht="10.5" customHeight="1">
      <c r="A78" s="5" t="s">
        <v>44</v>
      </c>
    </row>
    <row r="79" ht="9.75">
      <c r="A79" s="2" t="s">
        <v>141</v>
      </c>
    </row>
  </sheetData>
  <sheetProtection/>
  <mergeCells count="1">
    <mergeCell ref="H7:I7"/>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89"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O79"/>
  <sheetViews>
    <sheetView zoomScalePageLayoutView="0" workbookViewId="0" topLeftCell="A1">
      <selection activeCell="A11" sqref="A11"/>
    </sheetView>
  </sheetViews>
  <sheetFormatPr defaultColWidth="9.140625" defaultRowHeight="12.75"/>
  <cols>
    <col min="1" max="1" width="10.421875" style="82" customWidth="1"/>
    <col min="2" max="12" width="6.7109375" style="82" customWidth="1"/>
    <col min="13" max="13" width="2.8515625" style="82" customWidth="1"/>
    <col min="14" max="15" width="6.7109375" style="82" customWidth="1"/>
    <col min="16" max="16384" width="9.140625" style="82" customWidth="1"/>
  </cols>
  <sheetData>
    <row r="1" spans="1:15" ht="12.75">
      <c r="A1" s="1" t="s">
        <v>219</v>
      </c>
      <c r="B1" s="5"/>
      <c r="C1" s="5"/>
      <c r="D1" s="5"/>
      <c r="E1" s="5"/>
      <c r="F1" s="5"/>
      <c r="G1" s="5"/>
      <c r="H1" s="5"/>
      <c r="I1" s="5"/>
      <c r="J1" s="5"/>
      <c r="K1" s="5"/>
      <c r="L1" s="5"/>
      <c r="M1" s="5"/>
      <c r="N1" s="5"/>
      <c r="O1" s="5"/>
    </row>
    <row r="2" spans="1:15" ht="9.75" customHeight="1">
      <c r="A2" s="83"/>
      <c r="B2" s="5"/>
      <c r="C2" s="5"/>
      <c r="D2" s="5"/>
      <c r="E2" s="5"/>
      <c r="F2" s="5"/>
      <c r="G2" s="5"/>
      <c r="H2" s="5"/>
      <c r="I2" s="5"/>
      <c r="J2" s="5"/>
      <c r="K2" s="5"/>
      <c r="L2" s="5"/>
      <c r="M2" s="5"/>
      <c r="N2" s="5"/>
      <c r="O2" s="5"/>
    </row>
    <row r="3" spans="1:15" ht="12.75">
      <c r="A3" s="6" t="s">
        <v>157</v>
      </c>
      <c r="B3" s="7"/>
      <c r="C3" s="7"/>
      <c r="D3" s="7"/>
      <c r="E3" s="7"/>
      <c r="F3" s="7"/>
      <c r="G3" s="9"/>
      <c r="H3" s="9"/>
      <c r="I3" s="9"/>
      <c r="J3" s="84"/>
      <c r="K3" s="84"/>
      <c r="L3" s="84"/>
      <c r="M3" s="84"/>
      <c r="N3" s="84"/>
      <c r="O3" s="84"/>
    </row>
    <row r="4" spans="1:15" ht="12.75">
      <c r="A4" s="6" t="s">
        <v>185</v>
      </c>
      <c r="B4" s="7"/>
      <c r="C4" s="7"/>
      <c r="D4" s="7"/>
      <c r="E4" s="7"/>
      <c r="F4" s="7"/>
      <c r="G4" s="9"/>
      <c r="H4" s="9"/>
      <c r="I4" s="9"/>
      <c r="J4" s="84"/>
      <c r="K4" s="84"/>
      <c r="L4" s="84"/>
      <c r="M4" s="84"/>
      <c r="N4" s="84"/>
      <c r="O4" s="84"/>
    </row>
    <row r="5" spans="1:15" ht="8.25" customHeight="1">
      <c r="A5" s="2"/>
      <c r="B5" s="2"/>
      <c r="C5" s="2"/>
      <c r="D5" s="2"/>
      <c r="E5" s="2"/>
      <c r="F5" s="2"/>
      <c r="G5" s="2"/>
      <c r="H5" s="2"/>
      <c r="I5" s="2"/>
      <c r="J5" s="2"/>
      <c r="K5" s="2"/>
      <c r="L5" s="2"/>
      <c r="M5" s="5"/>
      <c r="N5" s="5"/>
      <c r="O5" s="5"/>
    </row>
    <row r="6" spans="1:15" ht="12" customHeight="1">
      <c r="A6" s="11"/>
      <c r="B6" s="12" t="s">
        <v>11</v>
      </c>
      <c r="C6" s="13"/>
      <c r="D6" s="12" t="s">
        <v>9</v>
      </c>
      <c r="E6" s="54"/>
      <c r="F6" s="12" t="s">
        <v>0</v>
      </c>
      <c r="G6" s="54"/>
      <c r="H6" s="12" t="s">
        <v>122</v>
      </c>
      <c r="I6" s="54"/>
      <c r="J6" s="11"/>
      <c r="K6" s="85" t="s">
        <v>4</v>
      </c>
      <c r="L6" s="86"/>
      <c r="M6" s="5"/>
      <c r="N6" s="12" t="s">
        <v>45</v>
      </c>
      <c r="O6" s="56"/>
    </row>
    <row r="7" spans="1:15" ht="12" customHeight="1">
      <c r="A7" s="57" t="s">
        <v>24</v>
      </c>
      <c r="B7" s="17" t="s">
        <v>5</v>
      </c>
      <c r="C7" s="18"/>
      <c r="D7" s="16" t="s">
        <v>12</v>
      </c>
      <c r="E7" s="7"/>
      <c r="F7" s="19"/>
      <c r="G7" s="2"/>
      <c r="H7" s="16" t="s">
        <v>123</v>
      </c>
      <c r="I7" s="7"/>
      <c r="J7" s="19"/>
      <c r="K7" s="53"/>
      <c r="L7" s="58"/>
      <c r="M7" s="5"/>
      <c r="N7" s="59" t="s">
        <v>46</v>
      </c>
      <c r="O7" s="60"/>
    </row>
    <row r="8" spans="1:15" ht="12" customHeight="1">
      <c r="A8" s="22"/>
      <c r="B8" s="61" t="s">
        <v>2</v>
      </c>
      <c r="C8" s="62" t="s">
        <v>3</v>
      </c>
      <c r="D8" s="61" t="s">
        <v>2</v>
      </c>
      <c r="E8" s="62" t="s">
        <v>3</v>
      </c>
      <c r="F8" s="61" t="s">
        <v>2</v>
      </c>
      <c r="G8" s="62" t="s">
        <v>3</v>
      </c>
      <c r="H8" s="61" t="s">
        <v>2</v>
      </c>
      <c r="I8" s="62" t="s">
        <v>3</v>
      </c>
      <c r="J8" s="61" t="s">
        <v>2</v>
      </c>
      <c r="K8" s="62" t="s">
        <v>3</v>
      </c>
      <c r="L8" s="63" t="s">
        <v>4</v>
      </c>
      <c r="M8" s="5"/>
      <c r="N8" s="61" t="s">
        <v>2</v>
      </c>
      <c r="O8" s="63" t="s">
        <v>3</v>
      </c>
    </row>
    <row r="9" spans="1:15" ht="12.75">
      <c r="A9" s="19" t="s">
        <v>33</v>
      </c>
      <c r="B9" s="19">
        <v>37140</v>
      </c>
      <c r="C9" s="53">
        <v>34529</v>
      </c>
      <c r="D9" s="19">
        <v>157605</v>
      </c>
      <c r="E9" s="53">
        <v>162933</v>
      </c>
      <c r="F9" s="19">
        <v>9601</v>
      </c>
      <c r="G9" s="53">
        <v>4279</v>
      </c>
      <c r="H9" s="19">
        <v>13780</v>
      </c>
      <c r="I9" s="53">
        <v>8360</v>
      </c>
      <c r="J9" s="19">
        <v>218126</v>
      </c>
      <c r="K9" s="53">
        <v>210101</v>
      </c>
      <c r="L9" s="58">
        <v>428227</v>
      </c>
      <c r="M9" s="32"/>
      <c r="N9" s="64">
        <v>50.937003038108294</v>
      </c>
      <c r="O9" s="29">
        <v>49.062996961891706</v>
      </c>
    </row>
    <row r="10" spans="1:15" s="87" customFormat="1" ht="12.75">
      <c r="A10" s="19" t="s">
        <v>34</v>
      </c>
      <c r="B10" s="19">
        <v>37269</v>
      </c>
      <c r="C10" s="53">
        <v>34962</v>
      </c>
      <c r="D10" s="19">
        <v>160093</v>
      </c>
      <c r="E10" s="53">
        <v>165470</v>
      </c>
      <c r="F10" s="19">
        <v>9526</v>
      </c>
      <c r="G10" s="53">
        <v>4384</v>
      </c>
      <c r="H10" s="19">
        <v>14084</v>
      </c>
      <c r="I10" s="53">
        <v>8642</v>
      </c>
      <c r="J10" s="19">
        <v>220972</v>
      </c>
      <c r="K10" s="53">
        <v>213458</v>
      </c>
      <c r="L10" s="58">
        <v>434430</v>
      </c>
      <c r="M10" s="30"/>
      <c r="N10" s="64">
        <v>50.86481136201459</v>
      </c>
      <c r="O10" s="29">
        <v>49.13518863798541</v>
      </c>
    </row>
    <row r="11" spans="1:15" s="87" customFormat="1" ht="12.75">
      <c r="A11" s="19" t="s">
        <v>35</v>
      </c>
      <c r="B11" s="19">
        <v>37253</v>
      </c>
      <c r="C11" s="53">
        <v>35089</v>
      </c>
      <c r="D11" s="19">
        <v>161220</v>
      </c>
      <c r="E11" s="53">
        <v>166805</v>
      </c>
      <c r="F11" s="19">
        <v>9439</v>
      </c>
      <c r="G11" s="53">
        <v>4447</v>
      </c>
      <c r="H11" s="19">
        <v>14107</v>
      </c>
      <c r="I11" s="53">
        <v>8596</v>
      </c>
      <c r="J11" s="19">
        <v>222019</v>
      </c>
      <c r="K11" s="53">
        <v>214937</v>
      </c>
      <c r="L11" s="58">
        <v>436956</v>
      </c>
      <c r="M11" s="30"/>
      <c r="N11" s="64">
        <v>50.81037907706955</v>
      </c>
      <c r="O11" s="29">
        <v>49.18962092293045</v>
      </c>
    </row>
    <row r="12" spans="1:15" s="87" customFormat="1" ht="12.75">
      <c r="A12" s="19" t="s">
        <v>36</v>
      </c>
      <c r="B12" s="19">
        <v>36689</v>
      </c>
      <c r="C12" s="53">
        <v>34992</v>
      </c>
      <c r="D12" s="19">
        <v>160853</v>
      </c>
      <c r="E12" s="53">
        <v>166558</v>
      </c>
      <c r="F12" s="19">
        <v>9069</v>
      </c>
      <c r="G12" s="53">
        <v>4182</v>
      </c>
      <c r="H12" s="19">
        <v>14426</v>
      </c>
      <c r="I12" s="53">
        <v>8667</v>
      </c>
      <c r="J12" s="19">
        <v>221037</v>
      </c>
      <c r="K12" s="53">
        <v>214399</v>
      </c>
      <c r="L12" s="58">
        <v>435436</v>
      </c>
      <c r="M12" s="30"/>
      <c r="N12" s="64">
        <v>50.76222452897785</v>
      </c>
      <c r="O12" s="29">
        <v>49.23777547102215</v>
      </c>
    </row>
    <row r="13" spans="1:15" s="87" customFormat="1" ht="12.75">
      <c r="A13" s="19" t="s">
        <v>37</v>
      </c>
      <c r="B13" s="19">
        <v>36158</v>
      </c>
      <c r="C13" s="53">
        <v>34989</v>
      </c>
      <c r="D13" s="19">
        <v>159879</v>
      </c>
      <c r="E13" s="53">
        <v>165004</v>
      </c>
      <c r="F13" s="19">
        <v>9081</v>
      </c>
      <c r="G13" s="53">
        <v>4190</v>
      </c>
      <c r="H13" s="19">
        <v>14559</v>
      </c>
      <c r="I13" s="53">
        <v>8367</v>
      </c>
      <c r="J13" s="19">
        <v>219677</v>
      </c>
      <c r="K13" s="53">
        <v>212550</v>
      </c>
      <c r="L13" s="58">
        <v>432227</v>
      </c>
      <c r="M13" s="30"/>
      <c r="N13" s="64">
        <v>50.82445104077256</v>
      </c>
      <c r="O13" s="29">
        <v>49.17554895922744</v>
      </c>
    </row>
    <row r="14" spans="1:15" s="87" customFormat="1" ht="12.75">
      <c r="A14" s="19" t="s">
        <v>38</v>
      </c>
      <c r="B14" s="19">
        <v>35708</v>
      </c>
      <c r="C14" s="53">
        <v>34470</v>
      </c>
      <c r="D14" s="19">
        <v>157659</v>
      </c>
      <c r="E14" s="53">
        <v>163193</v>
      </c>
      <c r="F14" s="19">
        <v>8943</v>
      </c>
      <c r="G14" s="53">
        <v>4226</v>
      </c>
      <c r="H14" s="19">
        <v>13670</v>
      </c>
      <c r="I14" s="53">
        <v>8351</v>
      </c>
      <c r="J14" s="19">
        <v>215980</v>
      </c>
      <c r="K14" s="53">
        <v>210240</v>
      </c>
      <c r="L14" s="58">
        <v>426220</v>
      </c>
      <c r="M14" s="30"/>
      <c r="N14" s="64">
        <v>50.67336117498006</v>
      </c>
      <c r="O14" s="29">
        <v>49.32663882501994</v>
      </c>
    </row>
    <row r="15" spans="1:15" s="87" customFormat="1" ht="12.75">
      <c r="A15" s="19" t="s">
        <v>39</v>
      </c>
      <c r="B15" s="19">
        <v>34675</v>
      </c>
      <c r="C15" s="53">
        <v>33762</v>
      </c>
      <c r="D15" s="19">
        <v>156132</v>
      </c>
      <c r="E15" s="53">
        <v>161010</v>
      </c>
      <c r="F15" s="19">
        <v>9073</v>
      </c>
      <c r="G15" s="53">
        <v>4288</v>
      </c>
      <c r="H15" s="19">
        <v>13156</v>
      </c>
      <c r="I15" s="53">
        <v>8270</v>
      </c>
      <c r="J15" s="19">
        <v>213036</v>
      </c>
      <c r="K15" s="53">
        <v>207330</v>
      </c>
      <c r="L15" s="58">
        <v>420366</v>
      </c>
      <c r="M15" s="30"/>
      <c r="N15" s="64">
        <v>50.678694280698245</v>
      </c>
      <c r="O15" s="29">
        <v>49.32130571930175</v>
      </c>
    </row>
    <row r="16" spans="1:15" s="87" customFormat="1" ht="12.75">
      <c r="A16" s="19" t="s">
        <v>40</v>
      </c>
      <c r="B16" s="19">
        <v>33801</v>
      </c>
      <c r="C16" s="53">
        <v>33316</v>
      </c>
      <c r="D16" s="19">
        <v>154711</v>
      </c>
      <c r="E16" s="53">
        <v>159171</v>
      </c>
      <c r="F16" s="19">
        <v>9087</v>
      </c>
      <c r="G16" s="53">
        <v>4190</v>
      </c>
      <c r="H16" s="19">
        <v>12856</v>
      </c>
      <c r="I16" s="53">
        <v>8121</v>
      </c>
      <c r="J16" s="19">
        <v>210455</v>
      </c>
      <c r="K16" s="53">
        <v>204798</v>
      </c>
      <c r="L16" s="58">
        <v>415253</v>
      </c>
      <c r="M16" s="30"/>
      <c r="N16" s="64">
        <v>50.68115100914382</v>
      </c>
      <c r="O16" s="29">
        <v>49.31884899085618</v>
      </c>
    </row>
    <row r="17" spans="1:15" s="87" customFormat="1" ht="12.75">
      <c r="A17" s="19" t="s">
        <v>41</v>
      </c>
      <c r="B17" s="19">
        <v>33358</v>
      </c>
      <c r="C17" s="53">
        <v>33066</v>
      </c>
      <c r="D17" s="19">
        <v>154075</v>
      </c>
      <c r="E17" s="53">
        <v>158585</v>
      </c>
      <c r="F17" s="19">
        <v>8940</v>
      </c>
      <c r="G17" s="53">
        <v>4208</v>
      </c>
      <c r="H17" s="19">
        <v>12993</v>
      </c>
      <c r="I17" s="53">
        <v>8118</v>
      </c>
      <c r="J17" s="19">
        <v>209366</v>
      </c>
      <c r="K17" s="53">
        <v>203977</v>
      </c>
      <c r="L17" s="58">
        <v>413343</v>
      </c>
      <c r="M17" s="30"/>
      <c r="N17" s="64">
        <v>50.65187991571165</v>
      </c>
      <c r="O17" s="29">
        <v>49.34812008428835</v>
      </c>
    </row>
    <row r="18" spans="1:15" s="87" customFormat="1" ht="12.75">
      <c r="A18" s="19" t="s">
        <v>110</v>
      </c>
      <c r="B18" s="19">
        <v>33441</v>
      </c>
      <c r="C18" s="53">
        <v>33238</v>
      </c>
      <c r="D18" s="19">
        <v>154235</v>
      </c>
      <c r="E18" s="53">
        <v>158773</v>
      </c>
      <c r="F18" s="19">
        <v>8934</v>
      </c>
      <c r="G18" s="53">
        <v>4279</v>
      </c>
      <c r="H18" s="19">
        <v>12914</v>
      </c>
      <c r="I18" s="53">
        <v>8265</v>
      </c>
      <c r="J18" s="19">
        <v>209524</v>
      </c>
      <c r="K18" s="53">
        <v>204555</v>
      </c>
      <c r="L18" s="58">
        <v>414079</v>
      </c>
      <c r="M18" s="30"/>
      <c r="N18" s="64">
        <v>50.600006278995075</v>
      </c>
      <c r="O18" s="29">
        <v>49.39999372100493</v>
      </c>
    </row>
    <row r="19" spans="1:15" ht="12.75">
      <c r="A19" s="19" t="s">
        <v>117</v>
      </c>
      <c r="B19" s="19">
        <v>34175</v>
      </c>
      <c r="C19" s="53">
        <v>34298</v>
      </c>
      <c r="D19" s="19">
        <v>156265</v>
      </c>
      <c r="E19" s="53">
        <v>160503</v>
      </c>
      <c r="F19" s="19">
        <v>9004</v>
      </c>
      <c r="G19" s="53">
        <v>4333</v>
      </c>
      <c r="H19" s="19">
        <v>12672</v>
      </c>
      <c r="I19" s="53">
        <v>8129</v>
      </c>
      <c r="J19" s="19">
        <v>212116</v>
      </c>
      <c r="K19" s="53">
        <v>207263</v>
      </c>
      <c r="L19" s="58">
        <v>419379</v>
      </c>
      <c r="M19" s="5"/>
      <c r="N19" s="64">
        <v>50.57859358718486</v>
      </c>
      <c r="O19" s="29">
        <v>49.42140641281514</v>
      </c>
    </row>
    <row r="20" spans="1:15" s="87" customFormat="1" ht="12.75">
      <c r="A20" s="19" t="s">
        <v>127</v>
      </c>
      <c r="B20" s="19">
        <v>35425</v>
      </c>
      <c r="C20" s="53">
        <v>35066</v>
      </c>
      <c r="D20" s="19">
        <v>159452</v>
      </c>
      <c r="E20" s="53">
        <v>163261</v>
      </c>
      <c r="F20" s="19">
        <v>9178</v>
      </c>
      <c r="G20" s="53">
        <v>4483</v>
      </c>
      <c r="H20" s="19">
        <v>12930</v>
      </c>
      <c r="I20" s="53">
        <v>8127</v>
      </c>
      <c r="J20" s="19">
        <v>216985</v>
      </c>
      <c r="K20" s="53">
        <v>210937</v>
      </c>
      <c r="L20" s="58">
        <v>427922</v>
      </c>
      <c r="M20" s="30"/>
      <c r="N20" s="64">
        <v>50.70667084188239</v>
      </c>
      <c r="O20" s="29">
        <v>49.2933291581176</v>
      </c>
    </row>
    <row r="21" spans="1:15" s="87" customFormat="1" ht="12.75">
      <c r="A21" s="19" t="s">
        <v>131</v>
      </c>
      <c r="B21" s="19">
        <v>35986</v>
      </c>
      <c r="C21" s="53">
        <v>35481</v>
      </c>
      <c r="D21" s="19">
        <v>162221</v>
      </c>
      <c r="E21" s="53">
        <v>166439</v>
      </c>
      <c r="F21" s="19">
        <v>9321</v>
      </c>
      <c r="G21" s="53">
        <v>4442</v>
      </c>
      <c r="H21" s="19">
        <f>12786+239</f>
        <v>13025</v>
      </c>
      <c r="I21" s="53">
        <f>8056+77</f>
        <v>8133</v>
      </c>
      <c r="J21" s="19">
        <f aca="true" t="shared" si="0" ref="J21:K23">SUM(H21,F21,D21,B21)</f>
        <v>220553</v>
      </c>
      <c r="K21" s="53">
        <f t="shared" si="0"/>
        <v>214495</v>
      </c>
      <c r="L21" s="58">
        <f>SUM(J21:K21)</f>
        <v>435048</v>
      </c>
      <c r="M21" s="30"/>
      <c r="N21" s="64">
        <f>J21/L21*100</f>
        <v>50.69624501204465</v>
      </c>
      <c r="O21" s="29">
        <f>K21/L21*100</f>
        <v>49.30375498795535</v>
      </c>
    </row>
    <row r="22" spans="1:15" s="87" customFormat="1" ht="12.75">
      <c r="A22" s="19" t="s">
        <v>139</v>
      </c>
      <c r="B22" s="19">
        <v>36233</v>
      </c>
      <c r="C22" s="53">
        <v>36090</v>
      </c>
      <c r="D22" s="19">
        <v>164142</v>
      </c>
      <c r="E22" s="53">
        <v>168459</v>
      </c>
      <c r="F22" s="19">
        <v>9103</v>
      </c>
      <c r="G22" s="53">
        <v>4508</v>
      </c>
      <c r="H22" s="19">
        <f>12761+232</f>
        <v>12993</v>
      </c>
      <c r="I22" s="53">
        <f>7949+73</f>
        <v>8022</v>
      </c>
      <c r="J22" s="19">
        <f t="shared" si="0"/>
        <v>222471</v>
      </c>
      <c r="K22" s="53">
        <f t="shared" si="0"/>
        <v>217079</v>
      </c>
      <c r="L22" s="58">
        <f>SUM(J22:K22)</f>
        <v>439550</v>
      </c>
      <c r="M22" s="30"/>
      <c r="N22" s="64">
        <f>J22/L22*100</f>
        <v>50.613354567170965</v>
      </c>
      <c r="O22" s="29">
        <f>K22/L22*100</f>
        <v>49.38664543282903</v>
      </c>
    </row>
    <row r="23" spans="1:15" s="87" customFormat="1" ht="12.75">
      <c r="A23" s="19" t="s">
        <v>186</v>
      </c>
      <c r="B23" s="19">
        <v>36213</v>
      </c>
      <c r="C23" s="53">
        <v>36283</v>
      </c>
      <c r="D23" s="19">
        <v>164273</v>
      </c>
      <c r="E23" s="53">
        <v>168304</v>
      </c>
      <c r="F23" s="19">
        <v>9162</v>
      </c>
      <c r="G23" s="53">
        <v>4554</v>
      </c>
      <c r="H23" s="19">
        <f>12477+206</f>
        <v>12683</v>
      </c>
      <c r="I23" s="53">
        <f>75+7791</f>
        <v>7866</v>
      </c>
      <c r="J23" s="19">
        <f t="shared" si="0"/>
        <v>222331</v>
      </c>
      <c r="K23" s="53">
        <f t="shared" si="0"/>
        <v>217007</v>
      </c>
      <c r="L23" s="58">
        <f>SUM(J23:K23)</f>
        <v>439338</v>
      </c>
      <c r="M23" s="30"/>
      <c r="N23" s="64">
        <f>J23/L23*100</f>
        <v>50.60591162157609</v>
      </c>
      <c r="O23" s="29">
        <f>K23/L23*100</f>
        <v>49.3940883784239</v>
      </c>
    </row>
    <row r="24" spans="1:15" s="87" customFormat="1" ht="12.75">
      <c r="A24" s="19" t="s">
        <v>214</v>
      </c>
      <c r="B24" s="19">
        <v>35962</v>
      </c>
      <c r="C24" s="53">
        <v>36330</v>
      </c>
      <c r="D24" s="19">
        <v>163615</v>
      </c>
      <c r="E24" s="53">
        <v>168084</v>
      </c>
      <c r="F24" s="19">
        <v>9217</v>
      </c>
      <c r="G24" s="53">
        <v>4690</v>
      </c>
      <c r="H24" s="19">
        <v>12747</v>
      </c>
      <c r="I24" s="53">
        <v>7670</v>
      </c>
      <c r="J24" s="19">
        <f>SUM(H24,F24,D24,B24)</f>
        <v>221541</v>
      </c>
      <c r="K24" s="53">
        <f>SUM(I24,G24,E24,C24)</f>
        <v>216774</v>
      </c>
      <c r="L24" s="58">
        <f>SUM(J24:K24)</f>
        <v>438315</v>
      </c>
      <c r="M24" s="30"/>
      <c r="N24" s="64">
        <f>J24/L24*100</f>
        <v>50.543787002498206</v>
      </c>
      <c r="O24" s="29">
        <f>K24/L24*100</f>
        <v>49.456212997501794</v>
      </c>
    </row>
    <row r="25" spans="1:15" s="87" customFormat="1" ht="12.75">
      <c r="A25" s="36" t="s">
        <v>222</v>
      </c>
      <c r="B25" s="36">
        <v>35869</v>
      </c>
      <c r="C25" s="68">
        <v>36480</v>
      </c>
      <c r="D25" s="36">
        <v>162133</v>
      </c>
      <c r="E25" s="68">
        <v>167328</v>
      </c>
      <c r="F25" s="36">
        <v>9242</v>
      </c>
      <c r="G25" s="68">
        <v>4735</v>
      </c>
      <c r="H25" s="36">
        <v>12728</v>
      </c>
      <c r="I25" s="68">
        <v>7631</v>
      </c>
      <c r="J25" s="36">
        <f>SUM(H25,F25,D25,B25)</f>
        <v>219972</v>
      </c>
      <c r="K25" s="68">
        <f>SUM(I25,G25,E25,C25)</f>
        <v>216174</v>
      </c>
      <c r="L25" s="69">
        <f>SUM(J25:K25)</f>
        <v>436146</v>
      </c>
      <c r="M25" s="30"/>
      <c r="N25" s="70">
        <f>J25/L25*100</f>
        <v>50.43540465807321</v>
      </c>
      <c r="O25" s="41">
        <f>K25/L25*100</f>
        <v>49.56459534192679</v>
      </c>
    </row>
    <row r="26" spans="1:15" ht="12.75">
      <c r="A26" s="53"/>
      <c r="B26" s="53"/>
      <c r="C26" s="53"/>
      <c r="D26" s="53"/>
      <c r="E26" s="53"/>
      <c r="F26" s="53"/>
      <c r="G26" s="53"/>
      <c r="H26" s="53"/>
      <c r="I26" s="53"/>
      <c r="J26" s="53"/>
      <c r="K26" s="53"/>
      <c r="L26" s="53"/>
      <c r="M26" s="5"/>
      <c r="N26" s="46"/>
      <c r="O26" s="46"/>
    </row>
    <row r="27" spans="1:15" ht="12.75">
      <c r="A27" s="6" t="s">
        <v>158</v>
      </c>
      <c r="B27" s="7"/>
      <c r="C27" s="7"/>
      <c r="D27" s="7"/>
      <c r="E27" s="7"/>
      <c r="F27" s="7"/>
      <c r="G27" s="9"/>
      <c r="H27" s="9"/>
      <c r="I27" s="9"/>
      <c r="J27" s="84"/>
      <c r="K27" s="84"/>
      <c r="L27" s="84"/>
      <c r="M27" s="84"/>
      <c r="N27" s="84"/>
      <c r="O27" s="84"/>
    </row>
    <row r="28" spans="1:15" ht="12.75">
      <c r="A28" s="6" t="s">
        <v>185</v>
      </c>
      <c r="B28" s="7"/>
      <c r="C28" s="7"/>
      <c r="D28" s="7"/>
      <c r="E28" s="7"/>
      <c r="F28" s="7"/>
      <c r="G28" s="9"/>
      <c r="H28" s="9"/>
      <c r="I28" s="9"/>
      <c r="J28" s="84"/>
      <c r="K28" s="84"/>
      <c r="L28" s="84"/>
      <c r="M28" s="84"/>
      <c r="N28" s="84"/>
      <c r="O28" s="84"/>
    </row>
    <row r="29" spans="1:15" ht="8.25" customHeight="1">
      <c r="A29" s="2"/>
      <c r="B29" s="2"/>
      <c r="C29" s="2"/>
      <c r="D29" s="2"/>
      <c r="E29" s="2"/>
      <c r="F29" s="2"/>
      <c r="G29" s="2"/>
      <c r="H29" s="2"/>
      <c r="I29" s="2"/>
      <c r="J29" s="2"/>
      <c r="K29" s="2"/>
      <c r="L29" s="2"/>
      <c r="M29" s="5"/>
      <c r="N29" s="5"/>
      <c r="O29" s="5"/>
    </row>
    <row r="30" spans="1:15" ht="10.5" customHeight="1">
      <c r="A30" s="11"/>
      <c r="B30" s="12" t="s">
        <v>11</v>
      </c>
      <c r="C30" s="13"/>
      <c r="D30" s="12" t="s">
        <v>9</v>
      </c>
      <c r="E30" s="54"/>
      <c r="F30" s="12" t="s">
        <v>0</v>
      </c>
      <c r="G30" s="54"/>
      <c r="H30" s="12" t="s">
        <v>49</v>
      </c>
      <c r="I30" s="54"/>
      <c r="J30" s="11"/>
      <c r="K30" s="85" t="s">
        <v>4</v>
      </c>
      <c r="L30" s="86"/>
      <c r="M30" s="5"/>
      <c r="N30" s="12" t="s">
        <v>45</v>
      </c>
      <c r="O30" s="56"/>
    </row>
    <row r="31" spans="1:15" ht="10.5" customHeight="1">
      <c r="A31" s="57" t="s">
        <v>24</v>
      </c>
      <c r="B31" s="17" t="s">
        <v>5</v>
      </c>
      <c r="C31" s="18"/>
      <c r="D31" s="16" t="s">
        <v>12</v>
      </c>
      <c r="E31" s="7"/>
      <c r="F31" s="19"/>
      <c r="G31" s="2"/>
      <c r="H31" s="16" t="s">
        <v>50</v>
      </c>
      <c r="I31" s="7"/>
      <c r="J31" s="19"/>
      <c r="K31" s="53"/>
      <c r="L31" s="58"/>
      <c r="M31" s="5"/>
      <c r="N31" s="59" t="s">
        <v>46</v>
      </c>
      <c r="O31" s="60"/>
    </row>
    <row r="32" spans="1:15" ht="10.5" customHeight="1">
      <c r="A32" s="22"/>
      <c r="B32" s="61" t="s">
        <v>2</v>
      </c>
      <c r="C32" s="62" t="s">
        <v>3</v>
      </c>
      <c r="D32" s="61" t="s">
        <v>2</v>
      </c>
      <c r="E32" s="62" t="s">
        <v>3</v>
      </c>
      <c r="F32" s="61" t="s">
        <v>2</v>
      </c>
      <c r="G32" s="62" t="s">
        <v>3</v>
      </c>
      <c r="H32" s="61" t="s">
        <v>2</v>
      </c>
      <c r="I32" s="62" t="s">
        <v>3</v>
      </c>
      <c r="J32" s="61" t="s">
        <v>2</v>
      </c>
      <c r="K32" s="62" t="s">
        <v>3</v>
      </c>
      <c r="L32" s="63" t="s">
        <v>4</v>
      </c>
      <c r="M32" s="5"/>
      <c r="N32" s="61" t="s">
        <v>2</v>
      </c>
      <c r="O32" s="63" t="s">
        <v>3</v>
      </c>
    </row>
    <row r="33" spans="1:15" ht="12.75">
      <c r="A33" s="19" t="s">
        <v>33</v>
      </c>
      <c r="B33" s="19">
        <v>1545</v>
      </c>
      <c r="C33" s="53">
        <v>1035</v>
      </c>
      <c r="D33" s="19">
        <v>5538</v>
      </c>
      <c r="E33" s="53">
        <v>3506</v>
      </c>
      <c r="F33" s="19">
        <v>206</v>
      </c>
      <c r="G33" s="53">
        <v>61</v>
      </c>
      <c r="H33" s="19">
        <v>1497</v>
      </c>
      <c r="I33" s="53">
        <v>834</v>
      </c>
      <c r="J33" s="19">
        <v>8786</v>
      </c>
      <c r="K33" s="53">
        <v>5436</v>
      </c>
      <c r="L33" s="58">
        <v>14222</v>
      </c>
      <c r="M33" s="32"/>
      <c r="N33" s="64">
        <v>61.77752777387147</v>
      </c>
      <c r="O33" s="29">
        <v>38.22247222612853</v>
      </c>
    </row>
    <row r="34" spans="1:15" s="87" customFormat="1" ht="12.75">
      <c r="A34" s="19" t="s">
        <v>34</v>
      </c>
      <c r="B34" s="19">
        <v>1615</v>
      </c>
      <c r="C34" s="53">
        <v>1049</v>
      </c>
      <c r="D34" s="19">
        <v>5688</v>
      </c>
      <c r="E34" s="53">
        <v>3613</v>
      </c>
      <c r="F34" s="19">
        <v>211</v>
      </c>
      <c r="G34" s="53">
        <v>60</v>
      </c>
      <c r="H34" s="19">
        <v>1503</v>
      </c>
      <c r="I34" s="53">
        <v>819</v>
      </c>
      <c r="J34" s="19">
        <v>9017</v>
      </c>
      <c r="K34" s="53">
        <v>5541</v>
      </c>
      <c r="L34" s="58">
        <v>14558</v>
      </c>
      <c r="M34" s="30"/>
      <c r="N34" s="64">
        <v>61.93845308421486</v>
      </c>
      <c r="O34" s="29">
        <v>38.06154691578513</v>
      </c>
    </row>
    <row r="35" spans="1:15" s="87" customFormat="1" ht="12.75">
      <c r="A35" s="19" t="s">
        <v>35</v>
      </c>
      <c r="B35" s="19">
        <v>1641</v>
      </c>
      <c r="C35" s="53">
        <v>1044</v>
      </c>
      <c r="D35" s="19">
        <v>5896</v>
      </c>
      <c r="E35" s="53">
        <v>3695</v>
      </c>
      <c r="F35" s="19">
        <v>209</v>
      </c>
      <c r="G35" s="53">
        <v>62</v>
      </c>
      <c r="H35" s="19">
        <v>1587</v>
      </c>
      <c r="I35" s="53">
        <v>827</v>
      </c>
      <c r="J35" s="19">
        <v>9333</v>
      </c>
      <c r="K35" s="53">
        <v>5628</v>
      </c>
      <c r="L35" s="58">
        <v>14961</v>
      </c>
      <c r="M35" s="30"/>
      <c r="N35" s="64">
        <v>62.38219370362944</v>
      </c>
      <c r="O35" s="29">
        <v>37.61780629637057</v>
      </c>
    </row>
    <row r="36" spans="1:15" s="87" customFormat="1" ht="12.75">
      <c r="A36" s="19" t="s">
        <v>36</v>
      </c>
      <c r="B36" s="19">
        <v>1687</v>
      </c>
      <c r="C36" s="53">
        <v>1084</v>
      </c>
      <c r="D36" s="19">
        <v>6110</v>
      </c>
      <c r="E36" s="53">
        <v>3816</v>
      </c>
      <c r="F36" s="19">
        <v>126</v>
      </c>
      <c r="G36" s="53">
        <v>27</v>
      </c>
      <c r="H36" s="19">
        <v>1628</v>
      </c>
      <c r="I36" s="53">
        <v>879</v>
      </c>
      <c r="J36" s="19">
        <v>9551</v>
      </c>
      <c r="K36" s="53">
        <v>5806</v>
      </c>
      <c r="L36" s="58">
        <v>15357</v>
      </c>
      <c r="M36" s="30"/>
      <c r="N36" s="64">
        <v>62.19313668034121</v>
      </c>
      <c r="O36" s="29">
        <v>37.80686331965879</v>
      </c>
    </row>
    <row r="37" spans="1:15" s="87" customFormat="1" ht="12.75">
      <c r="A37" s="19" t="s">
        <v>37</v>
      </c>
      <c r="B37" s="19">
        <v>1734</v>
      </c>
      <c r="C37" s="53">
        <v>1145</v>
      </c>
      <c r="D37" s="19">
        <v>6124</v>
      </c>
      <c r="E37" s="53">
        <v>3838</v>
      </c>
      <c r="F37" s="19">
        <v>216</v>
      </c>
      <c r="G37" s="53">
        <v>81</v>
      </c>
      <c r="H37" s="19">
        <v>1579</v>
      </c>
      <c r="I37" s="53">
        <v>831</v>
      </c>
      <c r="J37" s="19">
        <v>9653</v>
      </c>
      <c r="K37" s="53">
        <v>5895</v>
      </c>
      <c r="L37" s="58">
        <v>15548</v>
      </c>
      <c r="M37" s="30"/>
      <c r="N37" s="64">
        <v>62.08515564702856</v>
      </c>
      <c r="O37" s="29">
        <v>37.91484435297144</v>
      </c>
    </row>
    <row r="38" spans="1:15" s="87" customFormat="1" ht="12.75">
      <c r="A38" s="19" t="s">
        <v>38</v>
      </c>
      <c r="B38" s="19">
        <v>1895</v>
      </c>
      <c r="C38" s="53">
        <v>1264</v>
      </c>
      <c r="D38" s="19">
        <v>6135</v>
      </c>
      <c r="E38" s="53">
        <v>3841</v>
      </c>
      <c r="F38" s="19">
        <v>230</v>
      </c>
      <c r="G38" s="53">
        <v>70</v>
      </c>
      <c r="H38" s="19">
        <v>1453</v>
      </c>
      <c r="I38" s="53">
        <v>759</v>
      </c>
      <c r="J38" s="19">
        <v>9713</v>
      </c>
      <c r="K38" s="53">
        <v>5934</v>
      </c>
      <c r="L38" s="58">
        <v>15647</v>
      </c>
      <c r="M38" s="30"/>
      <c r="N38" s="64">
        <v>62.075797277433374</v>
      </c>
      <c r="O38" s="29">
        <v>37.924202722566626</v>
      </c>
    </row>
    <row r="39" spans="1:15" s="87" customFormat="1" ht="12.75">
      <c r="A39" s="19" t="s">
        <v>39</v>
      </c>
      <c r="B39" s="19">
        <v>1873</v>
      </c>
      <c r="C39" s="53">
        <v>1286</v>
      </c>
      <c r="D39" s="19">
        <v>6158</v>
      </c>
      <c r="E39" s="53">
        <v>3887</v>
      </c>
      <c r="F39" s="19">
        <v>228</v>
      </c>
      <c r="G39" s="53">
        <v>70</v>
      </c>
      <c r="H39" s="19">
        <v>1397</v>
      </c>
      <c r="I39" s="53">
        <v>760</v>
      </c>
      <c r="J39" s="19">
        <v>9656</v>
      </c>
      <c r="K39" s="53">
        <v>6003</v>
      </c>
      <c r="L39" s="58">
        <v>15659</v>
      </c>
      <c r="M39" s="30"/>
      <c r="N39" s="64">
        <v>61.66421866019542</v>
      </c>
      <c r="O39" s="29">
        <v>38.33578133980458</v>
      </c>
    </row>
    <row r="40" spans="1:15" s="87" customFormat="1" ht="12.75">
      <c r="A40" s="19" t="s">
        <v>40</v>
      </c>
      <c r="B40" s="19">
        <v>1920</v>
      </c>
      <c r="C40" s="53">
        <v>1299</v>
      </c>
      <c r="D40" s="19">
        <v>6180</v>
      </c>
      <c r="E40" s="53">
        <v>3919</v>
      </c>
      <c r="F40" s="19">
        <v>238</v>
      </c>
      <c r="G40" s="53">
        <v>80</v>
      </c>
      <c r="H40" s="19">
        <v>1407</v>
      </c>
      <c r="I40" s="53">
        <v>731</v>
      </c>
      <c r="J40" s="19">
        <v>9745</v>
      </c>
      <c r="K40" s="53">
        <v>6029</v>
      </c>
      <c r="L40" s="58">
        <v>15774</v>
      </c>
      <c r="M40" s="30"/>
      <c r="N40" s="64">
        <v>61.778876632433125</v>
      </c>
      <c r="O40" s="29">
        <v>38.22112336756688</v>
      </c>
    </row>
    <row r="41" spans="1:15" s="87" customFormat="1" ht="12.75">
      <c r="A41" s="19" t="s">
        <v>41</v>
      </c>
      <c r="B41" s="19">
        <v>1943</v>
      </c>
      <c r="C41" s="53">
        <v>1323</v>
      </c>
      <c r="D41" s="19">
        <v>6230</v>
      </c>
      <c r="E41" s="53">
        <v>3815</v>
      </c>
      <c r="F41" s="19">
        <v>233</v>
      </c>
      <c r="G41" s="53">
        <v>75</v>
      </c>
      <c r="H41" s="19">
        <v>1383</v>
      </c>
      <c r="I41" s="53">
        <v>761</v>
      </c>
      <c r="J41" s="19">
        <v>9789</v>
      </c>
      <c r="K41" s="53">
        <v>5974</v>
      </c>
      <c r="L41" s="58">
        <v>15763</v>
      </c>
      <c r="M41" s="30"/>
      <c r="N41" s="64">
        <v>62.10112288269999</v>
      </c>
      <c r="O41" s="29">
        <v>37.8988771173</v>
      </c>
    </row>
    <row r="42" spans="1:15" s="87" customFormat="1" ht="12.75">
      <c r="A42" s="19" t="s">
        <v>110</v>
      </c>
      <c r="B42" s="19">
        <v>1919</v>
      </c>
      <c r="C42" s="53">
        <v>1331</v>
      </c>
      <c r="D42" s="19">
        <v>6437</v>
      </c>
      <c r="E42" s="53">
        <v>3887</v>
      </c>
      <c r="F42" s="19">
        <v>220</v>
      </c>
      <c r="G42" s="53">
        <v>81</v>
      </c>
      <c r="H42" s="19">
        <v>1451</v>
      </c>
      <c r="I42" s="53">
        <v>758</v>
      </c>
      <c r="J42" s="19">
        <v>10027</v>
      </c>
      <c r="K42" s="53">
        <v>6057</v>
      </c>
      <c r="L42" s="58">
        <v>16084</v>
      </c>
      <c r="M42" s="30"/>
      <c r="N42" s="64">
        <v>62.341457348918176</v>
      </c>
      <c r="O42" s="29">
        <v>37.65854265108182</v>
      </c>
    </row>
    <row r="43" spans="1:15" ht="12.75">
      <c r="A43" s="19" t="s">
        <v>117</v>
      </c>
      <c r="B43" s="19">
        <v>2101</v>
      </c>
      <c r="C43" s="53">
        <v>1402</v>
      </c>
      <c r="D43" s="19">
        <v>6517</v>
      </c>
      <c r="E43" s="53">
        <v>4052</v>
      </c>
      <c r="F43" s="19">
        <v>210</v>
      </c>
      <c r="G43" s="53">
        <v>69</v>
      </c>
      <c r="H43" s="19">
        <v>1388</v>
      </c>
      <c r="I43" s="53">
        <v>663</v>
      </c>
      <c r="J43" s="19">
        <v>10216</v>
      </c>
      <c r="K43" s="53">
        <v>6186</v>
      </c>
      <c r="L43" s="58">
        <v>16402</v>
      </c>
      <c r="M43" s="5"/>
      <c r="N43" s="64">
        <v>62.2850871844897</v>
      </c>
      <c r="O43" s="29">
        <v>37.7149128155103</v>
      </c>
    </row>
    <row r="44" spans="1:15" s="87" customFormat="1" ht="12.75">
      <c r="A44" s="19" t="s">
        <v>127</v>
      </c>
      <c r="B44" s="19">
        <v>2153</v>
      </c>
      <c r="C44" s="53">
        <v>1428</v>
      </c>
      <c r="D44" s="19">
        <v>6747</v>
      </c>
      <c r="E44" s="53">
        <v>4099</v>
      </c>
      <c r="F44" s="19">
        <v>213</v>
      </c>
      <c r="G44" s="53">
        <v>77</v>
      </c>
      <c r="H44" s="19">
        <v>1373</v>
      </c>
      <c r="I44" s="53">
        <v>702</v>
      </c>
      <c r="J44" s="19">
        <v>10486</v>
      </c>
      <c r="K44" s="53">
        <v>6306</v>
      </c>
      <c r="L44" s="58">
        <v>16792</v>
      </c>
      <c r="M44" s="30"/>
      <c r="N44" s="64">
        <v>62.44640304907099</v>
      </c>
      <c r="O44" s="29">
        <v>37.55359695092901</v>
      </c>
    </row>
    <row r="45" spans="1:15" s="87" customFormat="1" ht="12.75">
      <c r="A45" s="19" t="s">
        <v>131</v>
      </c>
      <c r="B45" s="19">
        <v>2310</v>
      </c>
      <c r="C45" s="53">
        <v>1521</v>
      </c>
      <c r="D45" s="19">
        <v>6985</v>
      </c>
      <c r="E45" s="53">
        <v>4263</v>
      </c>
      <c r="F45" s="19">
        <v>212</v>
      </c>
      <c r="G45" s="53">
        <v>79</v>
      </c>
      <c r="H45" s="19">
        <f>1106+187+58</f>
        <v>1351</v>
      </c>
      <c r="I45" s="53">
        <f>548+87+37</f>
        <v>672</v>
      </c>
      <c r="J45" s="19">
        <f aca="true" t="shared" si="1" ref="J45:K47">SUM(H45,F45,D45,B45)</f>
        <v>10858</v>
      </c>
      <c r="K45" s="53">
        <f t="shared" si="1"/>
        <v>6535</v>
      </c>
      <c r="L45" s="58">
        <f>SUM(J45:K45)</f>
        <v>17393</v>
      </c>
      <c r="M45" s="30"/>
      <c r="N45" s="64">
        <f>J45/L45*100</f>
        <v>62.4274133272006</v>
      </c>
      <c r="O45" s="29">
        <f>K45/L45*100</f>
        <v>37.5725866727994</v>
      </c>
    </row>
    <row r="46" spans="1:15" s="87" customFormat="1" ht="12.75">
      <c r="A46" s="19" t="s">
        <v>139</v>
      </c>
      <c r="B46" s="19">
        <v>2407</v>
      </c>
      <c r="C46" s="53">
        <v>1581</v>
      </c>
      <c r="D46" s="19">
        <v>7140</v>
      </c>
      <c r="E46" s="53">
        <v>4351</v>
      </c>
      <c r="F46" s="19">
        <v>235</v>
      </c>
      <c r="G46" s="53">
        <v>66</v>
      </c>
      <c r="H46" s="19">
        <f>1104+174+69</f>
        <v>1347</v>
      </c>
      <c r="I46" s="53">
        <f>558+82+34</f>
        <v>674</v>
      </c>
      <c r="J46" s="19">
        <f t="shared" si="1"/>
        <v>11129</v>
      </c>
      <c r="K46" s="53">
        <f t="shared" si="1"/>
        <v>6672</v>
      </c>
      <c r="L46" s="58">
        <f>SUM(J46:K46)</f>
        <v>17801</v>
      </c>
      <c r="M46" s="30"/>
      <c r="N46" s="64">
        <f>J46/L46*100</f>
        <v>62.51895960901073</v>
      </c>
      <c r="O46" s="29">
        <f>K46/L46*100</f>
        <v>37.481040390989264</v>
      </c>
    </row>
    <row r="47" spans="1:15" s="87" customFormat="1" ht="12.75">
      <c r="A47" s="19" t="s">
        <v>186</v>
      </c>
      <c r="B47" s="19">
        <v>2448</v>
      </c>
      <c r="C47" s="53">
        <v>1584</v>
      </c>
      <c r="D47" s="19">
        <v>7244</v>
      </c>
      <c r="E47" s="53">
        <v>4511</v>
      </c>
      <c r="F47" s="19">
        <v>250</v>
      </c>
      <c r="G47" s="53">
        <v>68</v>
      </c>
      <c r="H47" s="19">
        <v>1409</v>
      </c>
      <c r="I47" s="53">
        <v>675</v>
      </c>
      <c r="J47" s="19">
        <f t="shared" si="1"/>
        <v>11351</v>
      </c>
      <c r="K47" s="53">
        <f t="shared" si="1"/>
        <v>6838</v>
      </c>
      <c r="L47" s="58">
        <f>SUM(J47:K47)</f>
        <v>18189</v>
      </c>
      <c r="M47" s="30"/>
      <c r="N47" s="64">
        <f>J47/L47*100</f>
        <v>62.405849689372694</v>
      </c>
      <c r="O47" s="29">
        <f>K47/L47*100</f>
        <v>37.5941503106273</v>
      </c>
    </row>
    <row r="48" spans="1:15" s="87" customFormat="1" ht="12.75">
      <c r="A48" s="19" t="s">
        <v>214</v>
      </c>
      <c r="B48" s="19">
        <v>2593</v>
      </c>
      <c r="C48" s="53">
        <v>1574</v>
      </c>
      <c r="D48" s="19">
        <v>7272</v>
      </c>
      <c r="E48" s="53">
        <v>4447</v>
      </c>
      <c r="F48" s="19">
        <v>263</v>
      </c>
      <c r="G48" s="53">
        <v>53</v>
      </c>
      <c r="H48" s="19">
        <v>1391</v>
      </c>
      <c r="I48" s="53">
        <v>670</v>
      </c>
      <c r="J48" s="19">
        <f>SUM(H48,F48,D48,B48)</f>
        <v>11519</v>
      </c>
      <c r="K48" s="53">
        <f>SUM(I48,G48,E48,C48)</f>
        <v>6744</v>
      </c>
      <c r="L48" s="58">
        <f>SUM(J48:K48)</f>
        <v>18263</v>
      </c>
      <c r="M48" s="30"/>
      <c r="N48" s="64">
        <f>J48/L48*100</f>
        <v>63.07287959261896</v>
      </c>
      <c r="O48" s="29">
        <f>K48/L48*100</f>
        <v>36.92712040738104</v>
      </c>
    </row>
    <row r="49" spans="1:15" s="87" customFormat="1" ht="12.75">
      <c r="A49" s="36" t="s">
        <v>222</v>
      </c>
      <c r="B49" s="36">
        <v>2624</v>
      </c>
      <c r="C49" s="68">
        <v>1659</v>
      </c>
      <c r="D49" s="36">
        <v>7378</v>
      </c>
      <c r="E49" s="68">
        <v>4480</v>
      </c>
      <c r="F49" s="36">
        <v>254</v>
      </c>
      <c r="G49" s="68">
        <v>47</v>
      </c>
      <c r="H49" s="36">
        <v>1425</v>
      </c>
      <c r="I49" s="68">
        <v>681</v>
      </c>
      <c r="J49" s="36">
        <f>SUM(H49,F49,D49,B49)</f>
        <v>11681</v>
      </c>
      <c r="K49" s="68">
        <f>SUM(I49,G49,E49,C49)</f>
        <v>6867</v>
      </c>
      <c r="L49" s="69">
        <f>SUM(J49:K49)</f>
        <v>18548</v>
      </c>
      <c r="M49" s="30"/>
      <c r="N49" s="70">
        <f>J49/L49*100</f>
        <v>62.977140392495144</v>
      </c>
      <c r="O49" s="41">
        <f>K49/L49*100</f>
        <v>37.022859607504856</v>
      </c>
    </row>
    <row r="50" spans="1:15" ht="12.75">
      <c r="A50" s="53"/>
      <c r="B50" s="53"/>
      <c r="C50" s="53"/>
      <c r="D50" s="53"/>
      <c r="E50" s="53"/>
      <c r="F50" s="53"/>
      <c r="G50" s="53"/>
      <c r="H50" s="53"/>
      <c r="I50" s="53"/>
      <c r="J50" s="53"/>
      <c r="K50" s="53"/>
      <c r="L50" s="53"/>
      <c r="M50" s="5"/>
      <c r="N50" s="46"/>
      <c r="O50" s="46"/>
    </row>
    <row r="51" spans="1:15" ht="12.75">
      <c r="A51" s="6" t="s">
        <v>159</v>
      </c>
      <c r="B51" s="7"/>
      <c r="C51" s="7"/>
      <c r="D51" s="7"/>
      <c r="E51" s="7"/>
      <c r="F51" s="7"/>
      <c r="G51" s="9"/>
      <c r="H51" s="9"/>
      <c r="I51" s="9"/>
      <c r="J51" s="84"/>
      <c r="K51" s="84"/>
      <c r="L51" s="84"/>
      <c r="M51" s="84"/>
      <c r="N51" s="84"/>
      <c r="O51" s="84"/>
    </row>
    <row r="52" spans="1:15" ht="12.75">
      <c r="A52" s="6" t="s">
        <v>185</v>
      </c>
      <c r="B52" s="7"/>
      <c r="C52" s="7"/>
      <c r="D52" s="7"/>
      <c r="E52" s="7"/>
      <c r="F52" s="7"/>
      <c r="G52" s="9"/>
      <c r="H52" s="9"/>
      <c r="I52" s="9"/>
      <c r="J52" s="84"/>
      <c r="K52" s="84"/>
      <c r="L52" s="84"/>
      <c r="M52" s="84"/>
      <c r="N52" s="84"/>
      <c r="O52" s="84"/>
    </row>
    <row r="53" spans="1:15" ht="8.25" customHeight="1">
      <c r="A53" s="2"/>
      <c r="B53" s="2"/>
      <c r="C53" s="2"/>
      <c r="D53" s="2"/>
      <c r="E53" s="2"/>
      <c r="F53" s="2"/>
      <c r="G53" s="2"/>
      <c r="H53" s="2"/>
      <c r="I53" s="2"/>
      <c r="J53" s="2"/>
      <c r="K53" s="2"/>
      <c r="L53" s="2"/>
      <c r="M53" s="5"/>
      <c r="N53" s="5"/>
      <c r="O53" s="5"/>
    </row>
    <row r="54" spans="1:15" ht="12.75">
      <c r="A54" s="11"/>
      <c r="B54" s="12" t="s">
        <v>11</v>
      </c>
      <c r="C54" s="13"/>
      <c r="D54" s="12" t="s">
        <v>9</v>
      </c>
      <c r="E54" s="54"/>
      <c r="F54" s="12" t="s">
        <v>0</v>
      </c>
      <c r="G54" s="54"/>
      <c r="H54" s="12" t="s">
        <v>47</v>
      </c>
      <c r="I54" s="54"/>
      <c r="J54" s="11"/>
      <c r="K54" s="85" t="s">
        <v>4</v>
      </c>
      <c r="L54" s="86"/>
      <c r="M54" s="5"/>
      <c r="N54" s="12" t="s">
        <v>45</v>
      </c>
      <c r="O54" s="56"/>
    </row>
    <row r="55" spans="1:15" ht="12.75">
      <c r="A55" s="57" t="s">
        <v>24</v>
      </c>
      <c r="B55" s="17" t="s">
        <v>5</v>
      </c>
      <c r="C55" s="18"/>
      <c r="D55" s="16" t="s">
        <v>12</v>
      </c>
      <c r="E55" s="7"/>
      <c r="F55" s="19"/>
      <c r="G55" s="2"/>
      <c r="H55" s="19" t="s">
        <v>51</v>
      </c>
      <c r="I55" s="2"/>
      <c r="J55" s="19"/>
      <c r="K55" s="53"/>
      <c r="L55" s="58"/>
      <c r="M55" s="5"/>
      <c r="N55" s="59" t="s">
        <v>46</v>
      </c>
      <c r="O55" s="60"/>
    </row>
    <row r="56" spans="1:15" ht="12.75">
      <c r="A56" s="22"/>
      <c r="B56" s="61" t="s">
        <v>2</v>
      </c>
      <c r="C56" s="62" t="s">
        <v>3</v>
      </c>
      <c r="D56" s="61" t="s">
        <v>2</v>
      </c>
      <c r="E56" s="62" t="s">
        <v>3</v>
      </c>
      <c r="F56" s="61" t="s">
        <v>2</v>
      </c>
      <c r="G56" s="62" t="s">
        <v>3</v>
      </c>
      <c r="H56" s="61" t="s">
        <v>2</v>
      </c>
      <c r="I56" s="62" t="s">
        <v>3</v>
      </c>
      <c r="J56" s="61" t="s">
        <v>2</v>
      </c>
      <c r="K56" s="62" t="s">
        <v>3</v>
      </c>
      <c r="L56" s="63" t="s">
        <v>4</v>
      </c>
      <c r="M56" s="5"/>
      <c r="N56" s="61" t="s">
        <v>2</v>
      </c>
      <c r="O56" s="63" t="s">
        <v>3</v>
      </c>
    </row>
    <row r="57" spans="1:15" ht="12.75">
      <c r="A57" s="19" t="s">
        <v>33</v>
      </c>
      <c r="B57" s="19">
        <v>38685</v>
      </c>
      <c r="C57" s="53">
        <v>35564</v>
      </c>
      <c r="D57" s="19">
        <v>163143</v>
      </c>
      <c r="E57" s="53">
        <v>166439</v>
      </c>
      <c r="F57" s="19">
        <v>9807</v>
      </c>
      <c r="G57" s="53">
        <v>4340</v>
      </c>
      <c r="H57" s="19">
        <v>15277</v>
      </c>
      <c r="I57" s="53">
        <v>9194</v>
      </c>
      <c r="J57" s="19">
        <v>226912</v>
      </c>
      <c r="K57" s="53">
        <v>215537</v>
      </c>
      <c r="L57" s="58">
        <v>442449</v>
      </c>
      <c r="M57" s="32"/>
      <c r="N57" s="64">
        <v>51.2854588890471</v>
      </c>
      <c r="O57" s="29">
        <v>48.7145411109529</v>
      </c>
    </row>
    <row r="58" spans="1:15" s="87" customFormat="1" ht="12.75">
      <c r="A58" s="19" t="s">
        <v>34</v>
      </c>
      <c r="B58" s="19">
        <v>38884</v>
      </c>
      <c r="C58" s="53">
        <v>36011</v>
      </c>
      <c r="D58" s="19">
        <v>165781</v>
      </c>
      <c r="E58" s="53">
        <v>169083</v>
      </c>
      <c r="F58" s="19">
        <v>9737</v>
      </c>
      <c r="G58" s="53">
        <v>4444</v>
      </c>
      <c r="H58" s="19">
        <v>15587</v>
      </c>
      <c r="I58" s="53">
        <v>9461</v>
      </c>
      <c r="J58" s="19">
        <v>229989</v>
      </c>
      <c r="K58" s="53">
        <v>218999</v>
      </c>
      <c r="L58" s="58">
        <v>448988</v>
      </c>
      <c r="M58" s="30"/>
      <c r="N58" s="64">
        <v>51.22386344401186</v>
      </c>
      <c r="O58" s="29">
        <v>48.77613655598813</v>
      </c>
    </row>
    <row r="59" spans="1:15" s="87" customFormat="1" ht="12.75">
      <c r="A59" s="19" t="s">
        <v>35</v>
      </c>
      <c r="B59" s="19">
        <v>38894</v>
      </c>
      <c r="C59" s="53">
        <v>36133</v>
      </c>
      <c r="D59" s="19">
        <v>167116</v>
      </c>
      <c r="E59" s="53">
        <v>170500</v>
      </c>
      <c r="F59" s="19">
        <v>9648</v>
      </c>
      <c r="G59" s="53">
        <v>4509</v>
      </c>
      <c r="H59" s="19">
        <v>15694</v>
      </c>
      <c r="I59" s="53">
        <v>9423</v>
      </c>
      <c r="J59" s="19">
        <v>231352</v>
      </c>
      <c r="K59" s="53">
        <v>220565</v>
      </c>
      <c r="L59" s="58">
        <v>451917</v>
      </c>
      <c r="M59" s="30"/>
      <c r="N59" s="64">
        <v>51.193471367529874</v>
      </c>
      <c r="O59" s="29">
        <v>48.80652863247012</v>
      </c>
    </row>
    <row r="60" spans="1:15" s="87" customFormat="1" ht="12.75">
      <c r="A60" s="19" t="s">
        <v>36</v>
      </c>
      <c r="B60" s="19">
        <v>38376</v>
      </c>
      <c r="C60" s="53">
        <v>36076</v>
      </c>
      <c r="D60" s="19">
        <v>166963</v>
      </c>
      <c r="E60" s="53">
        <v>170374</v>
      </c>
      <c r="F60" s="19">
        <v>9195</v>
      </c>
      <c r="G60" s="53">
        <v>4209</v>
      </c>
      <c r="H60" s="19">
        <v>16054</v>
      </c>
      <c r="I60" s="53">
        <v>9546</v>
      </c>
      <c r="J60" s="19">
        <v>230588</v>
      </c>
      <c r="K60" s="53">
        <v>220205</v>
      </c>
      <c r="L60" s="58">
        <v>450793</v>
      </c>
      <c r="M60" s="30"/>
      <c r="N60" s="64">
        <v>51.15163722595515</v>
      </c>
      <c r="O60" s="29">
        <v>48.84836277404485</v>
      </c>
    </row>
    <row r="61" spans="1:15" s="87" customFormat="1" ht="12.75">
      <c r="A61" s="19" t="s">
        <v>37</v>
      </c>
      <c r="B61" s="19">
        <v>37892</v>
      </c>
      <c r="C61" s="53">
        <v>36134</v>
      </c>
      <c r="D61" s="19">
        <v>166003</v>
      </c>
      <c r="E61" s="53">
        <v>168842</v>
      </c>
      <c r="F61" s="19">
        <v>9297</v>
      </c>
      <c r="G61" s="53">
        <v>4271</v>
      </c>
      <c r="H61" s="19">
        <v>16138</v>
      </c>
      <c r="I61" s="53">
        <v>9198</v>
      </c>
      <c r="J61" s="19">
        <v>229330</v>
      </c>
      <c r="K61" s="53">
        <v>218445</v>
      </c>
      <c r="L61" s="58">
        <v>447775</v>
      </c>
      <c r="M61" s="30"/>
      <c r="N61" s="64">
        <v>51.21545419016247</v>
      </c>
      <c r="O61" s="29">
        <v>48.78454580983753</v>
      </c>
    </row>
    <row r="62" spans="1:15" s="87" customFormat="1" ht="12.75">
      <c r="A62" s="19" t="s">
        <v>38</v>
      </c>
      <c r="B62" s="19">
        <v>37603</v>
      </c>
      <c r="C62" s="53">
        <v>35734</v>
      </c>
      <c r="D62" s="19">
        <v>163794</v>
      </c>
      <c r="E62" s="53">
        <v>167034</v>
      </c>
      <c r="F62" s="19">
        <v>9173</v>
      </c>
      <c r="G62" s="53">
        <v>4296</v>
      </c>
      <c r="H62" s="19">
        <v>15123</v>
      </c>
      <c r="I62" s="53">
        <v>9110</v>
      </c>
      <c r="J62" s="19">
        <v>225693</v>
      </c>
      <c r="K62" s="53">
        <v>216174</v>
      </c>
      <c r="L62" s="58">
        <v>441867</v>
      </c>
      <c r="M62" s="30"/>
      <c r="N62" s="64">
        <v>51.07713406975402</v>
      </c>
      <c r="O62" s="29">
        <v>48.922865930245976</v>
      </c>
    </row>
    <row r="63" spans="1:15" s="87" customFormat="1" ht="12.75">
      <c r="A63" s="19" t="s">
        <v>39</v>
      </c>
      <c r="B63" s="19">
        <v>36548</v>
      </c>
      <c r="C63" s="53">
        <v>35048</v>
      </c>
      <c r="D63" s="19">
        <v>162290</v>
      </c>
      <c r="E63" s="53">
        <v>164897</v>
      </c>
      <c r="F63" s="19">
        <v>9301</v>
      </c>
      <c r="G63" s="53">
        <v>4358</v>
      </c>
      <c r="H63" s="19">
        <v>14553</v>
      </c>
      <c r="I63" s="53">
        <v>9030</v>
      </c>
      <c r="J63" s="19">
        <v>222692</v>
      </c>
      <c r="K63" s="53">
        <v>213333</v>
      </c>
      <c r="L63" s="58">
        <v>436025</v>
      </c>
      <c r="M63" s="30"/>
      <c r="N63" s="64">
        <v>51.073218278768415</v>
      </c>
      <c r="O63" s="29">
        <v>48.926781721231585</v>
      </c>
    </row>
    <row r="64" spans="1:15" s="87" customFormat="1" ht="12.75">
      <c r="A64" s="19" t="s">
        <v>40</v>
      </c>
      <c r="B64" s="19">
        <v>35721</v>
      </c>
      <c r="C64" s="53">
        <v>34615</v>
      </c>
      <c r="D64" s="19">
        <v>160891</v>
      </c>
      <c r="E64" s="53">
        <v>163090</v>
      </c>
      <c r="F64" s="19">
        <v>9325</v>
      </c>
      <c r="G64" s="53">
        <v>4270</v>
      </c>
      <c r="H64" s="19">
        <v>14263</v>
      </c>
      <c r="I64" s="53">
        <v>8852</v>
      </c>
      <c r="J64" s="19">
        <v>220200</v>
      </c>
      <c r="K64" s="53">
        <v>210827</v>
      </c>
      <c r="L64" s="58">
        <v>431027</v>
      </c>
      <c r="M64" s="30"/>
      <c r="N64" s="64">
        <v>51.08728687530015</v>
      </c>
      <c r="O64" s="29">
        <v>48.91271312469985</v>
      </c>
    </row>
    <row r="65" spans="1:15" s="87" customFormat="1" ht="12.75">
      <c r="A65" s="19" t="s">
        <v>41</v>
      </c>
      <c r="B65" s="19">
        <v>35301</v>
      </c>
      <c r="C65" s="53">
        <v>34389</v>
      </c>
      <c r="D65" s="19">
        <v>160305</v>
      </c>
      <c r="E65" s="53">
        <v>162400</v>
      </c>
      <c r="F65" s="19">
        <v>9173</v>
      </c>
      <c r="G65" s="53">
        <v>4283</v>
      </c>
      <c r="H65" s="19">
        <v>14376</v>
      </c>
      <c r="I65" s="53">
        <v>8879</v>
      </c>
      <c r="J65" s="19">
        <v>219155</v>
      </c>
      <c r="K65" s="53">
        <v>209951</v>
      </c>
      <c r="L65" s="58">
        <v>429106</v>
      </c>
      <c r="M65" s="30"/>
      <c r="N65" s="64">
        <v>51.07246228204686</v>
      </c>
      <c r="O65" s="29">
        <v>48.92753771795314</v>
      </c>
    </row>
    <row r="66" spans="1:15" s="87" customFormat="1" ht="12.75">
      <c r="A66" s="19" t="s">
        <v>110</v>
      </c>
      <c r="B66" s="19">
        <v>35360</v>
      </c>
      <c r="C66" s="53">
        <v>34569</v>
      </c>
      <c r="D66" s="19">
        <v>160672</v>
      </c>
      <c r="E66" s="53">
        <v>162660</v>
      </c>
      <c r="F66" s="19">
        <v>9154</v>
      </c>
      <c r="G66" s="53">
        <v>4360</v>
      </c>
      <c r="H66" s="19">
        <v>14365</v>
      </c>
      <c r="I66" s="53">
        <v>9023</v>
      </c>
      <c r="J66" s="19">
        <v>219551</v>
      </c>
      <c r="K66" s="53">
        <v>210612</v>
      </c>
      <c r="L66" s="58">
        <v>430163</v>
      </c>
      <c r="M66" s="30"/>
      <c r="N66" s="64">
        <v>51.039024741783926</v>
      </c>
      <c r="O66" s="29">
        <v>48.960975258216074</v>
      </c>
    </row>
    <row r="67" spans="1:15" ht="12.75">
      <c r="A67" s="19" t="s">
        <v>117</v>
      </c>
      <c r="B67" s="19">
        <v>36276</v>
      </c>
      <c r="C67" s="53">
        <v>35700</v>
      </c>
      <c r="D67" s="19">
        <v>162782</v>
      </c>
      <c r="E67" s="53">
        <v>164555</v>
      </c>
      <c r="F67" s="19">
        <v>9214</v>
      </c>
      <c r="G67" s="53">
        <v>4402</v>
      </c>
      <c r="H67" s="19">
        <v>14060</v>
      </c>
      <c r="I67" s="53">
        <v>8792</v>
      </c>
      <c r="J67" s="19">
        <v>222332</v>
      </c>
      <c r="K67" s="53">
        <v>213449</v>
      </c>
      <c r="L67" s="58">
        <v>435781</v>
      </c>
      <c r="M67" s="5"/>
      <c r="N67" s="64">
        <v>51.01920460047592</v>
      </c>
      <c r="O67" s="29">
        <v>48.98079539952407</v>
      </c>
    </row>
    <row r="68" spans="1:15" s="87" customFormat="1" ht="12.75">
      <c r="A68" s="19" t="s">
        <v>127</v>
      </c>
      <c r="B68" s="19">
        <v>37578</v>
      </c>
      <c r="C68" s="53">
        <v>36494</v>
      </c>
      <c r="D68" s="19">
        <v>166199</v>
      </c>
      <c r="E68" s="53">
        <v>167360</v>
      </c>
      <c r="F68" s="19">
        <v>9391</v>
      </c>
      <c r="G68" s="53">
        <v>4560</v>
      </c>
      <c r="H68" s="19">
        <v>14303</v>
      </c>
      <c r="I68" s="53">
        <v>8829</v>
      </c>
      <c r="J68" s="19">
        <v>227471</v>
      </c>
      <c r="K68" s="53">
        <v>217243</v>
      </c>
      <c r="L68" s="58">
        <v>444714</v>
      </c>
      <c r="M68" s="30"/>
      <c r="N68" s="64">
        <v>51.14995255377613</v>
      </c>
      <c r="O68" s="29">
        <v>48.85004744622387</v>
      </c>
    </row>
    <row r="69" spans="1:15" s="87" customFormat="1" ht="12.75">
      <c r="A69" s="19" t="s">
        <v>131</v>
      </c>
      <c r="B69" s="19">
        <f aca="true" t="shared" si="2" ref="B69:I73">SUM(B45,B21)</f>
        <v>38296</v>
      </c>
      <c r="C69" s="53">
        <f t="shared" si="2"/>
        <v>37002</v>
      </c>
      <c r="D69" s="19">
        <f t="shared" si="2"/>
        <v>169206</v>
      </c>
      <c r="E69" s="53">
        <f t="shared" si="2"/>
        <v>170702</v>
      </c>
      <c r="F69" s="19">
        <f t="shared" si="2"/>
        <v>9533</v>
      </c>
      <c r="G69" s="53">
        <f t="shared" si="2"/>
        <v>4521</v>
      </c>
      <c r="H69" s="19">
        <f t="shared" si="2"/>
        <v>14376</v>
      </c>
      <c r="I69" s="53">
        <f t="shared" si="2"/>
        <v>8805</v>
      </c>
      <c r="J69" s="19">
        <f aca="true" t="shared" si="3" ref="J69:K71">SUM(H69,F69,D69,B69)</f>
        <v>231411</v>
      </c>
      <c r="K69" s="53">
        <f t="shared" si="3"/>
        <v>221030</v>
      </c>
      <c r="L69" s="58">
        <f>SUM(J69:K69)</f>
        <v>452441</v>
      </c>
      <c r="M69" s="30"/>
      <c r="N69" s="64">
        <f>J69/L69*100</f>
        <v>51.14722140566394</v>
      </c>
      <c r="O69" s="29">
        <f>K69/L69*100</f>
        <v>48.85277859433606</v>
      </c>
    </row>
    <row r="70" spans="1:15" s="87" customFormat="1" ht="12.75">
      <c r="A70" s="19" t="s">
        <v>139</v>
      </c>
      <c r="B70" s="19">
        <f t="shared" si="2"/>
        <v>38640</v>
      </c>
      <c r="C70" s="53">
        <f t="shared" si="2"/>
        <v>37671</v>
      </c>
      <c r="D70" s="19">
        <f t="shared" si="2"/>
        <v>171282</v>
      </c>
      <c r="E70" s="53">
        <f t="shared" si="2"/>
        <v>172810</v>
      </c>
      <c r="F70" s="19">
        <f t="shared" si="2"/>
        <v>9338</v>
      </c>
      <c r="G70" s="53">
        <f t="shared" si="2"/>
        <v>4574</v>
      </c>
      <c r="H70" s="19">
        <f t="shared" si="2"/>
        <v>14340</v>
      </c>
      <c r="I70" s="53">
        <f t="shared" si="2"/>
        <v>8696</v>
      </c>
      <c r="J70" s="19">
        <f t="shared" si="3"/>
        <v>233600</v>
      </c>
      <c r="K70" s="53">
        <f t="shared" si="3"/>
        <v>223751</v>
      </c>
      <c r="L70" s="58">
        <f>SUM(J70:K70)</f>
        <v>457351</v>
      </c>
      <c r="M70" s="30"/>
      <c r="N70" s="64">
        <f>J70/L70*100</f>
        <v>51.07674411994289</v>
      </c>
      <c r="O70" s="29">
        <f>K70/L70*100</f>
        <v>48.92325588005711</v>
      </c>
    </row>
    <row r="71" spans="1:15" s="87" customFormat="1" ht="12.75">
      <c r="A71" s="19" t="s">
        <v>186</v>
      </c>
      <c r="B71" s="19">
        <f t="shared" si="2"/>
        <v>38661</v>
      </c>
      <c r="C71" s="53">
        <f t="shared" si="2"/>
        <v>37867</v>
      </c>
      <c r="D71" s="19">
        <f t="shared" si="2"/>
        <v>171517</v>
      </c>
      <c r="E71" s="53">
        <f t="shared" si="2"/>
        <v>172815</v>
      </c>
      <c r="F71" s="19">
        <f t="shared" si="2"/>
        <v>9412</v>
      </c>
      <c r="G71" s="53">
        <f t="shared" si="2"/>
        <v>4622</v>
      </c>
      <c r="H71" s="19">
        <f t="shared" si="2"/>
        <v>14092</v>
      </c>
      <c r="I71" s="53">
        <f t="shared" si="2"/>
        <v>8541</v>
      </c>
      <c r="J71" s="19">
        <f t="shared" si="3"/>
        <v>233682</v>
      </c>
      <c r="K71" s="53">
        <f t="shared" si="3"/>
        <v>223845</v>
      </c>
      <c r="L71" s="58">
        <f>SUM(J71:K71)</f>
        <v>457527</v>
      </c>
      <c r="M71" s="30"/>
      <c r="N71" s="64">
        <f>J71/L71*100</f>
        <v>51.07501852349697</v>
      </c>
      <c r="O71" s="29">
        <f>K71/L71*100</f>
        <v>48.92498147650303</v>
      </c>
    </row>
    <row r="72" spans="1:15" s="87" customFormat="1" ht="12.75">
      <c r="A72" s="19" t="s">
        <v>214</v>
      </c>
      <c r="B72" s="19">
        <f t="shared" si="2"/>
        <v>38555</v>
      </c>
      <c r="C72" s="53">
        <f t="shared" si="2"/>
        <v>37904</v>
      </c>
      <c r="D72" s="19">
        <f t="shared" si="2"/>
        <v>170887</v>
      </c>
      <c r="E72" s="53">
        <f t="shared" si="2"/>
        <v>172531</v>
      </c>
      <c r="F72" s="19">
        <f t="shared" si="2"/>
        <v>9480</v>
      </c>
      <c r="G72" s="53">
        <f t="shared" si="2"/>
        <v>4743</v>
      </c>
      <c r="H72" s="19">
        <f t="shared" si="2"/>
        <v>14138</v>
      </c>
      <c r="I72" s="53">
        <f t="shared" si="2"/>
        <v>8340</v>
      </c>
      <c r="J72" s="19">
        <f>SUM(H72,F72,D72,B72)</f>
        <v>233060</v>
      </c>
      <c r="K72" s="53">
        <f>SUM(I72,G72,E72,C72)</f>
        <v>223518</v>
      </c>
      <c r="L72" s="58">
        <f>SUM(J72:K72)</f>
        <v>456578</v>
      </c>
      <c r="M72" s="30"/>
      <c r="N72" s="64">
        <f>J72/L72*100</f>
        <v>51.04494741314737</v>
      </c>
      <c r="O72" s="29">
        <f>K72/L72*100</f>
        <v>48.95505258685263</v>
      </c>
    </row>
    <row r="73" spans="1:15" s="87" customFormat="1" ht="12.75">
      <c r="A73" s="36" t="s">
        <v>222</v>
      </c>
      <c r="B73" s="36">
        <f t="shared" si="2"/>
        <v>38493</v>
      </c>
      <c r="C73" s="68">
        <f t="shared" si="2"/>
        <v>38139</v>
      </c>
      <c r="D73" s="36">
        <f t="shared" si="2"/>
        <v>169511</v>
      </c>
      <c r="E73" s="68">
        <f t="shared" si="2"/>
        <v>171808</v>
      </c>
      <c r="F73" s="36">
        <f t="shared" si="2"/>
        <v>9496</v>
      </c>
      <c r="G73" s="68">
        <f t="shared" si="2"/>
        <v>4782</v>
      </c>
      <c r="H73" s="36">
        <f t="shared" si="2"/>
        <v>14153</v>
      </c>
      <c r="I73" s="68">
        <f t="shared" si="2"/>
        <v>8312</v>
      </c>
      <c r="J73" s="36">
        <f>SUM(H73,F73,D73,B73)</f>
        <v>231653</v>
      </c>
      <c r="K73" s="68">
        <f>SUM(I73,G73,E73,C73)</f>
        <v>223041</v>
      </c>
      <c r="L73" s="69">
        <f>SUM(J73:K73)</f>
        <v>454694</v>
      </c>
      <c r="M73" s="30"/>
      <c r="N73" s="70">
        <f>J73/L73*100</f>
        <v>50.947010516963054</v>
      </c>
      <c r="O73" s="41">
        <f>K73/L73*100</f>
        <v>49.052989483036946</v>
      </c>
    </row>
    <row r="74" spans="1:15" ht="12.75">
      <c r="A74" s="53"/>
      <c r="B74" s="53"/>
      <c r="C74" s="53"/>
      <c r="D74" s="53"/>
      <c r="E74" s="53"/>
      <c r="F74" s="53"/>
      <c r="G74" s="53"/>
      <c r="H74" s="53"/>
      <c r="I74" s="53"/>
      <c r="J74" s="53"/>
      <c r="K74" s="53"/>
      <c r="L74" s="53"/>
      <c r="M74" s="5"/>
      <c r="N74" s="46"/>
      <c r="O74" s="46"/>
    </row>
    <row r="75" ht="11.25" customHeight="1">
      <c r="A75" s="5" t="s">
        <v>140</v>
      </c>
    </row>
    <row r="76" ht="11.25" customHeight="1">
      <c r="A76" s="5" t="s">
        <v>42</v>
      </c>
    </row>
    <row r="77" ht="11.25" customHeight="1">
      <c r="A77" s="5" t="s">
        <v>43</v>
      </c>
    </row>
    <row r="78" ht="11.25" customHeight="1">
      <c r="A78" s="5" t="s">
        <v>44</v>
      </c>
    </row>
    <row r="79" ht="12.75">
      <c r="A79" s="2" t="s">
        <v>141</v>
      </c>
    </row>
  </sheetData>
  <sheetProtection/>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81"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dimension ref="A1:J131"/>
  <sheetViews>
    <sheetView zoomScalePageLayoutView="0" workbookViewId="0" topLeftCell="A1">
      <selection activeCell="C11" sqref="C11"/>
    </sheetView>
  </sheetViews>
  <sheetFormatPr defaultColWidth="9.140625" defaultRowHeight="12.75"/>
  <cols>
    <col min="1" max="1" width="16.28125" style="142" customWidth="1"/>
    <col min="2" max="5" width="15.00390625" style="142" customWidth="1"/>
    <col min="6" max="6" width="15.00390625" style="414" customWidth="1"/>
    <col min="7" max="7" width="15.00390625" style="142" customWidth="1"/>
    <col min="8" max="16384" width="9.140625" style="142" customWidth="1"/>
  </cols>
  <sheetData>
    <row r="1" ht="9.75">
      <c r="A1" s="396" t="s">
        <v>220</v>
      </c>
    </row>
    <row r="2" spans="1:7" ht="13.5" customHeight="1">
      <c r="A2" s="451" t="s">
        <v>52</v>
      </c>
      <c r="B2" s="451"/>
      <c r="C2" s="451"/>
      <c r="D2" s="451"/>
      <c r="E2" s="451"/>
      <c r="F2" s="451"/>
      <c r="G2" s="415"/>
    </row>
    <row r="3" spans="1:6" ht="14.25" customHeight="1">
      <c r="A3" s="452" t="s">
        <v>190</v>
      </c>
      <c r="B3" s="452"/>
      <c r="C3" s="452"/>
      <c r="D3" s="452"/>
      <c r="E3" s="452"/>
      <c r="F3" s="452"/>
    </row>
    <row r="4" ht="5.25" customHeight="1">
      <c r="G4" s="416"/>
    </row>
    <row r="5" spans="1:6" ht="12.75" customHeight="1">
      <c r="A5" s="451" t="s">
        <v>188</v>
      </c>
      <c r="B5" s="451"/>
      <c r="C5" s="451"/>
      <c r="D5" s="451"/>
      <c r="E5" s="451"/>
      <c r="F5" s="451"/>
    </row>
    <row r="6" spans="1:7" ht="8.25" customHeight="1">
      <c r="A6" s="396"/>
      <c r="G6" s="415"/>
    </row>
    <row r="7" spans="1:6" ht="14.25" customHeight="1">
      <c r="A7" s="216"/>
      <c r="B7" s="107" t="s">
        <v>53</v>
      </c>
      <c r="C7" s="108"/>
      <c r="D7" s="107" t="s">
        <v>54</v>
      </c>
      <c r="E7" s="108"/>
      <c r="F7" s="417" t="s">
        <v>4</v>
      </c>
    </row>
    <row r="8" spans="1:10" s="372" customFormat="1" ht="12.75" customHeight="1">
      <c r="A8" s="118" t="s">
        <v>55</v>
      </c>
      <c r="B8" s="217" t="s">
        <v>25</v>
      </c>
      <c r="C8" s="218" t="s">
        <v>45</v>
      </c>
      <c r="D8" s="217" t="s">
        <v>25</v>
      </c>
      <c r="E8" s="218" t="s">
        <v>45</v>
      </c>
      <c r="F8" s="357" t="s">
        <v>25</v>
      </c>
      <c r="J8" s="418"/>
    </row>
    <row r="9" spans="1:10" s="420" customFormat="1" ht="12.75" customHeight="1">
      <c r="A9" s="360" t="s">
        <v>191</v>
      </c>
      <c r="B9" s="115">
        <v>33884</v>
      </c>
      <c r="C9" s="419">
        <v>48.340799497817216</v>
      </c>
      <c r="D9" s="115">
        <v>36210</v>
      </c>
      <c r="E9" s="419">
        <v>51.65920050218278</v>
      </c>
      <c r="F9" s="417">
        <v>70094</v>
      </c>
      <c r="J9" s="421"/>
    </row>
    <row r="10" spans="1:8" s="372" customFormat="1" ht="13.5" customHeight="1">
      <c r="A10" s="115" t="s">
        <v>27</v>
      </c>
      <c r="B10" s="115">
        <v>35289</v>
      </c>
      <c r="C10" s="419">
        <v>47.20368116213432</v>
      </c>
      <c r="D10" s="115">
        <v>39470</v>
      </c>
      <c r="E10" s="419">
        <v>52.79631883786568</v>
      </c>
      <c r="F10" s="422">
        <v>74759</v>
      </c>
      <c r="H10" s="418"/>
    </row>
    <row r="11" spans="1:8" s="372" customFormat="1" ht="13.5" customHeight="1">
      <c r="A11" s="115" t="s">
        <v>28</v>
      </c>
      <c r="B11" s="115">
        <v>36841</v>
      </c>
      <c r="C11" s="419">
        <v>47.692467021373</v>
      </c>
      <c r="D11" s="115">
        <v>40406</v>
      </c>
      <c r="E11" s="419">
        <v>52.307532978627</v>
      </c>
      <c r="F11" s="422">
        <v>77247</v>
      </c>
      <c r="H11" s="418"/>
    </row>
    <row r="12" spans="1:8" s="372" customFormat="1" ht="13.5" customHeight="1">
      <c r="A12" s="115" t="s">
        <v>29</v>
      </c>
      <c r="B12" s="115">
        <v>38104</v>
      </c>
      <c r="C12" s="419">
        <v>47.796690959722035</v>
      </c>
      <c r="D12" s="115">
        <v>41617</v>
      </c>
      <c r="E12" s="419">
        <v>52.203309040277965</v>
      </c>
      <c r="F12" s="422">
        <v>79721</v>
      </c>
      <c r="H12" s="418"/>
    </row>
    <row r="13" spans="1:8" s="372" customFormat="1" ht="13.5" customHeight="1">
      <c r="A13" s="115" t="s">
        <v>30</v>
      </c>
      <c r="B13" s="115">
        <v>39392</v>
      </c>
      <c r="C13" s="419">
        <v>48.1523586001198</v>
      </c>
      <c r="D13" s="115">
        <v>42415</v>
      </c>
      <c r="E13" s="419">
        <v>51.8476413998802</v>
      </c>
      <c r="F13" s="422">
        <v>81807</v>
      </c>
      <c r="H13" s="418"/>
    </row>
    <row r="14" spans="1:8" s="372" customFormat="1" ht="13.5" customHeight="1">
      <c r="A14" s="115" t="s">
        <v>31</v>
      </c>
      <c r="B14" s="115">
        <v>39732</v>
      </c>
      <c r="C14" s="419">
        <v>48.36577438556769</v>
      </c>
      <c r="D14" s="115">
        <v>42417</v>
      </c>
      <c r="E14" s="419">
        <v>51.63422561443232</v>
      </c>
      <c r="F14" s="422">
        <v>82149</v>
      </c>
      <c r="H14" s="418"/>
    </row>
    <row r="15" spans="1:8" s="372" customFormat="1" ht="13.5" customHeight="1">
      <c r="A15" s="115" t="s">
        <v>189</v>
      </c>
      <c r="B15" s="115">
        <v>39001</v>
      </c>
      <c r="C15" s="419">
        <v>48.23931031923709</v>
      </c>
      <c r="D15" s="115">
        <v>41848</v>
      </c>
      <c r="E15" s="419">
        <v>51.76068968076291</v>
      </c>
      <c r="F15" s="422">
        <v>80849</v>
      </c>
      <c r="H15" s="418"/>
    </row>
    <row r="16" spans="1:8" s="372" customFormat="1" ht="13.5" customHeight="1" thickBot="1">
      <c r="A16" s="115" t="s">
        <v>33</v>
      </c>
      <c r="B16" s="115">
        <v>40572</v>
      </c>
      <c r="C16" s="76">
        <v>47.811638266280134</v>
      </c>
      <c r="D16" s="115">
        <v>44286</v>
      </c>
      <c r="E16" s="76">
        <v>52.18836173371986</v>
      </c>
      <c r="F16" s="423">
        <v>84858</v>
      </c>
      <c r="H16" s="418"/>
    </row>
    <row r="17" spans="1:8" s="372" customFormat="1" ht="13.5" customHeight="1" thickTop="1">
      <c r="A17" s="366" t="s">
        <v>164</v>
      </c>
      <c r="B17" s="366">
        <v>42917</v>
      </c>
      <c r="C17" s="424">
        <v>47.34310708100297</v>
      </c>
      <c r="D17" s="366">
        <v>47734</v>
      </c>
      <c r="E17" s="424">
        <v>52.65689291899703</v>
      </c>
      <c r="F17" s="425">
        <v>90651</v>
      </c>
      <c r="H17" s="418"/>
    </row>
    <row r="18" spans="1:6" s="418" customFormat="1" ht="13.5" customHeight="1">
      <c r="A18" s="115" t="s">
        <v>35</v>
      </c>
      <c r="B18" s="115">
        <v>42211</v>
      </c>
      <c r="C18" s="76">
        <v>46.820475847152125</v>
      </c>
      <c r="D18" s="115">
        <v>47944</v>
      </c>
      <c r="E18" s="76">
        <v>53.17952415284787</v>
      </c>
      <c r="F18" s="422">
        <v>90155</v>
      </c>
    </row>
    <row r="19" spans="1:8" s="372" customFormat="1" ht="13.5" customHeight="1">
      <c r="A19" s="115" t="s">
        <v>36</v>
      </c>
      <c r="B19" s="115">
        <v>42451</v>
      </c>
      <c r="C19" s="76">
        <v>46.6258814225776</v>
      </c>
      <c r="D19" s="115">
        <v>48595</v>
      </c>
      <c r="E19" s="76">
        <v>53.3741185774224</v>
      </c>
      <c r="F19" s="422">
        <v>91046</v>
      </c>
      <c r="G19" s="418"/>
      <c r="H19" s="418"/>
    </row>
    <row r="20" spans="1:8" s="372" customFormat="1" ht="13.5" customHeight="1">
      <c r="A20" s="115" t="s">
        <v>37</v>
      </c>
      <c r="B20" s="115">
        <v>43707</v>
      </c>
      <c r="C20" s="76">
        <v>46.50868306801736</v>
      </c>
      <c r="D20" s="115">
        <v>50269</v>
      </c>
      <c r="E20" s="76">
        <v>53.49131693198264</v>
      </c>
      <c r="F20" s="422">
        <v>93976</v>
      </c>
      <c r="G20" s="418"/>
      <c r="H20" s="418"/>
    </row>
    <row r="21" spans="1:8" s="372" customFormat="1" ht="13.5" customHeight="1">
      <c r="A21" s="115" t="s">
        <v>38</v>
      </c>
      <c r="B21" s="115">
        <v>45685</v>
      </c>
      <c r="C21" s="76">
        <v>46.82087441326583</v>
      </c>
      <c r="D21" s="115">
        <v>51889</v>
      </c>
      <c r="E21" s="76">
        <v>53.179125586734166</v>
      </c>
      <c r="F21" s="422">
        <v>97574</v>
      </c>
      <c r="G21" s="418"/>
      <c r="H21" s="418"/>
    </row>
    <row r="22" spans="1:8" s="372" customFormat="1" ht="13.5" customHeight="1" thickBot="1">
      <c r="A22" s="115" t="s">
        <v>39</v>
      </c>
      <c r="B22" s="115">
        <v>46796</v>
      </c>
      <c r="C22" s="76">
        <v>46.82737434080834</v>
      </c>
      <c r="D22" s="115">
        <v>53137</v>
      </c>
      <c r="E22" s="76">
        <v>53.17262565919167</v>
      </c>
      <c r="F22" s="423">
        <v>99933</v>
      </c>
      <c r="G22" s="418"/>
      <c r="H22" s="418"/>
    </row>
    <row r="23" spans="1:8" s="372" customFormat="1" ht="13.5" customHeight="1" thickTop="1">
      <c r="A23" s="366" t="s">
        <v>57</v>
      </c>
      <c r="B23" s="366">
        <v>45747</v>
      </c>
      <c r="C23" s="424">
        <v>46.42668669318827</v>
      </c>
      <c r="D23" s="366">
        <v>52789</v>
      </c>
      <c r="E23" s="424">
        <v>53.57331330681172</v>
      </c>
      <c r="F23" s="425">
        <v>98536</v>
      </c>
      <c r="G23" s="418"/>
      <c r="H23" s="418"/>
    </row>
    <row r="24" spans="1:8" s="372" customFormat="1" ht="13.5" customHeight="1">
      <c r="A24" s="115" t="s">
        <v>58</v>
      </c>
      <c r="B24" s="115">
        <v>45773</v>
      </c>
      <c r="C24" s="76">
        <v>46.1151745954986</v>
      </c>
      <c r="D24" s="115">
        <v>53485</v>
      </c>
      <c r="E24" s="76">
        <v>53.8848254045014</v>
      </c>
      <c r="F24" s="422">
        <v>99258</v>
      </c>
      <c r="G24" s="418"/>
      <c r="H24" s="418"/>
    </row>
    <row r="25" spans="1:8" s="372" customFormat="1" ht="13.5" customHeight="1">
      <c r="A25" s="115" t="s">
        <v>113</v>
      </c>
      <c r="B25" s="115">
        <v>45775</v>
      </c>
      <c r="C25" s="76">
        <v>46.07958606388226</v>
      </c>
      <c r="D25" s="115">
        <v>53564</v>
      </c>
      <c r="E25" s="76">
        <v>53.92041393611774</v>
      </c>
      <c r="F25" s="422">
        <v>99339</v>
      </c>
      <c r="G25" s="418"/>
      <c r="H25" s="418"/>
    </row>
    <row r="26" spans="1:8" s="372" customFormat="1" ht="13.5" customHeight="1">
      <c r="A26" s="115" t="s">
        <v>118</v>
      </c>
      <c r="B26" s="115">
        <v>46125</v>
      </c>
      <c r="C26" s="76">
        <v>46.28189562617273</v>
      </c>
      <c r="D26" s="115">
        <v>53536</v>
      </c>
      <c r="E26" s="76">
        <v>53.71810437382727</v>
      </c>
      <c r="F26" s="422">
        <v>99661</v>
      </c>
      <c r="G26" s="418"/>
      <c r="H26" s="418"/>
    </row>
    <row r="27" spans="1:8" s="372" customFormat="1" ht="13.5" customHeight="1" thickBot="1">
      <c r="A27" s="115" t="s">
        <v>128</v>
      </c>
      <c r="B27" s="115">
        <v>45998</v>
      </c>
      <c r="C27" s="76">
        <v>45.91626904110683</v>
      </c>
      <c r="D27" s="115">
        <v>54180</v>
      </c>
      <c r="E27" s="76">
        <v>54.08373095889317</v>
      </c>
      <c r="F27" s="423">
        <v>100178</v>
      </c>
      <c r="G27" s="418"/>
      <c r="H27" s="418"/>
    </row>
    <row r="28" spans="1:8" s="372" customFormat="1" ht="13.5" customHeight="1" thickTop="1">
      <c r="A28" s="366" t="s">
        <v>134</v>
      </c>
      <c r="B28" s="366">
        <v>46233</v>
      </c>
      <c r="C28" s="424">
        <v>45.691555072392156</v>
      </c>
      <c r="D28" s="366">
        <v>54952</v>
      </c>
      <c r="E28" s="424">
        <v>54.308444927607844</v>
      </c>
      <c r="F28" s="425">
        <v>101185</v>
      </c>
      <c r="G28" s="418"/>
      <c r="H28" s="418"/>
    </row>
    <row r="29" spans="1:8" s="372" customFormat="1" ht="13.5" customHeight="1">
      <c r="A29" s="115" t="s">
        <v>165</v>
      </c>
      <c r="B29" s="115">
        <v>46904</v>
      </c>
      <c r="C29" s="76">
        <v>45.819453534830565</v>
      </c>
      <c r="D29" s="115">
        <v>55463</v>
      </c>
      <c r="E29" s="76">
        <v>54.18054646516944</v>
      </c>
      <c r="F29" s="422">
        <v>102367</v>
      </c>
      <c r="G29" s="418"/>
      <c r="H29" s="418"/>
    </row>
    <row r="30" spans="1:8" s="372" customFormat="1" ht="13.5" customHeight="1">
      <c r="A30" s="115" t="s">
        <v>187</v>
      </c>
      <c r="B30" s="115">
        <v>46802</v>
      </c>
      <c r="C30" s="76">
        <v>45.67073587243967</v>
      </c>
      <c r="D30" s="115">
        <v>55675</v>
      </c>
      <c r="E30" s="76">
        <v>54.32926412756033</v>
      </c>
      <c r="F30" s="422">
        <v>102477</v>
      </c>
      <c r="G30" s="418"/>
      <c r="H30" s="418"/>
    </row>
    <row r="31" spans="1:8" s="372" customFormat="1" ht="13.5" customHeight="1" thickBot="1">
      <c r="A31" s="115" t="s">
        <v>214</v>
      </c>
      <c r="B31" s="115">
        <v>47768</v>
      </c>
      <c r="C31" s="76">
        <v>45.854051874748016</v>
      </c>
      <c r="D31" s="115">
        <v>56406</v>
      </c>
      <c r="E31" s="76">
        <v>54.145948125251984</v>
      </c>
      <c r="F31" s="422">
        <v>104174</v>
      </c>
      <c r="G31" s="418"/>
      <c r="H31" s="418"/>
    </row>
    <row r="32" spans="1:6" s="143" customFormat="1" ht="12" customHeight="1" thickTop="1">
      <c r="A32" s="369" t="s">
        <v>229</v>
      </c>
      <c r="B32" s="369">
        <v>49216</v>
      </c>
      <c r="C32" s="426">
        <f>B32/F32*100</f>
        <v>45.85398576379831</v>
      </c>
      <c r="D32" s="369">
        <v>58116</v>
      </c>
      <c r="E32" s="427">
        <f>D32/F32*100</f>
        <v>54.14601423620169</v>
      </c>
      <c r="F32" s="428">
        <f>SUM(D32,B32)</f>
        <v>107332</v>
      </c>
    </row>
    <row r="33" spans="1:7" ht="12" customHeight="1">
      <c r="A33" s="137"/>
      <c r="B33" s="137"/>
      <c r="C33" s="76"/>
      <c r="D33" s="137"/>
      <c r="E33" s="76"/>
      <c r="F33" s="429"/>
      <c r="G33" s="76"/>
    </row>
    <row r="34" spans="1:7" ht="12" customHeight="1">
      <c r="A34" s="143"/>
      <c r="B34" s="430"/>
      <c r="C34" s="431"/>
      <c r="D34" s="430"/>
      <c r="E34" s="431"/>
      <c r="F34" s="390"/>
      <c r="G34" s="431"/>
    </row>
    <row r="35" spans="1:7" ht="9.75">
      <c r="A35" s="451" t="s">
        <v>162</v>
      </c>
      <c r="B35" s="451"/>
      <c r="C35" s="451"/>
      <c r="D35" s="451"/>
      <c r="E35" s="451"/>
      <c r="F35" s="451"/>
      <c r="G35" s="415"/>
    </row>
    <row r="36" ht="8.25" customHeight="1">
      <c r="A36" s="396"/>
    </row>
    <row r="37" spans="1:6" ht="9.75">
      <c r="A37" s="432"/>
      <c r="B37" s="453" t="s">
        <v>53</v>
      </c>
      <c r="C37" s="453"/>
      <c r="D37" s="454" t="s">
        <v>54</v>
      </c>
      <c r="E37" s="454"/>
      <c r="F37" s="376" t="s">
        <v>4</v>
      </c>
    </row>
    <row r="38" spans="1:6" ht="9.75">
      <c r="A38" s="433" t="s">
        <v>55</v>
      </c>
      <c r="B38" s="434" t="s">
        <v>25</v>
      </c>
      <c r="C38" s="434" t="s">
        <v>45</v>
      </c>
      <c r="D38" s="434" t="s">
        <v>25</v>
      </c>
      <c r="E38" s="434" t="s">
        <v>45</v>
      </c>
      <c r="F38" s="376" t="s">
        <v>25</v>
      </c>
    </row>
    <row r="39" spans="1:6" ht="9.75">
      <c r="A39" s="432" t="s">
        <v>131</v>
      </c>
      <c r="B39" s="435">
        <v>368</v>
      </c>
      <c r="C39" s="436">
        <f>B39/$F39*100</f>
        <v>34.61900282220132</v>
      </c>
      <c r="D39" s="435">
        <v>695</v>
      </c>
      <c r="E39" s="436">
        <f>D39/$F39*100</f>
        <v>65.38099717779869</v>
      </c>
      <c r="F39" s="437">
        <f>SUM(D39,B39)</f>
        <v>1063</v>
      </c>
    </row>
    <row r="40" spans="1:6" s="143" customFormat="1" ht="9.75">
      <c r="A40" s="438" t="s">
        <v>139</v>
      </c>
      <c r="B40" s="439">
        <v>411</v>
      </c>
      <c r="C40" s="440">
        <f>B40/$F40*100</f>
        <v>29.315263908701855</v>
      </c>
      <c r="D40" s="439">
        <v>991</v>
      </c>
      <c r="E40" s="440">
        <f>D40/$F40*100</f>
        <v>70.68473609129815</v>
      </c>
      <c r="F40" s="381">
        <f>SUM(D40,B40)</f>
        <v>1402</v>
      </c>
    </row>
    <row r="41" spans="1:6" s="143" customFormat="1" ht="9.75">
      <c r="A41" s="438" t="s">
        <v>186</v>
      </c>
      <c r="B41" s="439">
        <v>442</v>
      </c>
      <c r="C41" s="440">
        <f>B41/$F41*100</f>
        <v>20.10919017288444</v>
      </c>
      <c r="D41" s="439">
        <v>1756</v>
      </c>
      <c r="E41" s="440">
        <f>D41/$F41*100</f>
        <v>79.89080982711556</v>
      </c>
      <c r="F41" s="381">
        <f>SUM(D41,B41)</f>
        <v>2198</v>
      </c>
    </row>
    <row r="42" spans="1:6" s="143" customFormat="1" ht="10.5" thickBot="1">
      <c r="A42" s="438" t="s">
        <v>214</v>
      </c>
      <c r="B42" s="439">
        <v>469</v>
      </c>
      <c r="C42" s="440">
        <f>B42/$F42*100</f>
        <v>19.22919229192292</v>
      </c>
      <c r="D42" s="439">
        <v>1970</v>
      </c>
      <c r="E42" s="440">
        <f>D42/$F42*100</f>
        <v>80.77080770807709</v>
      </c>
      <c r="F42" s="381">
        <f>SUM(D42,B42)</f>
        <v>2439</v>
      </c>
    </row>
    <row r="43" spans="1:7" ht="10.5" thickTop="1">
      <c r="A43" s="441" t="s">
        <v>222</v>
      </c>
      <c r="B43" s="442">
        <v>486</v>
      </c>
      <c r="C43" s="443">
        <f>B43/$F43*100</f>
        <v>19.39345570630487</v>
      </c>
      <c r="D43" s="442">
        <v>2020</v>
      </c>
      <c r="E43" s="443">
        <f>D43/$F43*100</f>
        <v>80.60654429369514</v>
      </c>
      <c r="F43" s="389">
        <f>SUM(D43,B43)</f>
        <v>2506</v>
      </c>
      <c r="G43" s="431"/>
    </row>
    <row r="44" spans="1:7" ht="9.75">
      <c r="A44" s="143"/>
      <c r="B44" s="430"/>
      <c r="C44" s="431"/>
      <c r="D44" s="430"/>
      <c r="E44" s="431"/>
      <c r="F44" s="390"/>
      <c r="G44" s="431"/>
    </row>
    <row r="45" spans="1:7" ht="9.75">
      <c r="A45" s="143"/>
      <c r="B45" s="430"/>
      <c r="C45" s="431"/>
      <c r="D45" s="430"/>
      <c r="E45" s="431"/>
      <c r="F45" s="390"/>
      <c r="G45" s="415"/>
    </row>
    <row r="46" spans="1:6" ht="9.75">
      <c r="A46" s="451" t="s">
        <v>169</v>
      </c>
      <c r="B46" s="451"/>
      <c r="C46" s="451"/>
      <c r="D46" s="451"/>
      <c r="E46" s="451"/>
      <c r="F46" s="451"/>
    </row>
    <row r="47" ht="5.25" customHeight="1">
      <c r="A47" s="396"/>
    </row>
    <row r="48" spans="1:6" ht="9.75">
      <c r="A48" s="432"/>
      <c r="B48" s="453" t="s">
        <v>53</v>
      </c>
      <c r="C48" s="453"/>
      <c r="D48" s="454" t="s">
        <v>54</v>
      </c>
      <c r="E48" s="454"/>
      <c r="F48" s="376" t="s">
        <v>4</v>
      </c>
    </row>
    <row r="49" spans="1:6" ht="9.75">
      <c r="A49" s="433" t="s">
        <v>55</v>
      </c>
      <c r="B49" s="434" t="s">
        <v>25</v>
      </c>
      <c r="C49" s="434" t="s">
        <v>45</v>
      </c>
      <c r="D49" s="434" t="s">
        <v>25</v>
      </c>
      <c r="E49" s="434" t="s">
        <v>45</v>
      </c>
      <c r="F49" s="376" t="s">
        <v>25</v>
      </c>
    </row>
    <row r="50" spans="1:6" s="143" customFormat="1" ht="9.75">
      <c r="A50" s="432" t="s">
        <v>131</v>
      </c>
      <c r="B50" s="435">
        <v>23</v>
      </c>
      <c r="C50" s="436">
        <f>B50/$F50*100</f>
        <v>50</v>
      </c>
      <c r="D50" s="435">
        <v>23</v>
      </c>
      <c r="E50" s="436">
        <f>D50/$F50*100</f>
        <v>50</v>
      </c>
      <c r="F50" s="437">
        <f>SUM(D50,B50)</f>
        <v>46</v>
      </c>
    </row>
    <row r="51" spans="1:6" s="143" customFormat="1" ht="9.75">
      <c r="A51" s="438" t="s">
        <v>139</v>
      </c>
      <c r="B51" s="439">
        <v>65</v>
      </c>
      <c r="C51" s="440">
        <f>B51/$F51*100</f>
        <v>39.87730061349693</v>
      </c>
      <c r="D51" s="439">
        <v>98</v>
      </c>
      <c r="E51" s="440">
        <f>D51/$F51*100</f>
        <v>60.122699386503065</v>
      </c>
      <c r="F51" s="381">
        <f>SUM(D51,B51)</f>
        <v>163</v>
      </c>
    </row>
    <row r="52" spans="1:6" s="143" customFormat="1" ht="9.75">
      <c r="A52" s="438" t="s">
        <v>186</v>
      </c>
      <c r="B52" s="439">
        <v>51</v>
      </c>
      <c r="C52" s="440">
        <f>B52/$F52*100</f>
        <v>45.535714285714285</v>
      </c>
      <c r="D52" s="439">
        <v>61</v>
      </c>
      <c r="E52" s="440">
        <f>D52/$F52*100</f>
        <v>54.46428571428571</v>
      </c>
      <c r="F52" s="381">
        <f>SUM(D52,B52)</f>
        <v>112</v>
      </c>
    </row>
    <row r="53" spans="1:7" ht="10.5" thickBot="1">
      <c r="A53" s="438" t="s">
        <v>214</v>
      </c>
      <c r="B53" s="439">
        <v>60</v>
      </c>
      <c r="C53" s="440">
        <f>B53/$F53*100</f>
        <v>57.14285714285714</v>
      </c>
      <c r="D53" s="439">
        <v>45</v>
      </c>
      <c r="E53" s="440">
        <f>D53/$F53*100</f>
        <v>42.857142857142854</v>
      </c>
      <c r="F53" s="381">
        <f>SUM(D53,B53)</f>
        <v>105</v>
      </c>
      <c r="G53" s="431"/>
    </row>
    <row r="54" spans="1:6" ht="10.5" customHeight="1" thickTop="1">
      <c r="A54" s="441" t="s">
        <v>222</v>
      </c>
      <c r="B54" s="442">
        <v>41</v>
      </c>
      <c r="C54" s="443">
        <f>B54/$F54*100</f>
        <v>68.33333333333333</v>
      </c>
      <c r="D54" s="442">
        <v>19</v>
      </c>
      <c r="E54" s="443">
        <f>D54/$F54*100</f>
        <v>31.666666666666664</v>
      </c>
      <c r="F54" s="389">
        <f>SUM(D54,B54)</f>
        <v>60</v>
      </c>
    </row>
    <row r="55" spans="1:7" ht="9.75">
      <c r="A55" s="143"/>
      <c r="B55" s="430"/>
      <c r="C55" s="431"/>
      <c r="D55" s="430"/>
      <c r="E55" s="431"/>
      <c r="F55" s="390"/>
      <c r="G55" s="415"/>
    </row>
    <row r="57" spans="1:6" ht="9.75">
      <c r="A57" s="451" t="s">
        <v>10</v>
      </c>
      <c r="B57" s="451"/>
      <c r="C57" s="451"/>
      <c r="D57" s="451"/>
      <c r="E57" s="451"/>
      <c r="F57" s="451"/>
    </row>
    <row r="58" ht="6.75" customHeight="1">
      <c r="A58" s="396"/>
    </row>
    <row r="59" spans="1:6" ht="9.75">
      <c r="A59" s="432"/>
      <c r="B59" s="453" t="s">
        <v>53</v>
      </c>
      <c r="C59" s="453"/>
      <c r="D59" s="454" t="s">
        <v>54</v>
      </c>
      <c r="E59" s="454"/>
      <c r="F59" s="376" t="s">
        <v>4</v>
      </c>
    </row>
    <row r="60" spans="1:6" ht="9.75">
      <c r="A60" s="433" t="s">
        <v>55</v>
      </c>
      <c r="B60" s="434" t="s">
        <v>25</v>
      </c>
      <c r="C60" s="434" t="s">
        <v>45</v>
      </c>
      <c r="D60" s="434" t="s">
        <v>25</v>
      </c>
      <c r="E60" s="434" t="s">
        <v>45</v>
      </c>
      <c r="F60" s="376" t="s">
        <v>25</v>
      </c>
    </row>
    <row r="61" spans="1:6" ht="9.75">
      <c r="A61" s="438" t="s">
        <v>40</v>
      </c>
      <c r="B61" s="435">
        <v>534</v>
      </c>
      <c r="C61" s="436">
        <v>39.29359823399559</v>
      </c>
      <c r="D61" s="439">
        <v>825</v>
      </c>
      <c r="E61" s="440">
        <v>60.70640176600441</v>
      </c>
      <c r="F61" s="437">
        <v>1359</v>
      </c>
    </row>
    <row r="62" spans="1:6" ht="9.75">
      <c r="A62" s="438" t="s">
        <v>41</v>
      </c>
      <c r="B62" s="439">
        <v>646</v>
      </c>
      <c r="C62" s="440">
        <v>42.61213720316623</v>
      </c>
      <c r="D62" s="439">
        <v>870</v>
      </c>
      <c r="E62" s="440">
        <v>57.38786279683378</v>
      </c>
      <c r="F62" s="381">
        <v>1516</v>
      </c>
    </row>
    <row r="63" spans="1:6" s="143" customFormat="1" ht="9.75">
      <c r="A63" s="438" t="s">
        <v>110</v>
      </c>
      <c r="B63" s="439">
        <v>708</v>
      </c>
      <c r="C63" s="440">
        <v>44.98094027954257</v>
      </c>
      <c r="D63" s="439">
        <v>866</v>
      </c>
      <c r="E63" s="440">
        <v>55.01905972045743</v>
      </c>
      <c r="F63" s="381">
        <v>1574</v>
      </c>
    </row>
    <row r="64" spans="1:6" ht="9.75">
      <c r="A64" s="438" t="s">
        <v>117</v>
      </c>
      <c r="B64" s="439">
        <v>962</v>
      </c>
      <c r="C64" s="440">
        <v>47.78936910084451</v>
      </c>
      <c r="D64" s="439">
        <v>1051</v>
      </c>
      <c r="E64" s="440">
        <v>52.21063089915548</v>
      </c>
      <c r="F64" s="381">
        <v>2013</v>
      </c>
    </row>
    <row r="65" spans="1:6" s="143" customFormat="1" ht="9.75">
      <c r="A65" s="438" t="s">
        <v>127</v>
      </c>
      <c r="B65" s="439">
        <v>845</v>
      </c>
      <c r="C65" s="440">
        <v>42.76315789473684</v>
      </c>
      <c r="D65" s="439">
        <v>1131</v>
      </c>
      <c r="E65" s="440">
        <v>57.23684210526315</v>
      </c>
      <c r="F65" s="381">
        <v>1976</v>
      </c>
    </row>
    <row r="66" spans="1:6" s="143" customFormat="1" ht="9.75">
      <c r="A66" s="438" t="s">
        <v>131</v>
      </c>
      <c r="B66" s="439">
        <v>388</v>
      </c>
      <c r="C66" s="440">
        <f>B66/$F66*100</f>
        <v>52.1505376344086</v>
      </c>
      <c r="D66" s="439">
        <v>356</v>
      </c>
      <c r="E66" s="440">
        <f>D66/$F66*100</f>
        <v>47.8494623655914</v>
      </c>
      <c r="F66" s="381">
        <f>SUM(D66,B66)</f>
        <v>744</v>
      </c>
    </row>
    <row r="67" spans="1:6" s="143" customFormat="1" ht="9.75">
      <c r="A67" s="438" t="s">
        <v>139</v>
      </c>
      <c r="B67" s="439">
        <v>161</v>
      </c>
      <c r="C67" s="440">
        <f>B67/$F67*100</f>
        <v>52.27272727272727</v>
      </c>
      <c r="D67" s="439">
        <v>147</v>
      </c>
      <c r="E67" s="440">
        <f>D67/$F67*100</f>
        <v>47.72727272727273</v>
      </c>
      <c r="F67" s="381">
        <f>SUM(D67,B67)</f>
        <v>308</v>
      </c>
    </row>
    <row r="68" spans="1:7" s="143" customFormat="1" ht="9.75">
      <c r="A68" s="438" t="s">
        <v>186</v>
      </c>
      <c r="B68" s="439">
        <v>172</v>
      </c>
      <c r="C68" s="440">
        <f>B68/$F68*100</f>
        <v>52.121212121212125</v>
      </c>
      <c r="D68" s="439">
        <v>158</v>
      </c>
      <c r="E68" s="440">
        <f>D68/$F68*100</f>
        <v>47.878787878787875</v>
      </c>
      <c r="F68" s="381">
        <f>SUM(D68,B68)</f>
        <v>330</v>
      </c>
      <c r="G68" s="444"/>
    </row>
    <row r="69" spans="1:7" s="143" customFormat="1" ht="10.5" thickBot="1">
      <c r="A69" s="438" t="s">
        <v>214</v>
      </c>
      <c r="B69" s="439">
        <v>23</v>
      </c>
      <c r="C69" s="440">
        <f>B69/$F69*100</f>
        <v>58.97435897435898</v>
      </c>
      <c r="D69" s="439">
        <v>16</v>
      </c>
      <c r="E69" s="440">
        <f>D69/$F69*100</f>
        <v>41.02564102564102</v>
      </c>
      <c r="F69" s="381">
        <f>SUM(D69,B69)</f>
        <v>39</v>
      </c>
      <c r="G69" s="444"/>
    </row>
    <row r="70" spans="1:7" ht="10.5" thickTop="1">
      <c r="A70" s="441" t="s">
        <v>222</v>
      </c>
      <c r="B70" s="442">
        <v>19</v>
      </c>
      <c r="C70" s="443">
        <f>B70/$F70*100</f>
        <v>76</v>
      </c>
      <c r="D70" s="442">
        <v>6</v>
      </c>
      <c r="E70" s="443">
        <f>D70/$F70*100</f>
        <v>24</v>
      </c>
      <c r="F70" s="389">
        <f>SUM(D70,B70)</f>
        <v>25</v>
      </c>
      <c r="G70" s="415"/>
    </row>
    <row r="71" spans="1:6" ht="9.75">
      <c r="A71" s="143"/>
      <c r="B71" s="430"/>
      <c r="C71" s="431"/>
      <c r="D71" s="430"/>
      <c r="E71" s="431"/>
      <c r="F71" s="390"/>
    </row>
    <row r="72" spans="1:6" ht="9.75">
      <c r="A72" s="143"/>
      <c r="B72" s="430"/>
      <c r="C72" s="431"/>
      <c r="D72" s="430"/>
      <c r="E72" s="431"/>
      <c r="F72" s="390"/>
    </row>
    <row r="73" spans="1:6" ht="9.75">
      <c r="A73" s="451" t="s">
        <v>120</v>
      </c>
      <c r="B73" s="451"/>
      <c r="C73" s="451"/>
      <c r="D73" s="451"/>
      <c r="E73" s="451"/>
      <c r="F73" s="451"/>
    </row>
    <row r="74" ht="7.5" customHeight="1">
      <c r="A74" s="396"/>
    </row>
    <row r="75" spans="1:6" ht="9.75">
      <c r="A75" s="432"/>
      <c r="B75" s="453" t="s">
        <v>53</v>
      </c>
      <c r="C75" s="453"/>
      <c r="D75" s="454" t="s">
        <v>54</v>
      </c>
      <c r="E75" s="454"/>
      <c r="F75" s="376" t="s">
        <v>4</v>
      </c>
    </row>
    <row r="76" spans="1:6" ht="9.75">
      <c r="A76" s="433" t="s">
        <v>55</v>
      </c>
      <c r="B76" s="434" t="s">
        <v>25</v>
      </c>
      <c r="C76" s="434" t="s">
        <v>45</v>
      </c>
      <c r="D76" s="434" t="s">
        <v>25</v>
      </c>
      <c r="E76" s="434" t="s">
        <v>45</v>
      </c>
      <c r="F76" s="376" t="s">
        <v>25</v>
      </c>
    </row>
    <row r="77" spans="1:6" ht="9.75">
      <c r="A77" s="438" t="s">
        <v>40</v>
      </c>
      <c r="B77" s="435">
        <v>146</v>
      </c>
      <c r="C77" s="436">
        <v>15.766738660907128</v>
      </c>
      <c r="D77" s="439">
        <v>780</v>
      </c>
      <c r="E77" s="440">
        <v>84.23326133909286</v>
      </c>
      <c r="F77" s="437">
        <v>926</v>
      </c>
    </row>
    <row r="78" spans="1:6" s="143" customFormat="1" ht="9.75">
      <c r="A78" s="438" t="s">
        <v>41</v>
      </c>
      <c r="B78" s="439">
        <v>147</v>
      </c>
      <c r="C78" s="440">
        <v>14.35546875</v>
      </c>
      <c r="D78" s="439">
        <v>877</v>
      </c>
      <c r="E78" s="440">
        <v>85.64453125</v>
      </c>
      <c r="F78" s="381">
        <v>1024</v>
      </c>
    </row>
    <row r="79" spans="1:6" ht="9.75">
      <c r="A79" s="438" t="s">
        <v>110</v>
      </c>
      <c r="B79" s="439">
        <v>133</v>
      </c>
      <c r="C79" s="440">
        <v>13.420787083753785</v>
      </c>
      <c r="D79" s="439">
        <v>858</v>
      </c>
      <c r="E79" s="440">
        <v>86.57921291624622</v>
      </c>
      <c r="F79" s="381">
        <v>991</v>
      </c>
    </row>
    <row r="80" spans="1:6" s="143" customFormat="1" ht="9.75">
      <c r="A80" s="438" t="s">
        <v>117</v>
      </c>
      <c r="B80" s="439">
        <v>141</v>
      </c>
      <c r="C80" s="440">
        <v>12.74864376130199</v>
      </c>
      <c r="D80" s="439">
        <v>965</v>
      </c>
      <c r="E80" s="440">
        <v>87.25135623869801</v>
      </c>
      <c r="F80" s="381">
        <v>1106</v>
      </c>
    </row>
    <row r="81" spans="1:6" s="143" customFormat="1" ht="9.75">
      <c r="A81" s="438" t="s">
        <v>127</v>
      </c>
      <c r="B81" s="439">
        <v>183</v>
      </c>
      <c r="C81" s="440">
        <v>14.409448818897639</v>
      </c>
      <c r="D81" s="439">
        <v>1087</v>
      </c>
      <c r="E81" s="440">
        <v>85.59055118110236</v>
      </c>
      <c r="F81" s="381">
        <v>1270</v>
      </c>
    </row>
    <row r="82" spans="1:6" s="143" customFormat="1" ht="9.75">
      <c r="A82" s="438" t="s">
        <v>131</v>
      </c>
      <c r="B82" s="439">
        <v>188</v>
      </c>
      <c r="C82" s="440">
        <f>B82/$F82*100</f>
        <v>14.135338345864662</v>
      </c>
      <c r="D82" s="439">
        <v>1142</v>
      </c>
      <c r="E82" s="440">
        <f>D82/$F82*100</f>
        <v>85.86466165413535</v>
      </c>
      <c r="F82" s="381">
        <f>SUM(D82,B82)</f>
        <v>1330</v>
      </c>
    </row>
    <row r="83" spans="1:7" s="143" customFormat="1" ht="9.75">
      <c r="A83" s="438" t="s">
        <v>139</v>
      </c>
      <c r="B83" s="439">
        <v>124</v>
      </c>
      <c r="C83" s="440">
        <f>B83/$F83*100</f>
        <v>13.641364136413642</v>
      </c>
      <c r="D83" s="439">
        <v>785</v>
      </c>
      <c r="E83" s="440">
        <f>D83/$F83*100</f>
        <v>86.35863586358636</v>
      </c>
      <c r="F83" s="381">
        <f>SUM(D83,B83)</f>
        <v>909</v>
      </c>
      <c r="G83" s="444"/>
    </row>
    <row r="84" spans="1:7" s="143" customFormat="1" ht="9.75">
      <c r="A84" s="438" t="s">
        <v>186</v>
      </c>
      <c r="B84" s="439">
        <v>29</v>
      </c>
      <c r="C84" s="440">
        <f>B84/$F84*100</f>
        <v>12.719298245614036</v>
      </c>
      <c r="D84" s="439">
        <v>199</v>
      </c>
      <c r="E84" s="440">
        <f>D84/$F84*100</f>
        <v>87.28070175438597</v>
      </c>
      <c r="F84" s="381">
        <f>SUM(D84,B84)</f>
        <v>228</v>
      </c>
      <c r="G84" s="444"/>
    </row>
    <row r="85" spans="1:7" ht="10.5" thickBot="1">
      <c r="A85" s="438" t="s">
        <v>214</v>
      </c>
      <c r="B85" s="439">
        <v>9</v>
      </c>
      <c r="C85" s="440">
        <f>B85/$F85*100</f>
        <v>18.367346938775512</v>
      </c>
      <c r="D85" s="439">
        <v>40</v>
      </c>
      <c r="E85" s="440">
        <f>D85/$F85*100</f>
        <v>81.63265306122449</v>
      </c>
      <c r="F85" s="381">
        <f>SUM(D85,B85)</f>
        <v>49</v>
      </c>
      <c r="G85" s="415"/>
    </row>
    <row r="86" spans="1:6" ht="10.5" thickTop="1">
      <c r="A86" s="441" t="s">
        <v>222</v>
      </c>
      <c r="B86" s="442">
        <v>1</v>
      </c>
      <c r="C86" s="443">
        <f>B86/$F86*100</f>
        <v>16.666666666666664</v>
      </c>
      <c r="D86" s="442">
        <v>5</v>
      </c>
      <c r="E86" s="443">
        <f>D86/$F86*100</f>
        <v>83.33333333333334</v>
      </c>
      <c r="F86" s="389">
        <f>SUM(D86,B86)</f>
        <v>6</v>
      </c>
    </row>
    <row r="87" spans="1:6" ht="9.75">
      <c r="A87" s="143"/>
      <c r="B87" s="430"/>
      <c r="C87" s="431"/>
      <c r="D87" s="430"/>
      <c r="E87" s="431"/>
      <c r="F87" s="390"/>
    </row>
    <row r="88" spans="1:6" ht="9.75">
      <c r="A88" s="143"/>
      <c r="B88" s="430"/>
      <c r="C88" s="431"/>
      <c r="D88" s="430"/>
      <c r="E88" s="431"/>
      <c r="F88" s="390"/>
    </row>
    <row r="89" spans="1:6" ht="9.75">
      <c r="A89" s="451" t="s">
        <v>66</v>
      </c>
      <c r="B89" s="451"/>
      <c r="C89" s="451"/>
      <c r="D89" s="451"/>
      <c r="E89" s="451"/>
      <c r="F89" s="451"/>
    </row>
    <row r="90" ht="5.25" customHeight="1">
      <c r="A90" s="396"/>
    </row>
    <row r="91" spans="1:6" ht="9.75">
      <c r="A91" s="432"/>
      <c r="B91" s="453" t="s">
        <v>53</v>
      </c>
      <c r="C91" s="453"/>
      <c r="D91" s="454" t="s">
        <v>54</v>
      </c>
      <c r="E91" s="454"/>
      <c r="F91" s="376" t="s">
        <v>4</v>
      </c>
    </row>
    <row r="92" spans="1:6" ht="9.75">
      <c r="A92" s="433" t="s">
        <v>55</v>
      </c>
      <c r="B92" s="434" t="s">
        <v>25</v>
      </c>
      <c r="C92" s="434" t="s">
        <v>45</v>
      </c>
      <c r="D92" s="434" t="s">
        <v>25</v>
      </c>
      <c r="E92" s="434" t="s">
        <v>45</v>
      </c>
      <c r="F92" s="376" t="s">
        <v>25</v>
      </c>
    </row>
    <row r="93" spans="1:6" s="143" customFormat="1" ht="9.75">
      <c r="A93" s="438" t="s">
        <v>40</v>
      </c>
      <c r="B93" s="435">
        <v>167</v>
      </c>
      <c r="C93" s="436">
        <v>40.831295843520785</v>
      </c>
      <c r="D93" s="439">
        <v>242</v>
      </c>
      <c r="E93" s="440">
        <v>59.168704156479215</v>
      </c>
      <c r="F93" s="437">
        <v>409</v>
      </c>
    </row>
    <row r="94" spans="1:6" ht="9.75">
      <c r="A94" s="438" t="s">
        <v>41</v>
      </c>
      <c r="B94" s="439">
        <v>145</v>
      </c>
      <c r="C94" s="440">
        <v>34.037558685446015</v>
      </c>
      <c r="D94" s="439">
        <v>281</v>
      </c>
      <c r="E94" s="440">
        <v>65.96244131455398</v>
      </c>
      <c r="F94" s="381">
        <v>426</v>
      </c>
    </row>
    <row r="95" spans="1:6" s="143" customFormat="1" ht="9.75">
      <c r="A95" s="438" t="s">
        <v>110</v>
      </c>
      <c r="B95" s="439">
        <v>166</v>
      </c>
      <c r="C95" s="440">
        <v>36.48351648351648</v>
      </c>
      <c r="D95" s="439">
        <v>289</v>
      </c>
      <c r="E95" s="440">
        <v>63.51648351648351</v>
      </c>
      <c r="F95" s="381">
        <v>455</v>
      </c>
    </row>
    <row r="96" spans="1:6" s="143" customFormat="1" ht="9.75">
      <c r="A96" s="438" t="s">
        <v>117</v>
      </c>
      <c r="B96" s="439">
        <v>183</v>
      </c>
      <c r="C96" s="440">
        <v>38.36477987421384</v>
      </c>
      <c r="D96" s="439">
        <v>294</v>
      </c>
      <c r="E96" s="440">
        <v>61.63522012578616</v>
      </c>
      <c r="F96" s="381">
        <v>477</v>
      </c>
    </row>
    <row r="97" spans="1:6" s="143" customFormat="1" ht="9.75">
      <c r="A97" s="438" t="s">
        <v>127</v>
      </c>
      <c r="B97" s="439">
        <v>244</v>
      </c>
      <c r="C97" s="440">
        <v>37.308868501529055</v>
      </c>
      <c r="D97" s="439">
        <v>410</v>
      </c>
      <c r="E97" s="440">
        <v>62.69113149847095</v>
      </c>
      <c r="F97" s="381">
        <v>654</v>
      </c>
    </row>
    <row r="98" spans="1:7" ht="9.75">
      <c r="A98" s="438" t="s">
        <v>131</v>
      </c>
      <c r="B98" s="439">
        <v>230</v>
      </c>
      <c r="C98" s="440">
        <f>B98/$F98*100</f>
        <v>36.68261562998405</v>
      </c>
      <c r="D98" s="439">
        <v>397</v>
      </c>
      <c r="E98" s="440">
        <f>D98/$F98*100</f>
        <v>63.31738437001595</v>
      </c>
      <c r="F98" s="381">
        <f>SUM(D98,B98)</f>
        <v>627</v>
      </c>
      <c r="G98" s="431"/>
    </row>
    <row r="99" spans="1:6" ht="12" customHeight="1">
      <c r="A99" s="438" t="s">
        <v>139</v>
      </c>
      <c r="B99" s="439">
        <v>184</v>
      </c>
      <c r="C99" s="440">
        <f>B99/$F99*100</f>
        <v>39.48497854077253</v>
      </c>
      <c r="D99" s="439">
        <v>282</v>
      </c>
      <c r="E99" s="440">
        <f>D99/$F99*100</f>
        <v>60.51502145922747</v>
      </c>
      <c r="F99" s="381">
        <f>SUM(D99,B99)</f>
        <v>466</v>
      </c>
    </row>
    <row r="100" spans="1:7" ht="9.75">
      <c r="A100" s="438" t="s">
        <v>186</v>
      </c>
      <c r="B100" s="439">
        <v>167</v>
      </c>
      <c r="C100" s="440">
        <f>B100/$F100*100</f>
        <v>34.791666666666664</v>
      </c>
      <c r="D100" s="439">
        <v>313</v>
      </c>
      <c r="E100" s="440">
        <f>D100/$F100*100</f>
        <v>65.20833333333333</v>
      </c>
      <c r="F100" s="381">
        <f>SUM(D100,B100)</f>
        <v>480</v>
      </c>
      <c r="G100" s="415"/>
    </row>
    <row r="101" spans="1:6" ht="10.5" thickBot="1">
      <c r="A101" s="438" t="s">
        <v>214</v>
      </c>
      <c r="B101" s="439">
        <v>105</v>
      </c>
      <c r="C101" s="440">
        <f>B101/$F101*100</f>
        <v>36.971830985915496</v>
      </c>
      <c r="D101" s="439">
        <v>179</v>
      </c>
      <c r="E101" s="440">
        <f>D101/$F101*100</f>
        <v>63.02816901408451</v>
      </c>
      <c r="F101" s="381">
        <f>SUM(D101,B101)</f>
        <v>284</v>
      </c>
    </row>
    <row r="102" spans="1:8" ht="10.5" thickTop="1">
      <c r="A102" s="441" t="s">
        <v>222</v>
      </c>
      <c r="B102" s="442">
        <v>69</v>
      </c>
      <c r="C102" s="443">
        <f>B102/$F102*100</f>
        <v>40.35087719298245</v>
      </c>
      <c r="D102" s="442">
        <v>102</v>
      </c>
      <c r="E102" s="443">
        <f>D102/$F102*100</f>
        <v>59.64912280701754</v>
      </c>
      <c r="F102" s="389">
        <f>SUM(D102,B102)</f>
        <v>171</v>
      </c>
      <c r="G102" s="445"/>
      <c r="H102" s="446"/>
    </row>
    <row r="103" spans="1:8" ht="9.75">
      <c r="A103" s="143"/>
      <c r="B103" s="430"/>
      <c r="C103" s="431"/>
      <c r="D103" s="430"/>
      <c r="E103" s="431"/>
      <c r="F103" s="390"/>
      <c r="G103" s="445"/>
      <c r="H103" s="446"/>
    </row>
    <row r="104" spans="1:8" ht="9.75">
      <c r="A104" s="396"/>
      <c r="G104" s="447"/>
      <c r="H104" s="448"/>
    </row>
    <row r="105" spans="1:6" ht="9.75">
      <c r="A105" s="451" t="s">
        <v>215</v>
      </c>
      <c r="B105" s="451"/>
      <c r="C105" s="451"/>
      <c r="D105" s="451"/>
      <c r="E105" s="451"/>
      <c r="F105" s="451"/>
    </row>
    <row r="106" ht="6.75" customHeight="1"/>
    <row r="107" spans="1:6" ht="9.75">
      <c r="A107" s="432"/>
      <c r="B107" s="453" t="s">
        <v>53</v>
      </c>
      <c r="C107" s="453"/>
      <c r="D107" s="454" t="s">
        <v>54</v>
      </c>
      <c r="E107" s="454"/>
      <c r="F107" s="376" t="s">
        <v>4</v>
      </c>
    </row>
    <row r="108" spans="1:6" ht="9.75">
      <c r="A108" s="433" t="s">
        <v>55</v>
      </c>
      <c r="B108" s="434" t="s">
        <v>25</v>
      </c>
      <c r="C108" s="434" t="s">
        <v>45</v>
      </c>
      <c r="D108" s="434" t="s">
        <v>25</v>
      </c>
      <c r="E108" s="434" t="s">
        <v>45</v>
      </c>
      <c r="F108" s="376" t="s">
        <v>25</v>
      </c>
    </row>
    <row r="109" spans="1:6" ht="10.5" thickBot="1">
      <c r="A109" s="432" t="s">
        <v>214</v>
      </c>
      <c r="B109" s="435">
        <v>48</v>
      </c>
      <c r="C109" s="436">
        <f>B109/F109*100</f>
        <v>49.48453608247423</v>
      </c>
      <c r="D109" s="435">
        <v>49</v>
      </c>
      <c r="E109" s="436">
        <f>D109/F109*100</f>
        <v>50.51546391752577</v>
      </c>
      <c r="F109" s="437">
        <f>SUM(D109,B109)</f>
        <v>97</v>
      </c>
    </row>
    <row r="110" spans="1:6" ht="10.5" thickTop="1">
      <c r="A110" s="441" t="s">
        <v>222</v>
      </c>
      <c r="B110" s="442">
        <v>107</v>
      </c>
      <c r="C110" s="443">
        <f>B110/F110*100</f>
        <v>33.860759493670884</v>
      </c>
      <c r="D110" s="442">
        <v>209</v>
      </c>
      <c r="E110" s="443">
        <f>D110/F110*100</f>
        <v>66.13924050632912</v>
      </c>
      <c r="F110" s="389">
        <f>SUM(D110,B110)</f>
        <v>316</v>
      </c>
    </row>
    <row r="113" ht="9.75">
      <c r="A113" s="137" t="s">
        <v>192</v>
      </c>
    </row>
    <row r="114" ht="9.75">
      <c r="A114" s="129" t="s">
        <v>193</v>
      </c>
    </row>
    <row r="115" ht="9.75">
      <c r="A115" s="129" t="s">
        <v>166</v>
      </c>
    </row>
    <row r="116" ht="9.75">
      <c r="A116" s="129" t="s">
        <v>59</v>
      </c>
    </row>
    <row r="117" ht="9.75">
      <c r="A117" s="129" t="s">
        <v>60</v>
      </c>
    </row>
    <row r="118" ht="9.75">
      <c r="A118" s="129" t="s">
        <v>61</v>
      </c>
    </row>
    <row r="119" ht="9.75">
      <c r="A119" s="129" t="s">
        <v>62</v>
      </c>
    </row>
    <row r="120" ht="9.75">
      <c r="A120" s="129" t="s">
        <v>63</v>
      </c>
    </row>
    <row r="121" ht="9.75">
      <c r="A121" s="129" t="s">
        <v>64</v>
      </c>
    </row>
    <row r="122" ht="9.75">
      <c r="A122" s="129" t="s">
        <v>133</v>
      </c>
    </row>
    <row r="123" ht="9.75">
      <c r="A123" s="129" t="s">
        <v>65</v>
      </c>
    </row>
    <row r="124" ht="9.75">
      <c r="A124" s="129" t="s">
        <v>247</v>
      </c>
    </row>
    <row r="125" ht="9.75">
      <c r="A125" s="137" t="s">
        <v>167</v>
      </c>
    </row>
    <row r="126" ht="9.75">
      <c r="A126" s="137" t="s">
        <v>181</v>
      </c>
    </row>
    <row r="127" ht="9.75">
      <c r="A127" s="137" t="s">
        <v>196</v>
      </c>
    </row>
    <row r="128" ht="9.75">
      <c r="A128" s="137" t="s">
        <v>168</v>
      </c>
    </row>
    <row r="129" ht="9.75">
      <c r="A129" s="137" t="s">
        <v>180</v>
      </c>
    </row>
    <row r="130" ht="9.75">
      <c r="A130" s="137" t="s">
        <v>248</v>
      </c>
    </row>
    <row r="131" ht="9.75">
      <c r="A131" s="137" t="s">
        <v>249</v>
      </c>
    </row>
  </sheetData>
  <sheetProtection/>
  <mergeCells count="21">
    <mergeCell ref="A105:F105"/>
    <mergeCell ref="B107:C107"/>
    <mergeCell ref="D107:E107"/>
    <mergeCell ref="B59:C59"/>
    <mergeCell ref="D59:E59"/>
    <mergeCell ref="A73:F73"/>
    <mergeCell ref="B75:C75"/>
    <mergeCell ref="D75:E75"/>
    <mergeCell ref="A46:F46"/>
    <mergeCell ref="D91:E91"/>
    <mergeCell ref="D48:E48"/>
    <mergeCell ref="B48:C48"/>
    <mergeCell ref="A89:F89"/>
    <mergeCell ref="B91:C91"/>
    <mergeCell ref="A57:F57"/>
    <mergeCell ref="A2:F2"/>
    <mergeCell ref="A35:F35"/>
    <mergeCell ref="A3:F3"/>
    <mergeCell ref="A5:F5"/>
    <mergeCell ref="B37:C37"/>
    <mergeCell ref="D37:E37"/>
  </mergeCells>
  <printOptions horizontalCentered="1"/>
  <pageMargins left="0.1968503937007874" right="0.1968503937007874" top="0.5905511811023623" bottom="0.5905511811023623" header="0.5118110236220472" footer="0.5118110236220472"/>
  <pageSetup fitToHeight="2" horizontalDpi="1200" verticalDpi="1200" orientation="portrait" paperSize="9" scale="85"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dimension ref="A1:G216"/>
  <sheetViews>
    <sheetView zoomScalePageLayoutView="0" workbookViewId="0" topLeftCell="A1">
      <selection activeCell="C15" sqref="C15"/>
    </sheetView>
  </sheetViews>
  <sheetFormatPr defaultColWidth="9.140625" defaultRowHeight="12.75"/>
  <cols>
    <col min="1" max="1" width="17.00390625" style="97" customWidth="1"/>
    <col min="2" max="2" width="14.57421875" style="97" customWidth="1"/>
    <col min="3" max="3" width="14.57421875" style="98" customWidth="1"/>
    <col min="4" max="4" width="14.57421875" style="97" customWidth="1"/>
    <col min="5" max="5" width="14.57421875" style="98" customWidth="1"/>
    <col min="6" max="6" width="14.57421875" style="97" customWidth="1"/>
    <col min="7" max="7" width="13.57421875" style="98" customWidth="1"/>
    <col min="8" max="12" width="13.57421875" style="97" customWidth="1"/>
    <col min="13" max="16384" width="9.140625" style="97" customWidth="1"/>
  </cols>
  <sheetData>
    <row r="1" ht="12.75" customHeight="1">
      <c r="A1" s="96" t="s">
        <v>220</v>
      </c>
    </row>
    <row r="2" spans="1:7" ht="12.75" customHeight="1">
      <c r="A2" s="455" t="s">
        <v>67</v>
      </c>
      <c r="B2" s="455"/>
      <c r="C2" s="455"/>
      <c r="D2" s="455"/>
      <c r="E2" s="455"/>
      <c r="F2" s="455"/>
      <c r="G2" s="101"/>
    </row>
    <row r="3" spans="1:7" ht="12.75" customHeight="1">
      <c r="A3" s="455" t="s">
        <v>170</v>
      </c>
      <c r="B3" s="455"/>
      <c r="C3" s="455"/>
      <c r="D3" s="455"/>
      <c r="E3" s="455"/>
      <c r="F3" s="455"/>
      <c r="G3" s="353"/>
    </row>
    <row r="4" spans="1:7" ht="12.75" customHeight="1">
      <c r="A4" s="455" t="s">
        <v>68</v>
      </c>
      <c r="B4" s="455"/>
      <c r="C4" s="455"/>
      <c r="D4" s="455"/>
      <c r="E4" s="455"/>
      <c r="F4" s="455"/>
      <c r="G4" s="101"/>
    </row>
    <row r="5" ht="6.75" customHeight="1"/>
    <row r="6" spans="1:7" ht="12.75" customHeight="1">
      <c r="A6" s="354"/>
      <c r="B6" s="462" t="s">
        <v>124</v>
      </c>
      <c r="C6" s="463"/>
      <c r="D6" s="463"/>
      <c r="E6" s="463"/>
      <c r="F6" s="464"/>
      <c r="G6" s="97"/>
    </row>
    <row r="7" spans="1:7" ht="24" customHeight="1">
      <c r="A7" s="355"/>
      <c r="B7" s="465"/>
      <c r="C7" s="466"/>
      <c r="D7" s="466"/>
      <c r="E7" s="466"/>
      <c r="F7" s="467"/>
      <c r="G7" s="97"/>
    </row>
    <row r="8" spans="1:7" ht="12.75" customHeight="1">
      <c r="A8" s="356"/>
      <c r="B8" s="475" t="s">
        <v>53</v>
      </c>
      <c r="C8" s="476"/>
      <c r="D8" s="475" t="s">
        <v>54</v>
      </c>
      <c r="E8" s="476"/>
      <c r="F8" s="357" t="s">
        <v>4</v>
      </c>
      <c r="G8" s="97"/>
    </row>
    <row r="9" spans="1:6" s="359" customFormat="1" ht="12.75" customHeight="1">
      <c r="A9" s="118" t="s">
        <v>55</v>
      </c>
      <c r="B9" s="217" t="s">
        <v>25</v>
      </c>
      <c r="C9" s="358" t="s">
        <v>45</v>
      </c>
      <c r="D9" s="217" t="s">
        <v>25</v>
      </c>
      <c r="E9" s="358" t="s">
        <v>45</v>
      </c>
      <c r="F9" s="357" t="s">
        <v>25</v>
      </c>
    </row>
    <row r="10" spans="1:7" ht="12.75" customHeight="1">
      <c r="A10" s="360" t="s">
        <v>56</v>
      </c>
      <c r="B10" s="115">
        <v>31917</v>
      </c>
      <c r="C10" s="361">
        <v>58.932033457043154</v>
      </c>
      <c r="D10" s="115">
        <v>22242</v>
      </c>
      <c r="E10" s="361">
        <v>41.06796654295685</v>
      </c>
      <c r="F10" s="355">
        <v>54159</v>
      </c>
      <c r="G10" s="97"/>
    </row>
    <row r="11" spans="1:7" ht="12.75" customHeight="1">
      <c r="A11" s="115" t="s">
        <v>27</v>
      </c>
      <c r="B11" s="115">
        <v>31183</v>
      </c>
      <c r="C11" s="361">
        <v>57.92005646569338</v>
      </c>
      <c r="D11" s="115">
        <v>22655</v>
      </c>
      <c r="E11" s="361">
        <v>42.07994353430662</v>
      </c>
      <c r="F11" s="355">
        <v>53838</v>
      </c>
      <c r="G11" s="97"/>
    </row>
    <row r="12" spans="1:7" ht="12.75" customHeight="1">
      <c r="A12" s="115" t="s">
        <v>28</v>
      </c>
      <c r="B12" s="115">
        <v>31014</v>
      </c>
      <c r="C12" s="361">
        <v>57.142330723169046</v>
      </c>
      <c r="D12" s="115">
        <v>23261</v>
      </c>
      <c r="E12" s="361">
        <v>42.857669276830954</v>
      </c>
      <c r="F12" s="355">
        <v>54275</v>
      </c>
      <c r="G12" s="97"/>
    </row>
    <row r="13" spans="1:7" ht="12.75" customHeight="1">
      <c r="A13" s="115" t="s">
        <v>29</v>
      </c>
      <c r="B13" s="115">
        <v>30751</v>
      </c>
      <c r="C13" s="361">
        <v>56.20522006141249</v>
      </c>
      <c r="D13" s="115">
        <v>23961</v>
      </c>
      <c r="E13" s="361">
        <v>43.79477993858751</v>
      </c>
      <c r="F13" s="355">
        <v>54712</v>
      </c>
      <c r="G13" s="97"/>
    </row>
    <row r="14" spans="1:7" ht="12.75" customHeight="1">
      <c r="A14" s="115" t="s">
        <v>30</v>
      </c>
      <c r="B14" s="115">
        <v>30729</v>
      </c>
      <c r="C14" s="361">
        <v>55.415494481713914</v>
      </c>
      <c r="D14" s="115">
        <v>24723</v>
      </c>
      <c r="E14" s="361">
        <v>44.584505518286086</v>
      </c>
      <c r="F14" s="355">
        <v>55452</v>
      </c>
      <c r="G14" s="97"/>
    </row>
    <row r="15" spans="1:7" ht="12.75" customHeight="1">
      <c r="A15" s="115" t="s">
        <v>31</v>
      </c>
      <c r="B15" s="115">
        <v>31125</v>
      </c>
      <c r="C15" s="361">
        <v>54.69738506959089</v>
      </c>
      <c r="D15" s="115">
        <v>25779</v>
      </c>
      <c r="E15" s="361">
        <v>45.302614930409106</v>
      </c>
      <c r="F15" s="355">
        <v>56904</v>
      </c>
      <c r="G15" s="97"/>
    </row>
    <row r="16" spans="1:6" s="137" customFormat="1" ht="12.75" customHeight="1">
      <c r="A16" s="115" t="s">
        <v>69</v>
      </c>
      <c r="B16" s="115">
        <v>32405</v>
      </c>
      <c r="C16" s="361">
        <v>54.42742450199872</v>
      </c>
      <c r="D16" s="115">
        <v>27133</v>
      </c>
      <c r="E16" s="361">
        <v>45.57257549800128</v>
      </c>
      <c r="F16" s="355">
        <v>59538</v>
      </c>
    </row>
    <row r="17" spans="1:7" ht="12.75" customHeight="1">
      <c r="A17" s="115" t="s">
        <v>48</v>
      </c>
      <c r="B17" s="115">
        <v>32980</v>
      </c>
      <c r="C17" s="361">
        <v>53.86160604922343</v>
      </c>
      <c r="D17" s="115">
        <v>28251</v>
      </c>
      <c r="E17" s="361">
        <v>46.13839395077657</v>
      </c>
      <c r="F17" s="355">
        <v>61231</v>
      </c>
      <c r="G17" s="97"/>
    </row>
    <row r="18" spans="1:6" s="137" customFormat="1" ht="12.75" customHeight="1">
      <c r="A18" s="115" t="s">
        <v>70</v>
      </c>
      <c r="B18" s="115">
        <v>33431</v>
      </c>
      <c r="C18" s="361">
        <v>53.200190961171224</v>
      </c>
      <c r="D18" s="115">
        <v>29409</v>
      </c>
      <c r="E18" s="361">
        <v>46.79980903882877</v>
      </c>
      <c r="F18" s="355">
        <v>62840</v>
      </c>
    </row>
    <row r="19" spans="1:6" s="137" customFormat="1" ht="12.75" customHeight="1">
      <c r="A19" s="115" t="s">
        <v>35</v>
      </c>
      <c r="B19" s="115">
        <v>33945</v>
      </c>
      <c r="C19" s="361">
        <v>52.60344026034402</v>
      </c>
      <c r="D19" s="115">
        <v>30585</v>
      </c>
      <c r="E19" s="361">
        <v>47.39655973965598</v>
      </c>
      <c r="F19" s="355">
        <v>64530</v>
      </c>
    </row>
    <row r="20" spans="1:6" s="137" customFormat="1" ht="12.75" customHeight="1">
      <c r="A20" s="115" t="s">
        <v>36</v>
      </c>
      <c r="B20" s="115">
        <v>34624</v>
      </c>
      <c r="C20" s="361">
        <v>51.920942926551305</v>
      </c>
      <c r="D20" s="115">
        <v>32062</v>
      </c>
      <c r="E20" s="361">
        <v>48.0790570734487</v>
      </c>
      <c r="F20" s="355">
        <v>66686</v>
      </c>
    </row>
    <row r="21" spans="1:6" s="137" customFormat="1" ht="12.75" customHeight="1">
      <c r="A21" s="115" t="s">
        <v>71</v>
      </c>
      <c r="B21" s="362">
        <v>35050</v>
      </c>
      <c r="C21" s="361">
        <v>51.39823735574033</v>
      </c>
      <c r="D21" s="362">
        <v>33143</v>
      </c>
      <c r="E21" s="361">
        <v>48.60176264425968</v>
      </c>
      <c r="F21" s="355">
        <v>68193</v>
      </c>
    </row>
    <row r="22" spans="1:6" s="137" customFormat="1" ht="12.75" customHeight="1">
      <c r="A22" s="115" t="s">
        <v>38</v>
      </c>
      <c r="B22" s="362">
        <v>35059</v>
      </c>
      <c r="C22" s="361">
        <v>50.69772822581812</v>
      </c>
      <c r="D22" s="362">
        <v>34094</v>
      </c>
      <c r="E22" s="361">
        <v>49.30227177418189</v>
      </c>
      <c r="F22" s="355">
        <v>69153</v>
      </c>
    </row>
    <row r="23" spans="1:7" ht="12.75" customHeight="1">
      <c r="A23" s="131" t="s">
        <v>72</v>
      </c>
      <c r="B23" s="363">
        <v>34275</v>
      </c>
      <c r="C23" s="364">
        <v>49.54967978835673</v>
      </c>
      <c r="D23" s="363">
        <v>34898</v>
      </c>
      <c r="E23" s="364">
        <v>50.45032021164327</v>
      </c>
      <c r="F23" s="365">
        <v>69173</v>
      </c>
      <c r="G23" s="97"/>
    </row>
    <row r="24" ht="6" customHeight="1"/>
    <row r="25" ht="12" customHeight="1">
      <c r="A25" s="97" t="s">
        <v>230</v>
      </c>
    </row>
    <row r="26" ht="11.25" customHeight="1"/>
    <row r="27" spans="1:7" ht="12" customHeight="1">
      <c r="A27" s="455" t="s">
        <v>67</v>
      </c>
      <c r="B27" s="455"/>
      <c r="C27" s="455"/>
      <c r="D27" s="455"/>
      <c r="E27" s="455"/>
      <c r="F27" s="455"/>
      <c r="G27" s="101"/>
    </row>
    <row r="28" spans="1:7" ht="12" customHeight="1">
      <c r="A28" s="455" t="s">
        <v>171</v>
      </c>
      <c r="B28" s="455"/>
      <c r="C28" s="455"/>
      <c r="D28" s="455"/>
      <c r="E28" s="455"/>
      <c r="F28" s="455"/>
      <c r="G28" s="353"/>
    </row>
    <row r="29" spans="1:7" ht="12" customHeight="1">
      <c r="A29" s="455" t="s">
        <v>231</v>
      </c>
      <c r="B29" s="455"/>
      <c r="C29" s="455"/>
      <c r="D29" s="455"/>
      <c r="E29" s="455"/>
      <c r="F29" s="455"/>
      <c r="G29" s="101"/>
    </row>
    <row r="30" ht="9" customHeight="1"/>
    <row r="31" spans="1:7" ht="15" customHeight="1">
      <c r="A31" s="354"/>
      <c r="B31" s="468" t="s">
        <v>172</v>
      </c>
      <c r="C31" s="469"/>
      <c r="D31" s="469"/>
      <c r="E31" s="469"/>
      <c r="F31" s="470"/>
      <c r="G31" s="97"/>
    </row>
    <row r="32" spans="1:7" ht="15" customHeight="1">
      <c r="A32" s="355"/>
      <c r="B32" s="471" t="s">
        <v>136</v>
      </c>
      <c r="C32" s="472"/>
      <c r="D32" s="472"/>
      <c r="E32" s="472"/>
      <c r="F32" s="473"/>
      <c r="G32" s="97"/>
    </row>
    <row r="33" spans="1:7" ht="12" customHeight="1">
      <c r="A33" s="356"/>
      <c r="B33" s="475" t="s">
        <v>53</v>
      </c>
      <c r="C33" s="476"/>
      <c r="D33" s="475" t="s">
        <v>54</v>
      </c>
      <c r="E33" s="476"/>
      <c r="F33" s="357" t="s">
        <v>4</v>
      </c>
      <c r="G33" s="97"/>
    </row>
    <row r="34" spans="1:7" ht="12" customHeight="1">
      <c r="A34" s="118" t="s">
        <v>55</v>
      </c>
      <c r="B34" s="217" t="s">
        <v>25</v>
      </c>
      <c r="C34" s="358" t="s">
        <v>45</v>
      </c>
      <c r="D34" s="217" t="s">
        <v>25</v>
      </c>
      <c r="E34" s="358" t="s">
        <v>45</v>
      </c>
      <c r="F34" s="357" t="s">
        <v>25</v>
      </c>
      <c r="G34" s="97"/>
    </row>
    <row r="35" spans="1:7" ht="12" customHeight="1">
      <c r="A35" s="115" t="s">
        <v>70</v>
      </c>
      <c r="B35" s="115">
        <v>26173</v>
      </c>
      <c r="C35" s="361">
        <v>51.43356849490046</v>
      </c>
      <c r="D35" s="115">
        <v>24714</v>
      </c>
      <c r="E35" s="361">
        <v>48.56643150509953</v>
      </c>
      <c r="F35" s="355">
        <v>50887</v>
      </c>
      <c r="G35" s="97"/>
    </row>
    <row r="36" spans="1:7" ht="12" customHeight="1">
      <c r="A36" s="115" t="s">
        <v>35</v>
      </c>
      <c r="B36" s="115">
        <v>27032</v>
      </c>
      <c r="C36" s="361">
        <v>51.21928112624817</v>
      </c>
      <c r="D36" s="115">
        <v>25745</v>
      </c>
      <c r="E36" s="361">
        <v>48.78071887375182</v>
      </c>
      <c r="F36" s="355">
        <v>52777</v>
      </c>
      <c r="G36" s="97"/>
    </row>
    <row r="37" spans="1:7" ht="12" customHeight="1">
      <c r="A37" s="115" t="s">
        <v>36</v>
      </c>
      <c r="B37" s="115">
        <v>27934</v>
      </c>
      <c r="C37" s="361">
        <v>50.515389345003435</v>
      </c>
      <c r="D37" s="115">
        <v>27364</v>
      </c>
      <c r="E37" s="361">
        <v>49.484610654996565</v>
      </c>
      <c r="F37" s="355">
        <v>55298</v>
      </c>
      <c r="G37" s="97"/>
    </row>
    <row r="38" spans="1:7" ht="12" customHeight="1">
      <c r="A38" s="115" t="s">
        <v>71</v>
      </c>
      <c r="B38" s="362">
        <v>28174</v>
      </c>
      <c r="C38" s="361">
        <v>49.93973340896199</v>
      </c>
      <c r="D38" s="362">
        <v>28242</v>
      </c>
      <c r="E38" s="361">
        <v>50.06026659103801</v>
      </c>
      <c r="F38" s="355">
        <v>56416</v>
      </c>
      <c r="G38" s="97"/>
    </row>
    <row r="39" spans="1:7" ht="12" customHeight="1">
      <c r="A39" s="115" t="s">
        <v>38</v>
      </c>
      <c r="B39" s="362">
        <v>27929</v>
      </c>
      <c r="C39" s="361">
        <v>49.082633299356786</v>
      </c>
      <c r="D39" s="362">
        <v>28973</v>
      </c>
      <c r="E39" s="361">
        <v>50.91736670064321</v>
      </c>
      <c r="F39" s="355">
        <v>56902</v>
      </c>
      <c r="G39" s="97"/>
    </row>
    <row r="40" spans="1:7" ht="12" customHeight="1" thickBot="1">
      <c r="A40" s="115" t="s">
        <v>72</v>
      </c>
      <c r="B40" s="362">
        <v>27408</v>
      </c>
      <c r="C40" s="361">
        <v>47.94122791673955</v>
      </c>
      <c r="D40" s="362">
        <v>29762</v>
      </c>
      <c r="E40" s="361">
        <v>52.05877208326045</v>
      </c>
      <c r="F40" s="355">
        <v>57170</v>
      </c>
      <c r="G40" s="97"/>
    </row>
    <row r="41" spans="1:6" s="137" customFormat="1" ht="12" customHeight="1" thickTop="1">
      <c r="A41" s="366" t="s">
        <v>73</v>
      </c>
      <c r="B41" s="366">
        <v>26508</v>
      </c>
      <c r="C41" s="367">
        <v>46.71836446951004</v>
      </c>
      <c r="D41" s="366">
        <v>30232</v>
      </c>
      <c r="E41" s="367">
        <v>53.28163553048996</v>
      </c>
      <c r="F41" s="368">
        <v>56740</v>
      </c>
    </row>
    <row r="42" spans="1:6" s="137" customFormat="1" ht="12" customHeight="1">
      <c r="A42" s="115" t="s">
        <v>58</v>
      </c>
      <c r="B42" s="115">
        <v>25656</v>
      </c>
      <c r="C42" s="361">
        <v>45.71795145942478</v>
      </c>
      <c r="D42" s="115">
        <v>30462</v>
      </c>
      <c r="E42" s="361">
        <v>54.28204854057521</v>
      </c>
      <c r="F42" s="355">
        <v>56118</v>
      </c>
    </row>
    <row r="43" spans="1:6" s="137" customFormat="1" ht="12" customHeight="1">
      <c r="A43" s="115" t="s">
        <v>113</v>
      </c>
      <c r="B43" s="115">
        <v>25644</v>
      </c>
      <c r="C43" s="361">
        <v>45.233097560545396</v>
      </c>
      <c r="D43" s="115">
        <v>31049</v>
      </c>
      <c r="E43" s="361">
        <v>54.76690243945461</v>
      </c>
      <c r="F43" s="355">
        <v>56693</v>
      </c>
    </row>
    <row r="44" spans="1:7" ht="12" customHeight="1">
      <c r="A44" s="115" t="s">
        <v>118</v>
      </c>
      <c r="B44" s="115">
        <v>25382</v>
      </c>
      <c r="C44" s="361">
        <v>44.655958056967926</v>
      </c>
      <c r="D44" s="115">
        <v>31457</v>
      </c>
      <c r="E44" s="361">
        <v>55.344041943032074</v>
      </c>
      <c r="F44" s="355">
        <v>56839</v>
      </c>
      <c r="G44" s="97"/>
    </row>
    <row r="45" spans="1:6" s="137" customFormat="1" ht="12" customHeight="1" thickBot="1">
      <c r="A45" s="115" t="s">
        <v>128</v>
      </c>
      <c r="B45" s="115">
        <v>25365</v>
      </c>
      <c r="C45" s="361">
        <v>44.62604901564067</v>
      </c>
      <c r="D45" s="115">
        <v>31474</v>
      </c>
      <c r="E45" s="361">
        <v>55.37395098435933</v>
      </c>
      <c r="F45" s="355">
        <v>56839</v>
      </c>
    </row>
    <row r="46" spans="1:6" s="137" customFormat="1" ht="12" customHeight="1" thickTop="1">
      <c r="A46" s="366" t="s">
        <v>135</v>
      </c>
      <c r="B46" s="366">
        <v>25379</v>
      </c>
      <c r="C46" s="367">
        <v>44.52065608279975</v>
      </c>
      <c r="D46" s="366">
        <v>31626</v>
      </c>
      <c r="E46" s="367">
        <v>55.47934391720024</v>
      </c>
      <c r="F46" s="368">
        <v>57005</v>
      </c>
    </row>
    <row r="47" spans="1:6" s="137" customFormat="1" ht="12" customHeight="1">
      <c r="A47" s="115" t="s">
        <v>173</v>
      </c>
      <c r="B47" s="115">
        <v>26501</v>
      </c>
      <c r="C47" s="361">
        <v>44.786385452578926</v>
      </c>
      <c r="D47" s="115">
        <v>32671</v>
      </c>
      <c r="E47" s="361">
        <v>55.213614547421074</v>
      </c>
      <c r="F47" s="355">
        <v>59172</v>
      </c>
    </row>
    <row r="48" spans="1:6" s="137" customFormat="1" ht="12" customHeight="1">
      <c r="A48" s="115" t="s">
        <v>186</v>
      </c>
      <c r="B48" s="115">
        <v>27324</v>
      </c>
      <c r="C48" s="361">
        <v>44.892057963395</v>
      </c>
      <c r="D48" s="115">
        <v>33542</v>
      </c>
      <c r="E48" s="361">
        <v>55.10794203660501</v>
      </c>
      <c r="F48" s="355">
        <v>60866</v>
      </c>
    </row>
    <row r="49" spans="1:6" s="137" customFormat="1" ht="12" customHeight="1" thickBot="1">
      <c r="A49" s="115" t="s">
        <v>214</v>
      </c>
      <c r="B49" s="115">
        <v>28734</v>
      </c>
      <c r="C49" s="361">
        <f>B49/F49*100</f>
        <v>44.637419996271674</v>
      </c>
      <c r="D49" s="115">
        <v>35638</v>
      </c>
      <c r="E49" s="361">
        <f>D49/F49*100</f>
        <v>55.36258000372833</v>
      </c>
      <c r="F49" s="355">
        <f>B49+D49</f>
        <v>64372</v>
      </c>
    </row>
    <row r="50" spans="1:6" s="137" customFormat="1" ht="12" customHeight="1" thickTop="1">
      <c r="A50" s="369" t="s">
        <v>232</v>
      </c>
      <c r="B50" s="369">
        <v>30475</v>
      </c>
      <c r="C50" s="370">
        <f>B50/F50*100</f>
        <v>44.421608069500316</v>
      </c>
      <c r="D50" s="369">
        <v>38129</v>
      </c>
      <c r="E50" s="370">
        <f>D50/F50*100</f>
        <v>55.578391930499684</v>
      </c>
      <c r="F50" s="371">
        <f>B50+D50</f>
        <v>68604</v>
      </c>
    </row>
    <row r="51" ht="6.75" customHeight="1"/>
    <row r="52" spans="1:7" ht="48.75" customHeight="1">
      <c r="A52" s="474" t="s">
        <v>253</v>
      </c>
      <c r="B52" s="474"/>
      <c r="C52" s="474"/>
      <c r="D52" s="474"/>
      <c r="E52" s="474"/>
      <c r="F52" s="474"/>
      <c r="G52" s="141"/>
    </row>
    <row r="53" ht="11.25" customHeight="1">
      <c r="A53" s="97" t="s">
        <v>174</v>
      </c>
    </row>
    <row r="54" ht="12" customHeight="1">
      <c r="A54" s="137" t="s">
        <v>241</v>
      </c>
    </row>
    <row r="55" ht="12" customHeight="1">
      <c r="A55" s="137" t="s">
        <v>175</v>
      </c>
    </row>
    <row r="56" ht="12" customHeight="1">
      <c r="A56" s="137" t="s">
        <v>178</v>
      </c>
    </row>
    <row r="57" ht="12.75" customHeight="1">
      <c r="A57" s="97" t="s">
        <v>197</v>
      </c>
    </row>
    <row r="58" ht="12.75" customHeight="1">
      <c r="A58" s="137" t="s">
        <v>251</v>
      </c>
    </row>
    <row r="59" ht="12.75" customHeight="1">
      <c r="A59" s="137" t="s">
        <v>233</v>
      </c>
    </row>
    <row r="60" ht="7.5" customHeight="1">
      <c r="A60" s="137"/>
    </row>
    <row r="61" ht="10.5" customHeight="1">
      <c r="A61" s="142" t="s">
        <v>234</v>
      </c>
    </row>
    <row r="62" ht="10.5" customHeight="1">
      <c r="A62" s="142" t="s">
        <v>218</v>
      </c>
    </row>
    <row r="63" ht="12" customHeight="1">
      <c r="A63" s="142"/>
    </row>
    <row r="64" ht="12" customHeight="1"/>
    <row r="65" spans="1:7" ht="12.75" customHeight="1">
      <c r="A65" s="455" t="s">
        <v>67</v>
      </c>
      <c r="B65" s="455"/>
      <c r="C65" s="455"/>
      <c r="D65" s="455"/>
      <c r="E65" s="455"/>
      <c r="F65" s="455"/>
      <c r="G65" s="101"/>
    </row>
    <row r="66" spans="1:7" ht="12.75" customHeight="1">
      <c r="A66" s="455" t="s">
        <v>171</v>
      </c>
      <c r="B66" s="455"/>
      <c r="C66" s="455"/>
      <c r="D66" s="455"/>
      <c r="E66" s="455"/>
      <c r="F66" s="455"/>
      <c r="G66" s="353"/>
    </row>
    <row r="67" spans="1:7" ht="12.75" customHeight="1">
      <c r="A67" s="455" t="s">
        <v>231</v>
      </c>
      <c r="B67" s="455"/>
      <c r="C67" s="455"/>
      <c r="D67" s="455"/>
      <c r="E67" s="455"/>
      <c r="F67" s="455"/>
      <c r="G67" s="101"/>
    </row>
    <row r="68" spans="1:3" ht="9.75">
      <c r="A68" s="372"/>
      <c r="C68" s="97"/>
    </row>
    <row r="69" spans="1:7" ht="9.75">
      <c r="A69" s="354"/>
      <c r="B69" s="456" t="s">
        <v>216</v>
      </c>
      <c r="C69" s="457"/>
      <c r="D69" s="457"/>
      <c r="E69" s="457"/>
      <c r="F69" s="458"/>
      <c r="G69" s="97"/>
    </row>
    <row r="70" spans="1:6" s="142" customFormat="1" ht="28.5" customHeight="1">
      <c r="A70" s="373"/>
      <c r="B70" s="459"/>
      <c r="C70" s="460"/>
      <c r="D70" s="460"/>
      <c r="E70" s="460"/>
      <c r="F70" s="461"/>
    </row>
    <row r="71" spans="1:6" s="142" customFormat="1" ht="9.75">
      <c r="A71" s="374" t="s">
        <v>55</v>
      </c>
      <c r="B71" s="375" t="s">
        <v>53</v>
      </c>
      <c r="C71" s="375"/>
      <c r="D71" s="375" t="s">
        <v>54</v>
      </c>
      <c r="E71" s="375"/>
      <c r="F71" s="376" t="s">
        <v>4</v>
      </c>
    </row>
    <row r="72" spans="1:6" s="142" customFormat="1" ht="9.75">
      <c r="A72" s="377"/>
      <c r="B72" s="217" t="s">
        <v>25</v>
      </c>
      <c r="C72" s="358" t="s">
        <v>45</v>
      </c>
      <c r="D72" s="217" t="s">
        <v>25</v>
      </c>
      <c r="E72" s="358" t="s">
        <v>45</v>
      </c>
      <c r="F72" s="357" t="s">
        <v>25</v>
      </c>
    </row>
    <row r="73" spans="1:6" s="142" customFormat="1" ht="9.75">
      <c r="A73" s="378" t="s">
        <v>70</v>
      </c>
      <c r="B73" s="379">
        <v>30354</v>
      </c>
      <c r="C73" s="380">
        <v>52.33087373284601</v>
      </c>
      <c r="D73" s="379">
        <v>27650</v>
      </c>
      <c r="E73" s="380">
        <v>47.66912626715399</v>
      </c>
      <c r="F73" s="381">
        <v>58004</v>
      </c>
    </row>
    <row r="74" spans="1:6" s="143" customFormat="1" ht="9.75">
      <c r="A74" s="378" t="s">
        <v>35</v>
      </c>
      <c r="B74" s="379">
        <v>30748</v>
      </c>
      <c r="C74" s="380">
        <v>51.71381479363585</v>
      </c>
      <c r="D74" s="379">
        <v>28710</v>
      </c>
      <c r="E74" s="380">
        <v>48.28618520636416</v>
      </c>
      <c r="F74" s="381">
        <v>59458</v>
      </c>
    </row>
    <row r="75" spans="1:6" s="142" customFormat="1" ht="9.75">
      <c r="A75" s="378" t="s">
        <v>36</v>
      </c>
      <c r="B75" s="379">
        <v>31357</v>
      </c>
      <c r="C75" s="380">
        <v>50.98782094017788</v>
      </c>
      <c r="D75" s="379">
        <v>30142</v>
      </c>
      <c r="E75" s="380">
        <v>49.01217905982211</v>
      </c>
      <c r="F75" s="381">
        <v>61499</v>
      </c>
    </row>
    <row r="76" spans="1:6" s="142" customFormat="1" ht="9.75">
      <c r="A76" s="378" t="s">
        <v>37</v>
      </c>
      <c r="B76" s="379">
        <v>31551</v>
      </c>
      <c r="C76" s="380">
        <v>50.429959721245446</v>
      </c>
      <c r="D76" s="379">
        <v>31013</v>
      </c>
      <c r="E76" s="380">
        <v>49.570040278754554</v>
      </c>
      <c r="F76" s="381">
        <v>62564</v>
      </c>
    </row>
    <row r="77" spans="1:6" s="142" customFormat="1" ht="9.75">
      <c r="A77" s="378" t="s">
        <v>38</v>
      </c>
      <c r="B77" s="379">
        <v>31267</v>
      </c>
      <c r="C77" s="380">
        <v>49.59394727659169</v>
      </c>
      <c r="D77" s="379">
        <v>31779</v>
      </c>
      <c r="E77" s="380">
        <v>50.4060527234083</v>
      </c>
      <c r="F77" s="381">
        <v>63046</v>
      </c>
    </row>
    <row r="78" spans="1:6" s="142" customFormat="1" ht="10.5" thickBot="1">
      <c r="A78" s="378" t="s">
        <v>39</v>
      </c>
      <c r="B78" s="379">
        <v>30697</v>
      </c>
      <c r="C78" s="380">
        <v>48.405765106597705</v>
      </c>
      <c r="D78" s="379">
        <v>32719</v>
      </c>
      <c r="E78" s="380">
        <v>51.59423489340229</v>
      </c>
      <c r="F78" s="381">
        <v>63416</v>
      </c>
    </row>
    <row r="79" spans="1:6" s="143" customFormat="1" ht="10.5" thickTop="1">
      <c r="A79" s="382" t="s">
        <v>73</v>
      </c>
      <c r="B79" s="383">
        <v>29982</v>
      </c>
      <c r="C79" s="384">
        <v>47.22913581802716</v>
      </c>
      <c r="D79" s="383">
        <v>33500</v>
      </c>
      <c r="E79" s="384">
        <v>52.77086418197284</v>
      </c>
      <c r="F79" s="385">
        <v>63482</v>
      </c>
    </row>
    <row r="80" spans="1:6" s="143" customFormat="1" ht="9.75">
      <c r="A80" s="378" t="s">
        <v>58</v>
      </c>
      <c r="B80" s="379">
        <v>29156</v>
      </c>
      <c r="C80" s="380">
        <v>46.21993944293845</v>
      </c>
      <c r="D80" s="379">
        <v>33925</v>
      </c>
      <c r="E80" s="380">
        <v>53.78006055706156</v>
      </c>
      <c r="F80" s="381">
        <v>63081</v>
      </c>
    </row>
    <row r="81" spans="1:6" s="143" customFormat="1" ht="9.75">
      <c r="A81" s="378" t="s">
        <v>113</v>
      </c>
      <c r="B81" s="379">
        <v>29360</v>
      </c>
      <c r="C81" s="380">
        <v>45.66593563840543</v>
      </c>
      <c r="D81" s="379">
        <v>34933</v>
      </c>
      <c r="E81" s="380">
        <v>54.33406436159458</v>
      </c>
      <c r="F81" s="381">
        <v>64293</v>
      </c>
    </row>
    <row r="82" spans="1:6" s="142" customFormat="1" ht="9.75">
      <c r="A82" s="378" t="s">
        <v>118</v>
      </c>
      <c r="B82" s="379">
        <v>29760</v>
      </c>
      <c r="C82" s="380">
        <v>45.3326834023885</v>
      </c>
      <c r="D82" s="379">
        <v>35888</v>
      </c>
      <c r="E82" s="380">
        <v>54.6673165976115</v>
      </c>
      <c r="F82" s="381">
        <v>65648</v>
      </c>
    </row>
    <row r="83" spans="1:6" s="143" customFormat="1" ht="10.5" thickBot="1">
      <c r="A83" s="378" t="s">
        <v>128</v>
      </c>
      <c r="B83" s="379">
        <v>29989</v>
      </c>
      <c r="C83" s="380">
        <v>45.170279104095435</v>
      </c>
      <c r="D83" s="379">
        <v>36402</v>
      </c>
      <c r="E83" s="380">
        <v>54.829720895904565</v>
      </c>
      <c r="F83" s="381">
        <v>66391</v>
      </c>
    </row>
    <row r="84" spans="1:6" s="142" customFormat="1" ht="10.5" thickTop="1">
      <c r="A84" s="382" t="s">
        <v>135</v>
      </c>
      <c r="B84" s="383">
        <v>29877</v>
      </c>
      <c r="C84" s="384">
        <v>45.03549840973154</v>
      </c>
      <c r="D84" s="383">
        <v>36464</v>
      </c>
      <c r="E84" s="384">
        <v>54.96450159026847</v>
      </c>
      <c r="F84" s="385">
        <v>66341</v>
      </c>
    </row>
    <row r="85" spans="1:6" s="143" customFormat="1" ht="9.75">
      <c r="A85" s="378" t="s">
        <v>173</v>
      </c>
      <c r="B85" s="379">
        <v>30535</v>
      </c>
      <c r="C85" s="380">
        <v>44.923570346177044</v>
      </c>
      <c r="D85" s="379">
        <v>37436</v>
      </c>
      <c r="E85" s="380">
        <v>55.076429653822956</v>
      </c>
      <c r="F85" s="381">
        <v>67971</v>
      </c>
    </row>
    <row r="86" spans="1:6" s="143" customFormat="1" ht="9.75">
      <c r="A86" s="378" t="s">
        <v>186</v>
      </c>
      <c r="B86" s="379">
        <v>31117</v>
      </c>
      <c r="C86" s="380">
        <v>44.92261939134954</v>
      </c>
      <c r="D86" s="379">
        <v>38151</v>
      </c>
      <c r="E86" s="380">
        <v>55.07738060865046</v>
      </c>
      <c r="F86" s="381">
        <v>69268</v>
      </c>
    </row>
    <row r="87" spans="1:6" s="143" customFormat="1" ht="10.5" thickBot="1">
      <c r="A87" s="378" t="s">
        <v>214</v>
      </c>
      <c r="B87" s="379">
        <v>31520</v>
      </c>
      <c r="C87" s="380">
        <v>44.92261939134954</v>
      </c>
      <c r="D87" s="379">
        <v>39225</v>
      </c>
      <c r="E87" s="380">
        <v>55.07738060865046</v>
      </c>
      <c r="F87" s="381">
        <f>B87+D87</f>
        <v>70745</v>
      </c>
    </row>
    <row r="88" spans="1:6" s="143" customFormat="1" ht="10.5" thickTop="1">
      <c r="A88" s="386" t="s">
        <v>232</v>
      </c>
      <c r="B88" s="387">
        <v>34146</v>
      </c>
      <c r="C88" s="388">
        <f>B88/F88*100</f>
        <v>44.48062944532736</v>
      </c>
      <c r="D88" s="387">
        <v>42620</v>
      </c>
      <c r="E88" s="388">
        <f>D88/F88*100</f>
        <v>55.51937055467264</v>
      </c>
      <c r="F88" s="389">
        <f>B88+D88</f>
        <v>76766</v>
      </c>
    </row>
    <row r="89" spans="1:6" s="142" customFormat="1" ht="9.75" customHeight="1">
      <c r="A89" s="143"/>
      <c r="B89" s="390"/>
      <c r="C89" s="391"/>
      <c r="D89" s="390"/>
      <c r="E89" s="391"/>
      <c r="F89" s="390"/>
    </row>
    <row r="90" spans="1:7" s="142" customFormat="1" ht="72.75" customHeight="1">
      <c r="A90" s="474" t="s">
        <v>250</v>
      </c>
      <c r="B90" s="474"/>
      <c r="C90" s="474"/>
      <c r="D90" s="474"/>
      <c r="E90" s="474"/>
      <c r="F90" s="474"/>
      <c r="G90" s="141"/>
    </row>
    <row r="91" spans="1:6" s="142" customFormat="1" ht="9.75">
      <c r="A91" s="143" t="s">
        <v>176</v>
      </c>
      <c r="B91" s="390"/>
      <c r="C91" s="391"/>
      <c r="D91" s="390"/>
      <c r="E91" s="391"/>
      <c r="F91" s="390"/>
    </row>
    <row r="92" spans="1:7" s="142" customFormat="1" ht="9.75">
      <c r="A92" s="137" t="s">
        <v>241</v>
      </c>
      <c r="B92" s="390"/>
      <c r="C92" s="391"/>
      <c r="D92" s="390"/>
      <c r="E92" s="391"/>
      <c r="F92" s="390"/>
      <c r="G92" s="392"/>
    </row>
    <row r="93" spans="1:7" s="142" customFormat="1" ht="9.75">
      <c r="A93" s="137" t="s">
        <v>177</v>
      </c>
      <c r="B93" s="393"/>
      <c r="C93" s="394"/>
      <c r="D93" s="393"/>
      <c r="E93" s="394"/>
      <c r="F93" s="393"/>
      <c r="G93" s="393"/>
    </row>
    <row r="94" spans="1:7" s="142" customFormat="1" ht="9.75">
      <c r="A94" s="137" t="s">
        <v>179</v>
      </c>
      <c r="B94" s="393"/>
      <c r="C94" s="394"/>
      <c r="D94" s="393"/>
      <c r="E94" s="394"/>
      <c r="F94" s="393"/>
      <c r="G94" s="393"/>
    </row>
    <row r="95" spans="1:7" s="142" customFormat="1" ht="9.75">
      <c r="A95" s="97" t="s">
        <v>198</v>
      </c>
      <c r="B95" s="393"/>
      <c r="C95" s="394"/>
      <c r="D95" s="393"/>
      <c r="E95" s="394"/>
      <c r="F95" s="393"/>
      <c r="G95" s="393"/>
    </row>
    <row r="96" ht="12.75" customHeight="1">
      <c r="A96" s="137" t="s">
        <v>251</v>
      </c>
    </row>
    <row r="97" ht="12.75" customHeight="1">
      <c r="A97" s="137" t="s">
        <v>233</v>
      </c>
    </row>
    <row r="98" spans="1:7" s="142" customFormat="1" ht="9.75">
      <c r="A98" s="143"/>
      <c r="B98" s="393"/>
      <c r="C98" s="394"/>
      <c r="D98" s="393"/>
      <c r="E98" s="394"/>
      <c r="F98" s="393"/>
      <c r="G98" s="393"/>
    </row>
    <row r="99" spans="1:7" s="142" customFormat="1" ht="9.75">
      <c r="A99" s="142" t="s">
        <v>234</v>
      </c>
      <c r="B99" s="393"/>
      <c r="C99" s="394"/>
      <c r="D99" s="393"/>
      <c r="E99" s="394"/>
      <c r="F99" s="393"/>
      <c r="G99" s="393"/>
    </row>
    <row r="100" spans="1:7" s="142" customFormat="1" ht="9.75">
      <c r="A100" s="142" t="s">
        <v>218</v>
      </c>
      <c r="B100" s="393"/>
      <c r="C100" s="394"/>
      <c r="D100" s="393"/>
      <c r="E100" s="394"/>
      <c r="F100" s="393"/>
      <c r="G100" s="393"/>
    </row>
    <row r="101" spans="2:7" s="142" customFormat="1" ht="9.75">
      <c r="B101" s="393"/>
      <c r="C101" s="394"/>
      <c r="D101" s="393"/>
      <c r="E101" s="394"/>
      <c r="F101" s="393"/>
      <c r="G101" s="393"/>
    </row>
    <row r="102" spans="2:7" s="142" customFormat="1" ht="9.75">
      <c r="B102" s="393"/>
      <c r="C102" s="394"/>
      <c r="D102" s="393"/>
      <c r="E102" s="394"/>
      <c r="F102" s="393"/>
      <c r="G102" s="393"/>
    </row>
    <row r="103" spans="2:7" s="142" customFormat="1" ht="9.75">
      <c r="B103" s="393"/>
      <c r="C103" s="394"/>
      <c r="D103" s="393"/>
      <c r="E103" s="394"/>
      <c r="F103" s="393"/>
      <c r="G103" s="393"/>
    </row>
    <row r="104" spans="2:7" s="142" customFormat="1" ht="9.75">
      <c r="B104" s="393"/>
      <c r="C104" s="394"/>
      <c r="D104" s="393"/>
      <c r="E104" s="394"/>
      <c r="F104" s="393"/>
      <c r="G104" s="393"/>
    </row>
    <row r="105" spans="2:7" s="142" customFormat="1" ht="9.75">
      <c r="B105" s="393"/>
      <c r="C105" s="394"/>
      <c r="D105" s="393"/>
      <c r="E105" s="394"/>
      <c r="F105" s="393"/>
      <c r="G105" s="393"/>
    </row>
    <row r="106" spans="1:7" s="396" customFormat="1" ht="9.75">
      <c r="A106" s="451" t="s">
        <v>137</v>
      </c>
      <c r="B106" s="451"/>
      <c r="C106" s="451"/>
      <c r="D106" s="451"/>
      <c r="E106" s="451"/>
      <c r="F106" s="451"/>
      <c r="G106" s="395"/>
    </row>
    <row r="107" spans="2:7" s="396" customFormat="1" ht="9.75">
      <c r="B107" s="395"/>
      <c r="C107" s="397"/>
      <c r="D107" s="395"/>
      <c r="E107" s="397"/>
      <c r="F107" s="395"/>
      <c r="G107" s="395"/>
    </row>
    <row r="108" spans="1:7" s="396" customFormat="1" ht="9.75">
      <c r="A108" s="451" t="s">
        <v>235</v>
      </c>
      <c r="B108" s="451"/>
      <c r="C108" s="451"/>
      <c r="D108" s="451"/>
      <c r="E108" s="451"/>
      <c r="F108" s="451"/>
      <c r="G108" s="395"/>
    </row>
    <row r="109" spans="2:7" s="142" customFormat="1" ht="10.5" thickBot="1">
      <c r="B109" s="393"/>
      <c r="C109" s="394"/>
      <c r="D109" s="393"/>
      <c r="E109" s="394"/>
      <c r="F109" s="393"/>
      <c r="G109" s="393"/>
    </row>
    <row r="110" spans="1:6" s="142" customFormat="1" ht="48.75" customHeight="1">
      <c r="A110" s="398"/>
      <c r="B110" s="399" t="s">
        <v>182</v>
      </c>
      <c r="C110" s="477" t="s">
        <v>183</v>
      </c>
      <c r="D110" s="478"/>
      <c r="E110" s="479"/>
      <c r="F110" s="480" t="s">
        <v>4</v>
      </c>
    </row>
    <row r="111" spans="1:6" s="142" customFormat="1" ht="9.75">
      <c r="A111" s="400" t="s">
        <v>55</v>
      </c>
      <c r="B111" s="401" t="s">
        <v>199</v>
      </c>
      <c r="C111" s="401" t="s">
        <v>199</v>
      </c>
      <c r="D111" s="402" t="s">
        <v>200</v>
      </c>
      <c r="E111" s="403" t="s">
        <v>4</v>
      </c>
      <c r="F111" s="481"/>
    </row>
    <row r="112" spans="1:7" ht="9.75">
      <c r="A112" s="404"/>
      <c r="B112" s="405"/>
      <c r="C112" s="405"/>
      <c r="D112" s="406"/>
      <c r="E112" s="407"/>
      <c r="F112" s="482"/>
      <c r="G112" s="97"/>
    </row>
    <row r="113" spans="1:7" ht="9.75">
      <c r="A113" s="408" t="s">
        <v>236</v>
      </c>
      <c r="B113" s="381">
        <v>78764</v>
      </c>
      <c r="C113" s="381">
        <v>25816</v>
      </c>
      <c r="D113" s="381">
        <v>62867</v>
      </c>
      <c r="E113" s="379">
        <f>SUM(C113:D113)</f>
        <v>88683</v>
      </c>
      <c r="F113" s="115">
        <f>SUM(E113,B113)</f>
        <v>167447</v>
      </c>
      <c r="G113" s="97"/>
    </row>
    <row r="114" spans="1:6" s="137" customFormat="1" ht="9.75">
      <c r="A114" s="408" t="s">
        <v>186</v>
      </c>
      <c r="B114" s="381">
        <v>78526</v>
      </c>
      <c r="C114" s="381">
        <v>23951</v>
      </c>
      <c r="D114" s="381">
        <v>60866</v>
      </c>
      <c r="E114" s="379">
        <v>84817</v>
      </c>
      <c r="F114" s="115">
        <f>SUM(E114,B114)</f>
        <v>163343</v>
      </c>
    </row>
    <row r="115" spans="1:6" s="137" customFormat="1" ht="10.5" thickBot="1">
      <c r="A115" s="409" t="s">
        <v>214</v>
      </c>
      <c r="B115" s="410">
        <v>80010</v>
      </c>
      <c r="C115" s="410">
        <v>24164</v>
      </c>
      <c r="D115" s="410">
        <v>64372</v>
      </c>
      <c r="E115" s="411">
        <v>88536</v>
      </c>
      <c r="F115" s="412">
        <f>SUM(E115,B115)</f>
        <v>168546</v>
      </c>
    </row>
    <row r="116" spans="1:6" s="137" customFormat="1" ht="10.5" thickTop="1">
      <c r="A116" s="408" t="s">
        <v>237</v>
      </c>
      <c r="B116" s="381">
        <v>83025</v>
      </c>
      <c r="C116" s="381">
        <v>25547</v>
      </c>
      <c r="D116" s="381">
        <v>71478</v>
      </c>
      <c r="E116" s="379">
        <f>SUM(C116:D116)</f>
        <v>97025</v>
      </c>
      <c r="F116" s="115">
        <f>SUM(E116,B116)</f>
        <v>180050</v>
      </c>
    </row>
    <row r="117" spans="2:7" s="142" customFormat="1" ht="9.75">
      <c r="B117" s="393"/>
      <c r="C117" s="394"/>
      <c r="D117" s="393"/>
      <c r="E117" s="394"/>
      <c r="F117" s="393"/>
      <c r="G117" s="393"/>
    </row>
    <row r="118" spans="1:7" s="142" customFormat="1" ht="9.75">
      <c r="A118" s="142" t="s">
        <v>242</v>
      </c>
      <c r="B118" s="393"/>
      <c r="C118" s="394"/>
      <c r="D118" s="393"/>
      <c r="E118" s="394"/>
      <c r="F118" s="393"/>
      <c r="G118" s="393"/>
    </row>
    <row r="119" spans="1:7" s="142" customFormat="1" ht="9.75">
      <c r="A119" s="143" t="s">
        <v>238</v>
      </c>
      <c r="B119" s="393"/>
      <c r="C119" s="394"/>
      <c r="D119" s="393"/>
      <c r="E119" s="394"/>
      <c r="F119" s="393"/>
      <c r="G119" s="393"/>
    </row>
    <row r="120" spans="1:7" s="142" customFormat="1" ht="9.75">
      <c r="A120" s="143" t="s">
        <v>239</v>
      </c>
      <c r="B120" s="97"/>
      <c r="C120" s="97"/>
      <c r="D120" s="97"/>
      <c r="E120" s="97"/>
      <c r="F120" s="97"/>
      <c r="G120" s="98"/>
    </row>
    <row r="121" spans="1:4" s="142" customFormat="1" ht="9.75">
      <c r="A121" s="137" t="s">
        <v>252</v>
      </c>
      <c r="B121" s="97"/>
      <c r="C121" s="97"/>
      <c r="D121" s="98"/>
    </row>
    <row r="122" spans="1:7" ht="9.75">
      <c r="A122" s="137" t="s">
        <v>240</v>
      </c>
      <c r="D122" s="98"/>
      <c r="E122" s="97"/>
      <c r="G122" s="97"/>
    </row>
    <row r="123" spans="4:7" ht="9.75">
      <c r="D123" s="98"/>
      <c r="E123" s="97"/>
      <c r="G123" s="97"/>
    </row>
    <row r="124" spans="4:7" ht="9.75">
      <c r="D124" s="98"/>
      <c r="E124" s="97"/>
      <c r="G124" s="97"/>
    </row>
    <row r="125" spans="4:7" ht="9.75">
      <c r="D125" s="98"/>
      <c r="E125" s="97"/>
      <c r="G125" s="97"/>
    </row>
    <row r="126" spans="4:7" ht="9.75">
      <c r="D126" s="98"/>
      <c r="E126" s="97"/>
      <c r="G126" s="97"/>
    </row>
    <row r="127" spans="1:7" ht="9.75">
      <c r="A127" s="137"/>
      <c r="C127" s="97"/>
      <c r="E127" s="97"/>
      <c r="G127" s="97"/>
    </row>
    <row r="128" spans="1:7" ht="9.75">
      <c r="A128" s="137"/>
      <c r="C128" s="97"/>
      <c r="E128" s="97"/>
      <c r="G128" s="97"/>
    </row>
    <row r="129" ht="9.75">
      <c r="A129" s="137"/>
    </row>
    <row r="130" spans="1:4" ht="9.75">
      <c r="A130" s="137"/>
      <c r="B130" s="359"/>
      <c r="C130" s="359"/>
      <c r="D130" s="98"/>
    </row>
    <row r="131" spans="3:5" ht="9.75">
      <c r="C131" s="97"/>
      <c r="E131" s="97"/>
    </row>
    <row r="132" spans="3:5" ht="9.75">
      <c r="C132" s="97"/>
      <c r="E132" s="97"/>
    </row>
    <row r="133" spans="3:5" ht="9.75">
      <c r="C133" s="97"/>
      <c r="E133" s="97"/>
    </row>
    <row r="134" spans="1:5" ht="9.75">
      <c r="A134" s="413"/>
      <c r="C134" s="97"/>
      <c r="E134" s="97"/>
    </row>
    <row r="135" spans="3:5" ht="9.75">
      <c r="C135" s="97"/>
      <c r="E135" s="97"/>
    </row>
    <row r="136" spans="3:5" ht="9.75">
      <c r="C136" s="97"/>
      <c r="E136" s="97"/>
    </row>
    <row r="137" spans="3:5" ht="9.75">
      <c r="C137" s="97"/>
      <c r="E137" s="97"/>
    </row>
    <row r="138" spans="3:5" ht="9.75">
      <c r="C138" s="97"/>
      <c r="E138" s="97"/>
    </row>
    <row r="139" spans="3:5" ht="9.75">
      <c r="C139" s="97"/>
      <c r="E139" s="97"/>
    </row>
    <row r="141" spans="2:4" ht="9.75">
      <c r="B141" s="359"/>
      <c r="C141" s="359"/>
      <c r="D141" s="98"/>
    </row>
    <row r="142" spans="3:5" ht="9.75">
      <c r="C142" s="97"/>
      <c r="E142" s="97"/>
    </row>
    <row r="143" spans="3:5" ht="9.75">
      <c r="C143" s="97"/>
      <c r="E143" s="97"/>
    </row>
    <row r="144" spans="3:5" ht="9.75">
      <c r="C144" s="97"/>
      <c r="E144" s="97"/>
    </row>
    <row r="145" spans="1:5" ht="9.75">
      <c r="A145" s="413"/>
      <c r="C145" s="97"/>
      <c r="E145" s="97"/>
    </row>
    <row r="146" spans="3:5" ht="9.75">
      <c r="C146" s="97"/>
      <c r="E146" s="97"/>
    </row>
    <row r="147" spans="3:5" ht="9.75">
      <c r="C147" s="97"/>
      <c r="E147" s="97"/>
    </row>
    <row r="148" spans="3:5" ht="9.75">
      <c r="C148" s="97"/>
      <c r="E148" s="97"/>
    </row>
    <row r="149" spans="3:5" ht="9.75">
      <c r="C149" s="97"/>
      <c r="E149" s="97"/>
    </row>
    <row r="150" spans="3:5" ht="9.75">
      <c r="C150" s="97"/>
      <c r="E150" s="97"/>
    </row>
    <row r="152" spans="2:4" ht="9.75">
      <c r="B152" s="359"/>
      <c r="C152" s="359"/>
      <c r="D152" s="98"/>
    </row>
    <row r="153" spans="3:5" ht="9.75">
      <c r="C153" s="97"/>
      <c r="E153" s="97"/>
    </row>
    <row r="154" spans="3:5" ht="9.75">
      <c r="C154" s="97"/>
      <c r="E154" s="97"/>
    </row>
    <row r="155" spans="3:5" ht="9.75">
      <c r="C155" s="97"/>
      <c r="E155" s="97"/>
    </row>
    <row r="156" spans="1:5" ht="9.75">
      <c r="A156" s="413"/>
      <c r="C156" s="97"/>
      <c r="E156" s="97"/>
    </row>
    <row r="157" spans="3:5" ht="9.75">
      <c r="C157" s="97"/>
      <c r="E157" s="97"/>
    </row>
    <row r="158" spans="3:5" ht="9.75">
      <c r="C158" s="97"/>
      <c r="E158" s="97"/>
    </row>
    <row r="159" spans="3:5" ht="9.75">
      <c r="C159" s="97"/>
      <c r="E159" s="97"/>
    </row>
    <row r="160" spans="3:5" ht="9.75">
      <c r="C160" s="97"/>
      <c r="E160" s="97"/>
    </row>
    <row r="161" spans="3:5" ht="9.75">
      <c r="C161" s="97"/>
      <c r="E161" s="97"/>
    </row>
    <row r="163" spans="2:4" ht="9.75">
      <c r="B163" s="359"/>
      <c r="C163" s="359"/>
      <c r="D163" s="98"/>
    </row>
    <row r="164" spans="3:5" ht="9.75">
      <c r="C164" s="97"/>
      <c r="E164" s="97"/>
    </row>
    <row r="165" spans="3:5" ht="9.75">
      <c r="C165" s="97"/>
      <c r="E165" s="97"/>
    </row>
    <row r="166" spans="3:5" ht="9.75">
      <c r="C166" s="97"/>
      <c r="E166" s="97"/>
    </row>
    <row r="167" spans="1:5" ht="9.75">
      <c r="A167" s="413"/>
      <c r="C167" s="97"/>
      <c r="E167" s="97"/>
    </row>
    <row r="168" spans="3:5" ht="9.75">
      <c r="C168" s="97"/>
      <c r="E168" s="97"/>
    </row>
    <row r="169" spans="3:5" ht="9.75">
      <c r="C169" s="97"/>
      <c r="E169" s="97"/>
    </row>
    <row r="170" spans="3:5" ht="9.75">
      <c r="C170" s="97"/>
      <c r="E170" s="97"/>
    </row>
    <row r="171" spans="3:5" ht="9.75">
      <c r="C171" s="97"/>
      <c r="E171" s="97"/>
    </row>
    <row r="172" spans="3:5" ht="9.75">
      <c r="C172" s="97"/>
      <c r="E172" s="97"/>
    </row>
    <row r="174" spans="2:4" ht="9.75">
      <c r="B174" s="359"/>
      <c r="C174" s="359"/>
      <c r="D174" s="98"/>
    </row>
    <row r="175" spans="3:5" ht="9.75">
      <c r="C175" s="97"/>
      <c r="E175" s="97"/>
    </row>
    <row r="176" spans="3:5" ht="9.75">
      <c r="C176" s="97"/>
      <c r="E176" s="97"/>
    </row>
    <row r="177" spans="3:5" ht="9.75">
      <c r="C177" s="97"/>
      <c r="E177" s="97"/>
    </row>
    <row r="178" spans="1:5" ht="9.75">
      <c r="A178" s="413"/>
      <c r="C178" s="97"/>
      <c r="E178" s="97"/>
    </row>
    <row r="179" spans="3:5" ht="9.75">
      <c r="C179" s="97"/>
      <c r="E179" s="97"/>
    </row>
    <row r="180" spans="2:5" ht="9.75">
      <c r="B180" s="100"/>
      <c r="C180" s="100"/>
      <c r="E180" s="97"/>
    </row>
    <row r="181" spans="3:5" ht="9.75">
      <c r="C181" s="97"/>
      <c r="E181" s="97"/>
    </row>
    <row r="182" spans="3:5" ht="9.75">
      <c r="C182" s="97"/>
      <c r="E182" s="97"/>
    </row>
    <row r="183" spans="3:5" ht="9.75">
      <c r="C183" s="97"/>
      <c r="E183" s="97"/>
    </row>
    <row r="185" spans="2:4" ht="9.75">
      <c r="B185" s="359"/>
      <c r="C185" s="359"/>
      <c r="D185" s="98"/>
    </row>
    <row r="186" spans="3:5" ht="9.75">
      <c r="C186" s="97"/>
      <c r="E186" s="97"/>
    </row>
    <row r="187" spans="3:5" ht="9.75">
      <c r="C187" s="97"/>
      <c r="E187" s="97"/>
    </row>
    <row r="188" spans="3:5" ht="9.75">
      <c r="C188" s="97"/>
      <c r="E188" s="97"/>
    </row>
    <row r="189" spans="1:5" ht="9.75">
      <c r="A189" s="413"/>
      <c r="C189" s="97"/>
      <c r="E189" s="97"/>
    </row>
    <row r="190" spans="3:5" ht="9.75">
      <c r="C190" s="97"/>
      <c r="E190" s="97"/>
    </row>
    <row r="191" spans="2:5" ht="9.75">
      <c r="B191" s="100"/>
      <c r="C191" s="100"/>
      <c r="E191" s="97"/>
    </row>
    <row r="192" spans="3:5" ht="9.75">
      <c r="C192" s="97"/>
      <c r="E192" s="97"/>
    </row>
    <row r="193" spans="3:5" ht="9.75">
      <c r="C193" s="97"/>
      <c r="E193" s="97"/>
    </row>
    <row r="194" spans="3:5" ht="9.75">
      <c r="C194" s="97"/>
      <c r="E194" s="97"/>
    </row>
    <row r="196" spans="2:4" ht="9.75">
      <c r="B196" s="359"/>
      <c r="C196" s="359"/>
      <c r="D196" s="98"/>
    </row>
    <row r="197" spans="3:5" ht="9.75">
      <c r="C197" s="97"/>
      <c r="E197" s="97"/>
    </row>
    <row r="198" spans="3:5" ht="9.75">
      <c r="C198" s="97"/>
      <c r="E198" s="97"/>
    </row>
    <row r="199" spans="3:5" ht="9.75">
      <c r="C199" s="97"/>
      <c r="E199" s="97"/>
    </row>
    <row r="200" spans="1:5" ht="9.75">
      <c r="A200" s="413"/>
      <c r="C200" s="97"/>
      <c r="E200" s="97"/>
    </row>
    <row r="201" spans="3:5" ht="9.75">
      <c r="C201" s="97"/>
      <c r="E201" s="97"/>
    </row>
    <row r="202" spans="2:5" ht="9.75">
      <c r="B202" s="100"/>
      <c r="C202" s="100"/>
      <c r="E202" s="97"/>
    </row>
    <row r="203" spans="3:5" ht="9.75">
      <c r="C203" s="97"/>
      <c r="E203" s="97"/>
    </row>
    <row r="204" spans="3:5" ht="9.75">
      <c r="C204" s="97"/>
      <c r="E204" s="97"/>
    </row>
    <row r="205" spans="3:5" ht="9.75">
      <c r="C205" s="97"/>
      <c r="E205" s="97"/>
    </row>
    <row r="207" spans="2:4" ht="9.75">
      <c r="B207" s="359"/>
      <c r="C207" s="359"/>
      <c r="D207" s="98"/>
    </row>
    <row r="208" spans="3:5" ht="9.75">
      <c r="C208" s="97"/>
      <c r="E208" s="97"/>
    </row>
    <row r="209" spans="3:5" ht="9.75">
      <c r="C209" s="97"/>
      <c r="E209" s="97"/>
    </row>
    <row r="210" spans="3:5" ht="9.75">
      <c r="C210" s="97"/>
      <c r="E210" s="97"/>
    </row>
    <row r="211" spans="1:5" ht="9.75">
      <c r="A211" s="413"/>
      <c r="C211" s="97"/>
      <c r="E211" s="97"/>
    </row>
    <row r="212" spans="3:5" ht="9.75">
      <c r="C212" s="97"/>
      <c r="E212" s="97"/>
    </row>
    <row r="213" spans="2:5" ht="9.75">
      <c r="B213" s="100"/>
      <c r="C213" s="100"/>
      <c r="E213" s="97"/>
    </row>
    <row r="214" spans="3:5" ht="9.75">
      <c r="C214" s="97"/>
      <c r="E214" s="97"/>
    </row>
    <row r="215" spans="3:5" ht="9.75">
      <c r="C215" s="97"/>
      <c r="E215" s="97"/>
    </row>
    <row r="216" spans="3:5" ht="9.75">
      <c r="C216" s="97"/>
      <c r="E216" s="97"/>
    </row>
  </sheetData>
  <sheetProtection/>
  <mergeCells count="23">
    <mergeCell ref="A90:F90"/>
    <mergeCell ref="A106:F106"/>
    <mergeCell ref="A108:F108"/>
    <mergeCell ref="C110:E110"/>
    <mergeCell ref="F110:F112"/>
    <mergeCell ref="B69:F70"/>
    <mergeCell ref="B6:F7"/>
    <mergeCell ref="B31:F31"/>
    <mergeCell ref="B32:F32"/>
    <mergeCell ref="A52:F52"/>
    <mergeCell ref="B33:C33"/>
    <mergeCell ref="D33:E33"/>
    <mergeCell ref="B8:C8"/>
    <mergeCell ref="D8:E8"/>
    <mergeCell ref="A65:F65"/>
    <mergeCell ref="A27:F27"/>
    <mergeCell ref="A2:F2"/>
    <mergeCell ref="A3:F3"/>
    <mergeCell ref="A4:F4"/>
    <mergeCell ref="A66:F66"/>
    <mergeCell ref="A67:F67"/>
    <mergeCell ref="A29:F29"/>
    <mergeCell ref="A28:F28"/>
  </mergeCells>
  <printOptions horizontalCentered="1"/>
  <pageMargins left="0.1968503937007874" right="0.1968503937007874" top="0.5905511811023623" bottom="0.5905511811023623" header="0.5118110236220472" footer="0.5118110236220472"/>
  <pageSetup horizontalDpi="600" verticalDpi="600" orientation="portrait" paperSize="9" scale="90" r:id="rId2"/>
  <headerFooter alignWithMargins="0">
    <oddFooter>&amp;R&amp;A</oddFooter>
  </headerFooter>
  <rowBreaks count="1" manualBreakCount="1">
    <brk id="6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Unknown</cp:lastModifiedBy>
  <cp:lastPrinted>2009-12-16T16:05:27Z</cp:lastPrinted>
  <dcterms:created xsi:type="dcterms:W3CDTF">2002-08-14T09:55:25Z</dcterms:created>
  <dcterms:modified xsi:type="dcterms:W3CDTF">2012-03-12T10:05:53Z</dcterms:modified>
  <cp:category/>
  <cp:version/>
  <cp:contentType/>
  <cp:contentStatus/>
</cp:coreProperties>
</file>