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736" tabRatio="599" activeTab="0"/>
  </bookViews>
  <sheets>
    <sheet name="INHOUD" sheetId="1" r:id="rId1"/>
    <sheet name="08PBEST01" sheetId="2" r:id="rId2"/>
    <sheet name="08PBEST02" sheetId="3" r:id="rId3"/>
    <sheet name="08PBEST03" sheetId="4" r:id="rId4"/>
  </sheets>
  <definedNames>
    <definedName name="_xlnm.Print_Area" localSheetId="1">'08PBEST01'!$A$1:$J$80</definedName>
    <definedName name="_xlnm.Print_Area" localSheetId="2">'08PBEST02'!$A$1:$J$82</definedName>
  </definedNames>
  <calcPr fullCalcOnLoad="1"/>
</workbook>
</file>

<file path=xl/sharedStrings.xml><?xml version="1.0" encoding="utf-8"?>
<sst xmlns="http://schemas.openxmlformats.org/spreadsheetml/2006/main" count="373" uniqueCount="87">
  <si>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</si>
  <si>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</si>
  <si>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</si>
  <si>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</si>
  <si>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</si>
  <si>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</si>
  <si>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</si>
  <si>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</si>
  <si>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</si>
  <si>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</si>
  <si>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</si>
  <si>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</si>
  <si>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</si>
  <si>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</si>
  <si>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</si>
  <si>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</si>
  <si>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</si>
  <si>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</si>
  <si>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</si>
  <si>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</si>
  <si>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</si>
  <si>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</si>
  <si>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</si>
  <si>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</si>
  <si>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</si>
  <si>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</si>
  <si>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</si>
  <si>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coördinatie scholengemeenschap</t>
  </si>
  <si>
    <t>Gewoon kleuteronderwijs (2)</t>
  </si>
  <si>
    <t>Gewoon lager onderwijs (2)</t>
  </si>
  <si>
    <t>GEWOON KLEUTERONDERWIJS (2)</t>
  </si>
  <si>
    <t>GEWOON LAGER ONDERWIJS (2)</t>
  </si>
  <si>
    <t>de Vlaamse Gemeenschap, de adjunct-directeur.</t>
  </si>
  <si>
    <t>de adjunct-directeur.</t>
  </si>
  <si>
    <t>de directeur van een MPI van de Vlaamse Gemeenschap, de adjunct-directeur.</t>
  </si>
  <si>
    <t>adviseur,coördinator, de coördinator, de adjunct-directeur.</t>
  </si>
  <si>
    <t>adviseur coördinator, de adjunct-directeur.</t>
  </si>
  <si>
    <t xml:space="preserve">Als bestuurspersoneel wordt beschouwd : </t>
  </si>
  <si>
    <t>(2) in het gewoon basisonderwijs : de directeur,  de directeur van een kleuter-, lagere of basisschool, de adjunct-directeur.</t>
  </si>
  <si>
    <t xml:space="preserve">(4) in het gewoon secundair onderwijs : de directeur, de technisch adviseur, de technisch adviseur coördinator, de coördinator,  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</si>
  <si>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</si>
  <si>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</si>
  <si>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 xml:space="preserve">(4) in het gewoon secundair onderwijs : de directeur, de technisch adviseur, de technisch </t>
  </si>
  <si>
    <t xml:space="preserve">(5) in het buitengewoon secundair onderwijs : de directeur, de technisch adviseur, de technisch </t>
  </si>
  <si>
    <t>BESTUURSPERSONEEL PER ONDERWIJSNIVEAU</t>
  </si>
  <si>
    <t>BESTUURSPERSONEEL NAAR LEEFTIJD, ONDERWIJSNIVEAU EN GESLACHT</t>
  </si>
  <si>
    <t xml:space="preserve">Algemeen en Coördinerend directeurs, </t>
  </si>
  <si>
    <t>de adjunct-directeur secundair onderwijs, de technisch adviseur, de technisch adviseur coördinator.</t>
  </si>
  <si>
    <t>hoger onderwijs, de adjunct-directeur secundair onderwijs, de technisch adviseur, de technisch adviseur coördinator.</t>
  </si>
  <si>
    <t>(3) in het buitengewoon basisonderwijs : de directeur, de directeur van een lagere school, de directeur van een MPI van</t>
  </si>
  <si>
    <t xml:space="preserve">Algemeen en coördinerend directeur, </t>
  </si>
  <si>
    <t>directeur werd aangevraagd. Indien een algemeen of coördinerend directeur of directeur coördinatie scholengemeenschap</t>
  </si>
  <si>
    <t xml:space="preserve">(3) in het buitengewoon basisonderwijs : de directeur, de directeur van een lagere school, </t>
  </si>
  <si>
    <t>Schooljaar 2008-2009</t>
  </si>
  <si>
    <t>Aantal budgettaire fulltime-equivalenten (inclusief alle vervangingen, TBS+ en Bonus) - januari 2009 (1)</t>
  </si>
  <si>
    <t>Aantal personen (inclusief alle vervangingen, TBS+ en Bonus) -  januari 2009 (1)</t>
  </si>
  <si>
    <t>Aantal personen (inclusief alle vervangingen, TBS+ en Bonus) - januari 2009 (1)</t>
  </si>
  <si>
    <t>Basiseducatie (6)</t>
  </si>
  <si>
    <t>Secundair volwassenenonderwijs (7)</t>
  </si>
  <si>
    <t>Hoger beroepsonderwijs van het volwassenenonderwijs (7)</t>
  </si>
  <si>
    <t>Deeltijds kunstonderwijs (8)</t>
  </si>
  <si>
    <t>(6) in de basiseducatie : de directeur en de stafmedewerker.</t>
  </si>
  <si>
    <t>(7) in het secundair volwassenenonderwijs en het hoger beroepsonderwijs van het volwassenenonderwijs : de directeur, de adjunct-directeur hoger onderwijs,</t>
  </si>
  <si>
    <t>(8) in het deeltijds kunstonderwijs : de directeur.</t>
  </si>
  <si>
    <t>(9) Alleen de algemeen en coördinerend directeurs werden opgenomen waarvoor een verlof mandaat algemeen of coördinerend directeur werd aangevraagd.</t>
  </si>
  <si>
    <t>directeur coördinatie scholengemeenschapg (9)</t>
  </si>
  <si>
    <t>(8) in het deeltijds kunstonderwijs: de directeur.</t>
  </si>
  <si>
    <t>BASISEDUCATIE (6)</t>
  </si>
  <si>
    <t>SECUNDAIR VOLWASSENENONDERWIJS (7)</t>
  </si>
  <si>
    <t>HOGER BEROEPSONDERWIJS VAN HET VOLWASSENENONDERWIJS (7)</t>
  </si>
  <si>
    <t>DEELTIJDS KUNSTONDERWIJS (8)</t>
  </si>
  <si>
    <t>directeur coördinatie scholengemeenschap (9)</t>
  </si>
  <si>
    <t>Algemeen en Coördinerend directeurs (9)</t>
  </si>
  <si>
    <t>(7) in het secundair volwassenenonderwijs en hoger beroepsonderwijs van het volwassenenonderwijs : de directeur, de adjunct-directeur</t>
  </si>
  <si>
    <t xml:space="preserve">(9) Alleen de algemeen en coördinerend directeurs werden opgenomen waarvoor een verlof mandaat algemeen of coördinerend </t>
  </si>
  <si>
    <r>
      <t xml:space="preserve">     Indien een algemeen of coördinerend directeur of directeur coördinatie scholengemeenschap ook directeur is, wordt deze </t>
    </r>
    <r>
      <rPr>
        <b/>
        <sz val="10"/>
        <rFont val="Arial"/>
        <family val="2"/>
      </rPr>
      <t>niet</t>
    </r>
    <r>
      <rPr>
        <sz val="10"/>
        <rFont val="Arial"/>
        <family val="2"/>
      </rPr>
      <t xml:space="preserve"> bij de directeurs geteld</t>
    </r>
  </si>
  <si>
    <r>
      <t xml:space="preserve">     maar </t>
    </r>
    <r>
      <rPr>
        <b/>
        <sz val="10"/>
        <rFont val="Arial"/>
        <family val="2"/>
      </rPr>
      <t xml:space="preserve">wel </t>
    </r>
    <r>
      <rPr>
        <sz val="10"/>
        <rFont val="Arial"/>
        <family val="2"/>
      </rPr>
      <t>bij de algemeen en coördinerend directeurs of directeurs coördinatie scholengemeenschap.</t>
    </r>
  </si>
  <si>
    <r>
      <t xml:space="preserve">ook directeur is, wordt deze </t>
    </r>
    <r>
      <rPr>
        <b/>
        <sz val="10"/>
        <rFont val="Arial"/>
        <family val="2"/>
      </rPr>
      <t>niet</t>
    </r>
    <r>
      <rPr>
        <sz val="10"/>
        <rFont val="Arial"/>
        <family val="2"/>
      </rPr>
      <t xml:space="preserve"> bij de directeurs geteld maar </t>
    </r>
    <r>
      <rPr>
        <b/>
        <sz val="10"/>
        <rFont val="Arial"/>
        <family val="2"/>
      </rPr>
      <t xml:space="preserve">wel </t>
    </r>
    <r>
      <rPr>
        <sz val="10"/>
        <rFont val="Arial"/>
        <family val="2"/>
      </rPr>
      <t>bij de algemeen en coördinerend directeurs of directeurs</t>
    </r>
  </si>
  <si>
    <t>BESTUURSPERSONEEL</t>
  </si>
  <si>
    <t>Budgettaire fulltime-equivalenten</t>
  </si>
  <si>
    <t>Bestuurspersoneel per onderwijsniveau - aantal budgettaire fulltime-equivalenten</t>
  </si>
  <si>
    <t>Aantal personen</t>
  </si>
  <si>
    <t>Bestuurspersoneel per onderwijsniveau - aantal personen</t>
  </si>
  <si>
    <t>Bestuurspersoneel naar leeftijd, onderwijsniveau en geslacht - aantal personen</t>
  </si>
  <si>
    <t>08PBEST01</t>
  </si>
  <si>
    <t>08PBEST02</t>
  </si>
  <si>
    <t>08PBEST03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</si>
</sst>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Optimum"/>
      <family val="0"/>
    </font>
    <font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" fontId="4" fillId="0" borderId="0" applyFont="0" applyFill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0" xfId="0" applyNumberFormat="1" applyFont="1" applyAlignment="1" quotePrefix="1">
      <alignment/>
    </xf>
    <xf numFmtId="3" fontId="0" fillId="0" borderId="12" xfId="0" applyNumberFormat="1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11" xfId="0" applyNumberFormat="1" applyFont="1" applyFill="1" applyBorder="1" applyAlignment="1">
      <alignment horizontal="centerContinuous"/>
    </xf>
    <xf numFmtId="3" fontId="0" fillId="0" borderId="10" xfId="0" applyNumberFormat="1" applyFont="1" applyFill="1" applyBorder="1" applyAlignment="1">
      <alignment horizontal="centerContinuous"/>
    </xf>
    <xf numFmtId="164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5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Continuous"/>
    </xf>
    <xf numFmtId="171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</cellXfs>
  <cellStyles count="5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Titel" xfId="66"/>
    <cellStyle name="Totaal" xfId="67"/>
    <cellStyle name="Uitvoer" xfId="68"/>
    <cellStyle name="Currency" xfId="69"/>
    <cellStyle name="Currency [0]" xfId="70"/>
    <cellStyle name="Verklarende tekst" xfId="71"/>
    <cellStyle name="Waarschuwingsteks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2" max="2" width="4.421875" style="0" customWidth="1"/>
  </cols>
  <sheetData>
    <row r="1" ht="15">
      <c r="A1" s="83" t="s">
        <v>78</v>
      </c>
    </row>
    <row r="2" ht="12.75">
      <c r="A2" s="84"/>
    </row>
    <row r="3" ht="12.75">
      <c r="A3" s="84" t="s">
        <v>79</v>
      </c>
    </row>
    <row r="4" spans="1:3" ht="12.75">
      <c r="A4" t="s">
        <v>84</v>
      </c>
      <c r="C4" s="4" t="s">
        <v>80</v>
      </c>
    </row>
    <row r="5" ht="12.75">
      <c r="C5" s="4"/>
    </row>
    <row r="6" spans="1:3" ht="12.75">
      <c r="A6" s="84" t="s">
        <v>81</v>
      </c>
      <c r="C6" s="4"/>
    </row>
    <row r="7" spans="1:3" ht="12.75">
      <c r="A7" t="s">
        <v>85</v>
      </c>
      <c r="C7" s="4" t="s">
        <v>82</v>
      </c>
    </row>
    <row r="8" spans="1:3" ht="12.75">
      <c r="A8" t="s">
        <v>86</v>
      </c>
      <c r="C8" s="4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1.421875" style="4" customWidth="1"/>
    <col min="2" max="10" width="8.140625" style="4" customWidth="1"/>
    <col min="11" max="16384" width="9.140625" style="4" customWidth="1"/>
  </cols>
  <sheetData>
    <row r="1" spans="1:10" ht="12.75">
      <c r="A1" s="1" t="s">
        <v>53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26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54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8"/>
      <c r="C7" s="49"/>
      <c r="D7" s="49"/>
      <c r="E7" s="85" t="s">
        <v>65</v>
      </c>
      <c r="F7" s="86"/>
      <c r="G7" s="87"/>
      <c r="H7" s="48"/>
      <c r="I7" s="49"/>
      <c r="J7" s="49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37">
        <v>1</v>
      </c>
      <c r="C10" s="38">
        <v>4</v>
      </c>
      <c r="D10" s="39">
        <f>SUM(B10:C10)</f>
        <v>5</v>
      </c>
      <c r="E10" s="46">
        <v>0</v>
      </c>
      <c r="F10" s="46">
        <v>0</v>
      </c>
      <c r="G10" s="12">
        <f>SUM(E10:F10)</f>
        <v>0</v>
      </c>
      <c r="H10" s="11">
        <f aca="true" t="shared" si="0" ref="H10:I13">SUM(B10,E10)</f>
        <v>1</v>
      </c>
      <c r="I10" s="12">
        <f t="shared" si="0"/>
        <v>4</v>
      </c>
      <c r="J10" s="12">
        <f>SUM(H10:I10)</f>
        <v>5</v>
      </c>
    </row>
    <row r="11" spans="1:10" ht="12.75">
      <c r="A11" s="2" t="s">
        <v>4</v>
      </c>
      <c r="B11" s="37">
        <v>20</v>
      </c>
      <c r="C11" s="38">
        <f>118+10</f>
        <v>128</v>
      </c>
      <c r="D11" s="39">
        <f>SUM(B11:C11)</f>
        <v>148</v>
      </c>
      <c r="E11" s="46">
        <f>1</f>
        <v>1</v>
      </c>
      <c r="F11" s="46">
        <f>1</f>
        <v>1</v>
      </c>
      <c r="G11" s="12">
        <f>SUM(E11:F11)</f>
        <v>2</v>
      </c>
      <c r="H11" s="11">
        <f t="shared" si="0"/>
        <v>21</v>
      </c>
      <c r="I11" s="12">
        <f t="shared" si="0"/>
        <v>129</v>
      </c>
      <c r="J11" s="12">
        <f>SUM(H11:I11)</f>
        <v>150</v>
      </c>
    </row>
    <row r="12" spans="1:10" ht="12.75">
      <c r="A12" s="65" t="s">
        <v>5</v>
      </c>
      <c r="B12" s="46">
        <v>0</v>
      </c>
      <c r="C12" s="38">
        <v>1</v>
      </c>
      <c r="D12" s="39">
        <f>SUM(B12:C12)</f>
        <v>1</v>
      </c>
      <c r="E12" s="46">
        <v>0</v>
      </c>
      <c r="F12" s="46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40">
        <v>2</v>
      </c>
      <c r="C13" s="41">
        <f>33+2</f>
        <v>35</v>
      </c>
      <c r="D13" s="42">
        <f>SUM(B13:C13)</f>
        <v>37</v>
      </c>
      <c r="E13" s="46">
        <v>0</v>
      </c>
      <c r="F13" s="46">
        <v>0</v>
      </c>
      <c r="G13" s="12">
        <f>SUM(E13:F13)</f>
        <v>0</v>
      </c>
      <c r="H13" s="11">
        <f t="shared" si="0"/>
        <v>2</v>
      </c>
      <c r="I13" s="12">
        <f t="shared" si="0"/>
        <v>35</v>
      </c>
      <c r="J13" s="12">
        <f>SUM(H13:I13)</f>
        <v>37</v>
      </c>
    </row>
    <row r="14" spans="1:10" s="17" customFormat="1" ht="12.75">
      <c r="A14" s="14" t="s">
        <v>1</v>
      </c>
      <c r="B14" s="15">
        <f aca="true" t="shared" si="1" ref="B14:J14">SUM(B10:B13)</f>
        <v>23</v>
      </c>
      <c r="C14" s="16">
        <f t="shared" si="1"/>
        <v>168</v>
      </c>
      <c r="D14" s="16">
        <f t="shared" si="1"/>
        <v>191</v>
      </c>
      <c r="E14" s="15">
        <f t="shared" si="1"/>
        <v>1</v>
      </c>
      <c r="F14" s="16">
        <f t="shared" si="1"/>
        <v>1</v>
      </c>
      <c r="G14" s="16">
        <f t="shared" si="1"/>
        <v>2</v>
      </c>
      <c r="H14" s="15">
        <f t="shared" si="1"/>
        <v>24</v>
      </c>
      <c r="I14" s="16">
        <f t="shared" si="1"/>
        <v>169</v>
      </c>
      <c r="J14" s="16">
        <f t="shared" si="1"/>
        <v>193</v>
      </c>
    </row>
    <row r="15" spans="1:10" s="32" customFormat="1" ht="12.75">
      <c r="A15" s="56"/>
      <c r="B15" s="57"/>
      <c r="C15" s="56"/>
      <c r="D15" s="56"/>
      <c r="E15" s="57"/>
      <c r="F15" s="56"/>
      <c r="G15" s="56"/>
      <c r="H15" s="57"/>
      <c r="I15" s="56"/>
      <c r="J15" s="56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f>136+11</f>
        <v>147</v>
      </c>
      <c r="C17" s="38">
        <f>232+7</f>
        <v>239</v>
      </c>
      <c r="D17" s="39">
        <f>SUM(B17:C17)</f>
        <v>386</v>
      </c>
      <c r="E17">
        <f>4+6</f>
        <v>10</v>
      </c>
      <c r="F17" s="46">
        <f>5</f>
        <v>5</v>
      </c>
      <c r="G17" s="12">
        <f>SUM(E17:F17)</f>
        <v>15</v>
      </c>
      <c r="H17" s="11">
        <f aca="true" t="shared" si="2" ref="H17:I20">SUM(B17,E17)</f>
        <v>157</v>
      </c>
      <c r="I17" s="12">
        <f t="shared" si="2"/>
        <v>244</v>
      </c>
      <c r="J17" s="12">
        <f>SUM(H17:I17)</f>
        <v>401</v>
      </c>
    </row>
    <row r="18" spans="1:10" ht="12.75">
      <c r="A18" s="2" t="s">
        <v>4</v>
      </c>
      <c r="B18" s="37">
        <f>817+44</f>
        <v>861</v>
      </c>
      <c r="C18" s="38">
        <f>591+39</f>
        <v>630</v>
      </c>
      <c r="D18" s="39">
        <f>SUM(B18:C18)</f>
        <v>1491</v>
      </c>
      <c r="E18" s="46">
        <f>41</f>
        <v>41</v>
      </c>
      <c r="F18" s="46">
        <f>9</f>
        <v>9</v>
      </c>
      <c r="G18" s="12">
        <f>SUM(E18:F18)</f>
        <v>50</v>
      </c>
      <c r="H18" s="11">
        <f t="shared" si="2"/>
        <v>902</v>
      </c>
      <c r="I18" s="12">
        <f t="shared" si="2"/>
        <v>639</v>
      </c>
      <c r="J18" s="12">
        <f>SUM(H18:I18)</f>
        <v>1541</v>
      </c>
    </row>
    <row r="19" spans="1:10" ht="12.75">
      <c r="A19" s="2" t="s">
        <v>5</v>
      </c>
      <c r="B19" s="37">
        <v>2</v>
      </c>
      <c r="C19" s="46">
        <v>0</v>
      </c>
      <c r="D19" s="39">
        <f>SUM(B19:C19)</f>
        <v>2</v>
      </c>
      <c r="E19" s="46">
        <f>0</f>
        <v>0</v>
      </c>
      <c r="F19" s="46">
        <f>0</f>
        <v>0</v>
      </c>
      <c r="G19" s="12">
        <f>SUM(E19:F19)</f>
        <v>0</v>
      </c>
      <c r="H19" s="13">
        <f t="shared" si="2"/>
        <v>2</v>
      </c>
      <c r="I19" s="12">
        <f t="shared" si="2"/>
        <v>0</v>
      </c>
      <c r="J19" s="12">
        <f>SUM(H19:I19)</f>
        <v>2</v>
      </c>
    </row>
    <row r="20" spans="1:10" ht="12.75">
      <c r="A20" s="3" t="s">
        <v>6</v>
      </c>
      <c r="B20" s="40">
        <f>261+23</f>
        <v>284</v>
      </c>
      <c r="C20" s="41">
        <f>263+11</f>
        <v>274</v>
      </c>
      <c r="D20" s="42">
        <f>SUM(B20:C20)</f>
        <v>558</v>
      </c>
      <c r="E20">
        <f>1+9</f>
        <v>10</v>
      </c>
      <c r="F20" s="46">
        <f>8</f>
        <v>8</v>
      </c>
      <c r="G20" s="12">
        <f>SUM(E20:F20)</f>
        <v>18</v>
      </c>
      <c r="H20" s="11">
        <f t="shared" si="2"/>
        <v>294</v>
      </c>
      <c r="I20" s="12">
        <f t="shared" si="2"/>
        <v>282</v>
      </c>
      <c r="J20" s="12">
        <f>SUM(H20:I20)</f>
        <v>576</v>
      </c>
    </row>
    <row r="21" spans="1:10" s="17" customFormat="1" ht="12.75">
      <c r="A21" s="14" t="s">
        <v>1</v>
      </c>
      <c r="B21" s="15">
        <f>SUM(B17:B20)</f>
        <v>1294</v>
      </c>
      <c r="C21" s="16">
        <f aca="true" t="shared" si="3" ref="C21:J21">SUM(C17:C20)</f>
        <v>1143</v>
      </c>
      <c r="D21" s="16">
        <f t="shared" si="3"/>
        <v>2437</v>
      </c>
      <c r="E21" s="15">
        <f t="shared" si="3"/>
        <v>61</v>
      </c>
      <c r="F21" s="16">
        <f t="shared" si="3"/>
        <v>22</v>
      </c>
      <c r="G21" s="16">
        <f t="shared" si="3"/>
        <v>83</v>
      </c>
      <c r="H21" s="15">
        <f t="shared" si="3"/>
        <v>1355</v>
      </c>
      <c r="I21" s="16">
        <f t="shared" si="3"/>
        <v>1165</v>
      </c>
      <c r="J21" s="16">
        <f t="shared" si="3"/>
        <v>2520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v>17</v>
      </c>
      <c r="C24" s="38">
        <v>25</v>
      </c>
      <c r="D24" s="39">
        <f>SUM(B24:C24)</f>
        <v>42</v>
      </c>
      <c r="E24" s="46">
        <f>1</f>
        <v>1</v>
      </c>
      <c r="F24" s="46">
        <v>0</v>
      </c>
      <c r="G24" s="12">
        <f>SUM(E24:F24)</f>
        <v>1</v>
      </c>
      <c r="H24" s="11">
        <f aca="true" t="shared" si="4" ref="H24:I27">SUM(B24,E24)</f>
        <v>18</v>
      </c>
      <c r="I24" s="12">
        <f t="shared" si="4"/>
        <v>25</v>
      </c>
      <c r="J24" s="12">
        <f>SUM(H24:I24)</f>
        <v>43</v>
      </c>
    </row>
    <row r="25" spans="1:10" ht="12.75">
      <c r="A25" s="2" t="s">
        <v>4</v>
      </c>
      <c r="B25" s="37">
        <f>63+8</f>
        <v>71</v>
      </c>
      <c r="C25" s="38">
        <f>63+2</f>
        <v>65</v>
      </c>
      <c r="D25" s="39">
        <f>SUM(B25:C25)</f>
        <v>136</v>
      </c>
      <c r="E25" s="46">
        <f>1</f>
        <v>1</v>
      </c>
      <c r="F25" s="46">
        <v>0</v>
      </c>
      <c r="G25" s="12">
        <f>SUM(E25:F25)</f>
        <v>1</v>
      </c>
      <c r="H25" s="11">
        <f t="shared" si="4"/>
        <v>72</v>
      </c>
      <c r="I25" s="12">
        <f t="shared" si="4"/>
        <v>65</v>
      </c>
      <c r="J25" s="12">
        <f>SUM(H25:I25)</f>
        <v>137</v>
      </c>
    </row>
    <row r="26" spans="1:10" ht="12.75">
      <c r="A26" s="2" t="s">
        <v>5</v>
      </c>
      <c r="B26" s="37">
        <v>1</v>
      </c>
      <c r="C26" s="38">
        <v>2</v>
      </c>
      <c r="D26" s="43">
        <f>SUM(B26:C26)</f>
        <v>3</v>
      </c>
      <c r="E26" s="46">
        <f>0</f>
        <v>0</v>
      </c>
      <c r="F26" s="46">
        <v>0</v>
      </c>
      <c r="G26" s="18">
        <f>SUM(E26:F26)</f>
        <v>0</v>
      </c>
      <c r="H26" s="13">
        <f t="shared" si="4"/>
        <v>1</v>
      </c>
      <c r="I26" s="18">
        <f t="shared" si="4"/>
        <v>2</v>
      </c>
      <c r="J26" s="18">
        <f>SUM(H26:I26)</f>
        <v>3</v>
      </c>
    </row>
    <row r="27" spans="1:10" ht="12.75">
      <c r="A27" s="2" t="s">
        <v>6</v>
      </c>
      <c r="B27" s="40">
        <f>12+1</f>
        <v>13</v>
      </c>
      <c r="C27" s="41">
        <f>21+1</f>
        <v>22</v>
      </c>
      <c r="D27" s="42">
        <f>SUM(B27:C27)</f>
        <v>35</v>
      </c>
      <c r="E27" s="46">
        <f>1</f>
        <v>1</v>
      </c>
      <c r="F27" s="46">
        <v>0</v>
      </c>
      <c r="G27" s="12">
        <f>SUM(E27:F27)</f>
        <v>1</v>
      </c>
      <c r="H27" s="11">
        <f t="shared" si="4"/>
        <v>14</v>
      </c>
      <c r="I27" s="12">
        <f t="shared" si="4"/>
        <v>22</v>
      </c>
      <c r="J27" s="12">
        <f>SUM(H27:I27)</f>
        <v>36</v>
      </c>
    </row>
    <row r="28" spans="1:10" s="17" customFormat="1" ht="12.75">
      <c r="A28" s="19" t="s">
        <v>1</v>
      </c>
      <c r="B28" s="15">
        <f aca="true" t="shared" si="5" ref="B28:J28">SUM(B24:B27)</f>
        <v>102</v>
      </c>
      <c r="C28" s="16">
        <f t="shared" si="5"/>
        <v>114</v>
      </c>
      <c r="D28" s="16">
        <f t="shared" si="5"/>
        <v>216</v>
      </c>
      <c r="E28" s="15">
        <f t="shared" si="5"/>
        <v>3</v>
      </c>
      <c r="F28" s="16">
        <f t="shared" si="5"/>
        <v>0</v>
      </c>
      <c r="G28" s="16">
        <f t="shared" si="5"/>
        <v>3</v>
      </c>
      <c r="H28" s="15">
        <f t="shared" si="5"/>
        <v>105</v>
      </c>
      <c r="I28" s="16">
        <f t="shared" si="5"/>
        <v>114</v>
      </c>
      <c r="J28" s="16">
        <f t="shared" si="5"/>
        <v>219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f>316+7</f>
        <v>323</v>
      </c>
      <c r="C31" s="38">
        <f>185+3</f>
        <v>188</v>
      </c>
      <c r="D31" s="39">
        <f>SUM(B31:C31)</f>
        <v>511</v>
      </c>
      <c r="E31">
        <f>24</f>
        <v>24</v>
      </c>
      <c r="F31">
        <f>4</f>
        <v>4</v>
      </c>
      <c r="G31" s="12">
        <f>SUM(E31:F31)</f>
        <v>28</v>
      </c>
      <c r="H31" s="11">
        <f aca="true" t="shared" si="6" ref="H31:I34">SUM(B31,E31)</f>
        <v>347</v>
      </c>
      <c r="I31" s="12">
        <f t="shared" si="6"/>
        <v>192</v>
      </c>
      <c r="J31" s="12">
        <f>SUM(H31:I31)</f>
        <v>539</v>
      </c>
    </row>
    <row r="32" spans="1:10" ht="12.75">
      <c r="A32" s="2" t="s">
        <v>4</v>
      </c>
      <c r="B32" s="37">
        <f>1129+31</f>
        <v>1160</v>
      </c>
      <c r="C32" s="38">
        <f>484+21</f>
        <v>505</v>
      </c>
      <c r="D32" s="39">
        <f>SUM(B32:C32)</f>
        <v>1665</v>
      </c>
      <c r="E32">
        <f>26</f>
        <v>26</v>
      </c>
      <c r="F32">
        <f>7</f>
        <v>7</v>
      </c>
      <c r="G32" s="12">
        <f>SUM(E32:F32)</f>
        <v>33</v>
      </c>
      <c r="H32" s="11">
        <f t="shared" si="6"/>
        <v>1186</v>
      </c>
      <c r="I32" s="12">
        <f t="shared" si="6"/>
        <v>512</v>
      </c>
      <c r="J32" s="12">
        <f>SUM(H32:I32)</f>
        <v>1698</v>
      </c>
    </row>
    <row r="33" spans="1:10" ht="12.75">
      <c r="A33" s="2" t="s">
        <v>5</v>
      </c>
      <c r="B33" s="37">
        <f>86+1</f>
        <v>87</v>
      </c>
      <c r="C33" s="38">
        <f>27+1</f>
        <v>28</v>
      </c>
      <c r="D33" s="39">
        <f>SUM(B33:C33)</f>
        <v>115</v>
      </c>
      <c r="E33" s="46">
        <f>2</f>
        <v>2</v>
      </c>
      <c r="F33" s="46">
        <v>0</v>
      </c>
      <c r="G33" s="12">
        <f>SUM(E33:F33)</f>
        <v>2</v>
      </c>
      <c r="H33" s="11">
        <f t="shared" si="6"/>
        <v>89</v>
      </c>
      <c r="I33" s="12">
        <f t="shared" si="6"/>
        <v>28</v>
      </c>
      <c r="J33" s="12">
        <f>SUM(H33:I33)</f>
        <v>117</v>
      </c>
    </row>
    <row r="34" spans="1:10" ht="12.75">
      <c r="A34" s="3" t="s">
        <v>6</v>
      </c>
      <c r="B34" s="40">
        <f>118+4</f>
        <v>122</v>
      </c>
      <c r="C34" s="41">
        <f>42+3</f>
        <v>45</v>
      </c>
      <c r="D34" s="42">
        <f>SUM(B34:C34)</f>
        <v>167</v>
      </c>
      <c r="E34" s="46">
        <f>3</f>
        <v>3</v>
      </c>
      <c r="F34" s="46">
        <f>1</f>
        <v>1</v>
      </c>
      <c r="G34" s="12">
        <f>SUM(E34:F34)</f>
        <v>4</v>
      </c>
      <c r="H34" s="11">
        <f t="shared" si="6"/>
        <v>125</v>
      </c>
      <c r="I34" s="12">
        <f t="shared" si="6"/>
        <v>46</v>
      </c>
      <c r="J34" s="12">
        <f>SUM(H34:I34)</f>
        <v>171</v>
      </c>
    </row>
    <row r="35" spans="1:10" s="17" customFormat="1" ht="12.75">
      <c r="A35" s="14" t="s">
        <v>1</v>
      </c>
      <c r="B35" s="15">
        <f aca="true" t="shared" si="7" ref="B35:J35">SUM(B31:B34)</f>
        <v>1692</v>
      </c>
      <c r="C35" s="16">
        <f t="shared" si="7"/>
        <v>766</v>
      </c>
      <c r="D35" s="16">
        <f t="shared" si="7"/>
        <v>2458</v>
      </c>
      <c r="E35" s="15">
        <f t="shared" si="7"/>
        <v>55</v>
      </c>
      <c r="F35" s="16">
        <f t="shared" si="7"/>
        <v>12</v>
      </c>
      <c r="G35" s="16">
        <f t="shared" si="7"/>
        <v>67</v>
      </c>
      <c r="H35" s="15">
        <f t="shared" si="7"/>
        <v>1747</v>
      </c>
      <c r="I35" s="16">
        <f t="shared" si="7"/>
        <v>778</v>
      </c>
      <c r="J35" s="16">
        <f t="shared" si="7"/>
        <v>2525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f>39+1</f>
        <v>40</v>
      </c>
      <c r="C38" s="38">
        <f>25+1</f>
        <v>26</v>
      </c>
      <c r="D38" s="39">
        <f>SUM(B38:C38)</f>
        <v>66</v>
      </c>
      <c r="E38" s="11">
        <v>0</v>
      </c>
      <c r="F38" s="12">
        <v>0</v>
      </c>
      <c r="G38" s="12">
        <f>SUM(E38:F38)</f>
        <v>0</v>
      </c>
      <c r="H38" s="11">
        <f aca="true" t="shared" si="8" ref="H38:I41">SUM(B38,E38)</f>
        <v>40</v>
      </c>
      <c r="I38" s="12">
        <f t="shared" si="8"/>
        <v>26</v>
      </c>
      <c r="J38" s="12">
        <f>SUM(H38:I38)</f>
        <v>66</v>
      </c>
    </row>
    <row r="39" spans="1:10" ht="12.75">
      <c r="A39" s="2" t="s">
        <v>4</v>
      </c>
      <c r="B39" s="37">
        <f>139+2</f>
        <v>141</v>
      </c>
      <c r="C39" s="38">
        <f>64+7</f>
        <v>71</v>
      </c>
      <c r="D39" s="39">
        <f>SUM(B39:C39)</f>
        <v>212</v>
      </c>
      <c r="E39" s="11">
        <v>0</v>
      </c>
      <c r="F39" s="12">
        <v>0</v>
      </c>
      <c r="G39" s="12">
        <f>SUM(E39:F39)</f>
        <v>0</v>
      </c>
      <c r="H39" s="11">
        <f t="shared" si="8"/>
        <v>141</v>
      </c>
      <c r="I39" s="12">
        <f t="shared" si="8"/>
        <v>71</v>
      </c>
      <c r="J39" s="12">
        <f>SUM(H39:I39)</f>
        <v>212</v>
      </c>
    </row>
    <row r="40" spans="1:10" ht="12.75">
      <c r="A40" s="2" t="s">
        <v>5</v>
      </c>
      <c r="B40" s="37">
        <v>7</v>
      </c>
      <c r="C40" s="23">
        <v>0</v>
      </c>
      <c r="D40" s="39">
        <f>SUM(B40:C40)</f>
        <v>7</v>
      </c>
      <c r="E40" s="13">
        <v>0</v>
      </c>
      <c r="F40" s="12">
        <v>0</v>
      </c>
      <c r="G40" s="12">
        <f>SUM(E40:F40)</f>
        <v>0</v>
      </c>
      <c r="H40" s="13">
        <f t="shared" si="8"/>
        <v>7</v>
      </c>
      <c r="I40" s="12">
        <f t="shared" si="8"/>
        <v>0</v>
      </c>
      <c r="J40" s="12">
        <f>SUM(H40:I40)</f>
        <v>7</v>
      </c>
    </row>
    <row r="41" spans="1:10" ht="12.75">
      <c r="A41" s="2" t="s">
        <v>6</v>
      </c>
      <c r="B41" s="40">
        <f>23+2</f>
        <v>25</v>
      </c>
      <c r="C41" s="41">
        <v>18</v>
      </c>
      <c r="D41" s="42">
        <f>SUM(B41:C41)</f>
        <v>43</v>
      </c>
      <c r="E41" s="11">
        <v>0</v>
      </c>
      <c r="F41" s="12">
        <v>0</v>
      </c>
      <c r="G41" s="12">
        <f>SUM(E41:F41)</f>
        <v>0</v>
      </c>
      <c r="H41" s="11">
        <f t="shared" si="8"/>
        <v>25</v>
      </c>
      <c r="I41" s="12">
        <f t="shared" si="8"/>
        <v>18</v>
      </c>
      <c r="J41" s="12">
        <f>SUM(H41:I41)</f>
        <v>43</v>
      </c>
    </row>
    <row r="42" spans="1:10" s="17" customFormat="1" ht="12.75">
      <c r="A42" s="19" t="s">
        <v>1</v>
      </c>
      <c r="B42" s="15">
        <f aca="true" t="shared" si="9" ref="B42:J42">SUM(B38:B41)</f>
        <v>213</v>
      </c>
      <c r="C42" s="16">
        <f t="shared" si="9"/>
        <v>115</v>
      </c>
      <c r="D42" s="16">
        <f t="shared" si="9"/>
        <v>328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213</v>
      </c>
      <c r="I42" s="16">
        <f t="shared" si="9"/>
        <v>115</v>
      </c>
      <c r="J42" s="16">
        <f t="shared" si="9"/>
        <v>328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2" t="s">
        <v>57</v>
      </c>
      <c r="B44" s="20"/>
      <c r="C44" s="21"/>
      <c r="D44" s="21"/>
      <c r="E44" s="20"/>
      <c r="F44" s="21"/>
      <c r="G44" s="21"/>
      <c r="H44" s="20"/>
      <c r="I44" s="21"/>
      <c r="J44" s="21"/>
    </row>
    <row r="45" spans="1:10" s="17" customFormat="1" ht="12.75">
      <c r="A45" s="19" t="s">
        <v>1</v>
      </c>
      <c r="B45" s="20">
        <v>10</v>
      </c>
      <c r="C45" s="21">
        <v>34</v>
      </c>
      <c r="D45" s="21">
        <f>SUM(B45:C45)</f>
        <v>44</v>
      </c>
      <c r="E45" s="20">
        <v>0</v>
      </c>
      <c r="F45" s="21">
        <v>0</v>
      </c>
      <c r="G45" s="21">
        <f>SUM(E45:F45)</f>
        <v>0</v>
      </c>
      <c r="H45" s="20">
        <f>B45+E45</f>
        <v>10</v>
      </c>
      <c r="I45" s="21">
        <f>C45+F45</f>
        <v>34</v>
      </c>
      <c r="J45" s="21">
        <f>D45+G45</f>
        <v>44</v>
      </c>
    </row>
    <row r="46" spans="1:10" ht="12.75">
      <c r="A46" s="2"/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1" t="s">
        <v>58</v>
      </c>
      <c r="B47" s="11"/>
      <c r="C47" s="12"/>
      <c r="D47" s="12"/>
      <c r="E47" s="11"/>
      <c r="F47" s="12"/>
      <c r="G47" s="12"/>
      <c r="H47" s="11"/>
      <c r="I47" s="12"/>
      <c r="J47" s="12"/>
    </row>
    <row r="48" spans="1:10" ht="12.75">
      <c r="A48" s="2" t="s">
        <v>17</v>
      </c>
      <c r="B48" s="11">
        <v>26</v>
      </c>
      <c r="C48" s="12">
        <v>24</v>
      </c>
      <c r="D48" s="12">
        <f>SUM(B48:C48)</f>
        <v>50</v>
      </c>
      <c r="E48" s="11">
        <f>2</f>
        <v>2</v>
      </c>
      <c r="F48" s="12">
        <v>0</v>
      </c>
      <c r="G48" s="12">
        <f>SUM(E48:F48)</f>
        <v>2</v>
      </c>
      <c r="H48" s="11">
        <f aca="true" t="shared" si="10" ref="H48:I51">SUM(B48,E48)</f>
        <v>28</v>
      </c>
      <c r="I48" s="12">
        <f t="shared" si="10"/>
        <v>24</v>
      </c>
      <c r="J48" s="12">
        <f>SUM(H48:I48)</f>
        <v>52</v>
      </c>
    </row>
    <row r="49" spans="1:10" ht="12.75">
      <c r="A49" s="2" t="s">
        <v>4</v>
      </c>
      <c r="B49" s="11">
        <v>45</v>
      </c>
      <c r="C49" s="12">
        <v>45</v>
      </c>
      <c r="D49" s="12">
        <f>SUM(B49:C49)</f>
        <v>90</v>
      </c>
      <c r="E49" s="11">
        <v>0</v>
      </c>
      <c r="F49" s="12">
        <v>0</v>
      </c>
      <c r="G49" s="12">
        <f>SUM(E49:F49)</f>
        <v>0</v>
      </c>
      <c r="H49" s="11">
        <f t="shared" si="10"/>
        <v>45</v>
      </c>
      <c r="I49" s="12">
        <f t="shared" si="10"/>
        <v>45</v>
      </c>
      <c r="J49" s="12">
        <f>SUM(H49:I49)</f>
        <v>90</v>
      </c>
    </row>
    <row r="50" spans="1:10" ht="12.75">
      <c r="A50" s="2" t="s">
        <v>5</v>
      </c>
      <c r="B50" s="11">
        <v>15</v>
      </c>
      <c r="C50" s="12">
        <v>12</v>
      </c>
      <c r="D50" s="12">
        <f>SUM(B50:C50)</f>
        <v>27</v>
      </c>
      <c r="E50" s="11">
        <v>0</v>
      </c>
      <c r="F50" s="12">
        <v>0</v>
      </c>
      <c r="G50" s="12">
        <f>SUM(E50:F50)</f>
        <v>0</v>
      </c>
      <c r="H50" s="11">
        <f t="shared" si="10"/>
        <v>15</v>
      </c>
      <c r="I50" s="12">
        <f t="shared" si="10"/>
        <v>12</v>
      </c>
      <c r="J50" s="12">
        <f>SUM(H50:I50)</f>
        <v>27</v>
      </c>
    </row>
    <row r="51" spans="1:10" ht="12.75">
      <c r="A51" s="2" t="s">
        <v>6</v>
      </c>
      <c r="B51" s="11">
        <f>15+1</f>
        <v>16</v>
      </c>
      <c r="C51" s="12">
        <v>21</v>
      </c>
      <c r="D51" s="12">
        <f>SUM(B51:C51)</f>
        <v>37</v>
      </c>
      <c r="E51" s="11">
        <v>0</v>
      </c>
      <c r="F51" s="12">
        <v>0</v>
      </c>
      <c r="G51" s="12">
        <f>SUM(E51:F51)</f>
        <v>0</v>
      </c>
      <c r="H51" s="11">
        <f t="shared" si="10"/>
        <v>16</v>
      </c>
      <c r="I51" s="12">
        <f t="shared" si="10"/>
        <v>21</v>
      </c>
      <c r="J51" s="12">
        <f>SUM(H51:I51)</f>
        <v>37</v>
      </c>
    </row>
    <row r="52" spans="1:10" s="17" customFormat="1" ht="12.75">
      <c r="A52" s="19" t="s">
        <v>1</v>
      </c>
      <c r="B52" s="15">
        <f aca="true" t="shared" si="11" ref="B52:J52">SUM(B48:B51)</f>
        <v>102</v>
      </c>
      <c r="C52" s="16">
        <f t="shared" si="11"/>
        <v>102</v>
      </c>
      <c r="D52" s="16">
        <f t="shared" si="11"/>
        <v>204</v>
      </c>
      <c r="E52" s="15">
        <f t="shared" si="11"/>
        <v>2</v>
      </c>
      <c r="F52" s="16">
        <f t="shared" si="11"/>
        <v>0</v>
      </c>
      <c r="G52" s="16">
        <f t="shared" si="11"/>
        <v>2</v>
      </c>
      <c r="H52" s="15">
        <f t="shared" si="11"/>
        <v>104</v>
      </c>
      <c r="I52" s="16">
        <f t="shared" si="11"/>
        <v>102</v>
      </c>
      <c r="J52" s="16">
        <f t="shared" si="11"/>
        <v>206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59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v>8</v>
      </c>
      <c r="C55" s="12">
        <v>2</v>
      </c>
      <c r="D55" s="12">
        <f>SUM(B55:C55)</f>
        <v>10</v>
      </c>
      <c r="E55" s="11">
        <v>0</v>
      </c>
      <c r="F55" s="12">
        <v>0</v>
      </c>
      <c r="G55" s="12">
        <f>SUM(E55:F55)</f>
        <v>0</v>
      </c>
      <c r="H55" s="11">
        <f aca="true" t="shared" si="12" ref="H55:I58">SUM(B55,E55)</f>
        <v>8</v>
      </c>
      <c r="I55" s="12">
        <f t="shared" si="12"/>
        <v>2</v>
      </c>
      <c r="J55" s="12">
        <f>SUM(H55:I55)</f>
        <v>10</v>
      </c>
    </row>
    <row r="56" spans="1:10" ht="12.75">
      <c r="A56" s="2" t="s">
        <v>4</v>
      </c>
      <c r="B56" s="11">
        <f>14+1</f>
        <v>15</v>
      </c>
      <c r="C56" s="12">
        <v>12</v>
      </c>
      <c r="D56" s="12">
        <f>SUM(B56:C56)</f>
        <v>27</v>
      </c>
      <c r="E56" s="11">
        <v>0</v>
      </c>
      <c r="F56" s="12">
        <v>0</v>
      </c>
      <c r="G56" s="12">
        <f>SUM(E56:F56)</f>
        <v>0</v>
      </c>
      <c r="H56" s="11">
        <f t="shared" si="12"/>
        <v>15</v>
      </c>
      <c r="I56" s="12">
        <f t="shared" si="12"/>
        <v>12</v>
      </c>
      <c r="J56" s="12">
        <f>SUM(H56:I56)</f>
        <v>27</v>
      </c>
    </row>
    <row r="57" spans="1:10" ht="12.75">
      <c r="A57" s="2" t="s">
        <v>5</v>
      </c>
      <c r="B57" s="11">
        <v>1</v>
      </c>
      <c r="C57" s="12">
        <v>4</v>
      </c>
      <c r="D57" s="12">
        <f>SUM(B57:C57)</f>
        <v>5</v>
      </c>
      <c r="E57" s="11">
        <v>0</v>
      </c>
      <c r="F57" s="12">
        <v>0</v>
      </c>
      <c r="G57" s="12">
        <f>SUM(E57:F57)</f>
        <v>0</v>
      </c>
      <c r="H57" s="11">
        <f t="shared" si="12"/>
        <v>1</v>
      </c>
      <c r="I57" s="12">
        <f t="shared" si="12"/>
        <v>4</v>
      </c>
      <c r="J57" s="12">
        <f>SUM(H57:I57)</f>
        <v>5</v>
      </c>
    </row>
    <row r="58" spans="1:10" ht="12.75">
      <c r="A58" s="2" t="s">
        <v>6</v>
      </c>
      <c r="B58" s="11">
        <f>3</f>
        <v>3</v>
      </c>
      <c r="C58" s="12">
        <v>3</v>
      </c>
      <c r="D58" s="12">
        <f>SUM(B58:C58)</f>
        <v>6</v>
      </c>
      <c r="E58" s="11">
        <v>0</v>
      </c>
      <c r="F58" s="12">
        <v>0</v>
      </c>
      <c r="G58" s="12">
        <f>SUM(E58:F58)</f>
        <v>0</v>
      </c>
      <c r="H58" s="11">
        <f t="shared" si="12"/>
        <v>3</v>
      </c>
      <c r="I58" s="12">
        <f t="shared" si="12"/>
        <v>3</v>
      </c>
      <c r="J58" s="12">
        <f>SUM(H58:I58)</f>
        <v>6</v>
      </c>
    </row>
    <row r="59" spans="1:10" s="17" customFormat="1" ht="12.75">
      <c r="A59" s="19" t="s">
        <v>1</v>
      </c>
      <c r="B59" s="15">
        <f aca="true" t="shared" si="13" ref="B59:J59">SUM(B55:B58)</f>
        <v>27</v>
      </c>
      <c r="C59" s="16">
        <f t="shared" si="13"/>
        <v>21</v>
      </c>
      <c r="D59" s="16">
        <f t="shared" si="13"/>
        <v>48</v>
      </c>
      <c r="E59" s="15">
        <f t="shared" si="13"/>
        <v>0</v>
      </c>
      <c r="F59" s="16">
        <f t="shared" si="13"/>
        <v>0</v>
      </c>
      <c r="G59" s="16">
        <f t="shared" si="13"/>
        <v>0</v>
      </c>
      <c r="H59" s="15">
        <f t="shared" si="13"/>
        <v>27</v>
      </c>
      <c r="I59" s="16">
        <f t="shared" si="13"/>
        <v>21</v>
      </c>
      <c r="J59" s="16">
        <f t="shared" si="13"/>
        <v>48</v>
      </c>
    </row>
    <row r="60" spans="1:10" ht="12.75">
      <c r="A60" s="2"/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1" t="s">
        <v>60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v>13</v>
      </c>
      <c r="C62" s="12">
        <v>3</v>
      </c>
      <c r="D62" s="12">
        <f>SUM(B62:C62)</f>
        <v>16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13</v>
      </c>
      <c r="I62" s="12">
        <f t="shared" si="14"/>
        <v>3</v>
      </c>
      <c r="J62" s="12">
        <f>SUM(H62:I62)</f>
        <v>16</v>
      </c>
    </row>
    <row r="63" spans="1:10" ht="12.75">
      <c r="A63" s="2" t="s">
        <v>4</v>
      </c>
      <c r="B63" s="11">
        <v>2</v>
      </c>
      <c r="C63" s="12">
        <v>0</v>
      </c>
      <c r="D63" s="12">
        <f>SUM(B63:C63)</f>
        <v>2</v>
      </c>
      <c r="E63" s="11">
        <v>0</v>
      </c>
      <c r="F63" s="12">
        <v>0</v>
      </c>
      <c r="G63" s="12">
        <f>SUM(E63:F63)</f>
        <v>0</v>
      </c>
      <c r="H63" s="11">
        <f t="shared" si="14"/>
        <v>2</v>
      </c>
      <c r="I63" s="12">
        <f t="shared" si="14"/>
        <v>0</v>
      </c>
      <c r="J63" s="12">
        <f>SUM(H63:I63)</f>
        <v>2</v>
      </c>
    </row>
    <row r="64" spans="1:10" ht="12.75">
      <c r="A64" s="2" t="s">
        <v>5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ht="12.75">
      <c r="A65" s="22" t="s">
        <v>6</v>
      </c>
      <c r="B65" s="11">
        <f>117+2</f>
        <v>119</v>
      </c>
      <c r="C65" s="23">
        <v>30</v>
      </c>
      <c r="D65" s="23">
        <f>SUM(B65:C65)</f>
        <v>149</v>
      </c>
      <c r="E65" s="11">
        <v>0</v>
      </c>
      <c r="F65" s="23">
        <v>0</v>
      </c>
      <c r="G65" s="23">
        <f>SUM(E65:F65)</f>
        <v>0</v>
      </c>
      <c r="H65" s="11">
        <f t="shared" si="14"/>
        <v>119</v>
      </c>
      <c r="I65" s="23">
        <f t="shared" si="14"/>
        <v>30</v>
      </c>
      <c r="J65" s="23">
        <f>SUM(H65:I65)</f>
        <v>149</v>
      </c>
    </row>
    <row r="66" spans="1:10" s="17" customFormat="1" ht="12.75">
      <c r="A66" s="19" t="s">
        <v>1</v>
      </c>
      <c r="B66" s="15">
        <f aca="true" t="shared" si="15" ref="B66:J66">SUM(B62:B65)</f>
        <v>134</v>
      </c>
      <c r="C66" s="16">
        <f t="shared" si="15"/>
        <v>33</v>
      </c>
      <c r="D66" s="16">
        <f t="shared" si="15"/>
        <v>167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134</v>
      </c>
      <c r="I66" s="16">
        <f t="shared" si="15"/>
        <v>33</v>
      </c>
      <c r="J66" s="16">
        <f t="shared" si="15"/>
        <v>167</v>
      </c>
    </row>
    <row r="67" spans="1:10" s="50" customFormat="1" ht="12.75">
      <c r="A67" s="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51" t="s">
        <v>20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61" t="s">
        <v>37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52" t="s">
        <v>38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53" t="s">
        <v>49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53" t="s">
        <v>32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53" t="s">
        <v>39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53" t="s">
        <v>33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52" t="s">
        <v>40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1" t="s">
        <v>61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1" t="s">
        <v>62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3" t="s">
        <v>47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53" t="s">
        <v>63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53" t="s">
        <v>64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</sheetData>
  <sheetProtection/>
  <mergeCells count="1">
    <mergeCell ref="E7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33.421875" style="4" customWidth="1"/>
    <col min="2" max="10" width="8.421875" style="4" customWidth="1"/>
    <col min="11" max="16384" width="9.140625" style="4" customWidth="1"/>
  </cols>
  <sheetData>
    <row r="1" spans="1:10" ht="12.7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44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55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18</v>
      </c>
      <c r="C6" s="10"/>
      <c r="D6" s="10"/>
      <c r="E6" s="9" t="s">
        <v>50</v>
      </c>
      <c r="F6" s="10"/>
      <c r="G6" s="10"/>
      <c r="H6" s="9" t="s">
        <v>1</v>
      </c>
      <c r="I6" s="10"/>
      <c r="J6" s="10"/>
    </row>
    <row r="7" spans="1:10" ht="12.75">
      <c r="A7" s="3"/>
      <c r="B7" s="48"/>
      <c r="C7" s="49"/>
      <c r="D7" s="49"/>
      <c r="E7" s="85" t="s">
        <v>65</v>
      </c>
      <c r="F7" s="86"/>
      <c r="G7" s="87"/>
      <c r="H7" s="48"/>
      <c r="I7" s="49"/>
      <c r="J7" s="49"/>
    </row>
    <row r="8" spans="1:10" s="32" customFormat="1" ht="12.75">
      <c r="A8" s="26"/>
      <c r="B8" s="35" t="s">
        <v>2</v>
      </c>
      <c r="C8" s="36" t="s">
        <v>3</v>
      </c>
      <c r="D8" s="36" t="s">
        <v>1</v>
      </c>
      <c r="E8" s="35" t="s">
        <v>2</v>
      </c>
      <c r="F8" s="36" t="s">
        <v>3</v>
      </c>
      <c r="G8" s="36" t="s">
        <v>1</v>
      </c>
      <c r="H8" s="35" t="s">
        <v>2</v>
      </c>
      <c r="I8" s="36" t="s">
        <v>3</v>
      </c>
      <c r="J8" s="36" t="s">
        <v>1</v>
      </c>
    </row>
    <row r="9" spans="1:10" ht="12.75">
      <c r="A9" s="1" t="s">
        <v>28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 ht="12.75">
      <c r="A10" s="2" t="s">
        <v>17</v>
      </c>
      <c r="B10" s="37">
        <f>2</f>
        <v>2</v>
      </c>
      <c r="C10" s="38">
        <f>8</f>
        <v>8</v>
      </c>
      <c r="D10" s="12">
        <f>SUM(B10:C10)</f>
        <v>10</v>
      </c>
      <c r="E10" s="11">
        <v>0</v>
      </c>
      <c r="F10" s="12">
        <v>0</v>
      </c>
      <c r="G10" s="12">
        <f>SUM(E10:F10)</f>
        <v>0</v>
      </c>
      <c r="H10" s="11">
        <f aca="true" t="shared" si="0" ref="H10:I13">SUM(B10,E10)</f>
        <v>2</v>
      </c>
      <c r="I10" s="12">
        <f t="shared" si="0"/>
        <v>8</v>
      </c>
      <c r="J10" s="12">
        <f>SUM(H10:I10)</f>
        <v>10</v>
      </c>
    </row>
    <row r="11" spans="1:10" ht="12.75">
      <c r="A11" s="2" t="s">
        <v>4</v>
      </c>
      <c r="B11" s="37">
        <f>26</f>
        <v>26</v>
      </c>
      <c r="C11" s="38">
        <f>132+19</f>
        <v>151</v>
      </c>
      <c r="D11" s="12">
        <f>SUM(B11:C11)</f>
        <v>177</v>
      </c>
      <c r="E11" s="11">
        <f>1</f>
        <v>1</v>
      </c>
      <c r="F11" s="12">
        <f>1</f>
        <v>1</v>
      </c>
      <c r="G11" s="12">
        <f>SUM(E11:F11)</f>
        <v>2</v>
      </c>
      <c r="H11" s="11">
        <f t="shared" si="0"/>
        <v>27</v>
      </c>
      <c r="I11" s="12">
        <f t="shared" si="0"/>
        <v>152</v>
      </c>
      <c r="J11" s="12">
        <f>SUM(H11:I11)</f>
        <v>179</v>
      </c>
    </row>
    <row r="12" spans="1:10" ht="12.75">
      <c r="A12" s="2" t="s">
        <v>5</v>
      </c>
      <c r="B12" s="63">
        <f>0</f>
        <v>0</v>
      </c>
      <c r="C12" s="38">
        <f>1</f>
        <v>1</v>
      </c>
      <c r="D12" s="12">
        <f>SUM(B12:C12)</f>
        <v>1</v>
      </c>
      <c r="E12" s="13">
        <v>0</v>
      </c>
      <c r="F12" s="12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 ht="12.75">
      <c r="A13" s="3" t="s">
        <v>6</v>
      </c>
      <c r="B13" s="40">
        <f>2</f>
        <v>2</v>
      </c>
      <c r="C13" s="41">
        <f>36+2</f>
        <v>38</v>
      </c>
      <c r="D13" s="12">
        <f>SUM(B13:C13)</f>
        <v>40</v>
      </c>
      <c r="E13" s="11">
        <v>0</v>
      </c>
      <c r="F13" s="12">
        <v>0</v>
      </c>
      <c r="G13" s="12">
        <f>SUM(E13:F13)</f>
        <v>0</v>
      </c>
      <c r="H13" s="11">
        <f t="shared" si="0"/>
        <v>2</v>
      </c>
      <c r="I13" s="12">
        <f t="shared" si="0"/>
        <v>38</v>
      </c>
      <c r="J13" s="12">
        <f>SUM(H13:I13)</f>
        <v>40</v>
      </c>
    </row>
    <row r="14" spans="1:10" s="17" customFormat="1" ht="12.75">
      <c r="A14" s="14" t="s">
        <v>1</v>
      </c>
      <c r="B14" s="15">
        <f aca="true" t="shared" si="1" ref="B14:J14">SUM(B10:B13)</f>
        <v>30</v>
      </c>
      <c r="C14" s="16">
        <f t="shared" si="1"/>
        <v>198</v>
      </c>
      <c r="D14" s="16">
        <f t="shared" si="1"/>
        <v>228</v>
      </c>
      <c r="E14" s="15">
        <f t="shared" si="1"/>
        <v>1</v>
      </c>
      <c r="F14" s="16">
        <f t="shared" si="1"/>
        <v>1</v>
      </c>
      <c r="G14" s="16">
        <f t="shared" si="1"/>
        <v>2</v>
      </c>
      <c r="H14" s="15">
        <f t="shared" si="1"/>
        <v>31</v>
      </c>
      <c r="I14" s="16">
        <f t="shared" si="1"/>
        <v>199</v>
      </c>
      <c r="J14" s="16">
        <f t="shared" si="1"/>
        <v>230</v>
      </c>
    </row>
    <row r="15" spans="1:10" s="32" customFormat="1" ht="12.75">
      <c r="A15" s="56"/>
      <c r="B15" s="57"/>
      <c r="C15" s="56"/>
      <c r="D15" s="56"/>
      <c r="E15" s="57"/>
      <c r="F15" s="56"/>
      <c r="G15" s="56"/>
      <c r="H15" s="57"/>
      <c r="I15" s="56"/>
      <c r="J15" s="56"/>
    </row>
    <row r="16" spans="1:10" ht="12.75">
      <c r="A16" s="1" t="s">
        <v>29</v>
      </c>
      <c r="B16" s="11"/>
      <c r="C16" s="12"/>
      <c r="D16" s="12"/>
      <c r="E16" s="11"/>
      <c r="F16" s="12"/>
      <c r="G16" s="12"/>
      <c r="H16" s="11"/>
      <c r="I16" s="12"/>
      <c r="J16" s="12"/>
    </row>
    <row r="17" spans="1:10" ht="12.75">
      <c r="A17" s="2" t="s">
        <v>17</v>
      </c>
      <c r="B17" s="37">
        <f>141+17-3</f>
        <v>155</v>
      </c>
      <c r="C17" s="38">
        <f>246+11-3</f>
        <v>254</v>
      </c>
      <c r="D17" s="12">
        <f>SUM(B17:C17)</f>
        <v>409</v>
      </c>
      <c r="E17" s="11">
        <f>4+7</f>
        <v>11</v>
      </c>
      <c r="F17" s="12">
        <f>7</f>
        <v>7</v>
      </c>
      <c r="G17" s="12">
        <f>SUM(E17:F17)</f>
        <v>18</v>
      </c>
      <c r="H17" s="11">
        <f>SUM(B17,E17)</f>
        <v>166</v>
      </c>
      <c r="I17" s="12">
        <f>SUM(C17,F17)</f>
        <v>261</v>
      </c>
      <c r="J17" s="12">
        <f>SUM(H17:I17)</f>
        <v>427</v>
      </c>
    </row>
    <row r="18" spans="1:10" ht="12.75">
      <c r="A18" s="2" t="s">
        <v>4</v>
      </c>
      <c r="B18" s="37">
        <f>879+74-44</f>
        <v>909</v>
      </c>
      <c r="C18" s="38">
        <f>654+71-4</f>
        <v>721</v>
      </c>
      <c r="D18" s="12">
        <f>SUM(B18:C18)</f>
        <v>1630</v>
      </c>
      <c r="E18" s="11">
        <f>65</f>
        <v>65</v>
      </c>
      <c r="F18" s="12">
        <f>14</f>
        <v>14</v>
      </c>
      <c r="G18" s="12">
        <f>SUM(E18:F18)</f>
        <v>79</v>
      </c>
      <c r="H18" s="11">
        <f aca="true" t="shared" si="2" ref="H18:I20">SUM(B18,E18)</f>
        <v>974</v>
      </c>
      <c r="I18" s="12">
        <f t="shared" si="2"/>
        <v>735</v>
      </c>
      <c r="J18" s="12">
        <f>SUM(H18:I18)</f>
        <v>1709</v>
      </c>
    </row>
    <row r="19" spans="1:10" ht="12.75">
      <c r="A19" s="2" t="s">
        <v>5</v>
      </c>
      <c r="B19" s="37">
        <f>2</f>
        <v>2</v>
      </c>
      <c r="C19" s="64">
        <f>0</f>
        <v>0</v>
      </c>
      <c r="D19" s="12">
        <f>SUM(B19:C19)</f>
        <v>2</v>
      </c>
      <c r="E19" s="13">
        <v>0</v>
      </c>
      <c r="F19" s="12">
        <v>0</v>
      </c>
      <c r="G19" s="12">
        <f>SUM(E19:F19)</f>
        <v>0</v>
      </c>
      <c r="H19" s="13">
        <f t="shared" si="2"/>
        <v>2</v>
      </c>
      <c r="I19" s="12">
        <f t="shared" si="2"/>
        <v>0</v>
      </c>
      <c r="J19" s="12">
        <f>SUM(H19:I19)</f>
        <v>2</v>
      </c>
    </row>
    <row r="20" spans="1:10" ht="12.75">
      <c r="A20" s="3" t="s">
        <v>6</v>
      </c>
      <c r="B20" s="40">
        <f>274+39-12</f>
        <v>301</v>
      </c>
      <c r="C20" s="41">
        <f>285+18-3</f>
        <v>300</v>
      </c>
      <c r="D20" s="12">
        <f>SUM(B20:C20)</f>
        <v>601</v>
      </c>
      <c r="E20" s="11">
        <f>1+15</f>
        <v>16</v>
      </c>
      <c r="F20" s="12">
        <f>10</f>
        <v>10</v>
      </c>
      <c r="G20" s="12">
        <f>SUM(E20:F20)</f>
        <v>26</v>
      </c>
      <c r="H20" s="11">
        <f t="shared" si="2"/>
        <v>317</v>
      </c>
      <c r="I20" s="12">
        <f t="shared" si="2"/>
        <v>310</v>
      </c>
      <c r="J20" s="12">
        <f>SUM(H20:I20)</f>
        <v>627</v>
      </c>
    </row>
    <row r="21" spans="1:10" s="17" customFormat="1" ht="12.75">
      <c r="A21" s="14" t="s">
        <v>1</v>
      </c>
      <c r="B21" s="15">
        <f>SUM(B17:B20)</f>
        <v>1367</v>
      </c>
      <c r="C21" s="16">
        <f aca="true" t="shared" si="3" ref="C21:J21">SUM(C17:C20)</f>
        <v>1275</v>
      </c>
      <c r="D21" s="16">
        <f t="shared" si="3"/>
        <v>2642</v>
      </c>
      <c r="E21" s="15">
        <f t="shared" si="3"/>
        <v>92</v>
      </c>
      <c r="F21" s="16">
        <f t="shared" si="3"/>
        <v>31</v>
      </c>
      <c r="G21" s="16">
        <f t="shared" si="3"/>
        <v>123</v>
      </c>
      <c r="H21" s="15">
        <f t="shared" si="3"/>
        <v>1459</v>
      </c>
      <c r="I21" s="16">
        <f t="shared" si="3"/>
        <v>1306</v>
      </c>
      <c r="J21" s="16">
        <f t="shared" si="3"/>
        <v>2765</v>
      </c>
    </row>
    <row r="22" spans="1:10" ht="12.75">
      <c r="A22" s="3"/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1" t="s">
        <v>19</v>
      </c>
      <c r="B23" s="11"/>
      <c r="C23" s="12"/>
      <c r="D23" s="12"/>
      <c r="E23" s="11"/>
      <c r="F23" s="12"/>
      <c r="G23" s="12"/>
      <c r="H23" s="11"/>
      <c r="I23" s="12"/>
      <c r="J23" s="12"/>
    </row>
    <row r="24" spans="1:10" ht="12.75">
      <c r="A24" s="2" t="s">
        <v>17</v>
      </c>
      <c r="B24" s="37">
        <f>17</f>
        <v>17</v>
      </c>
      <c r="C24" s="38">
        <f>26</f>
        <v>26</v>
      </c>
      <c r="D24" s="12">
        <f>SUM(B24:C24)</f>
        <v>43</v>
      </c>
      <c r="E24" s="11">
        <f>1</f>
        <v>1</v>
      </c>
      <c r="F24" s="12">
        <v>0</v>
      </c>
      <c r="G24" s="12">
        <f>SUM(E24:F24)</f>
        <v>1</v>
      </c>
      <c r="H24" s="11">
        <f aca="true" t="shared" si="4" ref="H24:I27">SUM(B24,E24)</f>
        <v>18</v>
      </c>
      <c r="I24" s="12">
        <f t="shared" si="4"/>
        <v>26</v>
      </c>
      <c r="J24" s="12">
        <f>SUM(H24:I24)</f>
        <v>44</v>
      </c>
    </row>
    <row r="25" spans="1:10" ht="12.75">
      <c r="A25" s="2" t="s">
        <v>4</v>
      </c>
      <c r="B25" s="37">
        <f>67+13</f>
        <v>80</v>
      </c>
      <c r="C25" s="38">
        <f>63+4</f>
        <v>67</v>
      </c>
      <c r="D25" s="12">
        <f>SUM(B25:C25)</f>
        <v>147</v>
      </c>
      <c r="E25" s="11">
        <f>1</f>
        <v>1</v>
      </c>
      <c r="F25" s="12">
        <v>0</v>
      </c>
      <c r="G25" s="12">
        <f>SUM(E25:F25)</f>
        <v>1</v>
      </c>
      <c r="H25" s="11">
        <f t="shared" si="4"/>
        <v>81</v>
      </c>
      <c r="I25" s="12">
        <f t="shared" si="4"/>
        <v>67</v>
      </c>
      <c r="J25" s="12">
        <f>SUM(H25:I25)</f>
        <v>148</v>
      </c>
    </row>
    <row r="26" spans="1:10" ht="12.75">
      <c r="A26" s="2" t="s">
        <v>5</v>
      </c>
      <c r="B26" s="37">
        <f>1</f>
        <v>1</v>
      </c>
      <c r="C26" s="38">
        <f>2</f>
        <v>2</v>
      </c>
      <c r="D26" s="18">
        <f>SUM(B26:C26)</f>
        <v>3</v>
      </c>
      <c r="E26" s="13">
        <v>0</v>
      </c>
      <c r="F26" s="18">
        <v>0</v>
      </c>
      <c r="G26" s="18">
        <f>SUM(E26:F26)</f>
        <v>0</v>
      </c>
      <c r="H26" s="13">
        <f t="shared" si="4"/>
        <v>1</v>
      </c>
      <c r="I26" s="18">
        <f t="shared" si="4"/>
        <v>2</v>
      </c>
      <c r="J26" s="18">
        <f>SUM(H26:I26)</f>
        <v>3</v>
      </c>
    </row>
    <row r="27" spans="1:10" ht="12.75">
      <c r="A27" s="2" t="s">
        <v>6</v>
      </c>
      <c r="B27" s="40">
        <f>12+2</f>
        <v>14</v>
      </c>
      <c r="C27" s="41">
        <f>22+2</f>
        <v>24</v>
      </c>
      <c r="D27" s="12">
        <f>SUM(B27:C27)</f>
        <v>38</v>
      </c>
      <c r="E27" s="11">
        <f>1</f>
        <v>1</v>
      </c>
      <c r="F27" s="12">
        <v>0</v>
      </c>
      <c r="G27" s="12">
        <f>SUM(E27:F27)</f>
        <v>1</v>
      </c>
      <c r="H27" s="11">
        <f t="shared" si="4"/>
        <v>15</v>
      </c>
      <c r="I27" s="12">
        <f t="shared" si="4"/>
        <v>24</v>
      </c>
      <c r="J27" s="12">
        <f>SUM(H27:I27)</f>
        <v>39</v>
      </c>
    </row>
    <row r="28" spans="1:10" s="17" customFormat="1" ht="12.75">
      <c r="A28" s="19" t="s">
        <v>1</v>
      </c>
      <c r="B28" s="15">
        <f aca="true" t="shared" si="5" ref="B28:J28">SUM(B24:B27)</f>
        <v>112</v>
      </c>
      <c r="C28" s="16">
        <f t="shared" si="5"/>
        <v>119</v>
      </c>
      <c r="D28" s="16">
        <f t="shared" si="5"/>
        <v>231</v>
      </c>
      <c r="E28" s="15">
        <f t="shared" si="5"/>
        <v>3</v>
      </c>
      <c r="F28" s="16">
        <f t="shared" si="5"/>
        <v>0</v>
      </c>
      <c r="G28" s="16">
        <f t="shared" si="5"/>
        <v>3</v>
      </c>
      <c r="H28" s="15">
        <f t="shared" si="5"/>
        <v>115</v>
      </c>
      <c r="I28" s="16">
        <f t="shared" si="5"/>
        <v>119</v>
      </c>
      <c r="J28" s="16">
        <f t="shared" si="5"/>
        <v>234</v>
      </c>
    </row>
    <row r="29" spans="1:10" ht="12.75">
      <c r="A29" s="2"/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1" t="s">
        <v>21</v>
      </c>
      <c r="B30" s="11"/>
      <c r="C30" s="12"/>
      <c r="D30" s="12"/>
      <c r="E30" s="11"/>
      <c r="F30" s="12"/>
      <c r="G30" s="12"/>
      <c r="H30" s="11"/>
      <c r="I30" s="12"/>
      <c r="J30" s="12"/>
    </row>
    <row r="31" spans="1:10" ht="12.75">
      <c r="A31" s="2" t="s">
        <v>17</v>
      </c>
      <c r="B31" s="37">
        <f>343+12-1</f>
        <v>354</v>
      </c>
      <c r="C31" s="38">
        <f>200+6-1</f>
        <v>205</v>
      </c>
      <c r="D31" s="12">
        <f>SUM(B31:C31)</f>
        <v>559</v>
      </c>
      <c r="E31" s="11">
        <f>25</f>
        <v>25</v>
      </c>
      <c r="F31" s="12">
        <f>4</f>
        <v>4</v>
      </c>
      <c r="G31" s="12">
        <f>SUM(E31:F31)</f>
        <v>29</v>
      </c>
      <c r="H31" s="11">
        <f aca="true" t="shared" si="6" ref="H31:I34">SUM(B31,E31)</f>
        <v>379</v>
      </c>
      <c r="I31" s="12">
        <f t="shared" si="6"/>
        <v>209</v>
      </c>
      <c r="J31" s="12">
        <f>SUM(H31:I31)</f>
        <v>588</v>
      </c>
    </row>
    <row r="32" spans="1:10" ht="12.75">
      <c r="A32" s="2" t="s">
        <v>4</v>
      </c>
      <c r="B32" s="37">
        <f>1217+57-7</f>
        <v>1267</v>
      </c>
      <c r="C32" s="38">
        <f>544+42-3</f>
        <v>583</v>
      </c>
      <c r="D32" s="12">
        <f>SUM(B32:C32)</f>
        <v>1850</v>
      </c>
      <c r="E32" s="11">
        <f>31</f>
        <v>31</v>
      </c>
      <c r="F32" s="12">
        <f>8</f>
        <v>8</v>
      </c>
      <c r="G32" s="12">
        <f>SUM(E32:F32)</f>
        <v>39</v>
      </c>
      <c r="H32" s="11">
        <f t="shared" si="6"/>
        <v>1298</v>
      </c>
      <c r="I32" s="12">
        <f t="shared" si="6"/>
        <v>591</v>
      </c>
      <c r="J32" s="12">
        <f>SUM(H32:I32)</f>
        <v>1889</v>
      </c>
    </row>
    <row r="33" spans="1:10" ht="12.75">
      <c r="A33" s="2" t="s">
        <v>5</v>
      </c>
      <c r="B33" s="37">
        <f>93+2</f>
        <v>95</v>
      </c>
      <c r="C33" s="38">
        <f>30+1</f>
        <v>31</v>
      </c>
      <c r="D33" s="12">
        <f>SUM(B33:C33)</f>
        <v>126</v>
      </c>
      <c r="E33" s="11">
        <f>2</f>
        <v>2</v>
      </c>
      <c r="F33" s="12">
        <v>0</v>
      </c>
      <c r="G33" s="12">
        <f>SUM(E33:F33)</f>
        <v>2</v>
      </c>
      <c r="H33" s="11">
        <f t="shared" si="6"/>
        <v>97</v>
      </c>
      <c r="I33" s="12">
        <f t="shared" si="6"/>
        <v>31</v>
      </c>
      <c r="J33" s="12">
        <f>SUM(H33:I33)</f>
        <v>128</v>
      </c>
    </row>
    <row r="34" spans="1:10" ht="12.75">
      <c r="A34" s="3" t="s">
        <v>6</v>
      </c>
      <c r="B34" s="40">
        <f>128+6-1</f>
        <v>133</v>
      </c>
      <c r="C34" s="41">
        <f>46+5</f>
        <v>51</v>
      </c>
      <c r="D34" s="12">
        <f>SUM(B34:C34)</f>
        <v>184</v>
      </c>
      <c r="E34" s="11">
        <f>3</f>
        <v>3</v>
      </c>
      <c r="F34" s="12">
        <f>1</f>
        <v>1</v>
      </c>
      <c r="G34" s="12">
        <f>SUM(E34:F34)</f>
        <v>4</v>
      </c>
      <c r="H34" s="11">
        <f t="shared" si="6"/>
        <v>136</v>
      </c>
      <c r="I34" s="12">
        <f t="shared" si="6"/>
        <v>52</v>
      </c>
      <c r="J34" s="12">
        <f>SUM(H34:I34)</f>
        <v>188</v>
      </c>
    </row>
    <row r="35" spans="1:10" s="17" customFormat="1" ht="12.75">
      <c r="A35" s="14" t="s">
        <v>1</v>
      </c>
      <c r="B35" s="15">
        <f aca="true" t="shared" si="7" ref="B35:J35">SUM(B31:B34)</f>
        <v>1849</v>
      </c>
      <c r="C35" s="16">
        <f t="shared" si="7"/>
        <v>870</v>
      </c>
      <c r="D35" s="16">
        <f t="shared" si="7"/>
        <v>2719</v>
      </c>
      <c r="E35" s="15">
        <f t="shared" si="7"/>
        <v>61</v>
      </c>
      <c r="F35" s="16">
        <f t="shared" si="7"/>
        <v>13</v>
      </c>
      <c r="G35" s="16">
        <f t="shared" si="7"/>
        <v>74</v>
      </c>
      <c r="H35" s="15">
        <f t="shared" si="7"/>
        <v>1910</v>
      </c>
      <c r="I35" s="16">
        <f t="shared" si="7"/>
        <v>883</v>
      </c>
      <c r="J35" s="16">
        <f t="shared" si="7"/>
        <v>2793</v>
      </c>
    </row>
    <row r="36" spans="1:10" ht="12.75">
      <c r="A36" s="3"/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1" t="s">
        <v>22</v>
      </c>
      <c r="B37" s="11"/>
      <c r="C37" s="12"/>
      <c r="D37" s="12"/>
      <c r="E37" s="11"/>
      <c r="F37" s="12"/>
      <c r="G37" s="12"/>
      <c r="H37" s="11"/>
      <c r="I37" s="12"/>
      <c r="J37" s="12"/>
    </row>
    <row r="38" spans="1:10" ht="12.75">
      <c r="A38" s="2" t="s">
        <v>17</v>
      </c>
      <c r="B38" s="37">
        <f>42+2</f>
        <v>44</v>
      </c>
      <c r="C38" s="38">
        <f>25+2</f>
        <v>27</v>
      </c>
      <c r="D38" s="12">
        <f>SUM(B38:C38)</f>
        <v>71</v>
      </c>
      <c r="E38" s="11">
        <v>0</v>
      </c>
      <c r="F38" s="12">
        <v>0</v>
      </c>
      <c r="G38" s="12">
        <f>SUM(E38:F38)</f>
        <v>0</v>
      </c>
      <c r="H38" s="11">
        <f aca="true" t="shared" si="8" ref="H38:I41">SUM(B38,E38)</f>
        <v>44</v>
      </c>
      <c r="I38" s="12">
        <f t="shared" si="8"/>
        <v>27</v>
      </c>
      <c r="J38" s="12">
        <f>SUM(H38:I38)</f>
        <v>71</v>
      </c>
    </row>
    <row r="39" spans="1:10" ht="12.75">
      <c r="A39" s="2" t="s">
        <v>4</v>
      </c>
      <c r="B39" s="37">
        <f>151+2</f>
        <v>153</v>
      </c>
      <c r="C39" s="38">
        <f>74+12</f>
        <v>86</v>
      </c>
      <c r="D39" s="12">
        <f>SUM(B39:C39)</f>
        <v>239</v>
      </c>
      <c r="E39" s="11">
        <v>0</v>
      </c>
      <c r="F39" s="12">
        <v>0</v>
      </c>
      <c r="G39" s="12">
        <f>SUM(E39:F39)</f>
        <v>0</v>
      </c>
      <c r="H39" s="11">
        <f t="shared" si="8"/>
        <v>153</v>
      </c>
      <c r="I39" s="12">
        <f t="shared" si="8"/>
        <v>86</v>
      </c>
      <c r="J39" s="12">
        <f>SUM(H39:I39)</f>
        <v>239</v>
      </c>
    </row>
    <row r="40" spans="1:10" ht="12.75">
      <c r="A40" s="2" t="s">
        <v>5</v>
      </c>
      <c r="B40" s="37">
        <f>7</f>
        <v>7</v>
      </c>
      <c r="C40" s="64">
        <f>0</f>
        <v>0</v>
      </c>
      <c r="D40" s="12">
        <f>SUM(B40:C40)</f>
        <v>7</v>
      </c>
      <c r="E40" s="13">
        <v>0</v>
      </c>
      <c r="F40" s="12">
        <v>0</v>
      </c>
      <c r="G40" s="12">
        <f>SUM(E40:F40)</f>
        <v>0</v>
      </c>
      <c r="H40" s="13">
        <f t="shared" si="8"/>
        <v>7</v>
      </c>
      <c r="I40" s="12">
        <f t="shared" si="8"/>
        <v>0</v>
      </c>
      <c r="J40" s="12">
        <f>SUM(H40:I40)</f>
        <v>7</v>
      </c>
    </row>
    <row r="41" spans="1:10" ht="12.75">
      <c r="A41" s="2" t="s">
        <v>6</v>
      </c>
      <c r="B41" s="40">
        <f>26+4</f>
        <v>30</v>
      </c>
      <c r="C41" s="41">
        <f>19</f>
        <v>19</v>
      </c>
      <c r="D41" s="12">
        <f>SUM(B41:C41)</f>
        <v>49</v>
      </c>
      <c r="E41" s="11">
        <v>0</v>
      </c>
      <c r="F41" s="12">
        <v>0</v>
      </c>
      <c r="G41" s="12">
        <f>SUM(E41:F41)</f>
        <v>0</v>
      </c>
      <c r="H41" s="11">
        <f t="shared" si="8"/>
        <v>30</v>
      </c>
      <c r="I41" s="12">
        <f t="shared" si="8"/>
        <v>19</v>
      </c>
      <c r="J41" s="12">
        <f>SUM(H41:I41)</f>
        <v>49</v>
      </c>
    </row>
    <row r="42" spans="1:10" s="17" customFormat="1" ht="12.75">
      <c r="A42" s="19" t="s">
        <v>1</v>
      </c>
      <c r="B42" s="15">
        <f aca="true" t="shared" si="9" ref="B42:J42">SUM(B38:B41)</f>
        <v>234</v>
      </c>
      <c r="C42" s="16">
        <f t="shared" si="9"/>
        <v>132</v>
      </c>
      <c r="D42" s="16">
        <f t="shared" si="9"/>
        <v>366</v>
      </c>
      <c r="E42" s="15">
        <f t="shared" si="9"/>
        <v>0</v>
      </c>
      <c r="F42" s="16">
        <f t="shared" si="9"/>
        <v>0</v>
      </c>
      <c r="G42" s="16">
        <f t="shared" si="9"/>
        <v>0</v>
      </c>
      <c r="H42" s="15">
        <f t="shared" si="9"/>
        <v>234</v>
      </c>
      <c r="I42" s="16">
        <f t="shared" si="9"/>
        <v>132</v>
      </c>
      <c r="J42" s="16">
        <f t="shared" si="9"/>
        <v>366</v>
      </c>
    </row>
    <row r="43" spans="1:10" s="17" customFormat="1" ht="12.75">
      <c r="A43" s="19"/>
      <c r="B43" s="20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2" t="s">
        <v>57</v>
      </c>
      <c r="B44" s="20"/>
      <c r="C44" s="21"/>
      <c r="D44" s="21"/>
      <c r="E44" s="20"/>
      <c r="F44" s="21"/>
      <c r="G44" s="21"/>
      <c r="H44" s="20"/>
      <c r="I44" s="21"/>
      <c r="J44" s="21"/>
    </row>
    <row r="45" spans="1:10" s="17" customFormat="1" ht="12.75">
      <c r="A45" s="19" t="s">
        <v>1</v>
      </c>
      <c r="B45" s="20">
        <v>10</v>
      </c>
      <c r="C45" s="21">
        <v>38</v>
      </c>
      <c r="D45" s="21">
        <f>SUM(B45:C45)</f>
        <v>48</v>
      </c>
      <c r="E45" s="20">
        <v>0</v>
      </c>
      <c r="F45" s="21">
        <v>0</v>
      </c>
      <c r="G45" s="21">
        <f>SUM(E45:F45)</f>
        <v>0</v>
      </c>
      <c r="H45" s="20">
        <f>B45+E45</f>
        <v>10</v>
      </c>
      <c r="I45" s="21">
        <f>C45+F45</f>
        <v>38</v>
      </c>
      <c r="J45" s="21">
        <f>D45+G45</f>
        <v>48</v>
      </c>
    </row>
    <row r="46" spans="1:10" ht="12.75">
      <c r="A46" s="2"/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1" t="s">
        <v>58</v>
      </c>
      <c r="B47" s="11"/>
      <c r="C47" s="12"/>
      <c r="D47" s="12"/>
      <c r="E47" s="11"/>
      <c r="F47" s="12"/>
      <c r="G47" s="12"/>
      <c r="H47" s="11"/>
      <c r="I47" s="12"/>
      <c r="J47" s="12"/>
    </row>
    <row r="48" spans="1:10" ht="12.75">
      <c r="A48" s="2" t="s">
        <v>17</v>
      </c>
      <c r="B48" s="11">
        <f>28</f>
        <v>28</v>
      </c>
      <c r="C48" s="12">
        <f>23</f>
        <v>23</v>
      </c>
      <c r="D48" s="12">
        <f>SUM(B48:C48)</f>
        <v>51</v>
      </c>
      <c r="E48" s="11">
        <f>2</f>
        <v>2</v>
      </c>
      <c r="F48" s="12">
        <v>0</v>
      </c>
      <c r="G48" s="12">
        <f>SUM(E48:F48)</f>
        <v>2</v>
      </c>
      <c r="H48" s="11">
        <f aca="true" t="shared" si="10" ref="H48:I51">SUM(B48,E48)</f>
        <v>30</v>
      </c>
      <c r="I48" s="12">
        <f t="shared" si="10"/>
        <v>23</v>
      </c>
      <c r="J48" s="12">
        <f>SUM(H48:I48)</f>
        <v>53</v>
      </c>
    </row>
    <row r="49" spans="1:10" ht="12.75">
      <c r="A49" s="2" t="s">
        <v>4</v>
      </c>
      <c r="B49" s="11">
        <f>46</f>
        <v>46</v>
      </c>
      <c r="C49" s="12">
        <f>48</f>
        <v>48</v>
      </c>
      <c r="D49" s="12">
        <f>SUM(B49:C49)</f>
        <v>94</v>
      </c>
      <c r="E49" s="11">
        <v>0</v>
      </c>
      <c r="F49" s="12">
        <v>0</v>
      </c>
      <c r="G49" s="12">
        <f>SUM(E49:F49)</f>
        <v>0</v>
      </c>
      <c r="H49" s="11">
        <f t="shared" si="10"/>
        <v>46</v>
      </c>
      <c r="I49" s="12">
        <f t="shared" si="10"/>
        <v>48</v>
      </c>
      <c r="J49" s="12">
        <f>SUM(H49:I49)</f>
        <v>94</v>
      </c>
    </row>
    <row r="50" spans="1:10" ht="12.75">
      <c r="A50" s="2" t="s">
        <v>5</v>
      </c>
      <c r="B50" s="11">
        <f>16</f>
        <v>16</v>
      </c>
      <c r="C50" s="12">
        <f>14</f>
        <v>14</v>
      </c>
      <c r="D50" s="12">
        <f>SUM(B50:C50)</f>
        <v>30</v>
      </c>
      <c r="E50" s="11">
        <v>0</v>
      </c>
      <c r="F50" s="12">
        <v>0</v>
      </c>
      <c r="G50" s="12">
        <f>SUM(E50:F50)</f>
        <v>0</v>
      </c>
      <c r="H50" s="11">
        <f t="shared" si="10"/>
        <v>16</v>
      </c>
      <c r="I50" s="12">
        <f t="shared" si="10"/>
        <v>14</v>
      </c>
      <c r="J50" s="12">
        <f>SUM(H50:I50)</f>
        <v>30</v>
      </c>
    </row>
    <row r="51" spans="1:10" ht="12.75">
      <c r="A51" s="2" t="s">
        <v>6</v>
      </c>
      <c r="B51" s="11">
        <f>17+1</f>
        <v>18</v>
      </c>
      <c r="C51" s="12">
        <f>23</f>
        <v>23</v>
      </c>
      <c r="D51" s="12">
        <f>SUM(B51:C51)</f>
        <v>41</v>
      </c>
      <c r="E51" s="11">
        <v>0</v>
      </c>
      <c r="F51" s="12">
        <v>0</v>
      </c>
      <c r="G51" s="12">
        <f>SUM(E51:F51)</f>
        <v>0</v>
      </c>
      <c r="H51" s="11">
        <f t="shared" si="10"/>
        <v>18</v>
      </c>
      <c r="I51" s="12">
        <f t="shared" si="10"/>
        <v>23</v>
      </c>
      <c r="J51" s="12">
        <f>SUM(H51:I51)</f>
        <v>41</v>
      </c>
    </row>
    <row r="52" spans="1:10" s="17" customFormat="1" ht="12.75">
      <c r="A52" s="19" t="s">
        <v>1</v>
      </c>
      <c r="B52" s="15">
        <f aca="true" t="shared" si="11" ref="B52:J52">SUM(B48:B51)</f>
        <v>108</v>
      </c>
      <c r="C52" s="16">
        <f t="shared" si="11"/>
        <v>108</v>
      </c>
      <c r="D52" s="16">
        <f t="shared" si="11"/>
        <v>216</v>
      </c>
      <c r="E52" s="15">
        <f t="shared" si="11"/>
        <v>2</v>
      </c>
      <c r="F52" s="16">
        <f t="shared" si="11"/>
        <v>0</v>
      </c>
      <c r="G52" s="16">
        <f t="shared" si="11"/>
        <v>2</v>
      </c>
      <c r="H52" s="15">
        <f t="shared" si="11"/>
        <v>110</v>
      </c>
      <c r="I52" s="16">
        <f t="shared" si="11"/>
        <v>108</v>
      </c>
      <c r="J52" s="16">
        <f t="shared" si="11"/>
        <v>218</v>
      </c>
    </row>
    <row r="53" spans="1:10" ht="12.75">
      <c r="A53" s="2"/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1" t="s">
        <v>59</v>
      </c>
      <c r="B54" s="11"/>
      <c r="C54" s="12"/>
      <c r="D54" s="12"/>
      <c r="E54" s="11"/>
      <c r="F54" s="12"/>
      <c r="G54" s="12"/>
      <c r="H54" s="11"/>
      <c r="I54" s="12"/>
      <c r="J54" s="12"/>
    </row>
    <row r="55" spans="1:10" ht="12.75">
      <c r="A55" s="2" t="s">
        <v>17</v>
      </c>
      <c r="B55" s="11">
        <f>9</f>
        <v>9</v>
      </c>
      <c r="C55" s="12">
        <f>2</f>
        <v>2</v>
      </c>
      <c r="D55" s="12">
        <f>SUM(B55:C55)</f>
        <v>11</v>
      </c>
      <c r="E55" s="11">
        <f>1</f>
        <v>1</v>
      </c>
      <c r="F55" s="12">
        <v>0</v>
      </c>
      <c r="G55" s="12">
        <f>SUM(E55:F55)</f>
        <v>1</v>
      </c>
      <c r="H55" s="11">
        <f aca="true" t="shared" si="12" ref="H55:I58">SUM(B55,E55)</f>
        <v>10</v>
      </c>
      <c r="I55" s="12">
        <f t="shared" si="12"/>
        <v>2</v>
      </c>
      <c r="J55" s="12">
        <f>SUM(H55:I55)</f>
        <v>12</v>
      </c>
    </row>
    <row r="56" spans="1:10" ht="12.75">
      <c r="A56" s="2" t="s">
        <v>4</v>
      </c>
      <c r="B56" s="11">
        <f>17+3</f>
        <v>20</v>
      </c>
      <c r="C56" s="12">
        <f>13</f>
        <v>13</v>
      </c>
      <c r="D56" s="12">
        <f>SUM(B56:C56)</f>
        <v>33</v>
      </c>
      <c r="E56" s="11">
        <v>0</v>
      </c>
      <c r="F56" s="12">
        <v>0</v>
      </c>
      <c r="G56" s="12">
        <f>SUM(E56:F56)</f>
        <v>0</v>
      </c>
      <c r="H56" s="11">
        <f t="shared" si="12"/>
        <v>20</v>
      </c>
      <c r="I56" s="12">
        <f t="shared" si="12"/>
        <v>13</v>
      </c>
      <c r="J56" s="12">
        <f>SUM(H56:I56)</f>
        <v>33</v>
      </c>
    </row>
    <row r="57" spans="1:10" ht="12.75">
      <c r="A57" s="2" t="s">
        <v>5</v>
      </c>
      <c r="B57" s="11">
        <f>1+1</f>
        <v>2</v>
      </c>
      <c r="C57" s="12">
        <f>4</f>
        <v>4</v>
      </c>
      <c r="D57" s="12">
        <f>SUM(B57:C57)</f>
        <v>6</v>
      </c>
      <c r="E57" s="11">
        <v>0</v>
      </c>
      <c r="F57" s="12">
        <v>0</v>
      </c>
      <c r="G57" s="12">
        <f>SUM(E57:F57)</f>
        <v>0</v>
      </c>
      <c r="H57" s="11">
        <f t="shared" si="12"/>
        <v>2</v>
      </c>
      <c r="I57" s="12">
        <f t="shared" si="12"/>
        <v>4</v>
      </c>
      <c r="J57" s="12">
        <f>SUM(H57:I57)</f>
        <v>6</v>
      </c>
    </row>
    <row r="58" spans="1:10" ht="12.75">
      <c r="A58" s="2" t="s">
        <v>6</v>
      </c>
      <c r="B58" s="11">
        <f>3</f>
        <v>3</v>
      </c>
      <c r="C58" s="12">
        <f>3</f>
        <v>3</v>
      </c>
      <c r="D58" s="12">
        <f>SUM(B58:C58)</f>
        <v>6</v>
      </c>
      <c r="E58" s="11">
        <v>0</v>
      </c>
      <c r="F58" s="12">
        <v>0</v>
      </c>
      <c r="G58" s="12">
        <f>SUM(E58:F58)</f>
        <v>0</v>
      </c>
      <c r="H58" s="11">
        <f t="shared" si="12"/>
        <v>3</v>
      </c>
      <c r="I58" s="12">
        <f t="shared" si="12"/>
        <v>3</v>
      </c>
      <c r="J58" s="12">
        <f>SUM(H58:I58)</f>
        <v>6</v>
      </c>
    </row>
    <row r="59" spans="1:10" s="17" customFormat="1" ht="12.75">
      <c r="A59" s="19" t="s">
        <v>1</v>
      </c>
      <c r="B59" s="15">
        <f aca="true" t="shared" si="13" ref="B59:J59">SUM(B55:B58)</f>
        <v>34</v>
      </c>
      <c r="C59" s="16">
        <f t="shared" si="13"/>
        <v>22</v>
      </c>
      <c r="D59" s="16">
        <f t="shared" si="13"/>
        <v>56</v>
      </c>
      <c r="E59" s="15">
        <f t="shared" si="13"/>
        <v>1</v>
      </c>
      <c r="F59" s="16">
        <f t="shared" si="13"/>
        <v>0</v>
      </c>
      <c r="G59" s="16">
        <f t="shared" si="13"/>
        <v>1</v>
      </c>
      <c r="H59" s="15">
        <f t="shared" si="13"/>
        <v>35</v>
      </c>
      <c r="I59" s="16">
        <f t="shared" si="13"/>
        <v>22</v>
      </c>
      <c r="J59" s="16">
        <f t="shared" si="13"/>
        <v>57</v>
      </c>
    </row>
    <row r="60" spans="1:10" s="17" customFormat="1" ht="12.75">
      <c r="A60" s="19"/>
      <c r="B60" s="20"/>
      <c r="C60" s="21"/>
      <c r="D60" s="21"/>
      <c r="E60" s="20"/>
      <c r="F60" s="21"/>
      <c r="G60" s="21"/>
      <c r="H60" s="20"/>
      <c r="I60" s="21"/>
      <c r="J60" s="21"/>
    </row>
    <row r="61" spans="1:10" ht="12.75">
      <c r="A61" s="1" t="s">
        <v>60</v>
      </c>
      <c r="B61" s="11"/>
      <c r="C61" s="12"/>
      <c r="D61" s="12"/>
      <c r="E61" s="11"/>
      <c r="F61" s="12"/>
      <c r="G61" s="12"/>
      <c r="H61" s="11"/>
      <c r="I61" s="12"/>
      <c r="J61" s="12"/>
    </row>
    <row r="62" spans="1:10" ht="12.75">
      <c r="A62" s="2" t="s">
        <v>17</v>
      </c>
      <c r="B62" s="11">
        <f>13</f>
        <v>13</v>
      </c>
      <c r="C62" s="12">
        <f>3</f>
        <v>3</v>
      </c>
      <c r="D62" s="12">
        <f>SUM(B62:C62)</f>
        <v>16</v>
      </c>
      <c r="E62" s="11">
        <v>0</v>
      </c>
      <c r="F62" s="12">
        <v>0</v>
      </c>
      <c r="G62" s="12">
        <f>SUM(E62:F62)</f>
        <v>0</v>
      </c>
      <c r="H62" s="11">
        <f aca="true" t="shared" si="14" ref="H62:I65">SUM(B62,E62)</f>
        <v>13</v>
      </c>
      <c r="I62" s="12">
        <f t="shared" si="14"/>
        <v>3</v>
      </c>
      <c r="J62" s="12">
        <f>SUM(H62:I62)</f>
        <v>16</v>
      </c>
    </row>
    <row r="63" spans="1:10" ht="12.75">
      <c r="A63" s="2" t="s">
        <v>4</v>
      </c>
      <c r="B63" s="11">
        <f>2</f>
        <v>2</v>
      </c>
      <c r="C63" s="12">
        <f>0</f>
        <v>0</v>
      </c>
      <c r="D63" s="12">
        <f>SUM(B63:C63)</f>
        <v>2</v>
      </c>
      <c r="E63" s="11">
        <v>0</v>
      </c>
      <c r="F63" s="12">
        <v>0</v>
      </c>
      <c r="G63" s="12">
        <f>SUM(E63:F63)</f>
        <v>0</v>
      </c>
      <c r="H63" s="11">
        <f t="shared" si="14"/>
        <v>2</v>
      </c>
      <c r="I63" s="12">
        <f t="shared" si="14"/>
        <v>0</v>
      </c>
      <c r="J63" s="12">
        <f>SUM(H63:I63)</f>
        <v>2</v>
      </c>
    </row>
    <row r="64" spans="1:10" ht="12.75">
      <c r="A64" s="2" t="s">
        <v>5</v>
      </c>
      <c r="B64" s="11">
        <f>0</f>
        <v>0</v>
      </c>
      <c r="C64" s="12">
        <f>0</f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 ht="12.75">
      <c r="A65" s="22" t="s">
        <v>6</v>
      </c>
      <c r="B65" s="11">
        <f>119+2</f>
        <v>121</v>
      </c>
      <c r="C65" s="23">
        <f>31</f>
        <v>31</v>
      </c>
      <c r="D65" s="23">
        <f>SUM(B65:C65)</f>
        <v>152</v>
      </c>
      <c r="E65" s="11">
        <v>0</v>
      </c>
      <c r="F65" s="23">
        <v>0</v>
      </c>
      <c r="G65" s="23">
        <f>SUM(E65:F65)</f>
        <v>0</v>
      </c>
      <c r="H65" s="11">
        <f t="shared" si="14"/>
        <v>121</v>
      </c>
      <c r="I65" s="23">
        <f t="shared" si="14"/>
        <v>31</v>
      </c>
      <c r="J65" s="23">
        <f>SUM(H65:I65)</f>
        <v>152</v>
      </c>
    </row>
    <row r="66" spans="1:10" s="17" customFormat="1" ht="12.75">
      <c r="A66" s="19" t="s">
        <v>1</v>
      </c>
      <c r="B66" s="15">
        <f aca="true" t="shared" si="15" ref="B66:J66">SUM(B62:B65)</f>
        <v>136</v>
      </c>
      <c r="C66" s="16">
        <f t="shared" si="15"/>
        <v>34</v>
      </c>
      <c r="D66" s="16">
        <f t="shared" si="15"/>
        <v>170</v>
      </c>
      <c r="E66" s="15">
        <f t="shared" si="15"/>
        <v>0</v>
      </c>
      <c r="F66" s="16">
        <f t="shared" si="15"/>
        <v>0</v>
      </c>
      <c r="G66" s="16">
        <f t="shared" si="15"/>
        <v>0</v>
      </c>
      <c r="H66" s="15">
        <f t="shared" si="15"/>
        <v>136</v>
      </c>
      <c r="I66" s="16">
        <f t="shared" si="15"/>
        <v>34</v>
      </c>
      <c r="J66" s="16">
        <f t="shared" si="15"/>
        <v>170</v>
      </c>
    </row>
    <row r="67" spans="1:10" s="50" customFormat="1" ht="12.75">
      <c r="A67" s="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2" t="s">
        <v>20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62" t="s">
        <v>37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7" t="s">
        <v>41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4" t="s">
        <v>49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4" t="s">
        <v>32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4" t="s">
        <v>39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4" t="s">
        <v>33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47" t="s">
        <v>40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2" t="s">
        <v>61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2" t="s">
        <v>62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66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" t="s">
        <v>64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4" t="s">
        <v>75</v>
      </c>
      <c r="B81" s="12"/>
      <c r="C81" s="12"/>
      <c r="D81" s="12"/>
      <c r="E81" s="12"/>
      <c r="F81" s="12"/>
      <c r="G81" s="12"/>
      <c r="H81" s="12"/>
      <c r="I81" s="12"/>
      <c r="J81" s="12"/>
    </row>
    <row r="82" ht="12.75">
      <c r="A82" s="4" t="s">
        <v>76</v>
      </c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</sheetData>
  <sheetProtection/>
  <mergeCells count="1">
    <mergeCell ref="E7:G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25.00390625" style="0" customWidth="1"/>
    <col min="2" max="4" width="12.421875" style="0" customWidth="1"/>
    <col min="5" max="6" width="12.28125" style="66" customWidth="1"/>
    <col min="7" max="7" width="13.57421875" style="66" customWidth="1"/>
  </cols>
  <sheetData>
    <row r="1" spans="1:4" ht="12.75">
      <c r="A1" s="1" t="s">
        <v>53</v>
      </c>
      <c r="B1" s="2"/>
      <c r="C1" s="2"/>
      <c r="D1" s="2"/>
    </row>
    <row r="2" spans="1:7" ht="12.75">
      <c r="A2" s="91" t="s">
        <v>45</v>
      </c>
      <c r="B2" s="92"/>
      <c r="C2" s="92"/>
      <c r="D2" s="92"/>
      <c r="E2" s="92"/>
      <c r="F2" s="92"/>
      <c r="G2" s="92"/>
    </row>
    <row r="3" spans="1:4" ht="12.75">
      <c r="A3" s="6"/>
      <c r="B3" s="6"/>
      <c r="C3" s="6"/>
      <c r="D3" s="6"/>
    </row>
    <row r="4" spans="1:7" ht="12.75">
      <c r="A4" s="91" t="s">
        <v>56</v>
      </c>
      <c r="B4" s="92"/>
      <c r="C4" s="92"/>
      <c r="D4" s="92"/>
      <c r="E4" s="92"/>
      <c r="F4" s="92"/>
      <c r="G4" s="92"/>
    </row>
    <row r="5" spans="1:4" ht="12.75">
      <c r="A5" s="4"/>
      <c r="B5" s="4"/>
      <c r="C5" s="4"/>
      <c r="D5" s="4"/>
    </row>
    <row r="6" spans="1:7" ht="12.75">
      <c r="A6" s="91" t="s">
        <v>30</v>
      </c>
      <c r="B6" s="92"/>
      <c r="C6" s="92"/>
      <c r="D6" s="92"/>
      <c r="E6" s="92"/>
      <c r="F6" s="92"/>
      <c r="G6" s="92"/>
    </row>
    <row r="7" spans="1:4" ht="3.75" customHeight="1" thickBot="1">
      <c r="A7" s="2"/>
      <c r="B7" s="12"/>
      <c r="C7" s="12"/>
      <c r="D7" s="12"/>
    </row>
    <row r="8" spans="1:7" ht="12.75">
      <c r="A8" s="25"/>
      <c r="B8" s="93" t="s">
        <v>18</v>
      </c>
      <c r="C8" s="94"/>
      <c r="D8" s="95"/>
      <c r="E8" s="67" t="s">
        <v>46</v>
      </c>
      <c r="F8" s="68"/>
      <c r="G8" s="68"/>
    </row>
    <row r="9" spans="1:7" ht="12.75">
      <c r="A9" s="56"/>
      <c r="B9" s="58"/>
      <c r="C9" s="59"/>
      <c r="D9" s="60"/>
      <c r="E9" s="96" t="s">
        <v>71</v>
      </c>
      <c r="F9" s="97"/>
      <c r="G9" s="97"/>
    </row>
    <row r="10" spans="1:7" ht="12.75">
      <c r="A10" s="54" t="s">
        <v>7</v>
      </c>
      <c r="B10" s="33" t="s">
        <v>2</v>
      </c>
      <c r="C10" s="34" t="s">
        <v>3</v>
      </c>
      <c r="D10" s="34" t="s">
        <v>1</v>
      </c>
      <c r="E10" s="69" t="s">
        <v>2</v>
      </c>
      <c r="F10" s="70" t="s">
        <v>3</v>
      </c>
      <c r="G10" s="70" t="s">
        <v>1</v>
      </c>
    </row>
    <row r="11" spans="1:7" ht="12.75">
      <c r="A11" s="27"/>
      <c r="B11" s="13"/>
      <c r="C11" s="28"/>
      <c r="D11" s="28"/>
      <c r="E11" s="71"/>
      <c r="F11" s="72"/>
      <c r="G11" s="72"/>
    </row>
    <row r="12" spans="1:7" ht="12.75">
      <c r="A12" s="2" t="s">
        <v>8</v>
      </c>
      <c r="B12" s="11">
        <f>0</f>
        <v>0</v>
      </c>
      <c r="C12" s="12">
        <f>0</f>
        <v>0</v>
      </c>
      <c r="D12" s="12">
        <f>SUM(B12:C12)</f>
        <v>0</v>
      </c>
      <c r="E12" s="73">
        <v>0</v>
      </c>
      <c r="F12" s="74">
        <v>0</v>
      </c>
      <c r="G12" s="74">
        <f>SUM(E12:F12)</f>
        <v>0</v>
      </c>
    </row>
    <row r="13" spans="1:7" ht="12.75">
      <c r="A13" s="2" t="s">
        <v>9</v>
      </c>
      <c r="B13" s="11">
        <f>2</f>
        <v>2</v>
      </c>
      <c r="C13" s="12">
        <f>1</f>
        <v>1</v>
      </c>
      <c r="D13" s="12">
        <f aca="true" t="shared" si="0" ref="D13:D20">SUM(B13:C13)</f>
        <v>3</v>
      </c>
      <c r="E13" s="73">
        <v>0</v>
      </c>
      <c r="F13" s="74">
        <v>0</v>
      </c>
      <c r="G13" s="74">
        <f aca="true" t="shared" si="1" ref="G13:G20">SUM(E13:F13)</f>
        <v>0</v>
      </c>
    </row>
    <row r="14" spans="1:7" ht="12.75">
      <c r="A14" s="2" t="s">
        <v>10</v>
      </c>
      <c r="B14" s="11">
        <f>0</f>
        <v>0</v>
      </c>
      <c r="C14" s="12">
        <f>4</f>
        <v>4</v>
      </c>
      <c r="D14" s="12">
        <f t="shared" si="0"/>
        <v>4</v>
      </c>
      <c r="E14" s="73">
        <v>0</v>
      </c>
      <c r="F14" s="74">
        <v>0</v>
      </c>
      <c r="G14" s="74">
        <f t="shared" si="1"/>
        <v>0</v>
      </c>
    </row>
    <row r="15" spans="1:7" ht="12.75">
      <c r="A15" s="2" t="s">
        <v>11</v>
      </c>
      <c r="B15" s="13">
        <f>0</f>
        <v>0</v>
      </c>
      <c r="C15" s="12">
        <f>18</f>
        <v>18</v>
      </c>
      <c r="D15" s="12">
        <f t="shared" si="0"/>
        <v>18</v>
      </c>
      <c r="E15" s="71">
        <v>0</v>
      </c>
      <c r="F15" s="74">
        <v>0</v>
      </c>
      <c r="G15" s="74">
        <f t="shared" si="1"/>
        <v>0</v>
      </c>
    </row>
    <row r="16" spans="1:7" ht="12.75">
      <c r="A16" s="2" t="s">
        <v>12</v>
      </c>
      <c r="B16" s="13">
        <f>5</f>
        <v>5</v>
      </c>
      <c r="C16" s="12">
        <f>40</f>
        <v>40</v>
      </c>
      <c r="D16" s="12">
        <f t="shared" si="0"/>
        <v>45</v>
      </c>
      <c r="E16" s="71">
        <v>0</v>
      </c>
      <c r="F16" s="74">
        <v>1</v>
      </c>
      <c r="G16" s="74">
        <f t="shared" si="1"/>
        <v>1</v>
      </c>
    </row>
    <row r="17" spans="1:7" ht="12.75">
      <c r="A17" s="2" t="s">
        <v>13</v>
      </c>
      <c r="B17" s="13">
        <f>9</f>
        <v>9</v>
      </c>
      <c r="C17" s="12">
        <f>44</f>
        <v>44</v>
      </c>
      <c r="D17" s="12">
        <f t="shared" si="0"/>
        <v>53</v>
      </c>
      <c r="E17" s="71">
        <v>0</v>
      </c>
      <c r="F17" s="74">
        <v>0</v>
      </c>
      <c r="G17" s="74">
        <f t="shared" si="1"/>
        <v>0</v>
      </c>
    </row>
    <row r="18" spans="1:7" ht="12.75">
      <c r="A18" s="2" t="s">
        <v>14</v>
      </c>
      <c r="B18" s="13">
        <f>10</f>
        <v>10</v>
      </c>
      <c r="C18" s="12">
        <f>30</f>
        <v>30</v>
      </c>
      <c r="D18" s="12">
        <f t="shared" si="0"/>
        <v>40</v>
      </c>
      <c r="E18" s="71">
        <v>0</v>
      </c>
      <c r="F18" s="74">
        <v>0</v>
      </c>
      <c r="G18" s="74">
        <f t="shared" si="1"/>
        <v>0</v>
      </c>
    </row>
    <row r="19" spans="1:7" ht="12.75">
      <c r="A19" s="2" t="s">
        <v>15</v>
      </c>
      <c r="B19" s="13">
        <f>3</f>
        <v>3</v>
      </c>
      <c r="C19" s="12">
        <f>36+15+6-7</f>
        <v>50</v>
      </c>
      <c r="D19" s="12">
        <f t="shared" si="0"/>
        <v>53</v>
      </c>
      <c r="E19" s="71">
        <v>1</v>
      </c>
      <c r="F19" s="74">
        <v>0</v>
      </c>
      <c r="G19" s="74">
        <f t="shared" si="1"/>
        <v>1</v>
      </c>
    </row>
    <row r="20" spans="1:7" ht="12.75">
      <c r="A20" s="2" t="s">
        <v>16</v>
      </c>
      <c r="B20" s="13">
        <f>1</f>
        <v>1</v>
      </c>
      <c r="C20" s="12">
        <f>4+7</f>
        <v>11</v>
      </c>
      <c r="D20" s="29">
        <f t="shared" si="0"/>
        <v>12</v>
      </c>
      <c r="E20" s="71">
        <v>0</v>
      </c>
      <c r="F20" s="74">
        <v>0</v>
      </c>
      <c r="G20" s="75">
        <f t="shared" si="1"/>
        <v>0</v>
      </c>
    </row>
    <row r="21" spans="1:7" ht="12.75">
      <c r="A21" s="19" t="s">
        <v>1</v>
      </c>
      <c r="B21" s="30">
        <f aca="true" t="shared" si="2" ref="B21:G21">SUM(B12:B20)</f>
        <v>30</v>
      </c>
      <c r="C21" s="31">
        <f t="shared" si="2"/>
        <v>198</v>
      </c>
      <c r="D21" s="31">
        <f t="shared" si="2"/>
        <v>228</v>
      </c>
      <c r="E21" s="76">
        <f t="shared" si="2"/>
        <v>1</v>
      </c>
      <c r="F21" s="77">
        <f t="shared" si="2"/>
        <v>1</v>
      </c>
      <c r="G21" s="77">
        <f t="shared" si="2"/>
        <v>2</v>
      </c>
    </row>
    <row r="22" spans="1:4" ht="12.75">
      <c r="A22" s="4"/>
      <c r="B22" s="4"/>
      <c r="C22" s="4"/>
      <c r="D22" s="4"/>
    </row>
    <row r="23" spans="1:7" ht="12.75">
      <c r="A23" s="91" t="s">
        <v>31</v>
      </c>
      <c r="B23" s="92"/>
      <c r="C23" s="92"/>
      <c r="D23" s="92"/>
      <c r="E23" s="92"/>
      <c r="F23" s="92"/>
      <c r="G23" s="92"/>
    </row>
    <row r="24" spans="1:4" ht="3.75" customHeight="1" thickBot="1">
      <c r="A24" s="2"/>
      <c r="B24" s="12"/>
      <c r="C24" s="12"/>
      <c r="D24" s="12"/>
    </row>
    <row r="25" spans="1:7" ht="12.75">
      <c r="A25" s="25"/>
      <c r="B25" s="93" t="s">
        <v>18</v>
      </c>
      <c r="C25" s="94"/>
      <c r="D25" s="95"/>
      <c r="E25" s="67" t="s">
        <v>46</v>
      </c>
      <c r="F25" s="68"/>
      <c r="G25" s="68"/>
    </row>
    <row r="26" spans="1:7" ht="12.75">
      <c r="A26" s="56"/>
      <c r="B26" s="58"/>
      <c r="C26" s="59"/>
      <c r="D26" s="60"/>
      <c r="E26" s="96" t="s">
        <v>71</v>
      </c>
      <c r="F26" s="97"/>
      <c r="G26" s="97"/>
    </row>
    <row r="27" spans="1:7" ht="12.75">
      <c r="A27" s="54" t="s">
        <v>7</v>
      </c>
      <c r="B27" s="33" t="s">
        <v>2</v>
      </c>
      <c r="C27" s="34" t="s">
        <v>3</v>
      </c>
      <c r="D27" s="34" t="s">
        <v>1</v>
      </c>
      <c r="E27" s="69" t="s">
        <v>2</v>
      </c>
      <c r="F27" s="70" t="s">
        <v>3</v>
      </c>
      <c r="G27" s="70" t="s">
        <v>1</v>
      </c>
    </row>
    <row r="28" spans="1:7" ht="12.75">
      <c r="A28" s="27"/>
      <c r="B28" s="13"/>
      <c r="C28" s="28"/>
      <c r="D28" s="28"/>
      <c r="E28" s="71"/>
      <c r="F28" s="72"/>
      <c r="G28" s="72"/>
    </row>
    <row r="29" spans="1:7" ht="12.75">
      <c r="A29" s="2" t="s">
        <v>8</v>
      </c>
      <c r="B29" s="11">
        <f>0</f>
        <v>0</v>
      </c>
      <c r="C29" s="12">
        <f>0</f>
        <v>0</v>
      </c>
      <c r="D29" s="12">
        <f>SUM(B29:C29)</f>
        <v>0</v>
      </c>
      <c r="E29" s="73">
        <v>0</v>
      </c>
      <c r="F29" s="74">
        <v>0</v>
      </c>
      <c r="G29" s="74">
        <f>SUM(E29:F29)</f>
        <v>0</v>
      </c>
    </row>
    <row r="30" spans="1:7" ht="12.75">
      <c r="A30" s="2" t="s">
        <v>9</v>
      </c>
      <c r="B30" s="11">
        <f>4</f>
        <v>4</v>
      </c>
      <c r="C30" s="12">
        <f>8</f>
        <v>8</v>
      </c>
      <c r="D30" s="12">
        <f aca="true" t="shared" si="3" ref="D30:D37">SUM(B30:C30)</f>
        <v>12</v>
      </c>
      <c r="E30" s="73">
        <v>0</v>
      </c>
      <c r="F30" s="74">
        <v>0</v>
      </c>
      <c r="G30" s="74">
        <f aca="true" t="shared" si="4" ref="G30:G37">SUM(E30:F30)</f>
        <v>0</v>
      </c>
    </row>
    <row r="31" spans="1:7" ht="12.75">
      <c r="A31" s="2" t="s">
        <v>10</v>
      </c>
      <c r="B31" s="11">
        <f>35</f>
        <v>35</v>
      </c>
      <c r="C31" s="12">
        <f>40</f>
        <v>40</v>
      </c>
      <c r="D31" s="12">
        <f t="shared" si="3"/>
        <v>75</v>
      </c>
      <c r="E31" s="73">
        <v>0</v>
      </c>
      <c r="F31" s="74">
        <v>0</v>
      </c>
      <c r="G31" s="74">
        <f t="shared" si="4"/>
        <v>0</v>
      </c>
    </row>
    <row r="32" spans="1:7" ht="12.75">
      <c r="A32" s="2" t="s">
        <v>11</v>
      </c>
      <c r="B32" s="13">
        <f>72-2</f>
        <v>70</v>
      </c>
      <c r="C32" s="12">
        <f>136</f>
        <v>136</v>
      </c>
      <c r="D32" s="12">
        <f t="shared" si="3"/>
        <v>206</v>
      </c>
      <c r="E32" s="71">
        <f>1+2</f>
        <v>3</v>
      </c>
      <c r="F32" s="74">
        <v>0</v>
      </c>
      <c r="G32" s="74">
        <f t="shared" si="4"/>
        <v>3</v>
      </c>
    </row>
    <row r="33" spans="1:7" ht="12.75">
      <c r="A33" s="2" t="s">
        <v>12</v>
      </c>
      <c r="B33" s="13">
        <f>179-1-1-2-1</f>
        <v>174</v>
      </c>
      <c r="C33" s="12">
        <f>206-2</f>
        <v>204</v>
      </c>
      <c r="D33" s="12">
        <f t="shared" si="3"/>
        <v>378</v>
      </c>
      <c r="E33" s="71">
        <f>2+1+2+1</f>
        <v>6</v>
      </c>
      <c r="F33" s="74">
        <f>1+1+3</f>
        <v>5</v>
      </c>
      <c r="G33" s="74">
        <f t="shared" si="4"/>
        <v>11</v>
      </c>
    </row>
    <row r="34" spans="1:7" ht="12.75">
      <c r="A34" s="2" t="s">
        <v>13</v>
      </c>
      <c r="B34" s="13">
        <f>321-1-4-2-1-3</f>
        <v>310</v>
      </c>
      <c r="C34" s="12">
        <f>315-1</f>
        <v>314</v>
      </c>
      <c r="D34" s="12">
        <f t="shared" si="3"/>
        <v>624</v>
      </c>
      <c r="E34" s="71">
        <f>3+5+4+3+7</f>
        <v>22</v>
      </c>
      <c r="F34" s="74">
        <f>1+1+4+2+3</f>
        <v>11</v>
      </c>
      <c r="G34" s="74">
        <f t="shared" si="4"/>
        <v>33</v>
      </c>
    </row>
    <row r="35" spans="1:7" ht="12.75">
      <c r="A35" s="2" t="s">
        <v>14</v>
      </c>
      <c r="B35" s="13">
        <f>349-1-5-3-2-6</f>
        <v>332</v>
      </c>
      <c r="C35" s="12">
        <f>302-2-1</f>
        <v>299</v>
      </c>
      <c r="D35" s="12">
        <f t="shared" si="3"/>
        <v>631</v>
      </c>
      <c r="E35" s="71">
        <f>1+3+6+4+5+10</f>
        <v>29</v>
      </c>
      <c r="F35" s="74">
        <f>2+1+2+2</f>
        <v>7</v>
      </c>
      <c r="G35" s="74">
        <f t="shared" si="4"/>
        <v>36</v>
      </c>
    </row>
    <row r="36" spans="1:7" ht="12.75">
      <c r="A36" s="2" t="s">
        <v>15</v>
      </c>
      <c r="B36" s="13">
        <f>267+89+41-58-2-3-1-3-7-6</f>
        <v>317</v>
      </c>
      <c r="C36" s="12">
        <f>155+67+33-32-2-2</f>
        <v>219</v>
      </c>
      <c r="D36" s="12">
        <f t="shared" si="3"/>
        <v>536</v>
      </c>
      <c r="E36" s="71">
        <f>1+4+1+4+7+7</f>
        <v>24</v>
      </c>
      <c r="F36" s="74">
        <f>3+1+1+2</f>
        <v>7</v>
      </c>
      <c r="G36" s="74">
        <f t="shared" si="4"/>
        <v>31</v>
      </c>
    </row>
    <row r="37" spans="1:7" ht="12.75">
      <c r="A37" s="2" t="s">
        <v>16</v>
      </c>
      <c r="B37" s="13">
        <f>69+58+2-2-1-1</f>
        <v>125</v>
      </c>
      <c r="C37" s="12">
        <f>23+32</f>
        <v>55</v>
      </c>
      <c r="D37" s="29">
        <f t="shared" si="3"/>
        <v>180</v>
      </c>
      <c r="E37" s="71">
        <f>1+1+1+3+1+1</f>
        <v>8</v>
      </c>
      <c r="F37" s="74">
        <f>1</f>
        <v>1</v>
      </c>
      <c r="G37" s="75">
        <f t="shared" si="4"/>
        <v>9</v>
      </c>
    </row>
    <row r="38" spans="1:7" ht="12.75">
      <c r="A38" s="19" t="s">
        <v>1</v>
      </c>
      <c r="B38" s="30">
        <f aca="true" t="shared" si="5" ref="B38:G38">SUM(B29:B37)</f>
        <v>1367</v>
      </c>
      <c r="C38" s="31">
        <f t="shared" si="5"/>
        <v>1275</v>
      </c>
      <c r="D38" s="31">
        <f t="shared" si="5"/>
        <v>2642</v>
      </c>
      <c r="E38" s="76">
        <f t="shared" si="5"/>
        <v>92</v>
      </c>
      <c r="F38" s="77">
        <f t="shared" si="5"/>
        <v>31</v>
      </c>
      <c r="G38" s="77">
        <f t="shared" si="5"/>
        <v>123</v>
      </c>
    </row>
    <row r="40" spans="1:7" ht="12.75">
      <c r="A40" s="91" t="s">
        <v>23</v>
      </c>
      <c r="B40" s="92"/>
      <c r="C40" s="92"/>
      <c r="D40" s="92"/>
      <c r="E40" s="92"/>
      <c r="F40" s="92"/>
      <c r="G40" s="92"/>
    </row>
    <row r="41" spans="1:4" ht="3" customHeight="1" thickBot="1">
      <c r="A41" s="2"/>
      <c r="B41" s="12"/>
      <c r="C41" s="12"/>
      <c r="D41" s="12"/>
    </row>
    <row r="42" spans="1:7" ht="12.75">
      <c r="A42" s="25"/>
      <c r="B42" s="93" t="s">
        <v>18</v>
      </c>
      <c r="C42" s="94"/>
      <c r="D42" s="95"/>
      <c r="E42" s="67" t="s">
        <v>46</v>
      </c>
      <c r="F42" s="68"/>
      <c r="G42" s="68"/>
    </row>
    <row r="43" spans="1:7" ht="12.75">
      <c r="A43" s="56"/>
      <c r="B43" s="58"/>
      <c r="C43" s="59"/>
      <c r="D43" s="60"/>
      <c r="E43" s="96" t="s">
        <v>71</v>
      </c>
      <c r="F43" s="97"/>
      <c r="G43" s="97"/>
    </row>
    <row r="44" spans="1:7" ht="12.75">
      <c r="A44" s="54" t="s">
        <v>7</v>
      </c>
      <c r="B44" s="33" t="s">
        <v>2</v>
      </c>
      <c r="C44" s="34" t="s">
        <v>3</v>
      </c>
      <c r="D44" s="34" t="s">
        <v>1</v>
      </c>
      <c r="E44" s="69" t="s">
        <v>2</v>
      </c>
      <c r="F44" s="70" t="s">
        <v>3</v>
      </c>
      <c r="G44" s="70" t="s">
        <v>1</v>
      </c>
    </row>
    <row r="45" spans="1:7" ht="12.75">
      <c r="A45" s="27"/>
      <c r="B45" s="13"/>
      <c r="C45" s="28"/>
      <c r="D45" s="28"/>
      <c r="E45" s="71"/>
      <c r="F45" s="72"/>
      <c r="G45" s="72"/>
    </row>
    <row r="46" spans="1:7" ht="12.75">
      <c r="A46" s="2" t="s">
        <v>8</v>
      </c>
      <c r="B46" s="11">
        <f>0</f>
        <v>0</v>
      </c>
      <c r="C46" s="12">
        <f>0</f>
        <v>0</v>
      </c>
      <c r="D46" s="12">
        <f>SUM(B46:C46)</f>
        <v>0</v>
      </c>
      <c r="E46" s="73">
        <v>0</v>
      </c>
      <c r="F46" s="74">
        <v>0</v>
      </c>
      <c r="G46" s="74">
        <f>SUM(E46:F46)</f>
        <v>0</v>
      </c>
    </row>
    <row r="47" spans="1:7" ht="12.75">
      <c r="A47" s="2" t="s">
        <v>9</v>
      </c>
      <c r="B47" s="11">
        <f>0</f>
        <v>0</v>
      </c>
      <c r="C47" s="12">
        <f>0</f>
        <v>0</v>
      </c>
      <c r="D47" s="12">
        <f aca="true" t="shared" si="6" ref="D47:D54">SUM(B47:C47)</f>
        <v>0</v>
      </c>
      <c r="E47" s="73">
        <v>0</v>
      </c>
      <c r="F47" s="74">
        <v>0</v>
      </c>
      <c r="G47" s="74">
        <f aca="true" t="shared" si="7" ref="G47:G54">SUM(E47:F47)</f>
        <v>0</v>
      </c>
    </row>
    <row r="48" spans="1:7" ht="12.75">
      <c r="A48" s="2" t="s">
        <v>10</v>
      </c>
      <c r="B48" s="11">
        <f>0</f>
        <v>0</v>
      </c>
      <c r="C48" s="12">
        <f>2</f>
        <v>2</v>
      </c>
      <c r="D48" s="12">
        <f t="shared" si="6"/>
        <v>2</v>
      </c>
      <c r="E48" s="73">
        <v>0</v>
      </c>
      <c r="F48" s="74">
        <v>0</v>
      </c>
      <c r="G48" s="74">
        <f t="shared" si="7"/>
        <v>0</v>
      </c>
    </row>
    <row r="49" spans="1:7" ht="12.75">
      <c r="A49" s="2" t="s">
        <v>11</v>
      </c>
      <c r="B49" s="13">
        <f>11</f>
        <v>11</v>
      </c>
      <c r="C49" s="12">
        <f>9</f>
        <v>9</v>
      </c>
      <c r="D49" s="12">
        <f t="shared" si="6"/>
        <v>20</v>
      </c>
      <c r="E49" s="71">
        <f>1</f>
        <v>1</v>
      </c>
      <c r="F49" s="74">
        <v>0</v>
      </c>
      <c r="G49" s="74">
        <f t="shared" si="7"/>
        <v>1</v>
      </c>
    </row>
    <row r="50" spans="1:7" ht="12.75">
      <c r="A50" s="2" t="s">
        <v>12</v>
      </c>
      <c r="B50" s="13">
        <f>6</f>
        <v>6</v>
      </c>
      <c r="C50" s="12">
        <f>18</f>
        <v>18</v>
      </c>
      <c r="D50" s="12">
        <f t="shared" si="6"/>
        <v>24</v>
      </c>
      <c r="E50" s="71">
        <f>1</f>
        <v>1</v>
      </c>
      <c r="F50" s="74">
        <v>0</v>
      </c>
      <c r="G50" s="74">
        <f t="shared" si="7"/>
        <v>1</v>
      </c>
    </row>
    <row r="51" spans="1:7" ht="12.75">
      <c r="A51" s="2" t="s">
        <v>13</v>
      </c>
      <c r="B51" s="13">
        <f>20</f>
        <v>20</v>
      </c>
      <c r="C51" s="12">
        <f>23</f>
        <v>23</v>
      </c>
      <c r="D51" s="12">
        <f t="shared" si="6"/>
        <v>43</v>
      </c>
      <c r="E51" s="71">
        <f>1</f>
        <v>1</v>
      </c>
      <c r="F51" s="74">
        <v>0</v>
      </c>
      <c r="G51" s="74">
        <f t="shared" si="7"/>
        <v>1</v>
      </c>
    </row>
    <row r="52" spans="1:7" ht="12.75">
      <c r="A52" s="2" t="s">
        <v>14</v>
      </c>
      <c r="B52" s="13">
        <f>34</f>
        <v>34</v>
      </c>
      <c r="C52" s="12">
        <f>33</f>
        <v>33</v>
      </c>
      <c r="D52" s="12">
        <f t="shared" si="6"/>
        <v>67</v>
      </c>
      <c r="E52" s="71">
        <v>0</v>
      </c>
      <c r="F52" s="74">
        <v>0</v>
      </c>
      <c r="G52" s="74">
        <f t="shared" si="7"/>
        <v>0</v>
      </c>
    </row>
    <row r="53" spans="1:7" ht="12.75">
      <c r="A53" s="2" t="s">
        <v>15</v>
      </c>
      <c r="B53" s="13">
        <f>19+14+1-8</f>
        <v>26</v>
      </c>
      <c r="C53" s="12">
        <f>21+2+4-1</f>
        <v>26</v>
      </c>
      <c r="D53" s="12">
        <f t="shared" si="6"/>
        <v>52</v>
      </c>
      <c r="E53" s="71">
        <v>0</v>
      </c>
      <c r="F53" s="74">
        <v>0</v>
      </c>
      <c r="G53" s="74">
        <f t="shared" si="7"/>
        <v>0</v>
      </c>
    </row>
    <row r="54" spans="1:7" ht="12.75">
      <c r="A54" s="2" t="s">
        <v>16</v>
      </c>
      <c r="B54" s="13">
        <f>7+8</f>
        <v>15</v>
      </c>
      <c r="C54" s="12">
        <f>7+1</f>
        <v>8</v>
      </c>
      <c r="D54" s="29">
        <f t="shared" si="6"/>
        <v>23</v>
      </c>
      <c r="E54" s="71">
        <v>0</v>
      </c>
      <c r="F54" s="74">
        <v>0</v>
      </c>
      <c r="G54" s="75">
        <f t="shared" si="7"/>
        <v>0</v>
      </c>
    </row>
    <row r="55" spans="1:7" ht="12.75">
      <c r="A55" s="19" t="s">
        <v>1</v>
      </c>
      <c r="B55" s="30">
        <f aca="true" t="shared" si="8" ref="B55:G55">SUM(B46:B54)</f>
        <v>112</v>
      </c>
      <c r="C55" s="31">
        <f t="shared" si="8"/>
        <v>119</v>
      </c>
      <c r="D55" s="31">
        <f t="shared" si="8"/>
        <v>231</v>
      </c>
      <c r="E55" s="76">
        <f t="shared" si="8"/>
        <v>3</v>
      </c>
      <c r="F55" s="77">
        <f t="shared" si="8"/>
        <v>0</v>
      </c>
      <c r="G55" s="77">
        <f t="shared" si="8"/>
        <v>3</v>
      </c>
    </row>
    <row r="58" spans="1:7" ht="12.75">
      <c r="A58" s="91" t="s">
        <v>24</v>
      </c>
      <c r="B58" s="92"/>
      <c r="C58" s="92"/>
      <c r="D58" s="92"/>
      <c r="E58" s="92"/>
      <c r="F58" s="92"/>
      <c r="G58" s="92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88" t="s">
        <v>18</v>
      </c>
      <c r="C60" s="89"/>
      <c r="D60" s="90"/>
      <c r="E60" s="78" t="s">
        <v>72</v>
      </c>
      <c r="F60" s="79"/>
      <c r="G60" s="79"/>
    </row>
    <row r="61" spans="1:7" ht="12.75">
      <c r="A61" s="54" t="s">
        <v>7</v>
      </c>
      <c r="B61" s="33" t="s">
        <v>2</v>
      </c>
      <c r="C61" s="34" t="s">
        <v>3</v>
      </c>
      <c r="D61" s="34" t="s">
        <v>1</v>
      </c>
      <c r="E61" s="69" t="s">
        <v>2</v>
      </c>
      <c r="F61" s="70" t="s">
        <v>3</v>
      </c>
      <c r="G61" s="70" t="s">
        <v>1</v>
      </c>
    </row>
    <row r="62" spans="1:7" ht="12.75">
      <c r="A62" s="27"/>
      <c r="B62" s="13"/>
      <c r="C62" s="28"/>
      <c r="D62" s="28"/>
      <c r="E62" s="71"/>
      <c r="F62" s="72"/>
      <c r="G62" s="72"/>
    </row>
    <row r="63" spans="1:7" ht="12.75">
      <c r="A63" s="2" t="s">
        <v>8</v>
      </c>
      <c r="B63" s="11">
        <f>0</f>
        <v>0</v>
      </c>
      <c r="C63" s="12">
        <f>1</f>
        <v>1</v>
      </c>
      <c r="D63" s="12">
        <f>SUM(B63:C63)</f>
        <v>1</v>
      </c>
      <c r="E63" s="73">
        <v>0</v>
      </c>
      <c r="F63" s="74">
        <v>0</v>
      </c>
      <c r="G63" s="74">
        <f>SUM(E63:F63)</f>
        <v>0</v>
      </c>
    </row>
    <row r="64" spans="1:7" ht="12.75">
      <c r="A64" s="2" t="s">
        <v>9</v>
      </c>
      <c r="B64" s="11">
        <f>9</f>
        <v>9</v>
      </c>
      <c r="C64" s="12">
        <f>17</f>
        <v>17</v>
      </c>
      <c r="D64" s="12">
        <f aca="true" t="shared" si="9" ref="D64:D71">SUM(B64:C64)</f>
        <v>26</v>
      </c>
      <c r="E64" s="73">
        <v>0</v>
      </c>
      <c r="F64" s="74">
        <v>0</v>
      </c>
      <c r="G64" s="74">
        <f aca="true" t="shared" si="10" ref="G64:G71">SUM(E64:F64)</f>
        <v>0</v>
      </c>
    </row>
    <row r="65" spans="1:7" ht="12.75">
      <c r="A65" s="2" t="s">
        <v>10</v>
      </c>
      <c r="B65" s="11">
        <f>42</f>
        <v>42</v>
      </c>
      <c r="C65" s="12">
        <f>22</f>
        <v>22</v>
      </c>
      <c r="D65" s="12">
        <f t="shared" si="9"/>
        <v>64</v>
      </c>
      <c r="E65" s="73">
        <v>0</v>
      </c>
      <c r="F65" s="74">
        <v>0</v>
      </c>
      <c r="G65" s="74">
        <f t="shared" si="10"/>
        <v>0</v>
      </c>
    </row>
    <row r="66" spans="1:7" ht="12.75">
      <c r="A66" s="2" t="s">
        <v>11</v>
      </c>
      <c r="B66" s="13">
        <f>114</f>
        <v>114</v>
      </c>
      <c r="C66" s="12">
        <f>75</f>
        <v>75</v>
      </c>
      <c r="D66" s="12">
        <f t="shared" si="9"/>
        <v>189</v>
      </c>
      <c r="E66" s="71">
        <v>0</v>
      </c>
      <c r="F66" s="74">
        <v>0</v>
      </c>
      <c r="G66" s="74">
        <f t="shared" si="10"/>
        <v>0</v>
      </c>
    </row>
    <row r="67" spans="1:7" ht="12.75">
      <c r="A67" s="2" t="s">
        <v>12</v>
      </c>
      <c r="B67" s="13">
        <f>159-1</f>
        <v>158</v>
      </c>
      <c r="C67" s="12">
        <f>112</f>
        <v>112</v>
      </c>
      <c r="D67" s="12">
        <f t="shared" si="9"/>
        <v>270</v>
      </c>
      <c r="E67" s="71">
        <f>1+1</f>
        <v>2</v>
      </c>
      <c r="F67" s="74">
        <v>0</v>
      </c>
      <c r="G67" s="74">
        <f t="shared" si="10"/>
        <v>2</v>
      </c>
    </row>
    <row r="68" spans="1:7" ht="12.75">
      <c r="A68" s="2" t="s">
        <v>13</v>
      </c>
      <c r="B68" s="13">
        <f>282-1</f>
        <v>281</v>
      </c>
      <c r="C68" s="12">
        <f>155-1</f>
        <v>154</v>
      </c>
      <c r="D68" s="12">
        <f t="shared" si="9"/>
        <v>435</v>
      </c>
      <c r="E68" s="71">
        <f>1+3+2</f>
        <v>6</v>
      </c>
      <c r="F68" s="74">
        <f>1+1</f>
        <v>2</v>
      </c>
      <c r="G68" s="74">
        <f t="shared" si="10"/>
        <v>8</v>
      </c>
    </row>
    <row r="69" spans="1:7" ht="12.75">
      <c r="A69" s="2" t="s">
        <v>14</v>
      </c>
      <c r="B69" s="13">
        <f>512-3-1-1</f>
        <v>507</v>
      </c>
      <c r="C69" s="12">
        <f>232-1</f>
        <v>231</v>
      </c>
      <c r="D69" s="12">
        <f t="shared" si="9"/>
        <v>738</v>
      </c>
      <c r="E69" s="71">
        <f>1+3+4+2+5</f>
        <v>15</v>
      </c>
      <c r="F69" s="74">
        <f>1+1+1</f>
        <v>3</v>
      </c>
      <c r="G69" s="74">
        <f t="shared" si="10"/>
        <v>18</v>
      </c>
    </row>
    <row r="70" spans="1:7" ht="12.75">
      <c r="A70" s="2" t="s">
        <v>15</v>
      </c>
      <c r="B70" s="13">
        <f>520+51+26-29-6-2</f>
        <v>560</v>
      </c>
      <c r="C70" s="12">
        <f>184+30+24-19-2</f>
        <v>217</v>
      </c>
      <c r="D70" s="12">
        <f t="shared" si="9"/>
        <v>777</v>
      </c>
      <c r="E70" s="71">
        <f>6+7+2+10+5</f>
        <v>30</v>
      </c>
      <c r="F70" s="74">
        <f>2+2+1+1+1</f>
        <v>7</v>
      </c>
      <c r="G70" s="74">
        <f t="shared" si="10"/>
        <v>37</v>
      </c>
    </row>
    <row r="71" spans="1:7" ht="12.75">
      <c r="A71" s="2" t="s">
        <v>16</v>
      </c>
      <c r="B71" s="13">
        <f>143+29+6</f>
        <v>178</v>
      </c>
      <c r="C71" s="12">
        <f>22+19</f>
        <v>41</v>
      </c>
      <c r="D71" s="29">
        <f t="shared" si="9"/>
        <v>219</v>
      </c>
      <c r="E71" s="71">
        <f>4+3+1</f>
        <v>8</v>
      </c>
      <c r="F71" s="74">
        <f>1</f>
        <v>1</v>
      </c>
      <c r="G71" s="75">
        <f t="shared" si="10"/>
        <v>9</v>
      </c>
    </row>
    <row r="72" spans="1:7" ht="12.75">
      <c r="A72" s="19" t="s">
        <v>1</v>
      </c>
      <c r="B72" s="30">
        <f aca="true" t="shared" si="11" ref="B72:G72">SUM(B63:B71)</f>
        <v>1849</v>
      </c>
      <c r="C72" s="31">
        <f t="shared" si="11"/>
        <v>870</v>
      </c>
      <c r="D72" s="31">
        <f t="shared" si="11"/>
        <v>2719</v>
      </c>
      <c r="E72" s="76">
        <f t="shared" si="11"/>
        <v>61</v>
      </c>
      <c r="F72" s="77">
        <f t="shared" si="11"/>
        <v>13</v>
      </c>
      <c r="G72" s="77">
        <f t="shared" si="11"/>
        <v>74</v>
      </c>
    </row>
    <row r="74" spans="1:7" ht="12.75">
      <c r="A74" s="91" t="s">
        <v>25</v>
      </c>
      <c r="B74" s="92"/>
      <c r="C74" s="92"/>
      <c r="D74" s="92"/>
      <c r="E74" s="92"/>
      <c r="F74" s="92"/>
      <c r="G74" s="92"/>
    </row>
    <row r="75" spans="1:4" ht="2.25" customHeight="1" thickBot="1">
      <c r="A75" s="2"/>
      <c r="B75" s="12"/>
      <c r="C75" s="12"/>
      <c r="D75" s="12"/>
    </row>
    <row r="76" spans="1:7" ht="12.75">
      <c r="A76" s="25"/>
      <c r="B76" s="88" t="s">
        <v>18</v>
      </c>
      <c r="C76" s="89"/>
      <c r="D76" s="90"/>
      <c r="E76" s="78" t="s">
        <v>72</v>
      </c>
      <c r="F76" s="79"/>
      <c r="G76" s="79"/>
    </row>
    <row r="77" spans="1:7" ht="12.75">
      <c r="A77" s="54" t="s">
        <v>7</v>
      </c>
      <c r="B77" s="33" t="s">
        <v>2</v>
      </c>
      <c r="C77" s="34" t="s">
        <v>3</v>
      </c>
      <c r="D77" s="34" t="s">
        <v>1</v>
      </c>
      <c r="E77" s="69" t="s">
        <v>2</v>
      </c>
      <c r="F77" s="70" t="s">
        <v>3</v>
      </c>
      <c r="G77" s="70" t="s">
        <v>1</v>
      </c>
    </row>
    <row r="78" spans="1:7" ht="12.75">
      <c r="A78" s="27"/>
      <c r="B78" s="13"/>
      <c r="C78" s="28"/>
      <c r="D78" s="28"/>
      <c r="E78" s="71"/>
      <c r="F78" s="72"/>
      <c r="G78" s="72"/>
    </row>
    <row r="79" spans="1:7" ht="12.75">
      <c r="A79" s="2" t="s">
        <v>8</v>
      </c>
      <c r="B79" s="11">
        <f>1</f>
        <v>1</v>
      </c>
      <c r="C79" s="12">
        <f>0</f>
        <v>0</v>
      </c>
      <c r="D79" s="12">
        <f>SUM(B79:C79)</f>
        <v>1</v>
      </c>
      <c r="E79" s="80">
        <v>0</v>
      </c>
      <c r="F79" s="80">
        <v>0</v>
      </c>
      <c r="G79" s="74">
        <f>SUM(E79:F79)</f>
        <v>0</v>
      </c>
    </row>
    <row r="80" spans="1:7" ht="12.75">
      <c r="A80" s="2" t="s">
        <v>9</v>
      </c>
      <c r="B80" s="11">
        <f>1</f>
        <v>1</v>
      </c>
      <c r="C80" s="12">
        <f>3</f>
        <v>3</v>
      </c>
      <c r="D80" s="12">
        <f aca="true" t="shared" si="12" ref="D80:D87">SUM(B80:C80)</f>
        <v>4</v>
      </c>
      <c r="E80" s="80">
        <v>0</v>
      </c>
      <c r="F80" s="80">
        <v>0</v>
      </c>
      <c r="G80" s="74">
        <f aca="true" t="shared" si="13" ref="G80:G87">SUM(E80:F80)</f>
        <v>0</v>
      </c>
    </row>
    <row r="81" spans="1:7" ht="12.75">
      <c r="A81" s="2" t="s">
        <v>10</v>
      </c>
      <c r="B81" s="11">
        <f>9</f>
        <v>9</v>
      </c>
      <c r="C81" s="12">
        <f>3</f>
        <v>3</v>
      </c>
      <c r="D81" s="12">
        <f t="shared" si="12"/>
        <v>12</v>
      </c>
      <c r="E81" s="80">
        <v>0</v>
      </c>
      <c r="F81" s="80">
        <v>0</v>
      </c>
      <c r="G81" s="74">
        <f t="shared" si="13"/>
        <v>0</v>
      </c>
    </row>
    <row r="82" spans="1:7" ht="12.75">
      <c r="A82" s="2" t="s">
        <v>11</v>
      </c>
      <c r="B82" s="13">
        <f>16</f>
        <v>16</v>
      </c>
      <c r="C82" s="12">
        <f>5</f>
        <v>5</v>
      </c>
      <c r="D82" s="12">
        <f t="shared" si="12"/>
        <v>21</v>
      </c>
      <c r="E82" s="80">
        <v>0</v>
      </c>
      <c r="F82" s="80">
        <v>0</v>
      </c>
      <c r="G82" s="74">
        <f t="shared" si="13"/>
        <v>0</v>
      </c>
    </row>
    <row r="83" spans="1:7" ht="12.75">
      <c r="A83" s="2" t="s">
        <v>12</v>
      </c>
      <c r="B83" s="13">
        <f>21</f>
        <v>21</v>
      </c>
      <c r="C83" s="12">
        <f>13</f>
        <v>13</v>
      </c>
      <c r="D83" s="12">
        <f t="shared" si="12"/>
        <v>34</v>
      </c>
      <c r="E83" s="80">
        <v>0</v>
      </c>
      <c r="F83" s="80">
        <v>0</v>
      </c>
      <c r="G83" s="74">
        <f t="shared" si="13"/>
        <v>0</v>
      </c>
    </row>
    <row r="84" spans="1:7" ht="12.75">
      <c r="A84" s="2" t="s">
        <v>13</v>
      </c>
      <c r="B84" s="13">
        <f>30</f>
        <v>30</v>
      </c>
      <c r="C84" s="12">
        <f>34</f>
        <v>34</v>
      </c>
      <c r="D84" s="12">
        <f t="shared" si="12"/>
        <v>64</v>
      </c>
      <c r="E84" s="80">
        <v>0</v>
      </c>
      <c r="F84" s="80">
        <v>0</v>
      </c>
      <c r="G84" s="74">
        <f t="shared" si="13"/>
        <v>0</v>
      </c>
    </row>
    <row r="85" spans="1:7" ht="12.75">
      <c r="A85" s="2" t="s">
        <v>14</v>
      </c>
      <c r="B85" s="13">
        <f>71</f>
        <v>71</v>
      </c>
      <c r="C85" s="12">
        <f>36</f>
        <v>36</v>
      </c>
      <c r="D85" s="12">
        <f t="shared" si="12"/>
        <v>107</v>
      </c>
      <c r="E85" s="80">
        <v>0</v>
      </c>
      <c r="F85" s="80">
        <v>0</v>
      </c>
      <c r="G85" s="74">
        <f t="shared" si="13"/>
        <v>0</v>
      </c>
    </row>
    <row r="86" spans="1:7" ht="12.75">
      <c r="A86" s="2" t="s">
        <v>15</v>
      </c>
      <c r="B86" s="13">
        <f>62+4+4-3</f>
        <v>67</v>
      </c>
      <c r="C86" s="12">
        <f>22+8+6-6-2</f>
        <v>28</v>
      </c>
      <c r="D86" s="12">
        <f t="shared" si="12"/>
        <v>95</v>
      </c>
      <c r="E86" s="80">
        <v>0</v>
      </c>
      <c r="F86" s="80">
        <v>0</v>
      </c>
      <c r="G86" s="74">
        <f t="shared" si="13"/>
        <v>0</v>
      </c>
    </row>
    <row r="87" spans="1:7" ht="12.75">
      <c r="A87" s="2" t="s">
        <v>16</v>
      </c>
      <c r="B87" s="13">
        <f>15+3</f>
        <v>18</v>
      </c>
      <c r="C87" s="12">
        <f>2+6+2</f>
        <v>10</v>
      </c>
      <c r="D87" s="29">
        <f t="shared" si="12"/>
        <v>28</v>
      </c>
      <c r="E87" s="80">
        <v>0</v>
      </c>
      <c r="F87" s="80">
        <v>0</v>
      </c>
      <c r="G87" s="75">
        <f t="shared" si="13"/>
        <v>0</v>
      </c>
    </row>
    <row r="88" spans="1:7" ht="12.75">
      <c r="A88" s="19" t="s">
        <v>1</v>
      </c>
      <c r="B88" s="30">
        <f aca="true" t="shared" si="14" ref="B88:G88">SUM(B79:B87)</f>
        <v>234</v>
      </c>
      <c r="C88" s="31">
        <f t="shared" si="14"/>
        <v>132</v>
      </c>
      <c r="D88" s="31">
        <f t="shared" si="14"/>
        <v>366</v>
      </c>
      <c r="E88" s="76">
        <f>SUM(E79:E87)</f>
        <v>0</v>
      </c>
      <c r="F88" s="77">
        <f>SUM(F79:F87)</f>
        <v>0</v>
      </c>
      <c r="G88" s="77">
        <f t="shared" si="14"/>
        <v>0</v>
      </c>
    </row>
    <row r="90" spans="1:7" ht="12.75">
      <c r="A90" s="91" t="s">
        <v>67</v>
      </c>
      <c r="B90" s="92"/>
      <c r="C90" s="92"/>
      <c r="D90" s="92"/>
      <c r="E90" s="92"/>
      <c r="F90" s="92"/>
      <c r="G90" s="92"/>
    </row>
    <row r="91" spans="1:4" ht="3.75" customHeight="1" thickBot="1">
      <c r="A91" s="2"/>
      <c r="B91" s="12"/>
      <c r="C91" s="12"/>
      <c r="D91" s="12"/>
    </row>
    <row r="92" spans="1:7" ht="13.5" thickBot="1">
      <c r="A92" s="8"/>
      <c r="B92" s="88" t="s">
        <v>18</v>
      </c>
      <c r="C92" s="89"/>
      <c r="D92" s="90"/>
      <c r="E92" s="78" t="s">
        <v>72</v>
      </c>
      <c r="F92" s="79"/>
      <c r="G92" s="79"/>
    </row>
    <row r="93" spans="1:7" ht="12.75">
      <c r="A93" s="55" t="s">
        <v>7</v>
      </c>
      <c r="B93" s="44" t="s">
        <v>2</v>
      </c>
      <c r="C93" s="45" t="s">
        <v>3</v>
      </c>
      <c r="D93" s="45" t="s">
        <v>1</v>
      </c>
      <c r="E93" s="69" t="s">
        <v>2</v>
      </c>
      <c r="F93" s="70" t="s">
        <v>3</v>
      </c>
      <c r="G93" s="70" t="s">
        <v>1</v>
      </c>
    </row>
    <row r="94" spans="1:7" ht="12.75">
      <c r="A94" s="27"/>
      <c r="B94" s="13"/>
      <c r="C94" s="28"/>
      <c r="D94" s="28"/>
      <c r="E94" s="71"/>
      <c r="F94" s="72"/>
      <c r="G94" s="72"/>
    </row>
    <row r="95" spans="1:7" ht="12.75">
      <c r="A95" s="2" t="s">
        <v>8</v>
      </c>
      <c r="B95" s="11">
        <v>0</v>
      </c>
      <c r="C95" s="12">
        <f>0</f>
        <v>0</v>
      </c>
      <c r="D95" s="12">
        <f>SUM(B95:C95)</f>
        <v>0</v>
      </c>
      <c r="E95" s="73">
        <v>0</v>
      </c>
      <c r="F95" s="74">
        <v>0</v>
      </c>
      <c r="G95" s="74">
        <f>SUM(E95:F95)</f>
        <v>0</v>
      </c>
    </row>
    <row r="96" spans="1:7" ht="12.75">
      <c r="A96" s="2" t="s">
        <v>9</v>
      </c>
      <c r="B96" s="11">
        <v>0</v>
      </c>
      <c r="C96" s="12">
        <v>0</v>
      </c>
      <c r="D96" s="12">
        <f aca="true" t="shared" si="15" ref="D96:D103">SUM(B96:C96)</f>
        <v>0</v>
      </c>
      <c r="E96" s="73">
        <v>0</v>
      </c>
      <c r="F96" s="74">
        <v>0</v>
      </c>
      <c r="G96" s="74">
        <f aca="true" t="shared" si="16" ref="G96:G103">SUM(E96:F96)</f>
        <v>0</v>
      </c>
    </row>
    <row r="97" spans="1:7" ht="12.75">
      <c r="A97" s="2" t="s">
        <v>10</v>
      </c>
      <c r="B97" s="11">
        <v>0</v>
      </c>
      <c r="C97" s="12">
        <v>5</v>
      </c>
      <c r="D97" s="12">
        <f t="shared" si="15"/>
        <v>5</v>
      </c>
      <c r="E97" s="73">
        <v>0</v>
      </c>
      <c r="F97" s="74">
        <v>0</v>
      </c>
      <c r="G97" s="74">
        <f t="shared" si="16"/>
        <v>0</v>
      </c>
    </row>
    <row r="98" spans="1:7" ht="12.75">
      <c r="A98" s="2" t="s">
        <v>11</v>
      </c>
      <c r="B98" s="13">
        <v>2</v>
      </c>
      <c r="C98" s="12">
        <f>6</f>
        <v>6</v>
      </c>
      <c r="D98" s="12">
        <f t="shared" si="15"/>
        <v>8</v>
      </c>
      <c r="E98" s="71">
        <v>0</v>
      </c>
      <c r="F98" s="74">
        <v>0</v>
      </c>
      <c r="G98" s="74">
        <f t="shared" si="16"/>
        <v>0</v>
      </c>
    </row>
    <row r="99" spans="1:7" ht="12.75">
      <c r="A99" s="2" t="s">
        <v>12</v>
      </c>
      <c r="B99" s="13">
        <v>0</v>
      </c>
      <c r="C99" s="12">
        <v>6</v>
      </c>
      <c r="D99" s="12">
        <f t="shared" si="15"/>
        <v>6</v>
      </c>
      <c r="E99" s="71">
        <v>0</v>
      </c>
      <c r="F99" s="74">
        <v>0</v>
      </c>
      <c r="G99" s="74">
        <f t="shared" si="16"/>
        <v>0</v>
      </c>
    </row>
    <row r="100" spans="1:7" ht="12.75">
      <c r="A100" s="2" t="s">
        <v>13</v>
      </c>
      <c r="B100" s="13">
        <v>2</v>
      </c>
      <c r="C100" s="12">
        <v>7</v>
      </c>
      <c r="D100" s="12">
        <f t="shared" si="15"/>
        <v>9</v>
      </c>
      <c r="E100" s="71">
        <v>0</v>
      </c>
      <c r="F100" s="74">
        <v>0</v>
      </c>
      <c r="G100" s="74">
        <f t="shared" si="16"/>
        <v>0</v>
      </c>
    </row>
    <row r="101" spans="1:7" ht="12.75">
      <c r="A101" s="2" t="s">
        <v>14</v>
      </c>
      <c r="B101" s="13">
        <v>6</v>
      </c>
      <c r="C101" s="12">
        <v>12</v>
      </c>
      <c r="D101" s="12">
        <f t="shared" si="15"/>
        <v>18</v>
      </c>
      <c r="E101" s="71">
        <v>0</v>
      </c>
      <c r="F101" s="74">
        <v>0</v>
      </c>
      <c r="G101" s="74">
        <f t="shared" si="16"/>
        <v>0</v>
      </c>
    </row>
    <row r="102" spans="1:7" ht="12.75">
      <c r="A102" s="2" t="s">
        <v>15</v>
      </c>
      <c r="B102" s="13">
        <v>0</v>
      </c>
      <c r="C102" s="12">
        <v>1</v>
      </c>
      <c r="D102" s="12">
        <f t="shared" si="15"/>
        <v>1</v>
      </c>
      <c r="E102" s="71">
        <v>0</v>
      </c>
      <c r="F102" s="74">
        <v>0</v>
      </c>
      <c r="G102" s="74">
        <f t="shared" si="16"/>
        <v>0</v>
      </c>
    </row>
    <row r="103" spans="1:7" ht="12.75">
      <c r="A103" s="2" t="s">
        <v>16</v>
      </c>
      <c r="B103" s="13">
        <v>0</v>
      </c>
      <c r="C103" s="12">
        <v>1</v>
      </c>
      <c r="D103" s="29">
        <f t="shared" si="15"/>
        <v>1</v>
      </c>
      <c r="E103" s="71">
        <v>0</v>
      </c>
      <c r="F103" s="74">
        <v>0</v>
      </c>
      <c r="G103" s="75">
        <f t="shared" si="16"/>
        <v>0</v>
      </c>
    </row>
    <row r="104" spans="1:7" ht="12.75">
      <c r="A104" s="19" t="s">
        <v>1</v>
      </c>
      <c r="B104" s="30">
        <f aca="true" t="shared" si="17" ref="B104:G104">SUM(B95:B103)</f>
        <v>10</v>
      </c>
      <c r="C104" s="31">
        <f t="shared" si="17"/>
        <v>38</v>
      </c>
      <c r="D104" s="31">
        <f t="shared" si="17"/>
        <v>48</v>
      </c>
      <c r="E104" s="76">
        <f t="shared" si="17"/>
        <v>0</v>
      </c>
      <c r="F104" s="77">
        <f t="shared" si="17"/>
        <v>0</v>
      </c>
      <c r="G104" s="77">
        <f t="shared" si="17"/>
        <v>0</v>
      </c>
    </row>
    <row r="106" spans="1:7" ht="12.75">
      <c r="A106" s="91" t="s">
        <v>68</v>
      </c>
      <c r="B106" s="92"/>
      <c r="C106" s="92"/>
      <c r="D106" s="92"/>
      <c r="E106" s="92"/>
      <c r="F106" s="92"/>
      <c r="G106" s="92"/>
    </row>
    <row r="107" spans="1:4" ht="3.75" customHeight="1" thickBot="1">
      <c r="A107" s="2"/>
      <c r="B107" s="12"/>
      <c r="C107" s="12"/>
      <c r="D107" s="12"/>
    </row>
    <row r="108" spans="1:7" ht="13.5" thickBot="1">
      <c r="A108" s="8"/>
      <c r="B108" s="88" t="s">
        <v>18</v>
      </c>
      <c r="C108" s="89"/>
      <c r="D108" s="90"/>
      <c r="E108" s="78" t="s">
        <v>72</v>
      </c>
      <c r="F108" s="79"/>
      <c r="G108" s="79"/>
    </row>
    <row r="109" spans="1:7" ht="12.75">
      <c r="A109" s="55" t="s">
        <v>7</v>
      </c>
      <c r="B109" s="44" t="s">
        <v>2</v>
      </c>
      <c r="C109" s="45" t="s">
        <v>3</v>
      </c>
      <c r="D109" s="45" t="s">
        <v>1</v>
      </c>
      <c r="E109" s="69" t="s">
        <v>2</v>
      </c>
      <c r="F109" s="70" t="s">
        <v>3</v>
      </c>
      <c r="G109" s="70" t="s">
        <v>1</v>
      </c>
    </row>
    <row r="110" spans="1:7" ht="12.75">
      <c r="A110" s="27"/>
      <c r="B110" s="13"/>
      <c r="C110" s="28"/>
      <c r="D110" s="28"/>
      <c r="E110" s="71"/>
      <c r="F110" s="72"/>
      <c r="G110" s="72"/>
    </row>
    <row r="111" spans="1:7" ht="12.75">
      <c r="A111" s="2" t="s">
        <v>8</v>
      </c>
      <c r="B111" s="11">
        <f>1</f>
        <v>1</v>
      </c>
      <c r="C111" s="12">
        <f>0</f>
        <v>0</v>
      </c>
      <c r="D111" s="12">
        <f>SUM(B111:C111)</f>
        <v>1</v>
      </c>
      <c r="E111" s="73">
        <v>0</v>
      </c>
      <c r="F111" s="74">
        <v>0</v>
      </c>
      <c r="G111" s="74">
        <f>SUM(E111:F111)</f>
        <v>0</v>
      </c>
    </row>
    <row r="112" spans="1:7" ht="12.75">
      <c r="A112" s="2" t="s">
        <v>9</v>
      </c>
      <c r="B112" s="11">
        <f>1</f>
        <v>1</v>
      </c>
      <c r="C112" s="12">
        <f>1</f>
        <v>1</v>
      </c>
      <c r="D112" s="12">
        <f aca="true" t="shared" si="18" ref="D112:D119">SUM(B112:C112)</f>
        <v>2</v>
      </c>
      <c r="E112" s="73">
        <v>0</v>
      </c>
      <c r="F112" s="74">
        <v>0</v>
      </c>
      <c r="G112" s="74">
        <f aca="true" t="shared" si="19" ref="G112:G119">SUM(E112:F112)</f>
        <v>0</v>
      </c>
    </row>
    <row r="113" spans="1:7" ht="12.75">
      <c r="A113" s="2" t="s">
        <v>10</v>
      </c>
      <c r="B113" s="11">
        <f>3</f>
        <v>3</v>
      </c>
      <c r="C113" s="12">
        <f>6</f>
        <v>6</v>
      </c>
      <c r="D113" s="12">
        <f t="shared" si="18"/>
        <v>9</v>
      </c>
      <c r="E113" s="73">
        <v>0</v>
      </c>
      <c r="F113" s="74">
        <v>0</v>
      </c>
      <c r="G113" s="74">
        <f t="shared" si="19"/>
        <v>0</v>
      </c>
    </row>
    <row r="114" spans="1:7" ht="12.75">
      <c r="A114" s="2" t="s">
        <v>11</v>
      </c>
      <c r="B114" s="13">
        <f>10</f>
        <v>10</v>
      </c>
      <c r="C114" s="12">
        <f>6</f>
        <v>6</v>
      </c>
      <c r="D114" s="12">
        <f t="shared" si="18"/>
        <v>16</v>
      </c>
      <c r="E114" s="71">
        <v>0</v>
      </c>
      <c r="F114" s="74">
        <v>0</v>
      </c>
      <c r="G114" s="74">
        <f t="shared" si="19"/>
        <v>0</v>
      </c>
    </row>
    <row r="115" spans="1:7" ht="12.75">
      <c r="A115" s="2" t="s">
        <v>12</v>
      </c>
      <c r="B115" s="13">
        <f>9</f>
        <v>9</v>
      </c>
      <c r="C115" s="12">
        <f>22</f>
        <v>22</v>
      </c>
      <c r="D115" s="12">
        <f t="shared" si="18"/>
        <v>31</v>
      </c>
      <c r="E115" s="71">
        <v>0</v>
      </c>
      <c r="F115" s="74">
        <v>0</v>
      </c>
      <c r="G115" s="74">
        <f t="shared" si="19"/>
        <v>0</v>
      </c>
    </row>
    <row r="116" spans="1:7" ht="12.75">
      <c r="A116" s="2" t="s">
        <v>13</v>
      </c>
      <c r="B116" s="13">
        <f>18</f>
        <v>18</v>
      </c>
      <c r="C116" s="12">
        <f>31</f>
        <v>31</v>
      </c>
      <c r="D116" s="12">
        <f t="shared" si="18"/>
        <v>49</v>
      </c>
      <c r="E116" s="71">
        <v>0</v>
      </c>
      <c r="F116" s="74">
        <v>0</v>
      </c>
      <c r="G116" s="74">
        <f t="shared" si="19"/>
        <v>0</v>
      </c>
    </row>
    <row r="117" spans="1:7" ht="12.75">
      <c r="A117" s="2" t="s">
        <v>14</v>
      </c>
      <c r="B117" s="13">
        <f>33</f>
        <v>33</v>
      </c>
      <c r="C117" s="12">
        <f>27</f>
        <v>27</v>
      </c>
      <c r="D117" s="12">
        <f t="shared" si="18"/>
        <v>60</v>
      </c>
      <c r="E117" s="71">
        <v>0</v>
      </c>
      <c r="F117" s="74">
        <v>0</v>
      </c>
      <c r="G117" s="74">
        <f t="shared" si="19"/>
        <v>0</v>
      </c>
    </row>
    <row r="118" spans="1:7" ht="12.75">
      <c r="A118" s="2" t="s">
        <v>15</v>
      </c>
      <c r="B118" s="13">
        <f>24+1</f>
        <v>25</v>
      </c>
      <c r="C118" s="12">
        <f>13</f>
        <v>13</v>
      </c>
      <c r="D118" s="12">
        <f t="shared" si="18"/>
        <v>38</v>
      </c>
      <c r="E118" s="71">
        <f>1+1</f>
        <v>2</v>
      </c>
      <c r="F118" s="74">
        <v>0</v>
      </c>
      <c r="G118" s="74">
        <f t="shared" si="19"/>
        <v>2</v>
      </c>
    </row>
    <row r="119" spans="1:7" ht="12.75">
      <c r="A119" s="2" t="s">
        <v>16</v>
      </c>
      <c r="B119" s="13">
        <f>8</f>
        <v>8</v>
      </c>
      <c r="C119" s="12">
        <f>2</f>
        <v>2</v>
      </c>
      <c r="D119" s="29">
        <f t="shared" si="18"/>
        <v>10</v>
      </c>
      <c r="E119" s="71">
        <v>0</v>
      </c>
      <c r="F119" s="74">
        <v>0</v>
      </c>
      <c r="G119" s="75">
        <f t="shared" si="19"/>
        <v>0</v>
      </c>
    </row>
    <row r="120" spans="1:7" ht="12.75">
      <c r="A120" s="19" t="s">
        <v>1</v>
      </c>
      <c r="B120" s="30">
        <f aca="true" t="shared" si="20" ref="B120:G120">SUM(B111:B119)</f>
        <v>108</v>
      </c>
      <c r="C120" s="31">
        <f t="shared" si="20"/>
        <v>108</v>
      </c>
      <c r="D120" s="31">
        <f t="shared" si="20"/>
        <v>216</v>
      </c>
      <c r="E120" s="76">
        <f>SUM(E111:E119)</f>
        <v>2</v>
      </c>
      <c r="F120" s="77">
        <f>SUM(F111:F119)</f>
        <v>0</v>
      </c>
      <c r="G120" s="77">
        <f t="shared" si="20"/>
        <v>2</v>
      </c>
    </row>
    <row r="122" spans="1:7" ht="12.75">
      <c r="A122" s="91" t="s">
        <v>69</v>
      </c>
      <c r="B122" s="92"/>
      <c r="C122" s="92"/>
      <c r="D122" s="92"/>
      <c r="E122" s="92"/>
      <c r="F122" s="92"/>
      <c r="G122" s="92"/>
    </row>
    <row r="123" spans="1:4" ht="2.25" customHeight="1" thickBot="1">
      <c r="A123" s="5"/>
      <c r="B123" s="24"/>
      <c r="C123" s="24"/>
      <c r="D123" s="24"/>
    </row>
    <row r="124" spans="1:7" ht="13.5" thickBot="1">
      <c r="A124" s="8"/>
      <c r="B124" s="88" t="s">
        <v>18</v>
      </c>
      <c r="C124" s="89"/>
      <c r="D124" s="90"/>
      <c r="E124" s="78" t="s">
        <v>72</v>
      </c>
      <c r="F124" s="79"/>
      <c r="G124" s="79"/>
    </row>
    <row r="125" spans="1:7" ht="12.75">
      <c r="A125" s="55" t="s">
        <v>7</v>
      </c>
      <c r="B125" s="44" t="s">
        <v>2</v>
      </c>
      <c r="C125" s="45" t="s">
        <v>3</v>
      </c>
      <c r="D125" s="45" t="s">
        <v>1</v>
      </c>
      <c r="E125" s="69" t="s">
        <v>2</v>
      </c>
      <c r="F125" s="70" t="s">
        <v>3</v>
      </c>
      <c r="G125" s="70" t="s">
        <v>1</v>
      </c>
    </row>
    <row r="126" spans="1:7" ht="12.75">
      <c r="A126" s="27"/>
      <c r="B126" s="13"/>
      <c r="C126" s="28"/>
      <c r="D126" s="28"/>
      <c r="E126" s="71"/>
      <c r="F126" s="72"/>
      <c r="G126" s="72"/>
    </row>
    <row r="127" spans="1:7" ht="12.75">
      <c r="A127" s="2" t="s">
        <v>8</v>
      </c>
      <c r="B127" s="11">
        <f>0</f>
        <v>0</v>
      </c>
      <c r="C127" s="12">
        <f>0</f>
        <v>0</v>
      </c>
      <c r="D127" s="12">
        <f>SUM(B127:C127)</f>
        <v>0</v>
      </c>
      <c r="E127" s="73">
        <v>0</v>
      </c>
      <c r="F127" s="74">
        <v>0</v>
      </c>
      <c r="G127" s="74">
        <f>SUM(E127:F127)</f>
        <v>0</v>
      </c>
    </row>
    <row r="128" spans="1:7" ht="12.75">
      <c r="A128" s="2" t="s">
        <v>9</v>
      </c>
      <c r="B128" s="11">
        <f>0</f>
        <v>0</v>
      </c>
      <c r="C128" s="12">
        <f>1</f>
        <v>1</v>
      </c>
      <c r="D128" s="12">
        <f aca="true" t="shared" si="21" ref="D128:D135">SUM(B128:C128)</f>
        <v>1</v>
      </c>
      <c r="E128" s="73">
        <v>0</v>
      </c>
      <c r="F128" s="74">
        <v>0</v>
      </c>
      <c r="G128" s="74">
        <f aca="true" t="shared" si="22" ref="G128:G135">SUM(E128:F128)</f>
        <v>0</v>
      </c>
    </row>
    <row r="129" spans="1:7" ht="12.75">
      <c r="A129" s="2" t="s">
        <v>10</v>
      </c>
      <c r="B129" s="11">
        <f>1</f>
        <v>1</v>
      </c>
      <c r="C129" s="12">
        <f>1</f>
        <v>1</v>
      </c>
      <c r="D129" s="12">
        <f t="shared" si="21"/>
        <v>2</v>
      </c>
      <c r="E129" s="73">
        <v>0</v>
      </c>
      <c r="F129" s="74">
        <v>0</v>
      </c>
      <c r="G129" s="74">
        <f t="shared" si="22"/>
        <v>0</v>
      </c>
    </row>
    <row r="130" spans="1:7" ht="12.75">
      <c r="A130" s="2" t="s">
        <v>11</v>
      </c>
      <c r="B130" s="13">
        <f>1</f>
        <v>1</v>
      </c>
      <c r="C130" s="12">
        <f>1</f>
        <v>1</v>
      </c>
      <c r="D130" s="12">
        <f t="shared" si="21"/>
        <v>2</v>
      </c>
      <c r="E130" s="71">
        <v>0</v>
      </c>
      <c r="F130" s="74">
        <v>0</v>
      </c>
      <c r="G130" s="74">
        <f t="shared" si="22"/>
        <v>0</v>
      </c>
    </row>
    <row r="131" spans="1:7" ht="12.75">
      <c r="A131" s="2" t="s">
        <v>12</v>
      </c>
      <c r="B131" s="13">
        <f>2</f>
        <v>2</v>
      </c>
      <c r="C131" s="12">
        <f>5</f>
        <v>5</v>
      </c>
      <c r="D131" s="12">
        <f t="shared" si="21"/>
        <v>7</v>
      </c>
      <c r="E131" s="71">
        <v>0</v>
      </c>
      <c r="F131" s="74">
        <v>0</v>
      </c>
      <c r="G131" s="74">
        <f t="shared" si="22"/>
        <v>0</v>
      </c>
    </row>
    <row r="132" spans="1:7" ht="12.75">
      <c r="A132" s="2" t="s">
        <v>13</v>
      </c>
      <c r="B132" s="13">
        <f>4</f>
        <v>4</v>
      </c>
      <c r="C132" s="12">
        <f>4</f>
        <v>4</v>
      </c>
      <c r="D132" s="12">
        <f t="shared" si="21"/>
        <v>8</v>
      </c>
      <c r="E132" s="71">
        <v>0</v>
      </c>
      <c r="F132" s="74">
        <v>0</v>
      </c>
      <c r="G132" s="74">
        <f t="shared" si="22"/>
        <v>0</v>
      </c>
    </row>
    <row r="133" spans="1:7" ht="12.75">
      <c r="A133" s="2" t="s">
        <v>14</v>
      </c>
      <c r="B133" s="13">
        <f>12</f>
        <v>12</v>
      </c>
      <c r="C133" s="12">
        <f>8</f>
        <v>8</v>
      </c>
      <c r="D133" s="12">
        <f t="shared" si="21"/>
        <v>20</v>
      </c>
      <c r="E133" s="71">
        <v>0</v>
      </c>
      <c r="F133" s="74">
        <v>0</v>
      </c>
      <c r="G133" s="74">
        <f t="shared" si="22"/>
        <v>0</v>
      </c>
    </row>
    <row r="134" spans="1:7" ht="12.75">
      <c r="A134" s="2" t="s">
        <v>15</v>
      </c>
      <c r="B134" s="13">
        <f>4+3</f>
        <v>7</v>
      </c>
      <c r="C134" s="12">
        <f>1</f>
        <v>1</v>
      </c>
      <c r="D134" s="12">
        <f t="shared" si="21"/>
        <v>8</v>
      </c>
      <c r="E134" s="71">
        <f>1</f>
        <v>1</v>
      </c>
      <c r="F134" s="74">
        <v>0</v>
      </c>
      <c r="G134" s="74">
        <f t="shared" si="22"/>
        <v>1</v>
      </c>
    </row>
    <row r="135" spans="1:7" ht="12.75">
      <c r="A135" s="2" t="s">
        <v>16</v>
      </c>
      <c r="B135" s="13">
        <f>6+1</f>
        <v>7</v>
      </c>
      <c r="C135" s="12">
        <f>1</f>
        <v>1</v>
      </c>
      <c r="D135" s="29">
        <f t="shared" si="21"/>
        <v>8</v>
      </c>
      <c r="E135" s="71">
        <v>0</v>
      </c>
      <c r="F135" s="74">
        <v>0</v>
      </c>
      <c r="G135" s="75">
        <f t="shared" si="22"/>
        <v>0</v>
      </c>
    </row>
    <row r="136" spans="1:7" ht="12.75">
      <c r="A136" s="19" t="s">
        <v>1</v>
      </c>
      <c r="B136" s="30">
        <f aca="true" t="shared" si="23" ref="B136:G136">SUM(B127:B135)</f>
        <v>34</v>
      </c>
      <c r="C136" s="31">
        <f t="shared" si="23"/>
        <v>22</v>
      </c>
      <c r="D136" s="31">
        <f t="shared" si="23"/>
        <v>56</v>
      </c>
      <c r="E136" s="76">
        <f t="shared" si="23"/>
        <v>1</v>
      </c>
      <c r="F136" s="77">
        <f t="shared" si="23"/>
        <v>0</v>
      </c>
      <c r="G136" s="77">
        <f t="shared" si="23"/>
        <v>1</v>
      </c>
    </row>
    <row r="140" spans="1:7" ht="12.75">
      <c r="A140" s="91" t="s">
        <v>70</v>
      </c>
      <c r="B140" s="92"/>
      <c r="C140" s="92"/>
      <c r="D140" s="92"/>
      <c r="E140" s="92"/>
      <c r="F140" s="92"/>
      <c r="G140" s="92"/>
    </row>
    <row r="141" spans="1:4" ht="2.25" customHeight="1" thickBot="1">
      <c r="A141" s="2"/>
      <c r="B141" s="12"/>
      <c r="C141" s="12"/>
      <c r="D141" s="12"/>
    </row>
    <row r="142" spans="1:7" ht="12.75">
      <c r="A142" s="25"/>
      <c r="B142" s="88" t="s">
        <v>18</v>
      </c>
      <c r="C142" s="89"/>
      <c r="D142" s="90"/>
      <c r="E142" s="78" t="s">
        <v>72</v>
      </c>
      <c r="F142" s="79"/>
      <c r="G142" s="79"/>
    </row>
    <row r="143" spans="1:7" ht="12.75">
      <c r="A143" s="54" t="s">
        <v>7</v>
      </c>
      <c r="B143" s="33" t="s">
        <v>2</v>
      </c>
      <c r="C143" s="34" t="s">
        <v>3</v>
      </c>
      <c r="D143" s="34" t="s">
        <v>1</v>
      </c>
      <c r="E143" s="69" t="s">
        <v>2</v>
      </c>
      <c r="F143" s="70" t="s">
        <v>3</v>
      </c>
      <c r="G143" s="70" t="s">
        <v>1</v>
      </c>
    </row>
    <row r="144" spans="1:7" ht="12.75">
      <c r="A144" s="27"/>
      <c r="B144" s="13"/>
      <c r="C144" s="28"/>
      <c r="D144" s="28"/>
      <c r="E144" s="71"/>
      <c r="F144" s="72"/>
      <c r="G144" s="72"/>
    </row>
    <row r="145" spans="1:7" ht="12.75">
      <c r="A145" s="2" t="s">
        <v>8</v>
      </c>
      <c r="B145" s="11">
        <f>0</f>
        <v>0</v>
      </c>
      <c r="C145" s="12">
        <f>0</f>
        <v>0</v>
      </c>
      <c r="D145" s="12">
        <f>SUM(B145:C145)</f>
        <v>0</v>
      </c>
      <c r="E145" s="73">
        <v>0</v>
      </c>
      <c r="F145" s="74">
        <v>0</v>
      </c>
      <c r="G145" s="74">
        <f>SUM(E145:F145)</f>
        <v>0</v>
      </c>
    </row>
    <row r="146" spans="1:7" ht="12.75">
      <c r="A146" s="2" t="s">
        <v>9</v>
      </c>
      <c r="B146" s="11">
        <f>0</f>
        <v>0</v>
      </c>
      <c r="C146" s="12">
        <f>0</f>
        <v>0</v>
      </c>
      <c r="D146" s="12">
        <f aca="true" t="shared" si="24" ref="D146:D153">SUM(B146:C146)</f>
        <v>0</v>
      </c>
      <c r="E146" s="73">
        <v>0</v>
      </c>
      <c r="F146" s="74">
        <v>0</v>
      </c>
      <c r="G146" s="74">
        <f aca="true" t="shared" si="25" ref="G146:G153">SUM(E146:F146)</f>
        <v>0</v>
      </c>
    </row>
    <row r="147" spans="1:7" ht="12.75">
      <c r="A147" s="2" t="s">
        <v>10</v>
      </c>
      <c r="B147" s="11">
        <f>0</f>
        <v>0</v>
      </c>
      <c r="C147" s="12">
        <f>1</f>
        <v>1</v>
      </c>
      <c r="D147" s="12">
        <f t="shared" si="24"/>
        <v>1</v>
      </c>
      <c r="E147" s="73">
        <v>0</v>
      </c>
      <c r="F147" s="74">
        <v>0</v>
      </c>
      <c r="G147" s="74">
        <f t="shared" si="25"/>
        <v>0</v>
      </c>
    </row>
    <row r="148" spans="1:7" ht="12.75">
      <c r="A148" s="2" t="s">
        <v>11</v>
      </c>
      <c r="B148" s="13">
        <f>3</f>
        <v>3</v>
      </c>
      <c r="C148" s="12">
        <f>2</f>
        <v>2</v>
      </c>
      <c r="D148" s="12">
        <f t="shared" si="24"/>
        <v>5</v>
      </c>
      <c r="E148" s="73">
        <v>0</v>
      </c>
      <c r="F148" s="74">
        <v>0</v>
      </c>
      <c r="G148" s="74">
        <f t="shared" si="25"/>
        <v>0</v>
      </c>
    </row>
    <row r="149" spans="1:7" ht="12.75">
      <c r="A149" s="2" t="s">
        <v>12</v>
      </c>
      <c r="B149" s="13">
        <f>12</f>
        <v>12</v>
      </c>
      <c r="C149" s="12">
        <f>4</f>
        <v>4</v>
      </c>
      <c r="D149" s="12">
        <f t="shared" si="24"/>
        <v>16</v>
      </c>
      <c r="E149" s="73">
        <v>0</v>
      </c>
      <c r="F149" s="74">
        <v>0</v>
      </c>
      <c r="G149" s="74">
        <f t="shared" si="25"/>
        <v>0</v>
      </c>
    </row>
    <row r="150" spans="1:7" ht="12.75">
      <c r="A150" s="2" t="s">
        <v>13</v>
      </c>
      <c r="B150" s="13">
        <f>29</f>
        <v>29</v>
      </c>
      <c r="C150" s="12">
        <f>12</f>
        <v>12</v>
      </c>
      <c r="D150" s="12">
        <f t="shared" si="24"/>
        <v>41</v>
      </c>
      <c r="E150" s="73">
        <v>0</v>
      </c>
      <c r="F150" s="74">
        <v>0</v>
      </c>
      <c r="G150" s="74">
        <f t="shared" si="25"/>
        <v>0</v>
      </c>
    </row>
    <row r="151" spans="1:7" ht="12.75">
      <c r="A151" s="2" t="s">
        <v>14</v>
      </c>
      <c r="B151" s="13">
        <f>38</f>
        <v>38</v>
      </c>
      <c r="C151" s="12">
        <f>8</f>
        <v>8</v>
      </c>
      <c r="D151" s="12">
        <f t="shared" si="24"/>
        <v>46</v>
      </c>
      <c r="E151" s="73">
        <v>0</v>
      </c>
      <c r="F151" s="74">
        <v>0</v>
      </c>
      <c r="G151" s="74">
        <f t="shared" si="25"/>
        <v>0</v>
      </c>
    </row>
    <row r="152" spans="1:7" ht="12.75">
      <c r="A152" s="2" t="s">
        <v>15</v>
      </c>
      <c r="B152" s="13">
        <f>28+1</f>
        <v>29</v>
      </c>
      <c r="C152" s="12">
        <f>6</f>
        <v>6</v>
      </c>
      <c r="D152" s="12">
        <f t="shared" si="24"/>
        <v>35</v>
      </c>
      <c r="E152" s="73">
        <v>0</v>
      </c>
      <c r="F152" s="74">
        <v>0</v>
      </c>
      <c r="G152" s="74">
        <f t="shared" si="25"/>
        <v>0</v>
      </c>
    </row>
    <row r="153" spans="1:7" ht="12.75">
      <c r="A153" s="2" t="s">
        <v>16</v>
      </c>
      <c r="B153" s="13">
        <f>24+1</f>
        <v>25</v>
      </c>
      <c r="C153" s="12">
        <f>1</f>
        <v>1</v>
      </c>
      <c r="D153" s="29">
        <f t="shared" si="24"/>
        <v>26</v>
      </c>
      <c r="E153" s="73">
        <v>0</v>
      </c>
      <c r="F153" s="74">
        <v>0</v>
      </c>
      <c r="G153" s="75">
        <f t="shared" si="25"/>
        <v>0</v>
      </c>
    </row>
    <row r="154" spans="1:7" ht="12.75">
      <c r="A154" s="19" t="s">
        <v>1</v>
      </c>
      <c r="B154" s="30">
        <f aca="true" t="shared" si="26" ref="B154:G154">SUM(B145:B153)</f>
        <v>136</v>
      </c>
      <c r="C154" s="31">
        <f t="shared" si="26"/>
        <v>34</v>
      </c>
      <c r="D154" s="31">
        <f t="shared" si="26"/>
        <v>170</v>
      </c>
      <c r="E154" s="76">
        <f t="shared" si="26"/>
        <v>0</v>
      </c>
      <c r="F154" s="77">
        <f t="shared" si="26"/>
        <v>0</v>
      </c>
      <c r="G154" s="77">
        <f t="shared" si="26"/>
        <v>0</v>
      </c>
    </row>
    <row r="156" spans="1:10" s="4" customFormat="1" ht="12.75">
      <c r="A156" s="22" t="s">
        <v>20</v>
      </c>
      <c r="B156" s="23"/>
      <c r="C156" s="23"/>
      <c r="D156" s="23"/>
      <c r="E156" s="81"/>
      <c r="F156" s="81"/>
      <c r="G156" s="81"/>
      <c r="H156" s="23"/>
      <c r="I156" s="23"/>
      <c r="J156" s="23"/>
    </row>
    <row r="157" spans="1:10" s="4" customFormat="1" ht="12.75">
      <c r="A157" s="62" t="s">
        <v>37</v>
      </c>
      <c r="B157" s="12"/>
      <c r="C157" s="12"/>
      <c r="D157" s="12"/>
      <c r="E157" s="74"/>
      <c r="F157" s="74"/>
      <c r="G157" s="74"/>
      <c r="H157" s="12"/>
      <c r="I157" s="12"/>
      <c r="J157" s="12"/>
    </row>
    <row r="158" spans="1:10" s="4" customFormat="1" ht="12.75">
      <c r="A158" s="47" t="s">
        <v>41</v>
      </c>
      <c r="B158" s="12"/>
      <c r="C158" s="12"/>
      <c r="D158" s="12"/>
      <c r="E158" s="74"/>
      <c r="F158" s="74"/>
      <c r="G158" s="74"/>
      <c r="H158" s="12"/>
      <c r="I158" s="12"/>
      <c r="J158" s="12"/>
    </row>
    <row r="159" spans="1:10" s="4" customFormat="1" ht="12.75">
      <c r="A159" s="4" t="s">
        <v>52</v>
      </c>
      <c r="B159" s="12"/>
      <c r="C159" s="12"/>
      <c r="D159" s="12"/>
      <c r="E159" s="74"/>
      <c r="F159" s="74"/>
      <c r="G159" s="74"/>
      <c r="H159" s="12"/>
      <c r="I159" s="12"/>
      <c r="J159" s="12"/>
    </row>
    <row r="160" spans="1:10" s="4" customFormat="1" ht="12.75">
      <c r="A160" s="4" t="s">
        <v>34</v>
      </c>
      <c r="B160" s="12"/>
      <c r="C160" s="12"/>
      <c r="D160" s="12"/>
      <c r="E160" s="74"/>
      <c r="F160" s="74"/>
      <c r="G160" s="74"/>
      <c r="H160" s="12"/>
      <c r="I160" s="12"/>
      <c r="J160" s="12"/>
    </row>
    <row r="161" spans="1:10" s="4" customFormat="1" ht="12.75">
      <c r="A161" s="4" t="s">
        <v>42</v>
      </c>
      <c r="B161" s="12"/>
      <c r="C161" s="12"/>
      <c r="D161" s="12"/>
      <c r="E161" s="74"/>
      <c r="F161" s="74"/>
      <c r="G161" s="74"/>
      <c r="H161" s="12"/>
      <c r="I161" s="12"/>
      <c r="J161" s="12"/>
    </row>
    <row r="162" spans="1:10" s="4" customFormat="1" ht="12.75">
      <c r="A162" s="4" t="s">
        <v>35</v>
      </c>
      <c r="B162" s="12"/>
      <c r="C162" s="12"/>
      <c r="D162" s="12"/>
      <c r="E162" s="74"/>
      <c r="F162" s="74"/>
      <c r="G162" s="74"/>
      <c r="H162" s="12"/>
      <c r="I162" s="12"/>
      <c r="J162" s="12"/>
    </row>
    <row r="163" spans="1:10" s="4" customFormat="1" ht="12.75">
      <c r="A163" s="47" t="s">
        <v>43</v>
      </c>
      <c r="B163" s="12"/>
      <c r="C163" s="12"/>
      <c r="D163" s="12"/>
      <c r="E163" s="74"/>
      <c r="F163" s="74"/>
      <c r="G163" s="74"/>
      <c r="H163" s="12"/>
      <c r="I163" s="12"/>
      <c r="J163" s="12"/>
    </row>
    <row r="164" spans="1:10" s="4" customFormat="1" ht="12.75">
      <c r="A164" s="47" t="s">
        <v>36</v>
      </c>
      <c r="B164" s="12"/>
      <c r="C164" s="12"/>
      <c r="D164" s="12"/>
      <c r="E164" s="74"/>
      <c r="F164" s="74"/>
      <c r="G164" s="74"/>
      <c r="H164" s="12"/>
      <c r="I164" s="12"/>
      <c r="J164" s="12"/>
    </row>
    <row r="165" spans="1:10" s="4" customFormat="1" ht="12.75">
      <c r="A165" s="62" t="s">
        <v>61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s="4" customFormat="1" ht="12.75">
      <c r="A166" s="62" t="s">
        <v>73</v>
      </c>
      <c r="B166" s="12"/>
      <c r="C166" s="12"/>
      <c r="D166" s="12"/>
      <c r="E166" s="74"/>
      <c r="F166" s="74"/>
      <c r="G166" s="74"/>
      <c r="H166" s="12"/>
      <c r="I166" s="12"/>
      <c r="J166" s="12"/>
    </row>
    <row r="167" spans="1:10" s="4" customFormat="1" ht="12.75">
      <c r="A167" s="4" t="s">
        <v>48</v>
      </c>
      <c r="B167" s="12"/>
      <c r="C167" s="12"/>
      <c r="D167" s="12"/>
      <c r="E167" s="74"/>
      <c r="F167" s="74"/>
      <c r="G167" s="74"/>
      <c r="H167" s="12"/>
      <c r="I167" s="12"/>
      <c r="J167" s="12"/>
    </row>
    <row r="168" spans="1:10" s="4" customFormat="1" ht="12.75">
      <c r="A168" s="4" t="s">
        <v>63</v>
      </c>
      <c r="B168" s="12"/>
      <c r="C168" s="12"/>
      <c r="D168" s="12"/>
      <c r="E168" s="74"/>
      <c r="F168" s="74"/>
      <c r="G168" s="74"/>
      <c r="H168" s="12"/>
      <c r="I168" s="12"/>
      <c r="J168" s="12"/>
    </row>
    <row r="169" spans="1:10" s="4" customFormat="1" ht="12.75">
      <c r="A169" s="4" t="s">
        <v>74</v>
      </c>
      <c r="B169" s="12"/>
      <c r="C169" s="12"/>
      <c r="D169" s="12"/>
      <c r="E169" s="74"/>
      <c r="F169" s="74"/>
      <c r="G169" s="74"/>
      <c r="H169" s="12"/>
      <c r="I169" s="12"/>
      <c r="J169" s="12"/>
    </row>
    <row r="170" ht="12.75">
      <c r="A170" s="4" t="s">
        <v>51</v>
      </c>
    </row>
    <row r="171" ht="12.75">
      <c r="A171" s="4" t="s">
        <v>77</v>
      </c>
    </row>
    <row r="172" ht="12.75">
      <c r="A172" s="4" t="s">
        <v>27</v>
      </c>
    </row>
  </sheetData>
  <sheetProtection/>
  <mergeCells count="23">
    <mergeCell ref="A90:G90"/>
    <mergeCell ref="B8:D8"/>
    <mergeCell ref="A23:G23"/>
    <mergeCell ref="A4:G4"/>
    <mergeCell ref="A2:G2"/>
    <mergeCell ref="A6:G6"/>
    <mergeCell ref="E9:G9"/>
    <mergeCell ref="B92:D92"/>
    <mergeCell ref="B142:D142"/>
    <mergeCell ref="A140:G140"/>
    <mergeCell ref="A122:G122"/>
    <mergeCell ref="B25:D25"/>
    <mergeCell ref="B42:D42"/>
    <mergeCell ref="B60:D60"/>
    <mergeCell ref="B76:D76"/>
    <mergeCell ref="A106:G106"/>
    <mergeCell ref="A74:G74"/>
    <mergeCell ref="A58:G58"/>
    <mergeCell ref="E26:G26"/>
    <mergeCell ref="E43:G43"/>
    <mergeCell ref="B108:D108"/>
    <mergeCell ref="B124:D124"/>
    <mergeCell ref="A40:G40"/>
  </mergeCells>
  <printOptions horizontalCentered="1"/>
  <pageMargins left="0.5905511811023623" right="0.5905511811023623" top="0.3937007874015748" bottom="0.5905511811023623" header="0.5118110236220472" footer="0.5118110236220472"/>
  <pageSetup horizontalDpi="1200" verticalDpi="12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2008-08-11T14:48:34Z</cp:lastPrinted>
  <dcterms:created xsi:type="dcterms:W3CDTF">1999-11-09T10:39:11Z</dcterms:created>
  <dcterms:modified xsi:type="dcterms:W3CDTF">2012-03-12T10:10:46Z</dcterms:modified>
  <cp:category/>
  <cp:version/>
  <cp:contentType/>
  <cp:contentStatus/>
</cp:coreProperties>
</file>