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2015" activeTab="0"/>
  </bookViews>
  <sheets>
    <sheet name="INHOUD" sheetId="1" r:id="rId1"/>
    <sheet name="09_nivover01" sheetId="2" r:id="rId2"/>
    <sheet name="09_nivover02" sheetId="3" r:id="rId3"/>
    <sheet name="09_nivover_03" sheetId="4" r:id="rId4"/>
    <sheet name="09_nivover04" sheetId="5" r:id="rId5"/>
    <sheet name="09_nivover_05" sheetId="6" r:id="rId6"/>
    <sheet name="09_nivover_06" sheetId="7" r:id="rId7"/>
    <sheet name="09_nivover_07" sheetId="8" r:id="rId8"/>
    <sheet name="09_nivover_08" sheetId="9" r:id="rId9"/>
    <sheet name="09_nivover_09" sheetId="10" r:id="rId10"/>
    <sheet name="09_nivover_10" sheetId="11" r:id="rId11"/>
    <sheet name="09_nivover_11" sheetId="12" r:id="rId12"/>
    <sheet name="09_nivover_12" sheetId="13" r:id="rId13"/>
    <sheet name="09_nivover_13" sheetId="14" r:id="rId14"/>
  </sheets>
  <definedNames>
    <definedName name="_xlnm.Print_Area" localSheetId="8">'09_nivover_08'!#REF!</definedName>
    <definedName name="_xlnm.Print_Area" localSheetId="9">'09_nivover_09'!$A$1:$K$35</definedName>
    <definedName name="_xlnm.Print_Area" localSheetId="10">'09_nivover_10'!$A$1:$E$57</definedName>
    <definedName name="_xlnm.Print_Area" localSheetId="12">'09_nivover_12'!$A$1:$P$24</definedName>
    <definedName name="CC">#REF!</definedName>
    <definedName name="cg" localSheetId="6">'09_nivover_06'!#REF!</definedName>
    <definedName name="cijfergegevens0910" localSheetId="6">'09_nivover_06'!#REF!</definedName>
  </definedNames>
  <calcPr fullCalcOnLoad="1"/>
</workbook>
</file>

<file path=xl/sharedStrings.xml><?xml version="1.0" encoding="utf-8"?>
<sst xmlns="http://schemas.openxmlformats.org/spreadsheetml/2006/main" count="895" uniqueCount="383">
  <si>
    <t>Privaatrechtelijk</t>
  </si>
  <si>
    <t>Provincie</t>
  </si>
  <si>
    <t>Gemeente</t>
  </si>
  <si>
    <t>J</t>
  </si>
  <si>
    <t>M</t>
  </si>
  <si>
    <t>Antwerpen</t>
  </si>
  <si>
    <t>Vlaams-Brabant</t>
  </si>
  <si>
    <t>Brussels Hoofdstedelijk Gewest</t>
  </si>
  <si>
    <t>West-Vlaanderen</t>
  </si>
  <si>
    <t>Oost-Vlaanderen</t>
  </si>
  <si>
    <t>Limburg</t>
  </si>
  <si>
    <t>Totaal</t>
  </si>
  <si>
    <t>T</t>
  </si>
  <si>
    <t>Gemeenschapsonderwijs</t>
  </si>
  <si>
    <t>ASO</t>
  </si>
  <si>
    <t>TSO</t>
  </si>
  <si>
    <t>BSO</t>
  </si>
  <si>
    <t>KSO</t>
  </si>
  <si>
    <t>Onthaalklas voor anderstalige nieuwkomers</t>
  </si>
  <si>
    <t>Eerste graad</t>
  </si>
  <si>
    <t>INTERNATEN PER NET</t>
  </si>
  <si>
    <t>Aantal internaten</t>
  </si>
  <si>
    <t>Gewoon kleuteronderwijs</t>
  </si>
  <si>
    <t>Buitengewoon kleuteronderwijs</t>
  </si>
  <si>
    <t>Buitengewoon lager onderwijs</t>
  </si>
  <si>
    <t>Gewoon voltijds secundair onderwijs</t>
  </si>
  <si>
    <t>Deeltijds secundair onderwijs</t>
  </si>
  <si>
    <t>Buitengewoon secundair onderwijs</t>
  </si>
  <si>
    <t>Vlaamse</t>
  </si>
  <si>
    <t>Gemeenschapscomm.</t>
  </si>
  <si>
    <t>AANTAL INTERNEN PER ONDERWIJSNIVEAU EN PER NET VAN HET INTERNAAT (1)(2)</t>
  </si>
  <si>
    <t>AANTAL INTERNEN PER PROVINCIE EN PER NET VAN HET INTERNAAT (1)(2)</t>
  </si>
  <si>
    <t>(1) Gegevens op basis van KB. nr. 456 van 10/9/1986. Gegevens van internaten met minder dan 30 internen worden niet opgenomen gezien ze niet subsidieerbaar of financierbaar zijn.</t>
  </si>
  <si>
    <t>(2) Volgende leerlingen werden niet in de statistieken opgenomen :</t>
  </si>
  <si>
    <t>Geboortejaar</t>
  </si>
  <si>
    <t>AANTAL INTERNEN PER GEBOORTEJAAR</t>
  </si>
  <si>
    <t>CENTRA VOOR LEERLINGENBEGELEIDING</t>
  </si>
  <si>
    <t>Aantal centra per provincie en soort inrichtende macht</t>
  </si>
  <si>
    <t>Gemeen-</t>
  </si>
  <si>
    <t>schaps-</t>
  </si>
  <si>
    <t>Gemeenchaps-</t>
  </si>
  <si>
    <t>onderwijs</t>
  </si>
  <si>
    <t>commissie</t>
  </si>
  <si>
    <t>Centra voor leerlingenbegeleiding</t>
  </si>
  <si>
    <t>Permanente ondersteuningscel</t>
  </si>
  <si>
    <t>1*</t>
  </si>
  <si>
    <t>Algemeen totaal</t>
  </si>
  <si>
    <t>* voor alle gesubsidieerde officiële centra</t>
  </si>
  <si>
    <t>PERSONEEL VAN DE CENTRA VOOR LEERLINGENBEGELEIDING NAAR STATUUT EN GESLACHT</t>
  </si>
  <si>
    <t>Vastbenoemden</t>
  </si>
  <si>
    <t>Tijdelijken</t>
  </si>
  <si>
    <t>V</t>
  </si>
  <si>
    <t>Nascholing</t>
  </si>
  <si>
    <t>Basisonderwijs</t>
  </si>
  <si>
    <t>Secundair onderwijs</t>
  </si>
  <si>
    <t>Basisonderwijs (1)</t>
  </si>
  <si>
    <t>Secundair onderwijs (2)</t>
  </si>
  <si>
    <t>Begrotingsjaar</t>
  </si>
  <si>
    <t>(1) Gewoon en buitengewoon basisonderwijs.</t>
  </si>
  <si>
    <t>(2) Gewoon en buitengewoon secundair onderwijs.</t>
  </si>
  <si>
    <t>BIJ DE EXAMENCOMMISSIE VAN DE VLAAMSE GEMEENSCHAP</t>
  </si>
  <si>
    <t>VOOR HET VOLTIJDS SECUNDAIR ONDERWIJS</t>
  </si>
  <si>
    <t>Ingeschreven</t>
  </si>
  <si>
    <t>Deelgenomen</t>
  </si>
  <si>
    <t>Niet-geslaagd</t>
  </si>
  <si>
    <t>Deelattest/vakattest</t>
  </si>
  <si>
    <t>Getuigschrift/diploma behaald</t>
  </si>
  <si>
    <t xml:space="preserve">2de zittijd </t>
  </si>
  <si>
    <t>Onderwijsnet</t>
  </si>
  <si>
    <t>GO</t>
  </si>
  <si>
    <t>VGO</t>
  </si>
  <si>
    <t>OGO</t>
  </si>
  <si>
    <t>van de nascholingskredieten.</t>
  </si>
  <si>
    <t>Inrichtende macht</t>
  </si>
  <si>
    <t>VSKO</t>
  </si>
  <si>
    <t>VONAC</t>
  </si>
  <si>
    <t>STEINER</t>
  </si>
  <si>
    <t>NaPCO</t>
  </si>
  <si>
    <t xml:space="preserve">METHODE </t>
  </si>
  <si>
    <t>OVSG</t>
  </si>
  <si>
    <t>POVPO</t>
  </si>
  <si>
    <t>LEERLINGENVERVOER</t>
  </si>
  <si>
    <t>Gemeenschaps-</t>
  </si>
  <si>
    <t xml:space="preserve">Gesubsidieerd </t>
  </si>
  <si>
    <t>Gesubsidieerd</t>
  </si>
  <si>
    <t>onderwijs (1)</t>
  </si>
  <si>
    <t>vrij onderwijs</t>
  </si>
  <si>
    <t xml:space="preserve">officieel onderwijs </t>
  </si>
  <si>
    <t xml:space="preserve">   Gewoon</t>
  </si>
  <si>
    <t xml:space="preserve">   Buitengewoon</t>
  </si>
  <si>
    <t>AANTAL VERVOERDE LEERLINGEN NAAR VERVOERSVORM</t>
  </si>
  <si>
    <t xml:space="preserve">vrij onderwijs </t>
  </si>
  <si>
    <t>Collectief vervoerde leerlingen (2)</t>
  </si>
  <si>
    <t>Individueel vervoerde leerlingen (3)</t>
  </si>
  <si>
    <t>(1) Voor het Gemeenschapsonderwijs zijn alleen de leerlingen binnen de zones opgenomen.</t>
  </si>
  <si>
    <t xml:space="preserve">(2) Een collectief vervoerde leerling is een leerling die gebruikmaakt van een door de Vlaamse Gemeenschap </t>
  </si>
  <si>
    <t xml:space="preserve">      betaalde of gesubsidieerde bijzondere ophaaldienst met een capaciteit van minimum 7 plaatsen.</t>
  </si>
  <si>
    <t xml:space="preserve">      Vanaf 1 september 2001 wordt het collectief vervoer georganiseerd door de Vlaamse Vervoersmaatschappij.</t>
  </si>
  <si>
    <t xml:space="preserve">(3) Een individueel vervoerde leerling is een leerling die gebruik maakt van het openbaar vervoer en/of </t>
  </si>
  <si>
    <t xml:space="preserve">      gebruik maakt van een voertuig van minder dan 7 plaatsen en waarvoor de Vlaamse Gemeenschap </t>
  </si>
  <si>
    <t xml:space="preserve">      tussenkomt in de vervoerskosten op basis van de officiële abonnementstarieven.</t>
  </si>
  <si>
    <t>Kalenderjaar</t>
  </si>
  <si>
    <t>Leerplichtonderwijs</t>
  </si>
  <si>
    <t>Hoger onderwijs</t>
  </si>
  <si>
    <t>Autonoom</t>
  </si>
  <si>
    <t>Gewoon basisonderwijs</t>
  </si>
  <si>
    <t>Gewoon secundair onderwijs</t>
  </si>
  <si>
    <t>Buitengewoon basisonderwijs</t>
  </si>
  <si>
    <t>CLB</t>
  </si>
  <si>
    <t>Nieuwbouw + modernisering</t>
  </si>
  <si>
    <t>Nieuwbouw + modernisering + geschiktmaking</t>
  </si>
  <si>
    <t>Modernisering</t>
  </si>
  <si>
    <t>Nieuwbouw</t>
  </si>
  <si>
    <t>Nieuwbouw + geschiktmaking</t>
  </si>
  <si>
    <t>(1) Nieuwbouw: de oprichting van een volledig nieuw gebouw of vleugel met het oog op een uitbreiding van de bestaande oppervlakte.</t>
  </si>
  <si>
    <t>Bedrag aan goedgekeurde subsidies t.b.v.</t>
  </si>
  <si>
    <t>(1) Machtigingen: kredieten die in de Vlaamse begroting aan AGIOn worden toegewezen en waarvoor AGIOn engagementen voor infrastructuurdossiers mag aangaan.</t>
  </si>
  <si>
    <t>Aanvragen</t>
  </si>
  <si>
    <t>Toegekend</t>
  </si>
  <si>
    <t>Geweigerd</t>
  </si>
  <si>
    <t xml:space="preserve">Gemiddelde </t>
  </si>
  <si>
    <t xml:space="preserve">om financiële </t>
  </si>
  <si>
    <t>toelage</t>
  </si>
  <si>
    <t>SECUNDAIR ONDERWIJS</t>
  </si>
  <si>
    <t>t.o.v het totaal</t>
  </si>
  <si>
    <t>t.o.v de eigen groep</t>
  </si>
  <si>
    <t>Gemiddeld</t>
  </si>
  <si>
    <t>Socio-professionele groep</t>
  </si>
  <si>
    <t>globaal</t>
  </si>
  <si>
    <t xml:space="preserve"> bedrag</t>
  </si>
  <si>
    <t>%</t>
  </si>
  <si>
    <t>in EUR</t>
  </si>
  <si>
    <t>Arbeider</t>
  </si>
  <si>
    <t>Bediende</t>
  </si>
  <si>
    <t>Handelaar</t>
  </si>
  <si>
    <t>Ambachtsman</t>
  </si>
  <si>
    <t>Vrij beroep</t>
  </si>
  <si>
    <t>Landbouwer</t>
  </si>
  <si>
    <t>Zonder beroep</t>
  </si>
  <si>
    <t>Onthaalouder</t>
  </si>
  <si>
    <t>(2)</t>
  </si>
  <si>
    <t>HOGER ONDERWIJS</t>
  </si>
  <si>
    <t xml:space="preserve">Internaten van het Gemeenschapsonderwijs - 'tehuizen voor kinderen wier ouders geen vaste verblijfplaats hebben' </t>
  </si>
  <si>
    <t>Evolutie aantal internaten en internen per onderwijsniveau</t>
  </si>
  <si>
    <t>Gewoon lager onderwijs</t>
  </si>
  <si>
    <t>Schooljaar</t>
  </si>
  <si>
    <t>2004-2005</t>
  </si>
  <si>
    <t xml:space="preserve"> leerlingen van het hoger niet-universitair onderwijs</t>
  </si>
  <si>
    <t xml:space="preserve"> leerlingen van de Europese scholen</t>
  </si>
  <si>
    <t>2007-2008</t>
  </si>
  <si>
    <t>2de afdeling: diploma secundair onderwijs (ASO)</t>
  </si>
  <si>
    <t>3de afdeling: diploma secundair onderwijs (TSO/BSO/KSO)</t>
  </si>
  <si>
    <t>aantal internen afkomstig uit het</t>
  </si>
  <si>
    <t>KO</t>
  </si>
  <si>
    <t>LO</t>
  </si>
  <si>
    <t>SO</t>
  </si>
  <si>
    <t>HO</t>
  </si>
  <si>
    <t>1991-1992</t>
  </si>
  <si>
    <t>1992-1993</t>
  </si>
  <si>
    <t>1993-1994</t>
  </si>
  <si>
    <t>1994-1995</t>
  </si>
  <si>
    <t>1995-1996</t>
  </si>
  <si>
    <t>1996-1997</t>
  </si>
  <si>
    <t>1997-1998</t>
  </si>
  <si>
    <t>1998-1999</t>
  </si>
  <si>
    <t>1999-2000</t>
  </si>
  <si>
    <t>2000-2001</t>
  </si>
  <si>
    <t>2001-2002</t>
  </si>
  <si>
    <t>2002-2003</t>
  </si>
  <si>
    <t>2003-2004</t>
  </si>
  <si>
    <t>2005-2006</t>
  </si>
  <si>
    <t>2006-2007</t>
  </si>
  <si>
    <t xml:space="preserve">     Ze zijn dus niet opgenomen in deze tabel.</t>
  </si>
  <si>
    <t>KO : kleuteronderwijs</t>
  </si>
  <si>
    <t>LO : lager onderwijs</t>
  </si>
  <si>
    <t>SO : secundair onderwijs</t>
  </si>
  <si>
    <t xml:space="preserve">HO : hoger onderwijs </t>
  </si>
  <si>
    <t>SCHOOL- EN STUDIETOELAGEN PER ONDERWIJSNIVEAU (1)</t>
  </si>
  <si>
    <t>Ambtenaar</t>
  </si>
  <si>
    <t>Met brugpensioen</t>
  </si>
  <si>
    <t>Met pensioen</t>
  </si>
  <si>
    <t>Rechthebbende op ziekte- of invaliditeitsvergoeding</t>
  </si>
  <si>
    <t>Rechthebbenden op leefloon/bestaansminimum</t>
  </si>
  <si>
    <t>Rechthebbenden op tegemoetkoming mindervaliden</t>
  </si>
  <si>
    <t>Tijdskrediet</t>
  </si>
  <si>
    <t>Werkloos</t>
  </si>
  <si>
    <t>(2) Een weigering om andere dan financiële redenen is meestal om pedagogische redenen.</t>
  </si>
  <si>
    <t>(3) Andere: aanvragen naar beraad, in wacht, te laat ingediend, doorverwezen, zonder gevolg, enz…</t>
  </si>
  <si>
    <t>Andere (3)</t>
  </si>
  <si>
    <t>(2) Gebaseerd op de socio-professionele status van de persoon die instaat voor het onderhoud van de leerling/student.</t>
  </si>
  <si>
    <t>(3) Omdat een aantal dossiers niet ingedeeld kon worden naar socio-professionele groep is een vergelijking met de percentages van voorgaande schooljaren</t>
  </si>
  <si>
    <t>INTERNATEN EN INTERNEN</t>
  </si>
  <si>
    <t>Evolutie aantal gesubsidieerde/gefinancierde internen per onderwijsnet en onderwijsniveau (1)</t>
  </si>
  <si>
    <t>Gemeenschapsonderwijs (GO)</t>
  </si>
  <si>
    <t>Gesubsidieerd officieel onderwijs (OGO)</t>
  </si>
  <si>
    <t>Gesubsidieerd vrij onderwijs (VGO)</t>
  </si>
  <si>
    <t>(3)</t>
  </si>
  <si>
    <t>(2)(3)</t>
  </si>
  <si>
    <t>2001-2002 (4)</t>
  </si>
  <si>
    <t>Evolutie aantal gesubsidieerde/gefinancierde internaten per onderwijsnet (1)</t>
  </si>
  <si>
    <t>(1) Internaten met minder dan 30 internen zijn NIET opgenomen in deze tabellen. Deze internaten zijn niet subsidieerbaar of financierbaar.</t>
  </si>
  <si>
    <t xml:space="preserve">(2) Bij de internaten van het Gemeenschapsonderwijs komen de de internen die afkomstig zijn uit het hoger onderwijs niet meer in aanmerking voor financiering vanaf het schooljaar 1996-1997. </t>
  </si>
  <si>
    <t>(4) Vanaf het schooljaar 2001-2002 zijn de internen die afkomstig zijn uit het buitengewoon onderwijs mee opgenomen in de cijfers.</t>
  </si>
  <si>
    <t>Onderwijsniveau</t>
  </si>
  <si>
    <t>Internaat</t>
  </si>
  <si>
    <t>Volwassenenonderwijs</t>
  </si>
  <si>
    <t>Soort werken</t>
  </si>
  <si>
    <t>Geschiktmakingswerken</t>
  </si>
  <si>
    <t>(2) Moderniseringswerken brengen de volledige geschiktmaking of een volledige verbouwing van gebouwen met zich mee, soms met inbegrip van hun</t>
  </si>
  <si>
    <t>structuren. Deze werken hebben tot doel de oppervlakten van onderwijsinstellingen, CLB’s of internaten te vermeerderen of aan te passen zonder</t>
  </si>
  <si>
    <t>uitbreiding van de bestaande gebouwen.</t>
  </si>
  <si>
    <t>(3) Geschiktmakingswerken hebben tot doel:</t>
  </si>
  <si>
    <t>Aankopen</t>
  </si>
  <si>
    <t>Modernisering + geschiktmaking</t>
  </si>
  <si>
    <t>Andere</t>
  </si>
  <si>
    <t>investeringen voor Rationeel Energiegebruik (REG) naar onderwijsnet</t>
  </si>
  <si>
    <t xml:space="preserve">  (a) bestaande situaties aan te passen aan de evoluerende pedagogische noden, en dit slechts in gedeelten van de gebouwen;</t>
  </si>
  <si>
    <t xml:space="preserve">  (b) de veiligheid van gebruikers en derden te verzekeren in overeenstemming met de bestaande reglementering inzake hygiëne, veiligheid en brandbeveiliging,</t>
  </si>
  <si>
    <t xml:space="preserve">  (c) het behoud van de waarde van het patrimonium door het voorkomen of het herstellen van sleet en veroudering (eigenaarsonderhoud).</t>
  </si>
  <si>
    <t xml:space="preserve">(1) In deze tabellen werd geen rekening gehouden met terugvorderingen of inhoudingen als gevolg van het niet tijdig aanwenden </t>
  </si>
  <si>
    <t xml:space="preserve">     Zij komen enkel nog in aanmerking voor de instandhouding van de internaten.</t>
  </si>
  <si>
    <t>(3) Omdat in de gesubsidieerde internaten de internen die afkomstig zijn uit het hoger onderwijs niet subsidieerbaar zijn, moet hun aantal niet meegedeeld worden aan het Beleidsdomein Onderwijs en Vorming.</t>
  </si>
  <si>
    <t>Aantal projecten</t>
  </si>
  <si>
    <t>Beleidsprioriteit</t>
  </si>
  <si>
    <t>Bedrag per voltijdse organieke betrekking (EUR)</t>
  </si>
  <si>
    <t>Aantal voltijdse  organieke betrekkingen (3)</t>
  </si>
  <si>
    <t>EVOLUTIE BEDRAG PER VOLTIJDSE ORGANIEKE BETREKKING</t>
  </si>
  <si>
    <t>(3) Afgerond naar boven of naar beneden.</t>
  </si>
  <si>
    <t>1ste afdeling : - getuigschrift 1ste graad</t>
  </si>
  <si>
    <t xml:space="preserve">                     - getuigschrift 2de graad</t>
  </si>
  <si>
    <t>thema 1</t>
  </si>
  <si>
    <t>thema 2</t>
  </si>
  <si>
    <t>thema 3</t>
  </si>
  <si>
    <t xml:space="preserve">  Gewoon basisonderwijs</t>
  </si>
  <si>
    <t xml:space="preserve">  Buitengewoon basisonderwijs</t>
  </si>
  <si>
    <t xml:space="preserve">  Gewoon secundair onderwijs</t>
  </si>
  <si>
    <t xml:space="preserve">  Buitengewoon secundair onderwijs</t>
  </si>
  <si>
    <t>NASCHOLING</t>
  </si>
  <si>
    <t>NASCHOLING VOOR DE SCHOLEN</t>
  </si>
  <si>
    <t>1.265 (3)</t>
  </si>
  <si>
    <t>1.317 (3)</t>
  </si>
  <si>
    <t>1.405 (3)</t>
  </si>
  <si>
    <t>1.422 (3)</t>
  </si>
  <si>
    <t>1.277 (3)</t>
  </si>
  <si>
    <t>4de afdeling: diploma verpleegkunde</t>
  </si>
  <si>
    <t>AGENTSCHAP VOOR INFRASTRUCTUUR IN HET ONDERWIJS (AGIOn)</t>
  </si>
  <si>
    <t>niet mogelijk. Bij de berekening van de percentages t.o.v. het totaal werd de categorie 'onbekend' buiten beschouwing gelaten.</t>
  </si>
  <si>
    <t>volwassenenonderwijs, het deeltijds kunstonderwijs en de centra voor leerlingenbegeleiding.</t>
  </si>
  <si>
    <t>(1) In de begroting 2008 werd voor het eerst een bedrag nascholing op initiatief van de scholen ingeschreven voor het</t>
  </si>
  <si>
    <t>Volwassenenonderwijs (2)</t>
  </si>
  <si>
    <t>Deeltijds kunstonderwijs (2)</t>
  </si>
  <si>
    <t>Centra voor leerlingenbegeleiding (CLB)(2)</t>
  </si>
  <si>
    <t>(2) In de begroting 2008 werd voor het eerst een bedrag nascholing op initiatief van de scholen ingeschreven voor het</t>
  </si>
  <si>
    <t>Deeltijds kunstonderwijs</t>
  </si>
  <si>
    <t>AANTAL VERVOERDE LEERLINGEN PER ONDERWIJSNIVEAU EN PER ONDERWIJSNET</t>
  </si>
  <si>
    <t>Totaal basisonderwijs</t>
  </si>
  <si>
    <t>Totaal secundair onderwijs</t>
  </si>
  <si>
    <t xml:space="preserve"> leerlingen van het universitair onderwijs</t>
  </si>
  <si>
    <t>2008-2009</t>
  </si>
  <si>
    <t>Kleuteronderwijs</t>
  </si>
  <si>
    <t>Lager onderwijs</t>
  </si>
  <si>
    <t>Basiseducatie</t>
  </si>
  <si>
    <t>volwassenenonderwijs, het deeltijds kunstonderwijs en de centra voor leerlingenbegeleiding. Voor basiseducatie was dat in de begroting 2009.</t>
  </si>
  <si>
    <t>Basiseducatie (2)</t>
  </si>
  <si>
    <t>2002</t>
  </si>
  <si>
    <t>2003</t>
  </si>
  <si>
    <t>2004</t>
  </si>
  <si>
    <t>2005</t>
  </si>
  <si>
    <t>2006</t>
  </si>
  <si>
    <t>2007</t>
  </si>
  <si>
    <t>2008</t>
  </si>
  <si>
    <t>2009</t>
  </si>
  <si>
    <t>op initiatief van de scholen</t>
  </si>
  <si>
    <t>op initiatief van de koepels</t>
  </si>
  <si>
    <t xml:space="preserve">  Basisonderwijs</t>
  </si>
  <si>
    <t xml:space="preserve">  Secundair onderwijs</t>
  </si>
  <si>
    <t>op initiatief van de Vlaamse regering</t>
  </si>
  <si>
    <t>(2) In de begroting 2009 werd voor het eerst een bedrag nascholing op initiatief van de scholen ingeschreven voor basiseducatie.</t>
  </si>
  <si>
    <t xml:space="preserve">EVOLUTIE VAN HET NASCHOLINGSBUDGET (in duizend EUR) </t>
  </si>
  <si>
    <t>1ste zittijd</t>
  </si>
  <si>
    <t>Aantal</t>
  </si>
  <si>
    <t>aanvragen</t>
  </si>
  <si>
    <t>of andere reden (2)</t>
  </si>
  <si>
    <t>(1) Schooltoelagen worden toegekend aan leerlingen van het basis- en secundair onderwijs; studietoelagen worden toegekend aan de studenten van het hoger onderwijs.</t>
  </si>
  <si>
    <t>KLEUTERONDERWIJS</t>
  </si>
  <si>
    <t>LAGER ONDERWIJS</t>
  </si>
  <si>
    <t>(1) Schooltoelagen worden toegekend aan leerlingen van het basis- en secundair onderwijs; studietoelagen worden toegekend aan studenten van het hoger onderwijs.</t>
  </si>
  <si>
    <t>SCHOOL- EN STUDIETOELAGEN PER SOCIO-PROFESSIONELE GROEP (1)(2)(3)</t>
  </si>
  <si>
    <t>Schooljaar 2009-2010</t>
  </si>
  <si>
    <t>2009-2010</t>
  </si>
  <si>
    <t>VERDELING KREDIETEN NASCHOLING VOOR DE KOEPELS - 2010 (in EUR)</t>
  </si>
  <si>
    <t>INSCHRIJVINGEN EN RESULTATEN IN 2009</t>
  </si>
  <si>
    <t>Bedrag aan machtigingen en aan goedgekeurde subsidies in het kalenderjaar 2009 (in EUR)</t>
  </si>
  <si>
    <t>Bedrag goedgekeurde subsidies in 2009 naar provincie</t>
  </si>
  <si>
    <t>Bedrag aan goedgekeurde subsidies in 2009 naar soort werken (1)(2)(3)</t>
  </si>
  <si>
    <t>Totaal 2009</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</si>
  <si>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</si>
  <si>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</si>
  <si>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</si>
  <si>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</si>
  <si>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</si>
  <si>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</si>
  <si>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</si>
  <si>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</si>
  <si>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</si>
  <si>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</si>
  <si>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</si>
  <si>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</si>
  <si>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</si>
  <si>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</si>
  <si>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</si>
  <si>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</si>
  <si>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</si>
  <si>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</si>
  <si>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</si>
  <si>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</si>
  <si>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</si>
  <si>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</si>
  <si>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</si>
  <si>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1976</t>
  </si>
  <si>
    <t>1975</t>
  </si>
  <si>
    <t>1974</t>
  </si>
  <si>
    <t>1969</t>
  </si>
  <si>
    <t>1967</t>
  </si>
  <si>
    <t>1959</t>
  </si>
  <si>
    <t xml:space="preserve">  Centra voor Volwassenenonderwijs (1)</t>
  </si>
  <si>
    <t xml:space="preserve">  Centra voor Basiseducatie (2)</t>
  </si>
  <si>
    <t xml:space="preserve">  Centra voor Leerlingenbegeleiding (1)</t>
  </si>
  <si>
    <t xml:space="preserve">  Deeltijds kunstonderwijs (1)</t>
  </si>
  <si>
    <t>2010 (3)</t>
  </si>
  <si>
    <t>(3) Als gevolg van de in 2010 doorgevoerde besparingsoefening, werden de nascholingsmiddelen met ongeveer 20% beperkt.</t>
  </si>
  <si>
    <t>herstelgerichte methodieken</t>
  </si>
  <si>
    <t>studiekeuze en studiekeuzebegeleiding</t>
  </si>
  <si>
    <t>lokaal professionaliseringsbeleid</t>
  </si>
  <si>
    <t>(4) Als gevolg van de in 2010 doorgevoerde besparingsoefening, werden de nascholingsmiddelen met ongeveer 20% beperkt.</t>
  </si>
  <si>
    <t>2010 (4)</t>
  </si>
  <si>
    <t xml:space="preserve">     Dit heeft een daling van het bedrag per voltijdse roganieke betrekking tot gevolg.</t>
  </si>
  <si>
    <t>Aantal budgettaire fulltime-equivalenten in januari 2010 (1)</t>
  </si>
  <si>
    <t>(1) In deze tabel werd het personeel van de Vlaamse Gemeenschapscommissie bij Gemeente geteld.</t>
  </si>
  <si>
    <t>Aanvraagjaar 2009-2010 - toestand op 18 november 2010</t>
  </si>
  <si>
    <t>Aanvraagjaar 2009-2010 - zoals gekend op 18 november 2010</t>
  </si>
  <si>
    <t>Student aan een hogeschool of universiteit</t>
  </si>
  <si>
    <t>Bedrag aan goedgekeurde subsidies in 2009 naar onderwijsniveau</t>
  </si>
  <si>
    <t>VERDELING KREDIETEN NASCHOLING OP INITIATIEF VAN DE VLAAMSE REGERING - 2010 (in EUR)(1)</t>
  </si>
  <si>
    <t>(1) Omwille van besparingsmaatregelen werd het budget éénmalig gehalveerd.</t>
  </si>
  <si>
    <t>Bedrag machtigingen (1)</t>
  </si>
  <si>
    <t>VERDELING KREDIETEN NASCHOLING VOOR DE SCHOLEN - 2010  (in EUR) (1)(3)</t>
  </si>
  <si>
    <t/>
  </si>
  <si>
    <t>AANTAL INTERNEN PER NET VAN HET INTERNAAT EN PER ONDERWIJSVORM van het gewoon voltijds secundair onderwijs (1)(2)(3)(4)</t>
  </si>
  <si>
    <t>Gewoon voltijds secundair onderwijs (3)</t>
  </si>
  <si>
    <t>HBO5 verpleegkunde (3)</t>
  </si>
  <si>
    <t>(3) In 2009-2010 werd de vroegere opleiding verpleegkunde van de 4de graad omgevormd tot hoger beroepsonderwijs (HBO5 verpleegkunde). HBO5 verpleegkunde behoort niet meer tot het gewoon voltijds secundair onderwijs.</t>
  </si>
  <si>
    <t>HBO5</t>
  </si>
  <si>
    <t>HBO5 : HBO5 verpleegkunde</t>
  </si>
  <si>
    <t>(5) In 2009-2010 werd de vroegere opleiding verpleegkunde van de 4de graad omgevormd tot hoger beroepsonderwijs (HBO5 verpleegkunde). HBO5 verpleegkunde behoort niet meer tot het gewoon voltijds secundair onderwijs.</t>
  </si>
  <si>
    <t>2009-2010 (5)</t>
  </si>
  <si>
    <t>NIVEAUOVERSCHRIJDENDE GEGEVENS</t>
  </si>
  <si>
    <t>09_nivover01</t>
  </si>
  <si>
    <t>Internen en internaten naar soort inrichtende macht, onderwijsniveau, provincie en onderwijsvorm</t>
  </si>
  <si>
    <t>09_nivover02</t>
  </si>
  <si>
    <t>Internen naar leeftijd en soort inrichtende macht</t>
  </si>
  <si>
    <t>09_nivover03</t>
  </si>
  <si>
    <t>Evolutie aantal internaten en internen per onderwjisnet en onderwijsniveau</t>
  </si>
  <si>
    <t>09_nivover04</t>
  </si>
  <si>
    <t xml:space="preserve">Evolutie aantal internaten van het Gemeenschapsonderwijs (en aantal internen) - 'tehuizen voor kinderen wier ouders geen vaste verblijfplaats hebben' </t>
  </si>
  <si>
    <t>09_nivover05</t>
  </si>
  <si>
    <t>Aantal CLB's per provincie en soort inrichtende macht + aantal budgettaire fulltime equivalenten</t>
  </si>
  <si>
    <t>09_nivover06</t>
  </si>
  <si>
    <t>School- en studietoelagen 2009-2010: aantal aanvragen, aantal toegekend, bedrag toegekend</t>
  </si>
  <si>
    <t>09_nivover07</t>
  </si>
  <si>
    <t>School- en studietoelagen 2009-2010 per socio-professionele groep van de aanvrager</t>
  </si>
  <si>
    <t>09_nivover08</t>
  </si>
  <si>
    <t>Leerlingenvervoer per onderwijsniveau en onderwijsnet</t>
  </si>
  <si>
    <t>09_nivover09</t>
  </si>
  <si>
    <t>Nascholing: evolutie van het nascholingsbudget</t>
  </si>
  <si>
    <t>09_nivover10</t>
  </si>
  <si>
    <t>Nascholing: verdeling kredieten nascholing voor de scholen, nascholing voor de koepels en nascholing op initiatief van de Vlaamse regering</t>
  </si>
  <si>
    <t>09_nivover11</t>
  </si>
  <si>
    <t>Nascholing voor de scholen: evolutie bedrag per voltijdse organieke betrekking</t>
  </si>
  <si>
    <t>09_nivover12</t>
  </si>
  <si>
    <t>09_nivover13</t>
  </si>
  <si>
    <t>Agentschap voor infrastructuur in het onderwijs: bedrag aan machtigingen en aan goedgekeurde subsidies in het kalenderjaar 2009</t>
  </si>
  <si>
    <t>Examencommissie van de Vlaamse Gemeenschap voor het gewoon voltijds secundair onderwijs: ingeschreven, deelgenomen, behaald attest/diploma</t>
  </si>
</sst>
</file>

<file path=xl/styles.xml><?xml version="1.0" encoding="utf-8"?>
<styleSheet xmlns="http://schemas.openxmlformats.org/spreadsheetml/2006/main">
  <numFmts count="59">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BF&quot;;\-#,##0\ &quot;BF&quot;"/>
    <numFmt numFmtId="165" formatCode="#,##0\ &quot;BF&quot;;[Red]\-#,##0\ &quot;BF&quot;"/>
    <numFmt numFmtId="166" formatCode="#,##0.00\ &quot;BF&quot;;\-#,##0.00\ &quot;BF&quot;"/>
    <numFmt numFmtId="167" formatCode="#,##0.00\ &quot;BF&quot;;[Red]\-#,##0.00\ &quot;BF&quot;"/>
    <numFmt numFmtId="168" formatCode="_-* #,##0\ &quot;BF&quot;_-;\-* #,##0\ &quot;BF&quot;_-;_-* &quot;-&quot;\ &quot;BF&quot;_-;_-@_-"/>
    <numFmt numFmtId="169" formatCode="_-* #,##0\ _B_F_-;\-* #,##0\ _B_F_-;_-* &quot;-&quot;\ _B_F_-;_-@_-"/>
    <numFmt numFmtId="170" formatCode="_-* #,##0.00\ &quot;BF&quot;_-;\-* #,##0.00\ &quot;BF&quot;_-;_-* &quot;-&quot;??\ &quot;BF&quot;_-;_-@_-"/>
    <numFmt numFmtId="171" formatCode="_-* #,##0.00\ _B_F_-;\-* #,##0.00\ _B_F_-;_-* &quot;-&quot;??\ _B_F_-;_-@_-"/>
    <numFmt numFmtId="172" formatCode="#,##0;0;&quot;-&quot;"/>
    <numFmt numFmtId="173" formatCode="#,##0;;&quot;-&quot;"/>
    <numFmt numFmtId="174" formatCode="#,##0.0"/>
    <numFmt numFmtId="175" formatCode="#,##0.00_ ;\-#,##0.00\ "/>
    <numFmt numFmtId="176" formatCode="#,##0\ &quot;BEF&quot;;\-#,##0\ &quot;BEF&quot;"/>
    <numFmt numFmtId="177" formatCode="#,##0.00\ &quot;EUR&quot;"/>
    <numFmt numFmtId="178" formatCode="#,##0;\-0;&quot;-&quot;&quot; BF&quot;"/>
    <numFmt numFmtId="179" formatCode="#,##0;\-0;&quot;-&quot;"/>
    <numFmt numFmtId="180" formatCode="#,##0&quot; BEF&quot;;\-#,##0&quot; BEF&quot;"/>
    <numFmt numFmtId="181" formatCode="0.0"/>
    <numFmt numFmtId="182" formatCode="0.0%"/>
    <numFmt numFmtId="183" formatCode="0.000%"/>
    <numFmt numFmtId="184" formatCode="0.0000%"/>
    <numFmt numFmtId="185" formatCode="0.000000"/>
    <numFmt numFmtId="186" formatCode="&quot;£&quot;#,##0;[Red]\-&quot;£&quot;#,##0"/>
    <numFmt numFmtId="187" formatCode="&quot;£&quot;#,##0.00;[Red]\-&quot;£&quot;#,##0.00"/>
    <numFmt numFmtId="188" formatCode="0.00000"/>
    <numFmt numFmtId="189" formatCode="0.0000"/>
    <numFmt numFmtId="190" formatCode="0.000"/>
    <numFmt numFmtId="191" formatCode="0.0000000"/>
    <numFmt numFmtId="192" formatCode="_-* #,##0.0\ &quot;EUR&quot;_-;\-* #,##0.0\ &quot;EUR&quot;_-;_-* &quot;-&quot;\ &quot;EUR&quot;_-;_-@_-"/>
    <numFmt numFmtId="193" formatCode="_-* #,##0.00\ &quot;EUR&quot;_-;\-* #,##0.00\ &quot;EUR&quot;_-;_-* &quot;-&quot;\ &quot;EUR&quot;_-;_-@_-"/>
    <numFmt numFmtId="194" formatCode="&quot;Ja&quot;;&quot;Ja&quot;;&quot;Nee&quot;"/>
    <numFmt numFmtId="195" formatCode="&quot;Waar&quot;;&quot;Waar&quot;;&quot;Niet waar&quot;"/>
    <numFmt numFmtId="196" formatCode="&quot;Aan&quot;;&quot;Aan&quot;;&quot;Uit&quot;"/>
    <numFmt numFmtId="197" formatCode="[$€-2]\ #.##000_);[Red]\([$€-2]\ #.##000\)"/>
    <numFmt numFmtId="198" formatCode="_-* #,##0.00\ _€_-;\-* #,##0.00\ _€_-;_-* &quot;-&quot;??\ _€_-;_-@_-"/>
    <numFmt numFmtId="199" formatCode="#,##0.000"/>
    <numFmt numFmtId="200" formatCode="#,##0.00\ [$EUR]"/>
    <numFmt numFmtId="201" formatCode="#,##0.0;0.0;&quot;-&quot;"/>
    <numFmt numFmtId="202" formatCode="#,##0.00;0.00;&quot;-&quot;"/>
    <numFmt numFmtId="203" formatCode="#,##0_ ;[Red]\-#,##0\ "/>
    <numFmt numFmtId="204" formatCode="#,##0_ ;[Red]\-#,##0\ ;\ ;@"/>
    <numFmt numFmtId="205" formatCode="#,##0.0_ ;[Red]\-#,##0.0\ ;\ ;@"/>
    <numFmt numFmtId="206" formatCode="#,##0.00_ ;[Red]\-#,##0.00\ ;\ ;@"/>
    <numFmt numFmtId="207" formatCode="#,##0\ &quot;€&quot;;\-#,##0\ &quot;€&quot;"/>
    <numFmt numFmtId="208" formatCode="#,##0\ &quot;€&quot;;[Red]\-#,##0\ &quot;€&quot;"/>
    <numFmt numFmtId="209" formatCode="#,##0.00\ &quot;€&quot;;\-#,##0.00\ &quot;€&quot;"/>
    <numFmt numFmtId="210" formatCode="#,##0.00\ &quot;€&quot;;[Red]\-#,##0.00\ &quot;€&quot;"/>
    <numFmt numFmtId="211" formatCode="_-* #,##0\ &quot;€&quot;_-;\-* #,##0\ &quot;€&quot;_-;_-* &quot;-&quot;\ &quot;€&quot;_-;_-@_-"/>
    <numFmt numFmtId="212" formatCode="_-* #,##0\ _€_-;\-* #,##0\ _€_-;_-* &quot;-&quot;\ _€_-;_-@_-"/>
    <numFmt numFmtId="213" formatCode="_-* #,##0.00\ &quot;€&quot;_-;\-* #,##0.00\ &quot;€&quot;_-;_-* &quot;-&quot;??\ &quot;€&quot;_-;_-@_-"/>
    <numFmt numFmtId="214" formatCode="#,##0.0\ &quot;EUR&quot;;\-#,##0.0\ &quot;EUR&quot;"/>
  </numFmts>
  <fonts count="29">
    <font>
      <sz val="10"/>
      <name val="Arial"/>
      <family val="0"/>
    </font>
    <font>
      <b/>
      <sz val="10"/>
      <name val="Arial"/>
      <family val="2"/>
    </font>
    <font>
      <u val="single"/>
      <sz val="10"/>
      <color indexed="12"/>
      <name val="Arial"/>
      <family val="0"/>
    </font>
    <font>
      <u val="single"/>
      <sz val="10"/>
      <color indexed="36"/>
      <name val="Arial"/>
      <family val="0"/>
    </font>
    <font>
      <b/>
      <sz val="10"/>
      <color indexed="12"/>
      <name val="Arial"/>
      <family val="2"/>
    </font>
    <font>
      <sz val="9"/>
      <name val="Arial"/>
      <family val="2"/>
    </font>
    <font>
      <sz val="10"/>
      <name val="Times New Roman"/>
      <family val="0"/>
    </font>
    <font>
      <sz val="10"/>
      <name val="Helv"/>
      <family val="0"/>
    </font>
    <font>
      <sz val="8"/>
      <name val="Arial"/>
      <family val="0"/>
    </font>
    <font>
      <b/>
      <sz val="9"/>
      <name val="Arial"/>
      <family val="2"/>
    </font>
    <font>
      <sz val="9"/>
      <name val="Helv"/>
      <family val="0"/>
    </font>
    <font>
      <sz val="10"/>
      <name val="Optimum"/>
      <family val="0"/>
    </font>
    <font>
      <sz val="10"/>
      <name val="MS Sans Serif"/>
      <family val="0"/>
    </font>
    <font>
      <u val="single"/>
      <sz val="10"/>
      <color indexed="36"/>
      <name val="Helvetica"/>
      <family val="0"/>
    </font>
    <font>
      <sz val="10"/>
      <name val="Helvetica"/>
      <family val="0"/>
    </font>
    <font>
      <sz val="8"/>
      <color indexed="9"/>
      <name val="Arial"/>
      <family val="0"/>
    </font>
    <font>
      <b/>
      <sz val="12"/>
      <name val="Helvetica"/>
      <family val="2"/>
    </font>
    <font>
      <sz val="10"/>
      <color indexed="10"/>
      <name val="Arial"/>
      <family val="2"/>
    </font>
    <font>
      <sz val="10"/>
      <color indexed="8"/>
      <name val="Arial"/>
      <family val="0"/>
    </font>
    <font>
      <b/>
      <sz val="10"/>
      <color indexed="8"/>
      <name val="Arial"/>
      <family val="2"/>
    </font>
    <font>
      <sz val="8"/>
      <color indexed="8"/>
      <name val="Arial"/>
      <family val="0"/>
    </font>
    <font>
      <b/>
      <sz val="10"/>
      <color indexed="10"/>
      <name val="Arial"/>
      <family val="2"/>
    </font>
    <font>
      <b/>
      <sz val="9"/>
      <color indexed="10"/>
      <name val="Arial"/>
      <family val="2"/>
    </font>
    <font>
      <b/>
      <sz val="12"/>
      <color indexed="10"/>
      <name val="Arial"/>
      <family val="2"/>
    </font>
    <font>
      <sz val="10"/>
      <color indexed="18"/>
      <name val="Arial"/>
      <family val="2"/>
    </font>
    <font>
      <sz val="7"/>
      <color indexed="18"/>
      <name val="Times New Roman"/>
      <family val="1"/>
    </font>
    <font>
      <i/>
      <sz val="10"/>
      <name val="Arial"/>
      <family val="2"/>
    </font>
    <font>
      <b/>
      <sz val="14"/>
      <color indexed="10"/>
      <name val="Arial"/>
      <family val="2"/>
    </font>
    <font>
      <b/>
      <sz val="12"/>
      <name val="Arial"/>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55"/>
        <bgColor indexed="64"/>
      </patternFill>
    </fill>
  </fills>
  <borders count="67">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style="thin"/>
      <right style="thin"/>
      <top style="medium"/>
      <bottom style="thin"/>
    </border>
    <border>
      <left>
        <color indexed="63"/>
      </left>
      <right style="thin"/>
      <top style="thin"/>
      <bottom>
        <color indexed="63"/>
      </bottom>
    </border>
    <border>
      <left>
        <color indexed="63"/>
      </left>
      <right style="thin"/>
      <top style="medium"/>
      <bottom style="thin"/>
    </border>
    <border>
      <left>
        <color indexed="63"/>
      </left>
      <right style="thin"/>
      <top>
        <color indexed="63"/>
      </top>
      <bottom style="thin"/>
    </border>
    <border>
      <left style="thin"/>
      <right style="thin">
        <color indexed="8"/>
      </right>
      <top style="medium">
        <color indexed="8"/>
      </top>
      <bottom style="thin">
        <color indexed="8"/>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color indexed="22"/>
      </left>
      <right style="thin">
        <color indexed="22"/>
      </right>
      <top style="thin">
        <color indexed="22"/>
      </top>
      <bottom style="thin">
        <color indexed="22"/>
      </bottom>
    </border>
    <border>
      <left>
        <color indexed="63"/>
      </left>
      <right style="medium"/>
      <top style="medium"/>
      <bottom>
        <color indexed="63"/>
      </bottom>
    </border>
    <border>
      <left>
        <color indexed="63"/>
      </left>
      <right style="thin">
        <color indexed="8"/>
      </right>
      <top>
        <color indexed="63"/>
      </top>
      <bottom>
        <color indexed="63"/>
      </bottom>
    </border>
    <border>
      <left style="thin">
        <color indexed="8"/>
      </left>
      <right style="thin">
        <color indexed="55"/>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color indexed="63"/>
      </top>
      <bottom>
        <color indexed="63"/>
      </bottom>
    </border>
    <border>
      <left>
        <color indexed="63"/>
      </left>
      <right style="thin">
        <color indexed="8"/>
      </right>
      <top style="medium"/>
      <bottom style="thin"/>
    </border>
    <border>
      <left style="thin">
        <color indexed="8"/>
      </left>
      <right style="thin">
        <color indexed="55"/>
      </right>
      <top style="medium"/>
      <bottom style="thin"/>
    </border>
    <border>
      <left style="thin">
        <color indexed="55"/>
      </left>
      <right style="thin">
        <color indexed="55"/>
      </right>
      <top style="medium"/>
      <bottom style="thin"/>
    </border>
    <border>
      <left style="thin">
        <color indexed="55"/>
      </left>
      <right>
        <color indexed="63"/>
      </right>
      <top style="medium"/>
      <bottom style="thin"/>
    </border>
    <border>
      <left>
        <color indexed="63"/>
      </left>
      <right style="thin">
        <color indexed="8"/>
      </right>
      <top style="thin"/>
      <bottom>
        <color indexed="63"/>
      </bottom>
    </border>
    <border>
      <left style="thin">
        <color indexed="8"/>
      </left>
      <right style="thin">
        <color indexed="55"/>
      </right>
      <top style="thin"/>
      <bottom>
        <color indexed="63"/>
      </bottom>
    </border>
    <border>
      <left style="thin">
        <color indexed="55"/>
      </left>
      <right style="thin">
        <color indexed="55"/>
      </right>
      <top style="thin"/>
      <bottom>
        <color indexed="63"/>
      </bottom>
    </border>
    <border>
      <left style="thin">
        <color indexed="55"/>
      </left>
      <right>
        <color indexed="63"/>
      </right>
      <top style="thin"/>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style="thin"/>
      <right style="medium"/>
      <top style="thin"/>
      <bottom style="thin"/>
    </border>
    <border>
      <left>
        <color indexed="63"/>
      </left>
      <right style="medium"/>
      <top style="thin"/>
      <bottom>
        <color indexed="63"/>
      </botto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 fontId="7" fillId="0" borderId="0" applyFont="0" applyFill="0" applyBorder="0" applyAlignment="0" applyProtection="0"/>
    <xf numFmtId="181" fontId="11" fillId="0" borderId="0" applyFont="0" applyFill="0" applyBorder="0" applyAlignment="0" applyProtection="0"/>
    <xf numFmtId="185" fontId="11" fillId="0" borderId="0" applyFont="0" applyFill="0" applyBorder="0" applyAlignment="0" applyProtection="0"/>
    <xf numFmtId="0" fontId="8" fillId="0" borderId="1">
      <alignment/>
      <protection/>
    </xf>
    <xf numFmtId="38" fontId="0" fillId="0" borderId="0" applyFont="0" applyFill="0" applyBorder="0" applyAlignment="0" applyProtection="0"/>
    <xf numFmtId="40"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3" fontId="12" fillId="0" borderId="0" applyFont="0" applyFill="0" applyBorder="0" applyAlignment="0" applyProtection="0"/>
    <xf numFmtId="4" fontId="7" fillId="0" borderId="0" applyFont="0" applyFill="0" applyBorder="0" applyAlignment="0" applyProtection="0"/>
    <xf numFmtId="0" fontId="13" fillId="0" borderId="0" applyNumberFormat="0" applyFill="0" applyBorder="0" applyAlignment="0" applyProtection="0"/>
    <xf numFmtId="0" fontId="3" fillId="0" borderId="0" applyNumberFormat="0" applyFill="0" applyBorder="0" applyAlignment="0" applyProtection="0"/>
    <xf numFmtId="3" fontId="8" fillId="1" borderId="2" applyBorder="0">
      <alignment/>
      <protection/>
    </xf>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4" fontId="12" fillId="0" borderId="0" applyFont="0" applyFill="0" applyBorder="0" applyAlignment="0" applyProtection="0"/>
    <xf numFmtId="2" fontId="12" fillId="0" borderId="0" applyFont="0" applyFill="0" applyBorder="0" applyAlignment="0" applyProtection="0"/>
    <xf numFmtId="4" fontId="7" fillId="0" borderId="0" applyFont="0" applyFill="0" applyBorder="0" applyAlignment="0" applyProtection="0"/>
    <xf numFmtId="0" fontId="14" fillId="0" borderId="0" applyNumberFormat="0" applyFill="0" applyBorder="0" applyAlignment="0" applyProtection="0"/>
    <xf numFmtId="182" fontId="12" fillId="0" borderId="0" applyFont="0" applyFill="0" applyBorder="0" applyAlignment="0" applyProtection="0"/>
    <xf numFmtId="10" fontId="12" fillId="0" borderId="0">
      <alignment/>
      <protection/>
    </xf>
    <xf numFmtId="183" fontId="12" fillId="0" borderId="0" applyFont="0" applyFill="0" applyBorder="0" applyAlignment="0" applyProtection="0"/>
    <xf numFmtId="184" fontId="11" fillId="0" borderId="0" applyFont="0" applyFill="0" applyBorder="0" applyAlignment="0" applyProtection="0"/>
    <xf numFmtId="9" fontId="0" fillId="0" borderId="0" applyFont="0" applyFill="0" applyBorder="0" applyAlignment="0" applyProtection="0"/>
    <xf numFmtId="0" fontId="8" fillId="2" borderId="1">
      <alignment/>
      <protection/>
    </xf>
    <xf numFmtId="0" fontId="12" fillId="0" borderId="0">
      <alignment/>
      <protection/>
    </xf>
    <xf numFmtId="0" fontId="6"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7" fillId="0" borderId="0" applyFont="0" applyFill="0" applyBorder="0" applyAlignment="0" applyProtection="0"/>
    <xf numFmtId="0" fontId="0" fillId="0" borderId="0">
      <alignment/>
      <protection/>
    </xf>
    <xf numFmtId="0" fontId="18" fillId="0" borderId="0">
      <alignment/>
      <protection/>
    </xf>
    <xf numFmtId="0" fontId="7" fillId="0" borderId="0" applyFont="0" applyFill="0" applyBorder="0" applyAlignment="0" applyProtection="0"/>
    <xf numFmtId="3" fontId="15" fillId="3" borderId="1" applyBorder="0">
      <alignment/>
      <protection/>
    </xf>
    <xf numFmtId="0" fontId="16" fillId="4" borderId="0">
      <alignment horizontal="left"/>
      <protection/>
    </xf>
    <xf numFmtId="170" fontId="0" fillId="0" borderId="0" applyFont="0" applyFill="0" applyBorder="0" applyAlignment="0" applyProtection="0"/>
    <xf numFmtId="168" fontId="0" fillId="0" borderId="0" applyFont="0" applyFill="0" applyBorder="0" applyAlignment="0" applyProtection="0"/>
  </cellStyleXfs>
  <cellXfs count="545">
    <xf numFmtId="0" fontId="0" fillId="0" borderId="0" xfId="0" applyAlignment="1">
      <alignment/>
    </xf>
    <xf numFmtId="0" fontId="0" fillId="0" borderId="0" xfId="0" applyAlignment="1">
      <alignment horizontal="right"/>
    </xf>
    <xf numFmtId="0" fontId="0" fillId="0" borderId="3" xfId="0" applyBorder="1" applyAlignment="1">
      <alignment/>
    </xf>
    <xf numFmtId="0" fontId="0" fillId="0" borderId="0" xfId="0" applyBorder="1" applyAlignment="1">
      <alignment/>
    </xf>
    <xf numFmtId="0" fontId="0" fillId="0" borderId="4" xfId="0" applyBorder="1" applyAlignment="1">
      <alignment horizontal="right"/>
    </xf>
    <xf numFmtId="0" fontId="0" fillId="0" borderId="5" xfId="0" applyBorder="1" applyAlignment="1">
      <alignment horizontal="right"/>
    </xf>
    <xf numFmtId="0" fontId="1" fillId="0" borderId="0" xfId="0" applyFont="1" applyBorder="1" applyAlignment="1">
      <alignment/>
    </xf>
    <xf numFmtId="0" fontId="1" fillId="0" borderId="0" xfId="0" applyFont="1" applyBorder="1" applyAlignment="1">
      <alignment horizontal="right"/>
    </xf>
    <xf numFmtId="172" fontId="0" fillId="0" borderId="0" xfId="0" applyNumberFormat="1" applyBorder="1" applyAlignment="1">
      <alignment/>
    </xf>
    <xf numFmtId="172" fontId="0" fillId="0" borderId="0" xfId="0" applyNumberFormat="1" applyBorder="1" applyAlignment="1">
      <alignment horizontal="right"/>
    </xf>
    <xf numFmtId="172" fontId="0" fillId="0" borderId="6" xfId="0" applyNumberFormat="1" applyBorder="1" applyAlignment="1">
      <alignment horizontal="right"/>
    </xf>
    <xf numFmtId="172" fontId="0" fillId="0" borderId="0" xfId="0" applyNumberFormat="1" applyAlignment="1">
      <alignment/>
    </xf>
    <xf numFmtId="172" fontId="0" fillId="0" borderId="0" xfId="0" applyNumberFormat="1" applyAlignment="1">
      <alignment horizontal="right"/>
    </xf>
    <xf numFmtId="172" fontId="1" fillId="0" borderId="7" xfId="0" applyNumberFormat="1" applyFont="1" applyBorder="1" applyAlignment="1">
      <alignment horizontal="right"/>
    </xf>
    <xf numFmtId="172" fontId="1" fillId="0" borderId="8" xfId="0" applyNumberFormat="1" applyFont="1" applyBorder="1" applyAlignment="1">
      <alignment horizontal="right"/>
    </xf>
    <xf numFmtId="172" fontId="1" fillId="0" borderId="7" xfId="0" applyNumberFormat="1" applyFont="1" applyBorder="1" applyAlignment="1">
      <alignment/>
    </xf>
    <xf numFmtId="172" fontId="0" fillId="0" borderId="6" xfId="0" applyNumberFormat="1" applyBorder="1" applyAlignment="1">
      <alignment/>
    </xf>
    <xf numFmtId="172" fontId="1" fillId="0" borderId="8" xfId="0" applyNumberFormat="1" applyFont="1" applyBorder="1" applyAlignment="1">
      <alignment/>
    </xf>
    <xf numFmtId="0" fontId="1" fillId="0" borderId="7" xfId="0" applyFont="1" applyBorder="1" applyAlignment="1">
      <alignment horizontal="right"/>
    </xf>
    <xf numFmtId="0" fontId="1" fillId="0" borderId="8" xfId="0" applyFont="1" applyBorder="1" applyAlignment="1">
      <alignment horizontal="right"/>
    </xf>
    <xf numFmtId="0" fontId="0" fillId="0" borderId="6" xfId="0" applyBorder="1" applyAlignment="1">
      <alignment horizontal="center"/>
    </xf>
    <xf numFmtId="0" fontId="0" fillId="0" borderId="0" xfId="0" applyBorder="1" applyAlignment="1">
      <alignment horizontal="center"/>
    </xf>
    <xf numFmtId="0" fontId="4" fillId="0" borderId="0" xfId="0" applyFont="1" applyAlignment="1">
      <alignment/>
    </xf>
    <xf numFmtId="0" fontId="0" fillId="0" borderId="9" xfId="0" applyBorder="1" applyAlignment="1">
      <alignment horizontal="right"/>
    </xf>
    <xf numFmtId="0" fontId="5" fillId="0" borderId="0" xfId="0" applyFont="1" applyBorder="1" applyAlignment="1">
      <alignment/>
    </xf>
    <xf numFmtId="0" fontId="5" fillId="0" borderId="0" xfId="0" applyFont="1" applyAlignment="1">
      <alignment/>
    </xf>
    <xf numFmtId="0" fontId="1" fillId="0" borderId="0" xfId="0" applyFont="1" applyBorder="1" applyAlignment="1">
      <alignment horizontal="left"/>
    </xf>
    <xf numFmtId="0" fontId="0" fillId="0" borderId="0" xfId="0" applyBorder="1" applyAlignment="1">
      <alignment horizontal="left"/>
    </xf>
    <xf numFmtId="0" fontId="0" fillId="0" borderId="3" xfId="0" applyBorder="1" applyAlignment="1">
      <alignment horizontal="left"/>
    </xf>
    <xf numFmtId="0" fontId="0" fillId="0" borderId="9" xfId="0" applyBorder="1" applyAlignment="1">
      <alignment horizontal="left"/>
    </xf>
    <xf numFmtId="3" fontId="1" fillId="0" borderId="0" xfId="0" applyNumberFormat="1" applyFont="1" applyAlignment="1">
      <alignment/>
    </xf>
    <xf numFmtId="0" fontId="1" fillId="0" borderId="0" xfId="0" applyFont="1" applyAlignment="1">
      <alignment/>
    </xf>
    <xf numFmtId="0" fontId="1" fillId="0" borderId="0" xfId="0" applyFont="1" applyAlignment="1">
      <alignment horizontal="center"/>
    </xf>
    <xf numFmtId="0" fontId="0" fillId="0" borderId="10" xfId="0" applyBorder="1" applyAlignment="1">
      <alignment/>
    </xf>
    <xf numFmtId="0" fontId="0" fillId="0" borderId="11" xfId="43" applyFont="1" applyBorder="1" applyAlignment="1">
      <alignment horizontal="center"/>
      <protection/>
    </xf>
    <xf numFmtId="0" fontId="0" fillId="0" borderId="10" xfId="43" applyFont="1" applyBorder="1" applyAlignment="1">
      <alignment horizontal="center"/>
      <protection/>
    </xf>
    <xf numFmtId="0" fontId="0" fillId="0" borderId="12" xfId="43" applyFont="1" applyBorder="1" applyAlignment="1">
      <alignment horizontal="center"/>
      <protection/>
    </xf>
    <xf numFmtId="0" fontId="0" fillId="0" borderId="0" xfId="43" applyFont="1" applyBorder="1" applyAlignment="1">
      <alignment horizontal="center"/>
      <protection/>
    </xf>
    <xf numFmtId="0" fontId="0" fillId="0" borderId="13" xfId="0" applyBorder="1" applyAlignment="1">
      <alignment/>
    </xf>
    <xf numFmtId="0" fontId="0" fillId="0" borderId="14" xfId="43" applyFont="1" applyBorder="1" applyAlignment="1">
      <alignment horizontal="center"/>
      <protection/>
    </xf>
    <xf numFmtId="0" fontId="0" fillId="0" borderId="13" xfId="43" applyFont="1" applyBorder="1" applyAlignment="1">
      <alignment horizontal="center"/>
      <protection/>
    </xf>
    <xf numFmtId="0" fontId="1" fillId="0" borderId="0" xfId="43" applyFont="1" applyBorder="1">
      <alignment/>
      <protection/>
    </xf>
    <xf numFmtId="0" fontId="0" fillId="0" borderId="12" xfId="0" applyBorder="1" applyAlignment="1">
      <alignment/>
    </xf>
    <xf numFmtId="0" fontId="0" fillId="0" borderId="0" xfId="43" applyFont="1">
      <alignment/>
      <protection/>
    </xf>
    <xf numFmtId="172" fontId="0" fillId="0" borderId="12" xfId="0" applyNumberFormat="1" applyBorder="1" applyAlignment="1">
      <alignment/>
    </xf>
    <xf numFmtId="0" fontId="1" fillId="0" borderId="0" xfId="43" applyFont="1" applyAlignment="1">
      <alignment horizontal="right"/>
      <protection/>
    </xf>
    <xf numFmtId="172" fontId="1" fillId="0" borderId="15" xfId="0" applyNumberFormat="1" applyFont="1" applyBorder="1" applyAlignment="1">
      <alignment/>
    </xf>
    <xf numFmtId="0" fontId="1" fillId="0" borderId="0" xfId="43" applyFont="1">
      <alignment/>
      <protection/>
    </xf>
    <xf numFmtId="3" fontId="1" fillId="0" borderId="0" xfId="43" applyNumberFormat="1" applyFont="1" applyBorder="1" applyAlignment="1">
      <alignment horizontal="right"/>
      <protection/>
    </xf>
    <xf numFmtId="172" fontId="1" fillId="0" borderId="12" xfId="0" applyNumberFormat="1" applyFont="1" applyBorder="1" applyAlignment="1">
      <alignment/>
    </xf>
    <xf numFmtId="3" fontId="8" fillId="0" borderId="0" xfId="43" applyNumberFormat="1" applyFont="1" applyAlignment="1">
      <alignment horizontal="left"/>
      <protection/>
    </xf>
    <xf numFmtId="1" fontId="0" fillId="0" borderId="0" xfId="31" applyNumberFormat="1" applyFont="1" applyAlignment="1">
      <alignment/>
    </xf>
    <xf numFmtId="1" fontId="1" fillId="0" borderId="0" xfId="31" applyNumberFormat="1" applyFont="1" applyAlignment="1">
      <alignment/>
    </xf>
    <xf numFmtId="0" fontId="0" fillId="0" borderId="16" xfId="0" applyNumberFormat="1" applyFont="1" applyBorder="1" applyAlignment="1">
      <alignment horizontal="centerContinuous"/>
    </xf>
    <xf numFmtId="0" fontId="0" fillId="0" borderId="10" xfId="0" applyNumberFormat="1" applyFont="1" applyBorder="1" applyAlignment="1">
      <alignment horizontal="centerContinuous"/>
    </xf>
    <xf numFmtId="0" fontId="0" fillId="0" borderId="17" xfId="0" applyNumberFormat="1" applyFont="1" applyBorder="1" applyAlignment="1">
      <alignment horizontal="centerContinuous"/>
    </xf>
    <xf numFmtId="0" fontId="0" fillId="0" borderId="10" xfId="0" applyFont="1" applyBorder="1" applyAlignment="1">
      <alignment horizontal="centerContinuous"/>
    </xf>
    <xf numFmtId="0" fontId="0" fillId="0" borderId="17" xfId="0" applyFont="1" applyBorder="1" applyAlignment="1">
      <alignment horizontal="centerContinuous"/>
    </xf>
    <xf numFmtId="1" fontId="0" fillId="0" borderId="13" xfId="31" applyNumberFormat="1" applyFont="1" applyBorder="1" applyAlignment="1">
      <alignment horizontal="right"/>
    </xf>
    <xf numFmtId="0" fontId="0" fillId="0" borderId="18" xfId="0" applyFont="1" applyBorder="1" applyAlignment="1">
      <alignment horizontal="right"/>
    </xf>
    <xf numFmtId="0" fontId="0" fillId="0" borderId="19" xfId="0" applyFont="1" applyBorder="1" applyAlignment="1">
      <alignment horizontal="right"/>
    </xf>
    <xf numFmtId="0" fontId="0" fillId="0" borderId="20" xfId="0" applyFont="1" applyBorder="1" applyAlignment="1">
      <alignment horizontal="right"/>
    </xf>
    <xf numFmtId="0" fontId="0" fillId="0" borderId="19" xfId="51" applyFont="1" applyBorder="1" applyAlignment="1">
      <alignment horizontal="right"/>
    </xf>
    <xf numFmtId="1" fontId="1" fillId="0" borderId="0" xfId="31" applyNumberFormat="1" applyFont="1" applyAlignment="1">
      <alignment horizontal="right"/>
    </xf>
    <xf numFmtId="0" fontId="9" fillId="0" borderId="0" xfId="48" applyFont="1" applyBorder="1" applyAlignment="1">
      <alignment/>
    </xf>
    <xf numFmtId="0" fontId="5" fillId="0" borderId="0" xfId="48" applyFont="1" applyAlignment="1">
      <alignment/>
    </xf>
    <xf numFmtId="0" fontId="5" fillId="0" borderId="0" xfId="48" applyFont="1" applyBorder="1" applyAlignment="1">
      <alignment/>
    </xf>
    <xf numFmtId="0" fontId="5" fillId="0" borderId="0" xfId="48" applyFont="1" applyAlignment="1">
      <alignment/>
    </xf>
    <xf numFmtId="0" fontId="10" fillId="0" borderId="0" xfId="48" applyFont="1" applyAlignment="1">
      <alignment/>
    </xf>
    <xf numFmtId="0" fontId="5" fillId="0" borderId="0" xfId="48" applyFont="1" applyAlignment="1">
      <alignment horizontal="fill"/>
    </xf>
    <xf numFmtId="174" fontId="9" fillId="0" borderId="0" xfId="48" applyNumberFormat="1" applyFont="1" applyAlignment="1">
      <alignment/>
    </xf>
    <xf numFmtId="0" fontId="5" fillId="0" borderId="0" xfId="47" applyFont="1">
      <alignment/>
      <protection/>
    </xf>
    <xf numFmtId="0" fontId="5" fillId="0" borderId="0" xfId="47" applyFont="1" applyBorder="1">
      <alignment/>
      <protection/>
    </xf>
    <xf numFmtId="0" fontId="5" fillId="0" borderId="10" xfId="47" applyFont="1" applyBorder="1" applyAlignment="1">
      <alignment horizontal="centerContinuous" vertical="center"/>
      <protection/>
    </xf>
    <xf numFmtId="0" fontId="5" fillId="0" borderId="0" xfId="47" applyFont="1" applyAlignment="1">
      <alignment vertical="center"/>
      <protection/>
    </xf>
    <xf numFmtId="0" fontId="5" fillId="0" borderId="13" xfId="47" applyFont="1" applyBorder="1" applyAlignment="1">
      <alignment horizontal="left"/>
      <protection/>
    </xf>
    <xf numFmtId="172" fontId="0" fillId="0" borderId="21" xfId="46" applyNumberFormat="1" applyFont="1" applyFill="1" applyBorder="1" applyAlignment="1">
      <alignment/>
      <protection/>
    </xf>
    <xf numFmtId="172" fontId="0" fillId="0" borderId="22" xfId="46" applyNumberFormat="1" applyFont="1" applyFill="1" applyBorder="1" applyAlignment="1">
      <alignment horizontal="right"/>
      <protection/>
    </xf>
    <xf numFmtId="172" fontId="0" fillId="0" borderId="0" xfId="46" applyNumberFormat="1" applyFont="1" applyFill="1" applyBorder="1" applyAlignment="1">
      <alignment horizontal="right"/>
      <protection/>
    </xf>
    <xf numFmtId="172" fontId="0" fillId="0" borderId="0" xfId="46" applyNumberFormat="1" applyFont="1" applyFill="1" applyBorder="1" applyAlignment="1">
      <alignment/>
      <protection/>
    </xf>
    <xf numFmtId="0" fontId="0" fillId="0" borderId="0" xfId="46" applyFont="1" applyFill="1" applyBorder="1">
      <alignment/>
      <protection/>
    </xf>
    <xf numFmtId="0" fontId="0" fillId="0" borderId="0" xfId="49" applyFont="1" applyFill="1" applyBorder="1">
      <alignment/>
      <protection/>
    </xf>
    <xf numFmtId="0" fontId="0" fillId="0" borderId="0" xfId="49" applyFont="1" applyFill="1">
      <alignment/>
      <protection/>
    </xf>
    <xf numFmtId="0" fontId="0" fillId="0" borderId="22" xfId="49" applyFont="1" applyFill="1" applyBorder="1">
      <alignment/>
      <protection/>
    </xf>
    <xf numFmtId="0" fontId="1" fillId="0" borderId="0" xfId="49" applyFont="1" applyFill="1" applyBorder="1" applyAlignment="1">
      <alignment horizontal="right"/>
      <protection/>
    </xf>
    <xf numFmtId="0" fontId="1" fillId="0" borderId="0" xfId="49" applyFont="1" applyFill="1" applyBorder="1">
      <alignment/>
      <protection/>
    </xf>
    <xf numFmtId="0" fontId="1" fillId="0" borderId="0" xfId="49" applyFont="1" applyFill="1">
      <alignment/>
      <protection/>
    </xf>
    <xf numFmtId="0" fontId="0" fillId="0" borderId="23" xfId="49" applyFont="1" applyFill="1" applyBorder="1" applyAlignment="1">
      <alignment horizontal="center"/>
      <protection/>
    </xf>
    <xf numFmtId="7" fontId="1" fillId="0" borderId="0" xfId="49" applyNumberFormat="1" applyFont="1" applyFill="1" applyBorder="1" applyAlignment="1">
      <alignment horizontal="right"/>
      <protection/>
    </xf>
    <xf numFmtId="0" fontId="1" fillId="0" borderId="0" xfId="45" applyFont="1" applyAlignment="1">
      <alignment horizontal="centerContinuous"/>
      <protection/>
    </xf>
    <xf numFmtId="0" fontId="0" fillId="0" borderId="0" xfId="45" applyFont="1">
      <alignment/>
      <protection/>
    </xf>
    <xf numFmtId="0" fontId="0" fillId="0" borderId="10" xfId="45" applyFont="1" applyBorder="1">
      <alignment/>
      <protection/>
    </xf>
    <xf numFmtId="0" fontId="0" fillId="0" borderId="16" xfId="45" applyFont="1" applyBorder="1" applyAlignment="1">
      <alignment horizontal="center"/>
      <protection/>
    </xf>
    <xf numFmtId="0" fontId="0" fillId="0" borderId="22" xfId="45" applyFont="1" applyBorder="1" applyAlignment="1">
      <alignment horizontal="center"/>
      <protection/>
    </xf>
    <xf numFmtId="0" fontId="0" fillId="0" borderId="22" xfId="45" applyFont="1" applyBorder="1">
      <alignment/>
      <protection/>
    </xf>
    <xf numFmtId="0" fontId="0" fillId="0" borderId="24" xfId="45" applyFont="1" applyBorder="1">
      <alignment/>
      <protection/>
    </xf>
    <xf numFmtId="0" fontId="0" fillId="0" borderId="2" xfId="45" applyFont="1" applyBorder="1" applyAlignment="1">
      <alignment horizontal="center"/>
      <protection/>
    </xf>
    <xf numFmtId="0" fontId="0" fillId="0" borderId="2" xfId="45" applyFont="1" applyBorder="1">
      <alignment/>
      <protection/>
    </xf>
    <xf numFmtId="0" fontId="1" fillId="0" borderId="0" xfId="45" applyFont="1">
      <alignment/>
      <protection/>
    </xf>
    <xf numFmtId="172" fontId="0" fillId="0" borderId="22" xfId="45" applyNumberFormat="1" applyFont="1" applyBorder="1" applyAlignment="1">
      <alignment horizontal="center"/>
      <protection/>
    </xf>
    <xf numFmtId="172" fontId="0" fillId="0" borderId="25" xfId="45" applyNumberFormat="1" applyFont="1" applyBorder="1" applyAlignment="1">
      <alignment horizontal="center"/>
      <protection/>
    </xf>
    <xf numFmtId="172" fontId="1" fillId="0" borderId="2" xfId="45" applyNumberFormat="1" applyFont="1" applyBorder="1" applyAlignment="1">
      <alignment horizontal="center"/>
      <protection/>
    </xf>
    <xf numFmtId="172" fontId="1" fillId="0" borderId="22" xfId="45" applyNumberFormat="1" applyFont="1" applyBorder="1" applyAlignment="1">
      <alignment horizontal="center"/>
      <protection/>
    </xf>
    <xf numFmtId="172" fontId="0" fillId="0" borderId="22" xfId="45" applyNumberFormat="1" applyFont="1" applyBorder="1">
      <alignment/>
      <protection/>
    </xf>
    <xf numFmtId="0" fontId="1" fillId="0" borderId="0" xfId="45" applyFont="1" applyAlignment="1">
      <alignment horizontal="right"/>
      <protection/>
    </xf>
    <xf numFmtId="172" fontId="1" fillId="0" borderId="0" xfId="45" applyNumberFormat="1" applyFont="1" applyBorder="1" applyAlignment="1">
      <alignment horizontal="center"/>
      <protection/>
    </xf>
    <xf numFmtId="3" fontId="0" fillId="0" borderId="0" xfId="45" applyNumberFormat="1" applyFont="1">
      <alignment/>
      <protection/>
    </xf>
    <xf numFmtId="0" fontId="17" fillId="0" borderId="0" xfId="45" applyFont="1">
      <alignment/>
      <protection/>
    </xf>
    <xf numFmtId="0" fontId="0" fillId="0" borderId="1" xfId="0" applyFont="1" applyBorder="1" applyAlignment="1">
      <alignment horizontal="right"/>
    </xf>
    <xf numFmtId="3" fontId="0" fillId="0" borderId="12" xfId="0" applyNumberFormat="1" applyFont="1" applyBorder="1" applyAlignment="1">
      <alignment horizontal="right" vertical="top" wrapText="1"/>
    </xf>
    <xf numFmtId="3" fontId="0" fillId="0" borderId="21" xfId="0" applyNumberFormat="1" applyFont="1" applyBorder="1" applyAlignment="1">
      <alignment horizontal="right" vertical="top" wrapText="1"/>
    </xf>
    <xf numFmtId="0" fontId="0" fillId="0" borderId="0" xfId="0" applyFont="1" applyBorder="1" applyAlignment="1">
      <alignment horizontal="left" vertical="top" wrapText="1"/>
    </xf>
    <xf numFmtId="3" fontId="0" fillId="0" borderId="15" xfId="0" applyNumberFormat="1" applyFont="1" applyFill="1" applyBorder="1" applyAlignment="1">
      <alignment horizontal="right" vertical="top" wrapText="1"/>
    </xf>
    <xf numFmtId="3" fontId="0" fillId="0" borderId="0" xfId="0" applyNumberFormat="1" applyAlignment="1">
      <alignment/>
    </xf>
    <xf numFmtId="3" fontId="0" fillId="0" borderId="12" xfId="0" applyNumberFormat="1" applyFont="1" applyFill="1" applyBorder="1" applyAlignment="1">
      <alignment horizontal="right" vertical="top" wrapText="1"/>
    </xf>
    <xf numFmtId="3" fontId="0" fillId="0" borderId="0" xfId="0" applyNumberFormat="1" applyFont="1" applyFill="1" applyBorder="1" applyAlignment="1">
      <alignment horizontal="right" vertical="top" wrapText="1"/>
    </xf>
    <xf numFmtId="3" fontId="1" fillId="0" borderId="0" xfId="0" applyNumberFormat="1" applyFont="1" applyBorder="1" applyAlignment="1">
      <alignment/>
    </xf>
    <xf numFmtId="0" fontId="1" fillId="0" borderId="24" xfId="0" applyFont="1" applyBorder="1" applyAlignment="1">
      <alignment/>
    </xf>
    <xf numFmtId="3" fontId="0" fillId="0" borderId="22" xfId="0" applyNumberFormat="1" applyFont="1" applyBorder="1" applyAlignment="1">
      <alignment horizontal="right" vertical="top" wrapText="1"/>
    </xf>
    <xf numFmtId="0" fontId="0" fillId="0" borderId="24" xfId="0" applyBorder="1" applyAlignment="1">
      <alignment/>
    </xf>
    <xf numFmtId="0" fontId="0" fillId="0" borderId="20" xfId="0" applyFont="1" applyBorder="1" applyAlignment="1">
      <alignment horizontal="right"/>
    </xf>
    <xf numFmtId="3" fontId="0" fillId="0" borderId="24" xfId="0" applyNumberFormat="1" applyFont="1" applyFill="1" applyBorder="1" applyAlignment="1">
      <alignment horizontal="right" vertical="top" wrapText="1"/>
    </xf>
    <xf numFmtId="3" fontId="1" fillId="0" borderId="15" xfId="0" applyNumberFormat="1" applyFont="1" applyBorder="1" applyAlignment="1">
      <alignment/>
    </xf>
    <xf numFmtId="3" fontId="1" fillId="0" borderId="24" xfId="0" applyNumberFormat="1" applyFont="1" applyFill="1" applyBorder="1" applyAlignment="1">
      <alignment horizontal="right" vertical="top" wrapText="1"/>
    </xf>
    <xf numFmtId="0" fontId="0" fillId="0" borderId="26" xfId="0" applyBorder="1" applyAlignment="1">
      <alignment/>
    </xf>
    <xf numFmtId="0" fontId="0" fillId="0" borderId="27" xfId="0" applyBorder="1" applyAlignment="1">
      <alignment horizontal="right"/>
    </xf>
    <xf numFmtId="0" fontId="0" fillId="0" borderId="26" xfId="0" applyBorder="1" applyAlignment="1">
      <alignment horizontal="right"/>
    </xf>
    <xf numFmtId="0" fontId="1" fillId="0" borderId="0" xfId="42" applyFont="1" applyAlignment="1">
      <alignment horizontal="center"/>
      <protection/>
    </xf>
    <xf numFmtId="0" fontId="0" fillId="0" borderId="0" xfId="42" applyFont="1">
      <alignment/>
      <protection/>
    </xf>
    <xf numFmtId="9" fontId="0" fillId="0" borderId="0" xfId="42" applyNumberFormat="1" applyFont="1">
      <alignment/>
      <protection/>
    </xf>
    <xf numFmtId="178" fontId="0" fillId="0" borderId="0" xfId="42" applyNumberFormat="1" applyFont="1" applyBorder="1">
      <alignment/>
      <protection/>
    </xf>
    <xf numFmtId="0" fontId="1" fillId="0" borderId="0" xfId="42" applyFont="1" applyAlignment="1">
      <alignment horizontal="centerContinuous"/>
      <protection/>
    </xf>
    <xf numFmtId="0" fontId="0" fillId="0" borderId="0" xfId="42" applyFont="1" applyAlignment="1">
      <alignment horizontal="centerContinuous"/>
      <protection/>
    </xf>
    <xf numFmtId="0" fontId="0" fillId="0" borderId="10" xfId="42" applyFont="1" applyBorder="1">
      <alignment/>
      <protection/>
    </xf>
    <xf numFmtId="0" fontId="0" fillId="0" borderId="16" xfId="42" applyFont="1" applyBorder="1" applyAlignment="1">
      <alignment horizontal="centerContinuous"/>
      <protection/>
    </xf>
    <xf numFmtId="0" fontId="0" fillId="0" borderId="10" xfId="42" applyFont="1" applyBorder="1" applyAlignment="1">
      <alignment horizontal="centerContinuous"/>
      <protection/>
    </xf>
    <xf numFmtId="178" fontId="0" fillId="0" borderId="16" xfId="42" applyNumberFormat="1" applyFont="1" applyBorder="1" applyAlignment="1">
      <alignment horizontal="center"/>
      <protection/>
    </xf>
    <xf numFmtId="0" fontId="0" fillId="0" borderId="22" xfId="42" applyFont="1" applyBorder="1" applyAlignment="1">
      <alignment horizontal="centerContinuous"/>
      <protection/>
    </xf>
    <xf numFmtId="178" fontId="0" fillId="0" borderId="22" xfId="42" applyNumberFormat="1" applyFont="1" applyBorder="1" applyAlignment="1">
      <alignment horizontal="center"/>
      <protection/>
    </xf>
    <xf numFmtId="0" fontId="1" fillId="0" borderId="0" xfId="42" applyFont="1">
      <alignment/>
      <protection/>
    </xf>
    <xf numFmtId="7" fontId="0" fillId="0" borderId="0" xfId="42" applyNumberFormat="1" applyFont="1">
      <alignment/>
      <protection/>
    </xf>
    <xf numFmtId="0" fontId="0" fillId="0" borderId="0" xfId="42" applyFont="1" applyBorder="1">
      <alignment/>
      <protection/>
    </xf>
    <xf numFmtId="0" fontId="5" fillId="0" borderId="0" xfId="44" applyFont="1">
      <alignment/>
      <protection/>
    </xf>
    <xf numFmtId="2" fontId="5" fillId="0" borderId="0" xfId="44" applyNumberFormat="1" applyFont="1">
      <alignment/>
      <protection/>
    </xf>
    <xf numFmtId="0" fontId="5" fillId="0" borderId="0" xfId="44" applyFont="1" applyBorder="1">
      <alignment/>
      <protection/>
    </xf>
    <xf numFmtId="0" fontId="1" fillId="0" borderId="0" xfId="42" applyFont="1" applyBorder="1" applyAlignment="1">
      <alignment horizontal="center"/>
      <protection/>
    </xf>
    <xf numFmtId="0" fontId="0" fillId="0" borderId="0" xfId="42" applyFont="1" applyBorder="1" applyAlignment="1">
      <alignment horizontal="left"/>
      <protection/>
    </xf>
    <xf numFmtId="7" fontId="0" fillId="0" borderId="0" xfId="42" applyNumberFormat="1" applyFont="1" applyBorder="1">
      <alignment/>
      <protection/>
    </xf>
    <xf numFmtId="7" fontId="1" fillId="0" borderId="0" xfId="42" applyNumberFormat="1" applyFont="1" applyBorder="1">
      <alignment/>
      <protection/>
    </xf>
    <xf numFmtId="0" fontId="5" fillId="0" borderId="0" xfId="42" applyFont="1" applyAlignment="1">
      <alignment horizontal="left"/>
      <protection/>
    </xf>
    <xf numFmtId="172" fontId="0" fillId="0" borderId="22" xfId="46" applyNumberFormat="1" applyFont="1" applyFill="1" applyBorder="1" applyAlignment="1">
      <alignment/>
      <protection/>
    </xf>
    <xf numFmtId="0" fontId="0" fillId="0" borderId="0" xfId="46" applyFont="1" applyFill="1">
      <alignment/>
      <protection/>
    </xf>
    <xf numFmtId="0" fontId="1" fillId="0" borderId="0" xfId="46" applyFont="1" applyFill="1" applyBorder="1" applyAlignment="1">
      <alignment horizontal="right"/>
      <protection/>
    </xf>
    <xf numFmtId="172" fontId="1" fillId="0" borderId="2" xfId="46" applyNumberFormat="1" applyFont="1" applyFill="1" applyBorder="1" applyAlignment="1">
      <alignment horizontal="right"/>
      <protection/>
    </xf>
    <xf numFmtId="172" fontId="1" fillId="0" borderId="24" xfId="46" applyNumberFormat="1" applyFont="1" applyFill="1" applyBorder="1" applyAlignment="1">
      <alignment horizontal="right"/>
      <protection/>
    </xf>
    <xf numFmtId="172" fontId="1" fillId="0" borderId="28" xfId="46" applyNumberFormat="1" applyFont="1" applyFill="1" applyBorder="1" applyAlignment="1">
      <alignment/>
      <protection/>
    </xf>
    <xf numFmtId="172" fontId="1" fillId="0" borderId="24" xfId="46" applyNumberFormat="1" applyFont="1" applyFill="1" applyBorder="1" applyAlignment="1">
      <alignment/>
      <protection/>
    </xf>
    <xf numFmtId="0" fontId="1" fillId="0" borderId="0" xfId="46" applyFont="1" applyFill="1" applyBorder="1" applyAlignment="1">
      <alignment horizontal="centerContinuous"/>
      <protection/>
    </xf>
    <xf numFmtId="0" fontId="1" fillId="0" borderId="0" xfId="46" applyFont="1" applyFill="1" applyBorder="1">
      <alignment/>
      <protection/>
    </xf>
    <xf numFmtId="0" fontId="0" fillId="0" borderId="10" xfId="46" applyFont="1" applyFill="1" applyBorder="1">
      <alignment/>
      <protection/>
    </xf>
    <xf numFmtId="0" fontId="0" fillId="0" borderId="23" xfId="46" applyFont="1" applyFill="1" applyBorder="1" applyAlignment="1">
      <alignment horizontal="centerContinuous"/>
      <protection/>
    </xf>
    <xf numFmtId="0" fontId="0" fillId="0" borderId="26" xfId="46" applyFont="1" applyFill="1" applyBorder="1" applyAlignment="1">
      <alignment horizontal="centerContinuous"/>
      <protection/>
    </xf>
    <xf numFmtId="0" fontId="0" fillId="0" borderId="29" xfId="46" applyFont="1" applyFill="1" applyBorder="1" applyAlignment="1">
      <alignment horizontal="centerContinuous"/>
      <protection/>
    </xf>
    <xf numFmtId="0" fontId="0" fillId="0" borderId="25" xfId="46" applyFont="1" applyFill="1" applyBorder="1" applyAlignment="1">
      <alignment horizontal="center"/>
      <protection/>
    </xf>
    <xf numFmtId="0" fontId="0" fillId="0" borderId="13" xfId="46" applyFont="1" applyFill="1" applyBorder="1" applyAlignment="1">
      <alignment horizontal="center"/>
      <protection/>
    </xf>
    <xf numFmtId="0" fontId="0" fillId="0" borderId="30" xfId="46" applyFont="1" applyFill="1" applyBorder="1" applyAlignment="1">
      <alignment horizontal="center"/>
      <protection/>
    </xf>
    <xf numFmtId="0" fontId="0" fillId="0" borderId="9" xfId="0" applyBorder="1" applyAlignment="1">
      <alignment/>
    </xf>
    <xf numFmtId="0" fontId="1" fillId="0" borderId="0" xfId="0" applyFont="1" applyBorder="1" applyAlignment="1">
      <alignment horizontal="center"/>
    </xf>
    <xf numFmtId="0" fontId="0" fillId="0" borderId="3" xfId="0" applyBorder="1" applyAlignment="1">
      <alignment vertical="center" wrapText="1"/>
    </xf>
    <xf numFmtId="0" fontId="0" fillId="0" borderId="31" xfId="0" applyBorder="1" applyAlignment="1">
      <alignment horizontal="center" vertical="center" wrapText="1"/>
    </xf>
    <xf numFmtId="0" fontId="0" fillId="0" borderId="0" xfId="0" applyBorder="1" applyAlignment="1">
      <alignment wrapText="1"/>
    </xf>
    <xf numFmtId="0" fontId="0" fillId="0" borderId="32" xfId="0" applyBorder="1" applyAlignment="1">
      <alignment/>
    </xf>
    <xf numFmtId="0" fontId="0" fillId="0" borderId="33" xfId="0" applyBorder="1" applyAlignment="1">
      <alignment/>
    </xf>
    <xf numFmtId="0" fontId="20" fillId="0" borderId="34" xfId="50" applyFont="1" applyFill="1" applyBorder="1" applyAlignment="1">
      <alignment horizontal="right" wrapText="1"/>
      <protection/>
    </xf>
    <xf numFmtId="3" fontId="0" fillId="0" borderId="22" xfId="0" applyNumberFormat="1" applyFont="1" applyFill="1" applyBorder="1" applyAlignment="1">
      <alignment/>
    </xf>
    <xf numFmtId="3" fontId="0" fillId="0" borderId="0" xfId="0" applyNumberFormat="1" applyFont="1" applyFill="1" applyBorder="1" applyAlignment="1">
      <alignment/>
    </xf>
    <xf numFmtId="10" fontId="0" fillId="0" borderId="0" xfId="42" applyNumberFormat="1" applyFont="1">
      <alignment/>
      <protection/>
    </xf>
    <xf numFmtId="0" fontId="5" fillId="0" borderId="0" xfId="42" applyFont="1">
      <alignment/>
      <protection/>
    </xf>
    <xf numFmtId="0" fontId="0" fillId="0" borderId="0" xfId="44" applyFont="1">
      <alignment/>
      <protection/>
    </xf>
    <xf numFmtId="2" fontId="1" fillId="0" borderId="2" xfId="0" applyNumberFormat="1" applyFont="1" applyFill="1" applyBorder="1" applyAlignment="1">
      <alignment horizontal="center"/>
    </xf>
    <xf numFmtId="172" fontId="0" fillId="0" borderId="8" xfId="0" applyNumberFormat="1" applyBorder="1" applyAlignment="1">
      <alignment/>
    </xf>
    <xf numFmtId="172" fontId="0" fillId="0" borderId="7" xfId="0" applyNumberFormat="1" applyBorder="1" applyAlignment="1">
      <alignment/>
    </xf>
    <xf numFmtId="172" fontId="0" fillId="0" borderId="7" xfId="0" applyNumberFormat="1" applyBorder="1" applyAlignment="1">
      <alignment horizontal="right"/>
    </xf>
    <xf numFmtId="172" fontId="0" fillId="0" borderId="8" xfId="0" applyNumberFormat="1" applyBorder="1" applyAlignment="1">
      <alignment horizontal="right"/>
    </xf>
    <xf numFmtId="3" fontId="0" fillId="0" borderId="12" xfId="0" applyNumberFormat="1" applyFont="1" applyFill="1" applyBorder="1" applyAlignment="1">
      <alignment/>
    </xf>
    <xf numFmtId="3" fontId="5" fillId="0" borderId="0" xfId="0" applyNumberFormat="1" applyFont="1" applyFill="1" applyBorder="1" applyAlignment="1">
      <alignment/>
    </xf>
    <xf numFmtId="4" fontId="0" fillId="0" borderId="0" xfId="0" applyNumberFormat="1" applyAlignment="1">
      <alignment/>
    </xf>
    <xf numFmtId="0" fontId="0" fillId="0" borderId="0" xfId="0" applyAlignment="1">
      <alignment horizontal="left"/>
    </xf>
    <xf numFmtId="3" fontId="1" fillId="0" borderId="0" xfId="0" applyNumberFormat="1" applyFont="1" applyFill="1" applyBorder="1" applyAlignment="1">
      <alignment horizontal="right" vertical="top" wrapText="1"/>
    </xf>
    <xf numFmtId="4" fontId="0" fillId="0" borderId="26" xfId="0" applyNumberFormat="1" applyBorder="1" applyAlignment="1">
      <alignment horizontal="right"/>
    </xf>
    <xf numFmtId="4" fontId="0" fillId="0" borderId="27" xfId="0" applyNumberFormat="1" applyBorder="1" applyAlignment="1">
      <alignment horizontal="right"/>
    </xf>
    <xf numFmtId="0" fontId="1" fillId="0" borderId="24" xfId="0" applyFont="1" applyBorder="1" applyAlignment="1">
      <alignment horizontal="left"/>
    </xf>
    <xf numFmtId="172" fontId="0" fillId="0" borderId="15" xfId="0" applyNumberFormat="1" applyBorder="1" applyAlignment="1">
      <alignment/>
    </xf>
    <xf numFmtId="172" fontId="0" fillId="0" borderId="24" xfId="0" applyNumberFormat="1" applyBorder="1" applyAlignment="1">
      <alignment/>
    </xf>
    <xf numFmtId="172" fontId="0" fillId="0" borderId="14" xfId="0" applyNumberFormat="1" applyBorder="1" applyAlignment="1">
      <alignment/>
    </xf>
    <xf numFmtId="172" fontId="0" fillId="0" borderId="13" xfId="0" applyNumberFormat="1" applyBorder="1" applyAlignment="1">
      <alignment/>
    </xf>
    <xf numFmtId="172" fontId="1" fillId="0" borderId="0" xfId="0" applyNumberFormat="1" applyFont="1" applyBorder="1" applyAlignment="1">
      <alignment/>
    </xf>
    <xf numFmtId="172" fontId="1" fillId="0" borderId="24" xfId="0" applyNumberFormat="1" applyFont="1" applyBorder="1" applyAlignment="1">
      <alignment/>
    </xf>
    <xf numFmtId="0" fontId="5" fillId="0" borderId="35" xfId="47" applyFont="1" applyBorder="1">
      <alignment/>
      <protection/>
    </xf>
    <xf numFmtId="0" fontId="5" fillId="0" borderId="0" xfId="48" applyFont="1" applyAlignment="1">
      <alignment horizontal="center"/>
    </xf>
    <xf numFmtId="0" fontId="5" fillId="0" borderId="0" xfId="48" applyFont="1" applyFill="1" applyAlignment="1">
      <alignment/>
    </xf>
    <xf numFmtId="4" fontId="5" fillId="0" borderId="0" xfId="48" applyNumberFormat="1" applyFont="1" applyFill="1" applyAlignment="1">
      <alignment/>
    </xf>
    <xf numFmtId="0" fontId="0" fillId="0" borderId="29" xfId="49" applyFont="1" applyFill="1" applyBorder="1" applyAlignment="1">
      <alignment horizontal="center"/>
      <protection/>
    </xf>
    <xf numFmtId="0" fontId="5" fillId="0" borderId="0" xfId="47" applyFont="1" applyFill="1" applyBorder="1">
      <alignment/>
      <protection/>
    </xf>
    <xf numFmtId="0" fontId="1" fillId="0" borderId="0" xfId="46" applyFont="1" applyFill="1" applyAlignment="1">
      <alignment horizontal="centerContinuous"/>
      <protection/>
    </xf>
    <xf numFmtId="172" fontId="1" fillId="0" borderId="28" xfId="46" applyNumberFormat="1" applyFont="1" applyFill="1" applyBorder="1" applyAlignment="1">
      <alignment horizontal="right"/>
      <protection/>
    </xf>
    <xf numFmtId="0" fontId="5" fillId="0" borderId="0" xfId="47" applyFont="1" applyFill="1" applyBorder="1" applyAlignment="1">
      <alignment horizontal="center"/>
      <protection/>
    </xf>
    <xf numFmtId="0" fontId="1" fillId="0" borderId="0" xfId="49" applyFont="1" applyAlignment="1">
      <alignment horizontal="center"/>
      <protection/>
    </xf>
    <xf numFmtId="0" fontId="0" fillId="0" borderId="20" xfId="49" applyFont="1" applyFill="1" applyBorder="1" applyAlignment="1">
      <alignment vertical="top"/>
      <protection/>
    </xf>
    <xf numFmtId="172" fontId="5" fillId="0" borderId="0" xfId="47" applyNumberFormat="1" applyFont="1" applyFill="1" applyBorder="1" applyAlignment="1">
      <alignment horizontal="center"/>
      <protection/>
    </xf>
    <xf numFmtId="0" fontId="1" fillId="0" borderId="0" xfId="0" applyFont="1" applyBorder="1" applyAlignment="1">
      <alignment/>
    </xf>
    <xf numFmtId="0" fontId="5" fillId="0" borderId="0" xfId="48" applyFont="1" applyAlignment="1">
      <alignment horizontal="left"/>
    </xf>
    <xf numFmtId="0" fontId="5" fillId="0" borderId="0" xfId="48" applyFont="1" applyBorder="1" applyAlignment="1">
      <alignment horizontal="left"/>
    </xf>
    <xf numFmtId="1" fontId="1" fillId="0" borderId="0" xfId="31" applyNumberFormat="1" applyFont="1" applyBorder="1" applyAlignment="1">
      <alignment horizontal="right"/>
    </xf>
    <xf numFmtId="173" fontId="1" fillId="0" borderId="0" xfId="31" applyNumberFormat="1" applyFont="1" applyBorder="1" applyAlignment="1">
      <alignment/>
    </xf>
    <xf numFmtId="0" fontId="8" fillId="0" borderId="34" xfId="50" applyFont="1" applyFill="1" applyBorder="1" applyAlignment="1">
      <alignment horizontal="right" wrapText="1"/>
      <protection/>
    </xf>
    <xf numFmtId="3" fontId="0" fillId="0" borderId="16" xfId="0" applyNumberFormat="1" applyBorder="1" applyAlignment="1">
      <alignment/>
    </xf>
    <xf numFmtId="3" fontId="0" fillId="0" borderId="22" xfId="0" applyNumberFormat="1" applyBorder="1" applyAlignment="1">
      <alignment/>
    </xf>
    <xf numFmtId="3" fontId="1" fillId="0" borderId="2" xfId="0" applyNumberFormat="1" applyFont="1" applyBorder="1" applyAlignment="1">
      <alignment/>
    </xf>
    <xf numFmtId="202" fontId="5" fillId="0" borderId="0" xfId="47" applyNumberFormat="1" applyFont="1" applyFill="1" applyBorder="1" applyAlignment="1">
      <alignment horizontal="center"/>
      <protection/>
    </xf>
    <xf numFmtId="203" fontId="1" fillId="0" borderId="36" xfId="0" applyNumberFormat="1" applyFont="1" applyBorder="1" applyAlignment="1">
      <alignment/>
    </xf>
    <xf numFmtId="204" fontId="1" fillId="0" borderId="37" xfId="0" applyNumberFormat="1" applyFont="1" applyBorder="1" applyAlignment="1">
      <alignment/>
    </xf>
    <xf numFmtId="204" fontId="1" fillId="0" borderId="38" xfId="0" applyNumberFormat="1" applyFont="1" applyBorder="1" applyAlignment="1">
      <alignment/>
    </xf>
    <xf numFmtId="204" fontId="1" fillId="0" borderId="39" xfId="0" applyNumberFormat="1" applyFont="1" applyBorder="1" applyAlignment="1">
      <alignment/>
    </xf>
    <xf numFmtId="203" fontId="0" fillId="0" borderId="36" xfId="0" applyNumberFormat="1" applyBorder="1" applyAlignment="1">
      <alignment wrapText="1"/>
    </xf>
    <xf numFmtId="204" fontId="0" fillId="0" borderId="37" xfId="0" applyNumberFormat="1" applyBorder="1" applyAlignment="1">
      <alignment/>
    </xf>
    <xf numFmtId="204" fontId="0" fillId="0" borderId="38" xfId="0" applyNumberFormat="1" applyBorder="1" applyAlignment="1">
      <alignment/>
    </xf>
    <xf numFmtId="204" fontId="0" fillId="0" borderId="39" xfId="0" applyNumberFormat="1" applyBorder="1" applyAlignment="1">
      <alignment/>
    </xf>
    <xf numFmtId="203" fontId="0" fillId="0" borderId="36" xfId="0" applyNumberFormat="1" applyFill="1" applyBorder="1" applyAlignment="1">
      <alignment wrapText="1"/>
    </xf>
    <xf numFmtId="204" fontId="0" fillId="0" borderId="37" xfId="0" applyNumberFormat="1" applyFill="1" applyBorder="1" applyAlignment="1">
      <alignment/>
    </xf>
    <xf numFmtId="204" fontId="0" fillId="0" borderId="38" xfId="0" applyNumberFormat="1" applyFill="1" applyBorder="1" applyAlignment="1">
      <alignment/>
    </xf>
    <xf numFmtId="204" fontId="0" fillId="0" borderId="39" xfId="0" applyNumberFormat="1" applyFill="1" applyBorder="1" applyAlignment="1">
      <alignment/>
    </xf>
    <xf numFmtId="0" fontId="5" fillId="0" borderId="0" xfId="48" applyFont="1" applyFill="1" applyBorder="1" applyAlignment="1">
      <alignment/>
    </xf>
    <xf numFmtId="204" fontId="0" fillId="0" borderId="37" xfId="0" applyNumberFormat="1" applyFont="1" applyBorder="1" applyAlignment="1">
      <alignment/>
    </xf>
    <xf numFmtId="204" fontId="0" fillId="0" borderId="38" xfId="0" applyNumberFormat="1" applyFont="1" applyBorder="1" applyAlignment="1">
      <alignment/>
    </xf>
    <xf numFmtId="204" fontId="0" fillId="0" borderId="39" xfId="0" applyNumberFormat="1" applyFont="1" applyBorder="1" applyAlignment="1">
      <alignment/>
    </xf>
    <xf numFmtId="203" fontId="1" fillId="0" borderId="40" xfId="0" applyNumberFormat="1" applyFont="1" applyBorder="1" applyAlignment="1">
      <alignment horizontal="left" wrapText="1"/>
    </xf>
    <xf numFmtId="49" fontId="0" fillId="0" borderId="41" xfId="0" applyNumberFormat="1" applyFont="1" applyBorder="1" applyAlignment="1">
      <alignment horizontal="center" vertical="center"/>
    </xf>
    <xf numFmtId="49" fontId="0" fillId="0" borderId="42" xfId="0" applyNumberFormat="1" applyFont="1" applyBorder="1" applyAlignment="1">
      <alignment horizontal="center" vertical="center"/>
    </xf>
    <xf numFmtId="49" fontId="0" fillId="0" borderId="43" xfId="0" applyNumberFormat="1" applyFont="1" applyBorder="1" applyAlignment="1">
      <alignment horizontal="center" vertical="center"/>
    </xf>
    <xf numFmtId="203" fontId="1" fillId="0" borderId="44" xfId="0" applyNumberFormat="1" applyFont="1" applyFill="1" applyBorder="1" applyAlignment="1">
      <alignment horizontal="right"/>
    </xf>
    <xf numFmtId="204" fontId="1" fillId="0" borderId="45" xfId="0" applyNumberFormat="1" applyFont="1" applyFill="1" applyBorder="1" applyAlignment="1">
      <alignment/>
    </xf>
    <xf numFmtId="204" fontId="1" fillId="0" borderId="46" xfId="0" applyNumberFormat="1" applyFont="1" applyFill="1" applyBorder="1" applyAlignment="1">
      <alignment/>
    </xf>
    <xf numFmtId="204" fontId="1" fillId="0" borderId="47" xfId="0" applyNumberFormat="1" applyFont="1" applyFill="1" applyBorder="1" applyAlignment="1">
      <alignment/>
    </xf>
    <xf numFmtId="0" fontId="1" fillId="0" borderId="13" xfId="46" applyFont="1" applyFill="1" applyBorder="1">
      <alignment/>
      <protection/>
    </xf>
    <xf numFmtId="172" fontId="1" fillId="0" borderId="22" xfId="46" applyNumberFormat="1" applyFont="1" applyFill="1" applyBorder="1" applyAlignment="1">
      <alignment horizontal="right"/>
      <protection/>
    </xf>
    <xf numFmtId="0" fontId="1" fillId="0" borderId="0" xfId="46" applyFont="1" applyFill="1" applyAlignment="1">
      <alignment horizontal="right"/>
      <protection/>
    </xf>
    <xf numFmtId="172" fontId="1" fillId="0" borderId="0" xfId="46" applyNumberFormat="1" applyFont="1" applyFill="1" applyBorder="1" applyAlignment="1">
      <alignment horizontal="right"/>
      <protection/>
    </xf>
    <xf numFmtId="172" fontId="1" fillId="0" borderId="21" xfId="46" applyNumberFormat="1" applyFont="1" applyFill="1" applyBorder="1" applyAlignment="1">
      <alignment horizontal="right"/>
      <protection/>
    </xf>
    <xf numFmtId="0" fontId="0" fillId="0" borderId="22" xfId="46" applyFont="1" applyFill="1" applyBorder="1" applyAlignment="1">
      <alignment horizontal="center"/>
      <protection/>
    </xf>
    <xf numFmtId="0" fontId="0" fillId="0" borderId="0" xfId="46" applyFont="1" applyFill="1" applyBorder="1" applyAlignment="1">
      <alignment horizontal="center"/>
      <protection/>
    </xf>
    <xf numFmtId="0" fontId="0" fillId="0" borderId="21" xfId="46" applyFont="1" applyFill="1" applyBorder="1" applyAlignment="1">
      <alignment horizontal="center"/>
      <protection/>
    </xf>
    <xf numFmtId="0" fontId="0" fillId="0" borderId="48" xfId="42" applyFont="1" applyBorder="1" applyAlignment="1">
      <alignment horizontal="center"/>
      <protection/>
    </xf>
    <xf numFmtId="0" fontId="0" fillId="0" borderId="49" xfId="42" applyFont="1" applyBorder="1" applyAlignment="1">
      <alignment horizontal="centerContinuous"/>
      <protection/>
    </xf>
    <xf numFmtId="178" fontId="0" fillId="0" borderId="17" xfId="42" applyNumberFormat="1" applyFont="1" applyBorder="1" applyAlignment="1">
      <alignment horizontal="center"/>
      <protection/>
    </xf>
    <xf numFmtId="0" fontId="0" fillId="0" borderId="50" xfId="42" applyFont="1" applyBorder="1" applyAlignment="1">
      <alignment horizontal="center"/>
      <protection/>
    </xf>
    <xf numFmtId="0" fontId="0" fillId="0" borderId="51" xfId="42" applyFont="1" applyBorder="1">
      <alignment/>
      <protection/>
    </xf>
    <xf numFmtId="0" fontId="0" fillId="0" borderId="0" xfId="42" applyFont="1" applyBorder="1" applyAlignment="1">
      <alignment horizontal="centerContinuous"/>
      <protection/>
    </xf>
    <xf numFmtId="178" fontId="0" fillId="0" borderId="21" xfId="42" applyNumberFormat="1" applyFont="1" applyBorder="1">
      <alignment/>
      <protection/>
    </xf>
    <xf numFmtId="0" fontId="0" fillId="0" borderId="50" xfId="42" applyFont="1" applyBorder="1">
      <alignment/>
      <protection/>
    </xf>
    <xf numFmtId="0" fontId="0" fillId="0" borderId="24" xfId="42" applyFont="1" applyBorder="1">
      <alignment/>
      <protection/>
    </xf>
    <xf numFmtId="0" fontId="0" fillId="0" borderId="52" xfId="42" applyFont="1" applyBorder="1">
      <alignment/>
      <protection/>
    </xf>
    <xf numFmtId="0" fontId="0" fillId="0" borderId="53" xfId="42" applyFont="1" applyBorder="1">
      <alignment/>
      <protection/>
    </xf>
    <xf numFmtId="0" fontId="0" fillId="0" borderId="2" xfId="42" applyFont="1" applyBorder="1">
      <alignment/>
      <protection/>
    </xf>
    <xf numFmtId="0" fontId="0" fillId="0" borderId="54" xfId="42" applyFont="1" applyBorder="1">
      <alignment/>
      <protection/>
    </xf>
    <xf numFmtId="0" fontId="0" fillId="0" borderId="28" xfId="42" applyFont="1" applyBorder="1">
      <alignment/>
      <protection/>
    </xf>
    <xf numFmtId="0" fontId="0" fillId="0" borderId="0" xfId="44" applyFont="1" applyBorder="1">
      <alignment/>
      <protection/>
    </xf>
    <xf numFmtId="2" fontId="0" fillId="0" borderId="0" xfId="44" applyNumberFormat="1" applyFont="1" applyBorder="1">
      <alignment/>
      <protection/>
    </xf>
    <xf numFmtId="0" fontId="0" fillId="0" borderId="0" xfId="44" applyFont="1" applyBorder="1" applyProtection="1">
      <alignment/>
      <protection/>
    </xf>
    <xf numFmtId="0" fontId="1" fillId="0" borderId="0" xfId="44" applyFont="1" applyBorder="1" applyAlignment="1">
      <alignment horizontal="centerContinuous"/>
      <protection/>
    </xf>
    <xf numFmtId="2" fontId="1" fillId="0" borderId="0" xfId="44" applyNumberFormat="1" applyFont="1" applyBorder="1" applyAlignment="1">
      <alignment horizontal="centerContinuous"/>
      <protection/>
    </xf>
    <xf numFmtId="0" fontId="1" fillId="0" borderId="0" xfId="44" applyFont="1" applyBorder="1" applyAlignment="1" applyProtection="1">
      <alignment horizontal="centerContinuous"/>
      <protection/>
    </xf>
    <xf numFmtId="0" fontId="0" fillId="0" borderId="0" xfId="44" applyFont="1" applyBorder="1" applyAlignment="1">
      <alignment horizontal="centerContinuous"/>
      <protection/>
    </xf>
    <xf numFmtId="2" fontId="0" fillId="0" borderId="0" xfId="44" applyNumberFormat="1" applyFont="1" applyBorder="1" applyAlignment="1">
      <alignment horizontal="centerContinuous"/>
      <protection/>
    </xf>
    <xf numFmtId="0" fontId="8" fillId="0" borderId="0" xfId="42" applyFont="1" applyBorder="1">
      <alignment/>
      <protection/>
    </xf>
    <xf numFmtId="0" fontId="8" fillId="0" borderId="0" xfId="44" applyFont="1" applyBorder="1">
      <alignment/>
      <protection/>
    </xf>
    <xf numFmtId="4" fontId="0" fillId="0" borderId="0" xfId="44" applyNumberFormat="1" applyFont="1" applyBorder="1">
      <alignment/>
      <protection/>
    </xf>
    <xf numFmtId="2" fontId="0" fillId="0" borderId="0" xfId="44" applyNumberFormat="1" applyFont="1">
      <alignment/>
      <protection/>
    </xf>
    <xf numFmtId="0" fontId="0" fillId="0" borderId="10" xfId="44" applyFont="1" applyBorder="1">
      <alignment/>
      <protection/>
    </xf>
    <xf numFmtId="0" fontId="0" fillId="0" borderId="16" xfId="44" applyFont="1" applyBorder="1" applyAlignment="1">
      <alignment horizontal="center"/>
      <protection/>
    </xf>
    <xf numFmtId="0" fontId="0" fillId="0" borderId="23" xfId="44" applyFont="1" applyBorder="1" applyAlignment="1">
      <alignment horizontal="centerContinuous"/>
      <protection/>
    </xf>
    <xf numFmtId="0" fontId="0" fillId="0" borderId="26" xfId="44" applyFont="1" applyBorder="1" applyAlignment="1">
      <alignment horizontal="centerContinuous"/>
      <protection/>
    </xf>
    <xf numFmtId="3" fontId="0" fillId="0" borderId="22" xfId="27" applyFont="1" applyFill="1" applyBorder="1" applyAlignment="1">
      <alignment horizontal="center"/>
      <protection/>
    </xf>
    <xf numFmtId="0" fontId="0" fillId="0" borderId="22" xfId="44" applyFont="1" applyBorder="1" applyAlignment="1">
      <alignment horizontal="centerContinuous"/>
      <protection/>
    </xf>
    <xf numFmtId="0" fontId="0" fillId="0" borderId="12" xfId="44" applyFont="1" applyBorder="1" applyAlignment="1">
      <alignment horizontal="centerContinuous"/>
      <protection/>
    </xf>
    <xf numFmtId="0" fontId="0" fillId="0" borderId="22" xfId="44" applyFont="1" applyBorder="1" applyAlignment="1">
      <alignment horizontal="center"/>
      <protection/>
    </xf>
    <xf numFmtId="3" fontId="0" fillId="0" borderId="13" xfId="27" applyFont="1" applyFill="1" applyBorder="1">
      <alignment/>
      <protection/>
    </xf>
    <xf numFmtId="3" fontId="0" fillId="0" borderId="25" xfId="27" applyFont="1" applyFill="1" applyBorder="1" applyAlignment="1">
      <alignment horizontal="center"/>
      <protection/>
    </xf>
    <xf numFmtId="2" fontId="1" fillId="0" borderId="15" xfId="27" applyNumberFormat="1" applyFont="1" applyFill="1" applyBorder="1" applyAlignment="1">
      <alignment horizontal="right"/>
      <protection/>
    </xf>
    <xf numFmtId="3" fontId="0" fillId="0" borderId="12" xfId="27" applyFont="1" applyFill="1" applyBorder="1" applyAlignment="1">
      <alignment horizontal="center"/>
      <protection/>
    </xf>
    <xf numFmtId="0" fontId="0" fillId="0" borderId="0" xfId="44" applyFont="1" applyProtection="1">
      <alignment/>
      <protection/>
    </xf>
    <xf numFmtId="2" fontId="1" fillId="0" borderId="0" xfId="44" applyNumberFormat="1" applyFont="1" applyAlignment="1">
      <alignment horizontal="centerContinuous"/>
      <protection/>
    </xf>
    <xf numFmtId="0" fontId="1" fillId="0" borderId="0" xfId="44" applyFont="1" applyAlignment="1">
      <alignment horizontal="centerContinuous"/>
      <protection/>
    </xf>
    <xf numFmtId="0" fontId="1" fillId="0" borderId="0" xfId="44" applyFont="1" applyAlignment="1" applyProtection="1">
      <alignment horizontal="centerContinuous"/>
      <protection/>
    </xf>
    <xf numFmtId="2" fontId="0" fillId="0" borderId="0" xfId="44" applyNumberFormat="1" applyFont="1" applyAlignment="1">
      <alignment horizontal="centerContinuous"/>
      <protection/>
    </xf>
    <xf numFmtId="0" fontId="0" fillId="0" borderId="0" xfId="44" applyFont="1" applyAlignment="1">
      <alignment horizontal="centerContinuous"/>
      <protection/>
    </xf>
    <xf numFmtId="4" fontId="0" fillId="0" borderId="0" xfId="44" applyNumberFormat="1" applyFont="1">
      <alignment/>
      <protection/>
    </xf>
    <xf numFmtId="0" fontId="23" fillId="0" borderId="0" xfId="0" applyFont="1" applyAlignment="1">
      <alignment/>
    </xf>
    <xf numFmtId="3" fontId="0" fillId="0" borderId="12" xfId="0" applyNumberFormat="1" applyFont="1" applyFill="1" applyBorder="1" applyAlignment="1">
      <alignment horizontal="right"/>
    </xf>
    <xf numFmtId="3" fontId="0" fillId="0" borderId="22"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12" xfId="0" applyNumberFormat="1" applyFont="1" applyFill="1" applyBorder="1" applyAlignment="1">
      <alignment/>
    </xf>
    <xf numFmtId="3" fontId="0" fillId="0" borderId="0" xfId="0" applyNumberFormat="1" applyFont="1" applyFill="1" applyAlignment="1">
      <alignment/>
    </xf>
    <xf numFmtId="3" fontId="0" fillId="0" borderId="22" xfId="0" applyNumberFormat="1" applyFont="1" applyFill="1" applyBorder="1" applyAlignment="1">
      <alignment/>
    </xf>
    <xf numFmtId="0" fontId="0" fillId="0" borderId="0" xfId="0" applyFont="1" applyFill="1" applyAlignment="1">
      <alignment/>
    </xf>
    <xf numFmtId="0" fontId="21" fillId="0" borderId="0" xfId="0" applyFont="1" applyBorder="1" applyAlignment="1">
      <alignment horizontal="left"/>
    </xf>
    <xf numFmtId="0" fontId="24" fillId="0" borderId="0" xfId="0" applyFont="1" applyAlignment="1">
      <alignment/>
    </xf>
    <xf numFmtId="0" fontId="22" fillId="0" borderId="0" xfId="47" applyFont="1">
      <alignment/>
      <protection/>
    </xf>
    <xf numFmtId="0" fontId="0" fillId="0" borderId="0" xfId="48" applyFont="1" applyAlignment="1">
      <alignment/>
    </xf>
    <xf numFmtId="204" fontId="0" fillId="0" borderId="39" xfId="0" applyNumberFormat="1" applyFont="1" applyFill="1" applyBorder="1" applyAlignment="1">
      <alignment/>
    </xf>
    <xf numFmtId="204" fontId="5" fillId="0" borderId="0" xfId="48" applyNumberFormat="1" applyFont="1" applyAlignment="1">
      <alignment/>
    </xf>
    <xf numFmtId="0" fontId="1" fillId="0" borderId="0" xfId="0" applyFont="1" applyFill="1" applyBorder="1" applyAlignment="1">
      <alignment/>
    </xf>
    <xf numFmtId="0" fontId="1" fillId="0" borderId="0" xfId="49" applyFont="1" applyFill="1" applyAlignment="1">
      <alignment horizontal="center"/>
      <protection/>
    </xf>
    <xf numFmtId="0" fontId="0" fillId="0" borderId="0" xfId="49" applyFont="1" applyFill="1" applyBorder="1" applyAlignment="1">
      <alignment horizontal="centerContinuous"/>
      <protection/>
    </xf>
    <xf numFmtId="0" fontId="1" fillId="0" borderId="0" xfId="49" applyFont="1" applyFill="1" applyBorder="1" applyAlignment="1">
      <alignment horizontal="center"/>
      <protection/>
    </xf>
    <xf numFmtId="0" fontId="1" fillId="0" borderId="0" xfId="49" applyFont="1" applyFill="1" applyBorder="1" applyAlignment="1">
      <alignment vertical="center"/>
      <protection/>
    </xf>
    <xf numFmtId="0" fontId="0" fillId="0" borderId="26" xfId="49" applyFont="1" applyFill="1" applyBorder="1">
      <alignment/>
      <protection/>
    </xf>
    <xf numFmtId="0" fontId="0" fillId="0" borderId="27" xfId="49" applyFont="1" applyFill="1" applyBorder="1" applyAlignment="1">
      <alignment horizontal="center"/>
      <protection/>
    </xf>
    <xf numFmtId="0" fontId="0" fillId="0" borderId="26" xfId="49" applyFont="1" applyFill="1" applyBorder="1" applyAlignment="1">
      <alignment horizontal="center"/>
      <protection/>
    </xf>
    <xf numFmtId="0" fontId="0" fillId="0" borderId="12" xfId="49" applyFont="1" applyFill="1" applyBorder="1">
      <alignment/>
      <protection/>
    </xf>
    <xf numFmtId="4" fontId="0" fillId="0" borderId="22" xfId="49" applyNumberFormat="1" applyFont="1" applyFill="1" applyBorder="1">
      <alignment/>
      <protection/>
    </xf>
    <xf numFmtId="4" fontId="0" fillId="0" borderId="12" xfId="49" applyNumberFormat="1" applyFont="1" applyFill="1" applyBorder="1">
      <alignment/>
      <protection/>
    </xf>
    <xf numFmtId="4" fontId="0" fillId="0" borderId="0" xfId="49" applyNumberFormat="1" applyFont="1" applyFill="1" applyBorder="1">
      <alignment/>
      <protection/>
    </xf>
    <xf numFmtId="4" fontId="1" fillId="0" borderId="15" xfId="49" applyNumberFormat="1" applyFont="1" applyFill="1" applyBorder="1">
      <alignment/>
      <protection/>
    </xf>
    <xf numFmtId="4" fontId="1" fillId="0" borderId="24" xfId="49" applyNumberFormat="1" applyFont="1" applyFill="1" applyBorder="1">
      <alignment/>
      <protection/>
    </xf>
    <xf numFmtId="4" fontId="1" fillId="0" borderId="12" xfId="49" applyNumberFormat="1" applyFont="1" applyFill="1" applyBorder="1">
      <alignment/>
      <protection/>
    </xf>
    <xf numFmtId="4" fontId="1" fillId="0" borderId="0" xfId="49" applyNumberFormat="1" applyFont="1" applyFill="1" applyBorder="1">
      <alignment/>
      <protection/>
    </xf>
    <xf numFmtId="4" fontId="1" fillId="0" borderId="2" xfId="49" applyNumberFormat="1" applyFont="1" applyFill="1" applyBorder="1">
      <alignment/>
      <protection/>
    </xf>
    <xf numFmtId="0" fontId="25" fillId="0" borderId="0" xfId="0" applyFont="1" applyFill="1" applyAlignment="1">
      <alignment horizontal="left" indent="8"/>
    </xf>
    <xf numFmtId="0" fontId="24" fillId="0" borderId="0" xfId="0" applyFont="1" applyFill="1" applyAlignment="1">
      <alignment horizontal="left" indent="8"/>
    </xf>
    <xf numFmtId="0" fontId="0" fillId="0" borderId="21" xfId="49" applyFont="1" applyFill="1" applyBorder="1">
      <alignment/>
      <protection/>
    </xf>
    <xf numFmtId="0" fontId="5" fillId="0" borderId="0" xfId="48" applyFont="1" applyFill="1" applyBorder="1" applyAlignment="1">
      <alignment horizontal="left"/>
    </xf>
    <xf numFmtId="0" fontId="5" fillId="0" borderId="0" xfId="48" applyFont="1" applyFill="1" applyAlignment="1">
      <alignment horizontal="left"/>
    </xf>
    <xf numFmtId="0" fontId="0" fillId="0" borderId="10" xfId="49" applyFont="1" applyFill="1" applyBorder="1" applyAlignment="1">
      <alignment horizontal="left"/>
      <protection/>
    </xf>
    <xf numFmtId="0" fontId="0" fillId="0" borderId="16" xfId="49" applyFont="1" applyFill="1" applyBorder="1" applyAlignment="1">
      <alignment horizontal="center"/>
      <protection/>
    </xf>
    <xf numFmtId="0" fontId="0" fillId="0" borderId="19" xfId="49" applyFont="1" applyFill="1" applyBorder="1">
      <alignment/>
      <protection/>
    </xf>
    <xf numFmtId="0" fontId="0" fillId="0" borderId="18" xfId="49" applyFont="1" applyFill="1" applyBorder="1">
      <alignment/>
      <protection/>
    </xf>
    <xf numFmtId="175" fontId="0" fillId="0" borderId="18" xfId="49" applyNumberFormat="1" applyFont="1" applyFill="1" applyBorder="1" applyAlignment="1">
      <alignment horizontal="right"/>
      <protection/>
    </xf>
    <xf numFmtId="175" fontId="0" fillId="0" borderId="2" xfId="49" applyNumberFormat="1" applyFont="1" applyFill="1" applyBorder="1" applyAlignment="1">
      <alignment horizontal="right"/>
      <protection/>
    </xf>
    <xf numFmtId="175" fontId="0" fillId="0" borderId="22" xfId="49" applyNumberFormat="1" applyFont="1" applyFill="1" applyBorder="1" applyAlignment="1">
      <alignment horizontal="right"/>
      <protection/>
    </xf>
    <xf numFmtId="0" fontId="0" fillId="0" borderId="13" xfId="49" applyFont="1" applyFill="1" applyBorder="1">
      <alignment/>
      <protection/>
    </xf>
    <xf numFmtId="0" fontId="0" fillId="0" borderId="25" xfId="49" applyFont="1" applyFill="1" applyBorder="1">
      <alignment/>
      <protection/>
    </xf>
    <xf numFmtId="175" fontId="0" fillId="0" borderId="25" xfId="49" applyNumberFormat="1" applyFont="1" applyFill="1" applyBorder="1" applyAlignment="1">
      <alignment horizontal="right"/>
      <protection/>
    </xf>
    <xf numFmtId="0" fontId="1" fillId="0" borderId="24" xfId="49" applyFont="1" applyFill="1" applyBorder="1">
      <alignment/>
      <protection/>
    </xf>
    <xf numFmtId="0" fontId="1" fillId="0" borderId="15" xfId="49" applyFont="1" applyFill="1" applyBorder="1" applyAlignment="1">
      <alignment horizontal="right"/>
      <protection/>
    </xf>
    <xf numFmtId="175" fontId="1" fillId="0" borderId="2" xfId="49" applyNumberFormat="1" applyFont="1" applyFill="1" applyBorder="1" applyAlignment="1">
      <alignment horizontal="right"/>
      <protection/>
    </xf>
    <xf numFmtId="0" fontId="0" fillId="0" borderId="26" xfId="49" applyFont="1" applyFill="1" applyBorder="1" applyAlignment="1">
      <alignment horizontal="left"/>
      <protection/>
    </xf>
    <xf numFmtId="0" fontId="0" fillId="0" borderId="1" xfId="49" applyFont="1" applyFill="1" applyBorder="1" applyAlignment="1">
      <alignment vertical="top"/>
      <protection/>
    </xf>
    <xf numFmtId="4" fontId="0" fillId="0" borderId="18" xfId="49" applyNumberFormat="1" applyFont="1" applyFill="1" applyBorder="1" applyAlignment="1">
      <alignment horizontal="right" vertical="top"/>
      <protection/>
    </xf>
    <xf numFmtId="0" fontId="0" fillId="0" borderId="2" xfId="49" applyFont="1" applyFill="1" applyBorder="1">
      <alignment/>
      <protection/>
    </xf>
    <xf numFmtId="0" fontId="1" fillId="0" borderId="28" xfId="49" applyFont="1" applyFill="1" applyBorder="1" applyAlignment="1">
      <alignment horizontal="right"/>
      <protection/>
    </xf>
    <xf numFmtId="1" fontId="5" fillId="0" borderId="0" xfId="48" applyNumberFormat="1" applyFont="1" applyAlignment="1">
      <alignment horizontal="left" indent="5"/>
    </xf>
    <xf numFmtId="0" fontId="5" fillId="0" borderId="0" xfId="48" applyFont="1" applyAlignment="1">
      <alignment horizontal="left" indent="5"/>
    </xf>
    <xf numFmtId="0" fontId="5" fillId="0" borderId="0" xfId="47" applyFont="1" applyAlignment="1">
      <alignment horizontal="left" indent="5"/>
      <protection/>
    </xf>
    <xf numFmtId="0" fontId="5" fillId="0" borderId="0" xfId="47" applyFont="1" applyBorder="1" applyAlignment="1">
      <alignment horizontal="left" indent="5"/>
      <protection/>
    </xf>
    <xf numFmtId="1" fontId="0" fillId="0" borderId="0" xfId="31" applyNumberFormat="1" applyFont="1" applyFill="1" applyBorder="1" applyAlignment="1">
      <alignment/>
    </xf>
    <xf numFmtId="172" fontId="0" fillId="0" borderId="12" xfId="0" applyNumberFormat="1" applyFill="1" applyBorder="1" applyAlignment="1">
      <alignment/>
    </xf>
    <xf numFmtId="172" fontId="0" fillId="0" borderId="0" xfId="0" applyNumberFormat="1" applyFill="1" applyAlignment="1">
      <alignment/>
    </xf>
    <xf numFmtId="172" fontId="1" fillId="0" borderId="15" xfId="0" applyNumberFormat="1" applyFont="1" applyFill="1" applyBorder="1" applyAlignment="1">
      <alignment/>
    </xf>
    <xf numFmtId="172" fontId="1" fillId="0" borderId="2" xfId="0" applyNumberFormat="1" applyFont="1" applyFill="1" applyBorder="1" applyAlignment="1">
      <alignment/>
    </xf>
    <xf numFmtId="172" fontId="0" fillId="0" borderId="12" xfId="0" applyNumberFormat="1" applyFill="1" applyBorder="1" applyAlignment="1">
      <alignment horizontal="right"/>
    </xf>
    <xf numFmtId="172" fontId="1" fillId="0" borderId="15" xfId="0" applyNumberFormat="1" applyFont="1" applyFill="1" applyBorder="1" applyAlignment="1">
      <alignment horizontal="right"/>
    </xf>
    <xf numFmtId="172" fontId="1" fillId="0" borderId="12" xfId="0" applyNumberFormat="1" applyFont="1" applyFill="1" applyBorder="1" applyAlignment="1">
      <alignment/>
    </xf>
    <xf numFmtId="172" fontId="1" fillId="0" borderId="22" xfId="0" applyNumberFormat="1" applyFont="1" applyFill="1" applyBorder="1" applyAlignment="1">
      <alignment/>
    </xf>
    <xf numFmtId="173" fontId="0" fillId="0" borderId="22" xfId="31" applyNumberFormat="1" applyFont="1" applyFill="1" applyBorder="1" applyAlignment="1">
      <alignment/>
    </xf>
    <xf numFmtId="173" fontId="0" fillId="0" borderId="0" xfId="31" applyNumberFormat="1" applyFont="1" applyFill="1" applyBorder="1" applyAlignment="1">
      <alignment/>
    </xf>
    <xf numFmtId="173" fontId="0" fillId="0" borderId="21" xfId="31" applyNumberFormat="1" applyFont="1" applyFill="1" applyBorder="1" applyAlignment="1">
      <alignment/>
    </xf>
    <xf numFmtId="173" fontId="0" fillId="0" borderId="0" xfId="31" applyNumberFormat="1" applyFont="1" applyFill="1" applyAlignment="1">
      <alignment/>
    </xf>
    <xf numFmtId="173" fontId="1" fillId="0" borderId="2" xfId="31" applyNumberFormat="1" applyFont="1" applyFill="1" applyBorder="1" applyAlignment="1">
      <alignment/>
    </xf>
    <xf numFmtId="173" fontId="1" fillId="0" borderId="24" xfId="31" applyNumberFormat="1" applyFont="1" applyFill="1" applyBorder="1" applyAlignment="1">
      <alignment/>
    </xf>
    <xf numFmtId="173" fontId="1" fillId="0" borderId="28" xfId="31" applyNumberFormat="1" applyFont="1" applyFill="1" applyBorder="1" applyAlignment="1">
      <alignment/>
    </xf>
    <xf numFmtId="0" fontId="0" fillId="0" borderId="15" xfId="42" applyFont="1" applyBorder="1">
      <alignment/>
      <protection/>
    </xf>
    <xf numFmtId="3" fontId="0" fillId="0" borderId="50" xfId="0" applyNumberFormat="1" applyFill="1" applyBorder="1" applyAlignment="1">
      <alignment/>
    </xf>
    <xf numFmtId="3" fontId="0" fillId="0" borderId="0" xfId="0" applyNumberFormat="1" applyBorder="1" applyAlignment="1">
      <alignment/>
    </xf>
    <xf numFmtId="10" fontId="0" fillId="0" borderId="22" xfId="42" applyNumberFormat="1" applyFont="1" applyFill="1" applyBorder="1">
      <alignment/>
      <protection/>
    </xf>
    <xf numFmtId="10" fontId="0" fillId="0" borderId="21" xfId="42" applyNumberFormat="1" applyFont="1" applyFill="1" applyBorder="1">
      <alignment/>
      <protection/>
    </xf>
    <xf numFmtId="172" fontId="0" fillId="0" borderId="12" xfId="42" applyNumberFormat="1" applyFont="1" applyFill="1" applyBorder="1">
      <alignment/>
      <protection/>
    </xf>
    <xf numFmtId="10" fontId="0" fillId="0" borderId="55" xfId="42" applyNumberFormat="1" applyFont="1" applyFill="1" applyBorder="1">
      <alignment/>
      <protection/>
    </xf>
    <xf numFmtId="4" fontId="0" fillId="0" borderId="0" xfId="0" applyNumberFormat="1" applyBorder="1" applyAlignment="1">
      <alignment/>
    </xf>
    <xf numFmtId="7" fontId="0" fillId="0" borderId="22" xfId="42" applyNumberFormat="1" applyFont="1" applyFill="1" applyBorder="1" applyAlignment="1">
      <alignment horizontal="right"/>
      <protection/>
    </xf>
    <xf numFmtId="3" fontId="0" fillId="0" borderId="51" xfId="42" applyNumberFormat="1" applyFont="1" applyBorder="1">
      <alignment/>
      <protection/>
    </xf>
    <xf numFmtId="0" fontId="0" fillId="0" borderId="22" xfId="42" applyFont="1" applyBorder="1">
      <alignment/>
      <protection/>
    </xf>
    <xf numFmtId="3" fontId="0" fillId="0" borderId="12" xfId="42" applyNumberFormat="1" applyFont="1" applyBorder="1">
      <alignment/>
      <protection/>
    </xf>
    <xf numFmtId="0" fontId="0" fillId="0" borderId="55" xfId="42" applyFont="1" applyBorder="1">
      <alignment/>
      <protection/>
    </xf>
    <xf numFmtId="9" fontId="0" fillId="0" borderId="22" xfId="42" applyNumberFormat="1" applyFont="1" applyBorder="1">
      <alignment/>
      <protection/>
    </xf>
    <xf numFmtId="9" fontId="0" fillId="0" borderId="0" xfId="42" applyNumberFormat="1" applyFont="1" applyBorder="1">
      <alignment/>
      <protection/>
    </xf>
    <xf numFmtId="9" fontId="0" fillId="0" borderId="55" xfId="42" applyNumberFormat="1" applyFont="1" applyBorder="1">
      <alignment/>
      <protection/>
    </xf>
    <xf numFmtId="180" fontId="1" fillId="0" borderId="22" xfId="42" applyNumberFormat="1" applyFont="1" applyBorder="1" applyAlignment="1">
      <alignment horizontal="right"/>
      <protection/>
    </xf>
    <xf numFmtId="172" fontId="0" fillId="0" borderId="50" xfId="0" applyNumberFormat="1" applyFill="1" applyBorder="1" applyAlignment="1">
      <alignment/>
    </xf>
    <xf numFmtId="10" fontId="0" fillId="0" borderId="22" xfId="42" applyNumberFormat="1" applyFont="1" applyBorder="1">
      <alignment/>
      <protection/>
    </xf>
    <xf numFmtId="10" fontId="0" fillId="0" borderId="0" xfId="42" applyNumberFormat="1" applyFont="1" applyBorder="1">
      <alignment/>
      <protection/>
    </xf>
    <xf numFmtId="172" fontId="0" fillId="0" borderId="22" xfId="42" applyNumberFormat="1" applyFont="1" applyBorder="1">
      <alignment/>
      <protection/>
    </xf>
    <xf numFmtId="10" fontId="0" fillId="0" borderId="55" xfId="42" applyNumberFormat="1" applyFont="1" applyBorder="1">
      <alignment/>
      <protection/>
    </xf>
    <xf numFmtId="7" fontId="0" fillId="0" borderId="22" xfId="42" applyNumberFormat="1" applyFont="1" applyBorder="1" applyAlignment="1">
      <alignment horizontal="right"/>
      <protection/>
    </xf>
    <xf numFmtId="172" fontId="18" fillId="0" borderId="56" xfId="50" applyNumberFormat="1" applyFont="1" applyFill="1" applyBorder="1" applyAlignment="1">
      <alignment horizontal="right" wrapText="1"/>
      <protection/>
    </xf>
    <xf numFmtId="172" fontId="18" fillId="0" borderId="12" xfId="50" applyNumberFormat="1" applyFont="1" applyFill="1" applyBorder="1" applyAlignment="1">
      <alignment horizontal="right" wrapText="1"/>
      <protection/>
    </xf>
    <xf numFmtId="7" fontId="0" fillId="0" borderId="21" xfId="42" applyNumberFormat="1" applyFont="1" applyBorder="1" applyAlignment="1">
      <alignment horizontal="right"/>
      <protection/>
    </xf>
    <xf numFmtId="0" fontId="26" fillId="0" borderId="0" xfId="42" applyFont="1">
      <alignment/>
      <protection/>
    </xf>
    <xf numFmtId="172" fontId="1" fillId="0" borderId="52" xfId="0" applyNumberFormat="1" applyFont="1" applyFill="1" applyBorder="1" applyAlignment="1">
      <alignment/>
    </xf>
    <xf numFmtId="172" fontId="1" fillId="0" borderId="53" xfId="0" applyNumberFormat="1" applyFont="1" applyFill="1" applyBorder="1" applyAlignment="1">
      <alignment/>
    </xf>
    <xf numFmtId="10" fontId="1" fillId="0" borderId="2" xfId="42" applyNumberFormat="1" applyFont="1" applyFill="1" applyBorder="1">
      <alignment/>
      <protection/>
    </xf>
    <xf numFmtId="172" fontId="19" fillId="0" borderId="15" xfId="50" applyNumberFormat="1" applyFont="1" applyFill="1" applyBorder="1" applyAlignment="1">
      <alignment horizontal="right" wrapText="1"/>
      <protection/>
    </xf>
    <xf numFmtId="172" fontId="1" fillId="0" borderId="2" xfId="42" applyNumberFormat="1" applyFont="1" applyFill="1" applyBorder="1">
      <alignment/>
      <protection/>
    </xf>
    <xf numFmtId="10" fontId="1" fillId="0" borderId="54" xfId="42" applyNumberFormat="1" applyFont="1" applyFill="1" applyBorder="1">
      <alignment/>
      <protection/>
    </xf>
    <xf numFmtId="7" fontId="1" fillId="0" borderId="28" xfId="42" applyNumberFormat="1" applyFont="1" applyFill="1" applyBorder="1" applyAlignment="1">
      <alignment horizontal="right"/>
      <protection/>
    </xf>
    <xf numFmtId="7" fontId="1" fillId="0" borderId="2" xfId="42" applyNumberFormat="1" applyFont="1" applyFill="1" applyBorder="1" applyAlignment="1">
      <alignment horizontal="right"/>
      <protection/>
    </xf>
    <xf numFmtId="10" fontId="0" fillId="0" borderId="0" xfId="42" applyNumberFormat="1" applyFont="1" applyFill="1">
      <alignment/>
      <protection/>
    </xf>
    <xf numFmtId="7" fontId="0" fillId="0" borderId="0" xfId="42" applyNumberFormat="1" applyFont="1" applyFill="1" applyBorder="1">
      <alignment/>
      <protection/>
    </xf>
    <xf numFmtId="0" fontId="1" fillId="0" borderId="0" xfId="42" applyFont="1" applyFill="1" applyBorder="1">
      <alignment/>
      <protection/>
    </xf>
    <xf numFmtId="0" fontId="0" fillId="0" borderId="2" xfId="44" applyFont="1" applyBorder="1" applyAlignment="1">
      <alignment horizontal="centerContinuous"/>
      <protection/>
    </xf>
    <xf numFmtId="0" fontId="0" fillId="0" borderId="15" xfId="44" applyFont="1" applyBorder="1" applyAlignment="1">
      <alignment horizontal="centerContinuous"/>
      <protection/>
    </xf>
    <xf numFmtId="2" fontId="0" fillId="0" borderId="15" xfId="0" applyNumberFormat="1" applyBorder="1" applyAlignment="1">
      <alignment/>
    </xf>
    <xf numFmtId="2" fontId="0" fillId="0" borderId="12" xfId="0" applyNumberFormat="1" applyBorder="1" applyAlignment="1">
      <alignment/>
    </xf>
    <xf numFmtId="2" fontId="1" fillId="0" borderId="15" xfId="0" applyNumberFormat="1" applyFont="1" applyBorder="1" applyAlignment="1">
      <alignment/>
    </xf>
    <xf numFmtId="2" fontId="0" fillId="0" borderId="0" xfId="0" applyNumberFormat="1" applyBorder="1" applyAlignment="1">
      <alignment/>
    </xf>
    <xf numFmtId="4" fontId="1" fillId="0" borderId="24" xfId="27" applyNumberFormat="1" applyFont="1" applyFill="1" applyBorder="1" applyAlignment="1">
      <alignment horizontal="center"/>
      <protection/>
    </xf>
    <xf numFmtId="0" fontId="27" fillId="0" borderId="0" xfId="0" applyFont="1" applyAlignment="1">
      <alignment/>
    </xf>
    <xf numFmtId="4" fontId="0" fillId="0" borderId="0" xfId="0" applyNumberFormat="1" applyFont="1" applyFill="1" applyAlignment="1">
      <alignment vertical="top"/>
    </xf>
    <xf numFmtId="0" fontId="1" fillId="0" borderId="0" xfId="49" applyFont="1" applyFill="1" applyAlignment="1">
      <alignment vertical="top"/>
      <protection/>
    </xf>
    <xf numFmtId="4" fontId="1" fillId="0" borderId="2" xfId="49" applyNumberFormat="1" applyFont="1" applyFill="1" applyBorder="1" applyAlignment="1">
      <alignment vertical="top"/>
      <protection/>
    </xf>
    <xf numFmtId="4" fontId="27" fillId="0" borderId="0" xfId="49" applyNumberFormat="1" applyFont="1" applyFill="1" applyBorder="1">
      <alignment/>
      <protection/>
    </xf>
    <xf numFmtId="0" fontId="23" fillId="0" borderId="0" xfId="49" applyFont="1" applyFill="1">
      <alignment/>
      <protection/>
    </xf>
    <xf numFmtId="0" fontId="27" fillId="0" borderId="0" xfId="46" applyFont="1" applyFill="1">
      <alignment/>
      <protection/>
    </xf>
    <xf numFmtId="172" fontId="1" fillId="0" borderId="22" xfId="46" applyNumberFormat="1" applyFont="1" applyFill="1" applyBorder="1" applyAlignment="1">
      <alignment horizontal="centerContinuous"/>
      <protection/>
    </xf>
    <xf numFmtId="172" fontId="1" fillId="0" borderId="0" xfId="46" applyNumberFormat="1" applyFont="1" applyFill="1" applyBorder="1" applyAlignment="1">
      <alignment horizontal="centerContinuous"/>
      <protection/>
    </xf>
    <xf numFmtId="172" fontId="1" fillId="0" borderId="21" xfId="46" applyNumberFormat="1" applyFont="1" applyFill="1" applyBorder="1" applyAlignment="1">
      <alignment horizontal="centerContinuous"/>
      <protection/>
    </xf>
    <xf numFmtId="172" fontId="0" fillId="0" borderId="6" xfId="0" applyNumberFormat="1" applyFill="1" applyBorder="1" applyAlignment="1">
      <alignment horizontal="right"/>
    </xf>
    <xf numFmtId="172" fontId="0" fillId="0" borderId="6" xfId="0" applyNumberFormat="1" applyFill="1" applyBorder="1" applyAlignment="1">
      <alignment/>
    </xf>
    <xf numFmtId="172" fontId="1" fillId="0" borderId="8" xfId="0" applyNumberFormat="1" applyFont="1" applyFill="1" applyBorder="1" applyAlignment="1">
      <alignment/>
    </xf>
    <xf numFmtId="172" fontId="0" fillId="0" borderId="21" xfId="46" applyNumberFormat="1" applyFont="1" applyFill="1" applyBorder="1" applyAlignment="1">
      <alignment horizontal="right"/>
      <protection/>
    </xf>
    <xf numFmtId="3" fontId="0" fillId="0" borderId="12" xfId="0" applyNumberFormat="1" applyBorder="1" applyAlignment="1">
      <alignment/>
    </xf>
    <xf numFmtId="3" fontId="19" fillId="0" borderId="21" xfId="52" applyFont="1" applyFill="1" applyBorder="1" applyAlignment="1">
      <alignment horizontal="right"/>
      <protection/>
    </xf>
    <xf numFmtId="0" fontId="1" fillId="0" borderId="57" xfId="42" applyFont="1" applyFill="1" applyBorder="1" applyAlignment="1">
      <alignment horizontal="right"/>
      <protection/>
    </xf>
    <xf numFmtId="0" fontId="0" fillId="0" borderId="0" xfId="0" applyFill="1" applyBorder="1" applyAlignment="1">
      <alignment/>
    </xf>
    <xf numFmtId="0" fontId="0" fillId="0" borderId="21" xfId="0" applyFont="1" applyFill="1" applyBorder="1" applyAlignment="1">
      <alignment horizontal="left" indent="2"/>
    </xf>
    <xf numFmtId="3" fontId="0" fillId="0" borderId="30" xfId="0" applyNumberFormat="1" applyFont="1" applyFill="1" applyBorder="1" applyAlignment="1">
      <alignment horizontal="center"/>
    </xf>
    <xf numFmtId="0" fontId="0" fillId="0" borderId="0" xfId="0" applyFont="1" applyFill="1" applyBorder="1" applyAlignment="1">
      <alignment/>
    </xf>
    <xf numFmtId="0" fontId="1" fillId="0" borderId="0" xfId="0" applyFont="1" applyFill="1" applyBorder="1" applyAlignment="1">
      <alignment horizontal="center"/>
    </xf>
    <xf numFmtId="3" fontId="0" fillId="0" borderId="17" xfId="0" applyNumberFormat="1" applyFont="1" applyFill="1" applyBorder="1" applyAlignment="1">
      <alignment/>
    </xf>
    <xf numFmtId="3" fontId="0" fillId="0" borderId="21" xfId="0" applyNumberFormat="1" applyFont="1" applyFill="1" applyBorder="1" applyAlignment="1">
      <alignment/>
    </xf>
    <xf numFmtId="3" fontId="0" fillId="0" borderId="12" xfId="0" applyNumberFormat="1" applyFont="1" applyFill="1" applyBorder="1" applyAlignment="1">
      <alignment horizontal="center"/>
    </xf>
    <xf numFmtId="3" fontId="0" fillId="0" borderId="22" xfId="0" applyNumberFormat="1" applyFont="1" applyFill="1" applyBorder="1" applyAlignment="1">
      <alignment horizontal="center"/>
    </xf>
    <xf numFmtId="0" fontId="0" fillId="0" borderId="25" xfId="0" applyFont="1" applyFill="1" applyBorder="1" applyAlignment="1">
      <alignment horizontal="right"/>
    </xf>
    <xf numFmtId="0" fontId="0" fillId="0" borderId="13" xfId="0" applyFont="1" applyFill="1" applyBorder="1" applyAlignment="1">
      <alignment horizontal="right"/>
    </xf>
    <xf numFmtId="3" fontId="0" fillId="0" borderId="13" xfId="0" applyNumberFormat="1" applyFont="1" applyFill="1" applyBorder="1" applyAlignment="1">
      <alignment horizontal="right"/>
    </xf>
    <xf numFmtId="3" fontId="0" fillId="0" borderId="14" xfId="0" applyNumberFormat="1" applyFont="1" applyFill="1" applyBorder="1" applyAlignment="1">
      <alignment horizontal="right"/>
    </xf>
    <xf numFmtId="0" fontId="0" fillId="0" borderId="0" xfId="0" applyFont="1" applyFill="1" applyAlignment="1">
      <alignment horizontal="right"/>
    </xf>
    <xf numFmtId="3" fontId="5" fillId="0" borderId="0" xfId="0" applyNumberFormat="1" applyFont="1" applyFill="1" applyAlignment="1">
      <alignment/>
    </xf>
    <xf numFmtId="3" fontId="0" fillId="0" borderId="0" xfId="0" applyNumberFormat="1" applyFont="1" applyFill="1" applyAlignment="1">
      <alignment/>
    </xf>
    <xf numFmtId="3" fontId="1" fillId="0" borderId="0" xfId="0" applyNumberFormat="1" applyFont="1" applyFill="1" applyBorder="1" applyAlignment="1">
      <alignment/>
    </xf>
    <xf numFmtId="0" fontId="0" fillId="0" borderId="29" xfId="0" applyFont="1" applyFill="1" applyBorder="1" applyAlignment="1">
      <alignment horizontal="center"/>
    </xf>
    <xf numFmtId="0" fontId="0" fillId="0" borderId="27" xfId="0" applyFont="1" applyFill="1" applyBorder="1" applyAlignment="1">
      <alignment horizontal="right"/>
    </xf>
    <xf numFmtId="0" fontId="0" fillId="0" borderId="26" xfId="0" applyFont="1" applyFill="1" applyBorder="1" applyAlignment="1">
      <alignment horizontal="right"/>
    </xf>
    <xf numFmtId="0" fontId="5" fillId="0" borderId="0" xfId="0" applyFont="1" applyFill="1" applyBorder="1" applyAlignment="1">
      <alignment/>
    </xf>
    <xf numFmtId="3" fontId="0" fillId="0" borderId="13" xfId="0" applyNumberFormat="1" applyFont="1" applyFill="1" applyBorder="1" applyAlignment="1">
      <alignment horizontal="center"/>
    </xf>
    <xf numFmtId="3" fontId="0" fillId="0" borderId="30" xfId="0" applyNumberFormat="1" applyFont="1" applyFill="1" applyBorder="1" applyAlignment="1">
      <alignment horizontal="center"/>
    </xf>
    <xf numFmtId="0" fontId="0" fillId="0" borderId="58" xfId="0" applyBorder="1" applyAlignment="1">
      <alignment horizontal="center" vertical="center" wrapText="1"/>
    </xf>
    <xf numFmtId="0" fontId="0" fillId="0" borderId="3" xfId="0" applyBorder="1" applyAlignment="1">
      <alignment horizontal="center" vertical="center" wrapText="1"/>
    </xf>
    <xf numFmtId="0" fontId="0" fillId="0" borderId="59" xfId="0" applyBorder="1" applyAlignment="1">
      <alignment horizontal="center" vertical="center" wrapText="1"/>
    </xf>
    <xf numFmtId="0" fontId="1" fillId="0" borderId="0" xfId="0" applyFont="1" applyAlignment="1">
      <alignment horizontal="center"/>
    </xf>
    <xf numFmtId="3" fontId="0" fillId="0" borderId="26" xfId="0" applyNumberFormat="1" applyFont="1" applyFill="1" applyBorder="1" applyAlignment="1">
      <alignment horizontal="center"/>
    </xf>
    <xf numFmtId="3" fontId="0" fillId="0" borderId="29" xfId="0" applyNumberFormat="1" applyFont="1" applyFill="1" applyBorder="1" applyAlignment="1">
      <alignment horizontal="center"/>
    </xf>
    <xf numFmtId="3" fontId="0" fillId="0" borderId="25" xfId="0" applyNumberFormat="1" applyFont="1" applyFill="1" applyBorder="1" applyAlignment="1">
      <alignment horizontal="center"/>
    </xf>
    <xf numFmtId="7" fontId="0" fillId="0" borderId="0" xfId="0" applyNumberFormat="1" applyBorder="1" applyAlignment="1">
      <alignment/>
    </xf>
    <xf numFmtId="7" fontId="0" fillId="0" borderId="21" xfId="42" applyNumberFormat="1" applyFont="1" applyBorder="1">
      <alignment/>
      <protection/>
    </xf>
    <xf numFmtId="7" fontId="1" fillId="0" borderId="21" xfId="42" applyNumberFormat="1" applyFont="1" applyBorder="1" applyAlignment="1">
      <alignment horizontal="right"/>
      <protection/>
    </xf>
    <xf numFmtId="0" fontId="0" fillId="0" borderId="60" xfId="0" applyBorder="1" applyAlignment="1">
      <alignment horizontal="center"/>
    </xf>
    <xf numFmtId="0" fontId="0" fillId="0" borderId="61" xfId="0" applyBorder="1" applyAlignment="1">
      <alignment horizontal="center"/>
    </xf>
    <xf numFmtId="0" fontId="0" fillId="0" borderId="9" xfId="0" applyBorder="1" applyAlignment="1">
      <alignment horizontal="center"/>
    </xf>
    <xf numFmtId="0" fontId="0" fillId="0" borderId="58" xfId="0" applyBorder="1" applyAlignment="1">
      <alignment horizontal="center"/>
    </xf>
    <xf numFmtId="0" fontId="0" fillId="0" borderId="3" xfId="0" applyBorder="1" applyAlignment="1">
      <alignment horizontal="center"/>
    </xf>
    <xf numFmtId="0" fontId="1" fillId="0" borderId="0" xfId="0" applyFont="1" applyBorder="1" applyAlignment="1">
      <alignment horizontal="center"/>
    </xf>
    <xf numFmtId="0" fontId="0" fillId="0" borderId="59" xfId="0" applyBorder="1" applyAlignment="1">
      <alignment horizontal="center"/>
    </xf>
    <xf numFmtId="0" fontId="1" fillId="0" borderId="0" xfId="0" applyFont="1" applyFill="1" applyBorder="1" applyAlignment="1">
      <alignment horizontal="center"/>
    </xf>
    <xf numFmtId="3" fontId="0" fillId="0" borderId="23" xfId="0" applyNumberFormat="1" applyFont="1" applyFill="1" applyBorder="1" applyAlignment="1">
      <alignment horizontal="center"/>
    </xf>
    <xf numFmtId="1" fontId="1" fillId="0" borderId="0" xfId="31" applyNumberFormat="1" applyFont="1" applyAlignment="1">
      <alignment horizontal="center"/>
    </xf>
    <xf numFmtId="0" fontId="0" fillId="0" borderId="22" xfId="42" applyFont="1" applyBorder="1" applyAlignment="1">
      <alignment horizontal="center"/>
      <protection/>
    </xf>
    <xf numFmtId="0" fontId="0" fillId="0" borderId="57" xfId="42" applyFont="1" applyBorder="1" applyAlignment="1">
      <alignment horizontal="center"/>
      <protection/>
    </xf>
    <xf numFmtId="0" fontId="1" fillId="0" borderId="0" xfId="42" applyFont="1" applyAlignment="1">
      <alignment horizontal="center"/>
      <protection/>
    </xf>
    <xf numFmtId="0" fontId="0" fillId="0" borderId="16" xfId="42" applyFont="1" applyBorder="1" applyAlignment="1">
      <alignment horizontal="center"/>
      <protection/>
    </xf>
    <xf numFmtId="0" fontId="0" fillId="0" borderId="35" xfId="42" applyFont="1" applyBorder="1" applyAlignment="1">
      <alignment horizontal="center"/>
      <protection/>
    </xf>
    <xf numFmtId="0" fontId="1" fillId="0" borderId="0" xfId="45" applyFont="1" applyAlignment="1">
      <alignment horizontal="left"/>
      <protection/>
    </xf>
    <xf numFmtId="0" fontId="0" fillId="0" borderId="21" xfId="0" applyBorder="1" applyAlignment="1">
      <alignment horizontal="left"/>
    </xf>
    <xf numFmtId="0" fontId="0" fillId="0" borderId="0" xfId="45" applyFont="1" applyAlignment="1">
      <alignment/>
      <protection/>
    </xf>
    <xf numFmtId="0" fontId="0" fillId="0" borderId="21" xfId="45" applyFont="1" applyBorder="1" applyAlignment="1">
      <alignment/>
      <protection/>
    </xf>
    <xf numFmtId="0" fontId="1" fillId="0" borderId="0" xfId="45" applyFont="1" applyAlignment="1">
      <alignment/>
      <protection/>
    </xf>
    <xf numFmtId="0" fontId="0" fillId="0" borderId="21" xfId="0" applyBorder="1" applyAlignment="1">
      <alignment/>
    </xf>
    <xf numFmtId="0" fontId="1" fillId="0" borderId="0" xfId="48" applyFont="1" applyAlignment="1">
      <alignment horizontal="center"/>
    </xf>
    <xf numFmtId="0" fontId="1" fillId="0" borderId="0" xfId="49" applyFont="1" applyAlignment="1">
      <alignment horizontal="center"/>
      <protection/>
    </xf>
    <xf numFmtId="0" fontId="0" fillId="0" borderId="18" xfId="49" applyFont="1" applyFill="1" applyBorder="1" applyAlignment="1">
      <alignment horizontal="left" vertical="top" wrapText="1"/>
      <protection/>
    </xf>
    <xf numFmtId="0" fontId="0" fillId="0" borderId="20" xfId="49" applyFont="1" applyFill="1" applyBorder="1" applyAlignment="1">
      <alignment horizontal="left" vertical="top" wrapText="1"/>
      <protection/>
    </xf>
    <xf numFmtId="0" fontId="1" fillId="0" borderId="0" xfId="49" applyFont="1" applyFill="1" applyAlignment="1">
      <alignment horizontal="center"/>
      <protection/>
    </xf>
    <xf numFmtId="0" fontId="9" fillId="0" borderId="0" xfId="48" applyFont="1" applyBorder="1" applyAlignment="1">
      <alignment horizontal="center"/>
    </xf>
    <xf numFmtId="0" fontId="9" fillId="0" borderId="0" xfId="48" applyFont="1" applyAlignment="1">
      <alignment horizontal="center"/>
    </xf>
    <xf numFmtId="0" fontId="5" fillId="0" borderId="62" xfId="47" applyFont="1" applyBorder="1" applyAlignment="1">
      <alignment horizontal="center" vertical="center"/>
      <protection/>
    </xf>
    <xf numFmtId="0" fontId="5" fillId="0" borderId="11" xfId="47" applyFont="1" applyBorder="1" applyAlignment="1">
      <alignment horizontal="center" vertical="center"/>
      <protection/>
    </xf>
    <xf numFmtId="0" fontId="5" fillId="0" borderId="63" xfId="47" applyFont="1" applyBorder="1" applyAlignment="1">
      <alignment horizontal="center" vertical="center"/>
      <protection/>
    </xf>
    <xf numFmtId="0" fontId="5" fillId="0" borderId="16" xfId="47" applyFont="1" applyBorder="1" applyAlignment="1">
      <alignment horizontal="center" vertical="center"/>
      <protection/>
    </xf>
    <xf numFmtId="0" fontId="5" fillId="0" borderId="64" xfId="47" applyFont="1" applyBorder="1" applyAlignment="1">
      <alignment horizontal="center" vertical="top" wrapText="1"/>
      <protection/>
    </xf>
    <xf numFmtId="0" fontId="5" fillId="0" borderId="20" xfId="47" applyFont="1" applyBorder="1" applyAlignment="1">
      <alignment horizontal="center" vertical="top" wrapText="1"/>
      <protection/>
    </xf>
    <xf numFmtId="0" fontId="5" fillId="0" borderId="1" xfId="47" applyFont="1" applyBorder="1" applyAlignment="1">
      <alignment horizontal="center" vertical="top" wrapText="1"/>
      <protection/>
    </xf>
    <xf numFmtId="0" fontId="5" fillId="0" borderId="65" xfId="47" applyFont="1" applyBorder="1" applyAlignment="1">
      <alignment horizontal="center" vertical="top" wrapText="1"/>
      <protection/>
    </xf>
    <xf numFmtId="0" fontId="5" fillId="0" borderId="18" xfId="47" applyFont="1" applyBorder="1" applyAlignment="1">
      <alignment horizontal="center" vertical="top" wrapText="1"/>
      <protection/>
    </xf>
    <xf numFmtId="172" fontId="5" fillId="0" borderId="53" xfId="47" applyNumberFormat="1" applyFont="1" applyBorder="1" applyAlignment="1">
      <alignment horizontal="center" vertical="center"/>
      <protection/>
    </xf>
    <xf numFmtId="172" fontId="5" fillId="0" borderId="28" xfId="47" applyNumberFormat="1" applyFont="1" applyBorder="1" applyAlignment="1">
      <alignment horizontal="center" vertical="center"/>
      <protection/>
    </xf>
    <xf numFmtId="175" fontId="5" fillId="0" borderId="2" xfId="49" applyNumberFormat="1" applyFont="1" applyBorder="1" applyAlignment="1">
      <alignment horizontal="center" vertical="center"/>
      <protection/>
    </xf>
    <xf numFmtId="175" fontId="5" fillId="0" borderId="66" xfId="49" applyNumberFormat="1" applyFont="1" applyBorder="1" applyAlignment="1">
      <alignment horizontal="center" vertical="center"/>
      <protection/>
    </xf>
    <xf numFmtId="172" fontId="5" fillId="0" borderId="24" xfId="47" applyNumberFormat="1" applyFont="1" applyBorder="1" applyAlignment="1">
      <alignment horizontal="center" vertical="center"/>
      <protection/>
    </xf>
    <xf numFmtId="172" fontId="5" fillId="0" borderId="2" xfId="47" applyNumberFormat="1" applyFont="1" applyBorder="1" applyAlignment="1">
      <alignment horizontal="center" vertical="center"/>
      <protection/>
    </xf>
    <xf numFmtId="172" fontId="5" fillId="0" borderId="51" xfId="47" applyNumberFormat="1" applyFont="1" applyBorder="1" applyAlignment="1">
      <alignment horizontal="center" vertical="center"/>
      <protection/>
    </xf>
    <xf numFmtId="172" fontId="5" fillId="0" borderId="21" xfId="47" applyNumberFormat="1" applyFont="1" applyBorder="1" applyAlignment="1">
      <alignment horizontal="center" vertical="center"/>
      <protection/>
    </xf>
    <xf numFmtId="175" fontId="5" fillId="0" borderId="22" xfId="49" applyNumberFormat="1" applyFont="1" applyBorder="1" applyAlignment="1">
      <alignment horizontal="center" vertical="center"/>
      <protection/>
    </xf>
    <xf numFmtId="175" fontId="5" fillId="0" borderId="57" xfId="49" applyNumberFormat="1" applyFont="1" applyBorder="1" applyAlignment="1">
      <alignment horizontal="center" vertical="center"/>
      <protection/>
    </xf>
    <xf numFmtId="2" fontId="5" fillId="0" borderId="22" xfId="47" applyNumberFormat="1" applyFont="1" applyBorder="1" applyAlignment="1">
      <alignment horizontal="center"/>
      <protection/>
    </xf>
    <xf numFmtId="2" fontId="5" fillId="0" borderId="0" xfId="47" applyNumberFormat="1" applyFont="1" applyBorder="1" applyAlignment="1">
      <alignment horizontal="center"/>
      <protection/>
    </xf>
    <xf numFmtId="0" fontId="5" fillId="0" borderId="22" xfId="47" applyFont="1" applyBorder="1" applyAlignment="1">
      <alignment horizontal="center"/>
      <protection/>
    </xf>
    <xf numFmtId="0" fontId="5" fillId="0" borderId="0" xfId="47" applyFont="1" applyBorder="1" applyAlignment="1">
      <alignment horizontal="center"/>
      <protection/>
    </xf>
    <xf numFmtId="172" fontId="5" fillId="0" borderId="51" xfId="47" applyNumberFormat="1" applyFont="1" applyFill="1" applyBorder="1" applyAlignment="1">
      <alignment horizontal="center" vertical="center"/>
      <protection/>
    </xf>
    <xf numFmtId="172" fontId="5" fillId="0" borderId="21" xfId="47" applyNumberFormat="1" applyFont="1" applyFill="1" applyBorder="1" applyAlignment="1">
      <alignment horizontal="center" vertical="center"/>
      <protection/>
    </xf>
    <xf numFmtId="175" fontId="5" fillId="0" borderId="22" xfId="49" applyNumberFormat="1" applyFont="1" applyFill="1" applyBorder="1" applyAlignment="1">
      <alignment horizontal="center" vertical="center"/>
      <protection/>
    </xf>
    <xf numFmtId="175" fontId="5" fillId="0" borderId="57" xfId="49" applyNumberFormat="1" applyFont="1" applyFill="1" applyBorder="1" applyAlignment="1">
      <alignment horizontal="center" vertical="center"/>
      <protection/>
    </xf>
    <xf numFmtId="172" fontId="5" fillId="0" borderId="51" xfId="47" applyNumberFormat="1" applyFont="1" applyBorder="1" applyAlignment="1">
      <alignment horizontal="center"/>
      <protection/>
    </xf>
    <xf numFmtId="172" fontId="5" fillId="0" borderId="21" xfId="47" applyNumberFormat="1" applyFont="1" applyBorder="1" applyAlignment="1">
      <alignment horizontal="center"/>
      <protection/>
    </xf>
    <xf numFmtId="0" fontId="5" fillId="0" borderId="57" xfId="47" applyFont="1" applyBorder="1" applyAlignment="1">
      <alignment horizontal="center"/>
      <protection/>
    </xf>
    <xf numFmtId="172" fontId="5" fillId="0" borderId="51" xfId="47" applyNumberFormat="1" applyFont="1" applyFill="1" applyBorder="1" applyAlignment="1">
      <alignment horizontal="center"/>
      <protection/>
    </xf>
    <xf numFmtId="172" fontId="5" fillId="0" borderId="21" xfId="47" applyNumberFormat="1" applyFont="1" applyFill="1" applyBorder="1" applyAlignment="1">
      <alignment horizontal="center"/>
      <protection/>
    </xf>
    <xf numFmtId="0" fontId="5" fillId="0" borderId="22" xfId="47" applyFont="1" applyFill="1" applyBorder="1" applyAlignment="1">
      <alignment horizontal="center"/>
      <protection/>
    </xf>
    <xf numFmtId="0" fontId="5" fillId="0" borderId="57" xfId="47" applyFont="1" applyFill="1" applyBorder="1" applyAlignment="1">
      <alignment horizontal="center"/>
      <protection/>
    </xf>
    <xf numFmtId="0" fontId="5" fillId="0" borderId="0" xfId="47" applyFont="1" applyFill="1" applyBorder="1" applyAlignment="1">
      <alignment horizontal="center"/>
      <protection/>
    </xf>
    <xf numFmtId="202" fontId="5" fillId="0" borderId="22" xfId="47" applyNumberFormat="1" applyFont="1" applyFill="1" applyBorder="1" applyAlignment="1">
      <alignment horizontal="center"/>
      <protection/>
    </xf>
    <xf numFmtId="202" fontId="5" fillId="0" borderId="0" xfId="47" applyNumberFormat="1" applyFont="1" applyFill="1" applyBorder="1" applyAlignment="1">
      <alignment horizontal="center"/>
      <protection/>
    </xf>
    <xf numFmtId="202" fontId="5" fillId="0" borderId="57" xfId="47" applyNumberFormat="1" applyFont="1" applyFill="1" applyBorder="1" applyAlignment="1">
      <alignment horizontal="center"/>
      <protection/>
    </xf>
    <xf numFmtId="172" fontId="5" fillId="0" borderId="22" xfId="47" applyNumberFormat="1" applyFont="1" applyFill="1" applyBorder="1" applyAlignment="1">
      <alignment horizontal="center"/>
      <protection/>
    </xf>
    <xf numFmtId="172" fontId="5" fillId="0" borderId="0" xfId="47" applyNumberFormat="1" applyFont="1" applyFill="1" applyBorder="1" applyAlignment="1">
      <alignment horizontal="center"/>
      <protection/>
    </xf>
    <xf numFmtId="2" fontId="5" fillId="0" borderId="22" xfId="47" applyNumberFormat="1" applyFont="1" applyFill="1" applyBorder="1" applyAlignment="1">
      <alignment horizontal="center"/>
      <protection/>
    </xf>
    <xf numFmtId="2" fontId="5" fillId="0" borderId="0" xfId="47" applyNumberFormat="1" applyFont="1" applyFill="1" applyBorder="1" applyAlignment="1">
      <alignment horizontal="center"/>
      <protection/>
    </xf>
    <xf numFmtId="0" fontId="0" fillId="0" borderId="0" xfId="0" applyAlignment="1">
      <alignment horizontal="left" vertical="top" wrapText="1"/>
    </xf>
    <xf numFmtId="0" fontId="0" fillId="0" borderId="23" xfId="0" applyFont="1" applyBorder="1" applyAlignment="1">
      <alignment horizontal="center"/>
    </xf>
    <xf numFmtId="0" fontId="0" fillId="0" borderId="29" xfId="0" applyFont="1" applyBorder="1" applyAlignment="1">
      <alignment horizontal="center"/>
    </xf>
    <xf numFmtId="0" fontId="0" fillId="0" borderId="26" xfId="0" applyFont="1" applyBorder="1" applyAlignment="1">
      <alignment horizontal="center"/>
    </xf>
    <xf numFmtId="0" fontId="0" fillId="0" borderId="17" xfId="0" applyFont="1" applyBorder="1" applyAlignment="1">
      <alignment/>
    </xf>
    <xf numFmtId="0" fontId="0" fillId="0" borderId="30" xfId="0" applyFont="1" applyBorder="1" applyAlignment="1">
      <alignment/>
    </xf>
    <xf numFmtId="0" fontId="0" fillId="0" borderId="16" xfId="0" applyFont="1" applyBorder="1" applyAlignment="1">
      <alignment horizontal="right" vertical="top"/>
    </xf>
    <xf numFmtId="0" fontId="0" fillId="0" borderId="25" xfId="0" applyBorder="1" applyAlignment="1">
      <alignment horizontal="right" vertical="top"/>
    </xf>
    <xf numFmtId="0" fontId="28" fillId="0" borderId="0" xfId="0" applyFont="1" applyAlignment="1">
      <alignment/>
    </xf>
  </cellXfs>
  <cellStyles count="42">
    <cellStyle name="Normal" xfId="0"/>
    <cellStyle name="0" xfId="15"/>
    <cellStyle name="0.0" xfId="16"/>
    <cellStyle name="0.0000" xfId="17"/>
    <cellStyle name="cell" xfId="18"/>
    <cellStyle name="Comma [0]_A_8_FR" xfId="19"/>
    <cellStyle name="Comma_A_8_FR" xfId="20"/>
    <cellStyle name="Currency [0]_A_8_FR" xfId="21"/>
    <cellStyle name="Currency_A_8_FR" xfId="22"/>
    <cellStyle name="decimalen" xfId="23"/>
    <cellStyle name="decimalenpunt2" xfId="24"/>
    <cellStyle name="Followed Hyperlink" xfId="25"/>
    <cellStyle name="Followed Hyperlink" xfId="26"/>
    <cellStyle name="Header" xfId="27"/>
    <cellStyle name="Hyperlink" xfId="28"/>
    <cellStyle name="Comma" xfId="29"/>
    <cellStyle name="Comma [0]" xfId="30"/>
    <cellStyle name="Komma_CLB_0405" xfId="31"/>
    <cellStyle name="komma1nul" xfId="32"/>
    <cellStyle name="komma2nul" xfId="33"/>
    <cellStyle name="nieuw" xfId="34"/>
    <cellStyle name="Normal_A_8_FR" xfId="35"/>
    <cellStyle name="perc1nul" xfId="36"/>
    <cellStyle name="perc2nul" xfId="37"/>
    <cellStyle name="perc3nul" xfId="38"/>
    <cellStyle name="perc4" xfId="39"/>
    <cellStyle name="Percent" xfId="40"/>
    <cellStyle name="row" xfId="41"/>
    <cellStyle name="Standaard_96DIV02" xfId="42"/>
    <cellStyle name="Standaard_96DIV02A" xfId="43"/>
    <cellStyle name="Standaard_96DIV03" xfId="44"/>
    <cellStyle name="Standaard_96DIV04" xfId="45"/>
    <cellStyle name="Standaard_96DIV06" xfId="46"/>
    <cellStyle name="Standaard_96DIV08 " xfId="47"/>
    <cellStyle name="Standaard_96div08a" xfId="48"/>
    <cellStyle name="Standaard_96DIV09" xfId="49"/>
    <cellStyle name="Standaard_Blad1" xfId="50"/>
    <cellStyle name="Standaard_Sheet1" xfId="51"/>
    <cellStyle name="SubTotaal" xfId="52"/>
    <cellStyle name="TopBox" xfId="53"/>
    <cellStyle name="Currency" xfId="54"/>
    <cellStyle name="Currency [0]"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371475</xdr:colOff>
      <xdr:row>0</xdr:row>
      <xdr:rowOff>0</xdr:rowOff>
    </xdr:to>
    <xdr:sp>
      <xdr:nvSpPr>
        <xdr:cNvPr id="1" name="Tekst 1"/>
        <xdr:cNvSpPr txBox="1">
          <a:spLocks noChangeArrowheads="1"/>
        </xdr:cNvSpPr>
      </xdr:nvSpPr>
      <xdr:spPr>
        <a:xfrm>
          <a:off x="0" y="0"/>
          <a:ext cx="9858375" cy="0"/>
        </a:xfrm>
        <a:prstGeom prst="rect">
          <a:avLst/>
        </a:prstGeom>
        <a:solidFill>
          <a:srgbClr val="FFFFFF"/>
        </a:solidFill>
        <a:ln w="9525" cmpd="sng">
          <a:noFill/>
        </a:ln>
      </xdr:spPr>
      <xdr:txBody>
        <a:bodyPr vertOverflow="clip" wrap="square"/>
        <a:p>
          <a:pPr algn="l">
            <a:defRPr/>
          </a:pPr>
          <a:r>
            <a:rPr lang="en-US" cap="none" sz="1000" b="0" i="0" u="none" baseline="0"/>
            <a:t>Tengevolge van het decreet betreffende de lerarenopleiding en de nascholing, dat in werking trad op 1 september 1996, werd het systeem van navorming geleidelijk afgebouwd gedurende een periode van drie schooljaren.  
Met ingang van 1 september 1996 werd, naast de afbouwende aanbodgerichte navorming, een drieledig systeem van nascholing geïntroduceerd:  
1.  Nascholing op initiatief van de scholen: de scholen krijgen financiële middelen toegewezen om aan nascholingsbehoeften  te voldoen.
2.  Nascholing op initiatief van de koepels: het Gemeenschapsonderwijs en de representatieve verenigingen van inrichtende machten krijgen middelen om nascholingsinitiatieven op te zetten voor de personeelsleden van de centra voor leerlingenbegeleiding, de pedagogische begeleidingsdiensten en de internaten. Ook initiatieven die kaderen in het eigen pedagogische project kunnen hiermee gefinancierd worden. 
3.  Nascholing op initiatief van de Vlaamse Regering:  in 2005 en 2006 was er geen budget voorzien voor nascholingsprojecten op initiatief van de Vlaamse Regering. In 2007 was er 1.500.000 euro voorzien en in 2008  1.406.000 euro.
</a:t>
          </a:r>
        </a:p>
      </xdr:txBody>
    </xdr:sp>
    <xdr:clientData/>
  </xdr:twoCellAnchor>
  <xdr:twoCellAnchor>
    <xdr:from>
      <xdr:col>0</xdr:col>
      <xdr:colOff>0</xdr:colOff>
      <xdr:row>22</xdr:row>
      <xdr:rowOff>38100</xdr:rowOff>
    </xdr:from>
    <xdr:to>
      <xdr:col>9</xdr:col>
      <xdr:colOff>666750</xdr:colOff>
      <xdr:row>35</xdr:row>
      <xdr:rowOff>9525</xdr:rowOff>
    </xdr:to>
    <xdr:sp>
      <xdr:nvSpPr>
        <xdr:cNvPr id="2" name="TextBox 2"/>
        <xdr:cNvSpPr txBox="1">
          <a:spLocks noChangeArrowheads="1"/>
        </xdr:cNvSpPr>
      </xdr:nvSpPr>
      <xdr:spPr>
        <a:xfrm>
          <a:off x="0" y="3524250"/>
          <a:ext cx="8839200" cy="1952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Tengevolge van het decreet betreffende de lerarenopleiding en de nascholing, dat in werking trad op 1 september 1996, werd het systeem van navorming geleidelijk afgebouwd gedurende een periode van drie schooljaren.  
Met ingang van 1 september 1996 werd, naast de afbouwende aanbodgerichte navorming, een drieledig systeem van nascholing geïntroduceerd:  
1.  Nascholing op initiatief van de scholen: de scholen krijgen financiële middelen toegewezen om aan nascholingsbehoeften  te voldoen.
2.  Nascholing op initiatief van de koepels: het Gemeenschapsonderwijs en de representatieve verenigingen van inrichtende machten krijgen middelen om nascholingsinitiatieven op te zetten voor de personeelsleden van de centra voor leerlingenbegeleiding, de pedagogische begeleidingsdiensten en de internaten. Ook initiatieven die kaderen in het eigen pedagogische project kunnen hiermee gefinancierd worden. 
3.  Nascholing op initiatief van de Vlaamse regering: de Vlaamse regering organiseert met de haar toegewezen middelen nascholingsactiviteiten om aan beleidsprioriteiten tegemoet te komen.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371475</xdr:colOff>
      <xdr:row>0</xdr:row>
      <xdr:rowOff>0</xdr:rowOff>
    </xdr:to>
    <xdr:sp>
      <xdr:nvSpPr>
        <xdr:cNvPr id="1" name="Tekst 1"/>
        <xdr:cNvSpPr txBox="1">
          <a:spLocks noChangeArrowheads="1"/>
        </xdr:cNvSpPr>
      </xdr:nvSpPr>
      <xdr:spPr>
        <a:xfrm>
          <a:off x="0" y="0"/>
          <a:ext cx="8153400" cy="0"/>
        </a:xfrm>
        <a:prstGeom prst="rect">
          <a:avLst/>
        </a:prstGeom>
        <a:solidFill>
          <a:srgbClr val="FFFFFF"/>
        </a:solidFill>
        <a:ln w="9525" cmpd="sng">
          <a:noFill/>
        </a:ln>
      </xdr:spPr>
      <xdr:txBody>
        <a:bodyPr vertOverflow="clip" wrap="square"/>
        <a:p>
          <a:pPr algn="l">
            <a:defRPr/>
          </a:pPr>
          <a:r>
            <a:rPr lang="en-US" cap="none" sz="1000" b="0" i="0" u="none" baseline="0"/>
            <a:t>Tengevolge van het decreet betreffende de lerarenopleiding en de nascholing, dat in werking trad op 1 september 1996, werd het systeem van navorming geleidelijk afgebouwd gedurende een periode van drie schooljaren.  
Met ingang van 1 september 1996 werd, naast de afbouwende aanbodgerichte navorming, een drieledig systeem van nascholing geïntroduceerd:  
1.  Nascholing op initiatief van de scholen: de scholen krijgen financiële middelen toegewezen om aan nascholingsbehoeften  te voldoen.
2.  Nascholing op initiatief van de koepels: het Gemeenschapsonderwijs en de representatieve verenigingen van inrichtende machten krijgen middelen om nascholingsinitiatieven op te zetten voor de personeelsleden van de centra voor leerlingenbegeleiding, de pedagogische begeleidingsdiensten en de internaten. Ook initiatieven die kaderen in het eigen pedagogische project kunnen hiermee gefinancierd worden. 
3.  Nascholing op initiatief van de Vlaamse Regering:  in 2005 en 2006 was er geen budget voorzien voor nascholingsprojecten op initiatief van de Vlaamse Regering. In 2007 was er 1.500.000 euro voorzien en in 2008  1.406.000 euro.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5"/>
  <sheetViews>
    <sheetView tabSelected="1" workbookViewId="0" topLeftCell="A1">
      <selection activeCell="B7" sqref="B7"/>
    </sheetView>
  </sheetViews>
  <sheetFormatPr defaultColWidth="9.140625" defaultRowHeight="12.75"/>
  <cols>
    <col min="1" max="1" width="12.28125" style="0" customWidth="1"/>
    <col min="2" max="2" width="47.00390625" style="0" customWidth="1"/>
  </cols>
  <sheetData>
    <row r="1" ht="15.75">
      <c r="A1" s="544" t="s">
        <v>356</v>
      </c>
    </row>
    <row r="3" spans="1:2" ht="12.75">
      <c r="A3" t="s">
        <v>357</v>
      </c>
      <c r="B3" t="s">
        <v>358</v>
      </c>
    </row>
    <row r="4" spans="1:2" ht="12.75">
      <c r="A4" t="s">
        <v>359</v>
      </c>
      <c r="B4" t="s">
        <v>360</v>
      </c>
    </row>
    <row r="5" spans="1:2" ht="12.75">
      <c r="A5" t="s">
        <v>361</v>
      </c>
      <c r="B5" t="s">
        <v>362</v>
      </c>
    </row>
    <row r="6" spans="1:2" ht="12.75">
      <c r="A6" t="s">
        <v>363</v>
      </c>
      <c r="B6" t="s">
        <v>364</v>
      </c>
    </row>
    <row r="7" spans="1:2" ht="12.75">
      <c r="A7" t="s">
        <v>365</v>
      </c>
      <c r="B7" t="s">
        <v>366</v>
      </c>
    </row>
    <row r="8" spans="1:2" ht="12.75">
      <c r="A8" t="s">
        <v>367</v>
      </c>
      <c r="B8" t="s">
        <v>368</v>
      </c>
    </row>
    <row r="9" spans="1:2" ht="12.75">
      <c r="A9" t="s">
        <v>369</v>
      </c>
      <c r="B9" t="s">
        <v>370</v>
      </c>
    </row>
    <row r="10" spans="1:2" ht="12.75">
      <c r="A10" t="s">
        <v>371</v>
      </c>
      <c r="B10" t="s">
        <v>372</v>
      </c>
    </row>
    <row r="11" spans="1:2" ht="12.75">
      <c r="A11" t="s">
        <v>373</v>
      </c>
      <c r="B11" t="s">
        <v>374</v>
      </c>
    </row>
    <row r="12" spans="1:2" ht="12.75">
      <c r="A12" t="s">
        <v>375</v>
      </c>
      <c r="B12" t="s">
        <v>376</v>
      </c>
    </row>
    <row r="13" spans="1:2" ht="12.75">
      <c r="A13" t="s">
        <v>377</v>
      </c>
      <c r="B13" t="s">
        <v>378</v>
      </c>
    </row>
    <row r="14" spans="1:2" ht="12.75">
      <c r="A14" t="s">
        <v>379</v>
      </c>
      <c r="B14" t="s">
        <v>382</v>
      </c>
    </row>
    <row r="15" spans="1:2" ht="12.75">
      <c r="A15" t="s">
        <v>380</v>
      </c>
      <c r="B15" t="s">
        <v>381</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34"/>
  <sheetViews>
    <sheetView workbookViewId="0" topLeftCell="A1">
      <selection activeCell="A21" sqref="A21"/>
    </sheetView>
  </sheetViews>
  <sheetFormatPr defaultColWidth="9.140625" defaultRowHeight="12.75"/>
  <cols>
    <col min="1" max="1" width="39.140625" style="65" customWidth="1"/>
    <col min="2" max="10" width="10.421875" style="65" customWidth="1"/>
    <col min="11" max="14" width="9.28125" style="65" customWidth="1"/>
    <col min="15" max="16384" width="9.57421875" style="65" customWidth="1"/>
  </cols>
  <sheetData>
    <row r="1" spans="1:4" ht="12" customHeight="1">
      <c r="A1" s="6" t="s">
        <v>288</v>
      </c>
      <c r="B1" s="64"/>
      <c r="C1" s="64"/>
      <c r="D1" s="64"/>
    </row>
    <row r="2" spans="1:11" ht="12" customHeight="1">
      <c r="A2" s="488" t="s">
        <v>237</v>
      </c>
      <c r="B2" s="488"/>
      <c r="C2" s="488"/>
      <c r="D2" s="488"/>
      <c r="E2" s="488"/>
      <c r="F2" s="488"/>
      <c r="G2" s="488"/>
      <c r="H2" s="488"/>
      <c r="I2" s="488"/>
      <c r="J2" s="488"/>
      <c r="K2" s="488"/>
    </row>
    <row r="3" spans="1:11" ht="12" customHeight="1">
      <c r="A3" s="207"/>
      <c r="B3" s="207"/>
      <c r="C3" s="207"/>
      <c r="D3" s="207"/>
      <c r="E3" s="207"/>
      <c r="F3" s="207"/>
      <c r="G3" s="207"/>
      <c r="H3" s="207"/>
      <c r="I3" s="207"/>
      <c r="J3" s="207"/>
      <c r="K3" s="207"/>
    </row>
    <row r="4" spans="1:11" ht="12" customHeight="1">
      <c r="A4" s="487" t="s">
        <v>278</v>
      </c>
      <c r="B4" s="487"/>
      <c r="C4" s="487"/>
      <c r="D4" s="487"/>
      <c r="E4" s="487"/>
      <c r="F4" s="487"/>
      <c r="G4" s="487"/>
      <c r="H4" s="487"/>
      <c r="I4" s="487"/>
      <c r="J4" s="487"/>
      <c r="K4" s="487"/>
    </row>
    <row r="5" spans="1:11" ht="12" customHeight="1" thickBot="1">
      <c r="A5" s="207"/>
      <c r="B5" s="207"/>
      <c r="C5" s="207"/>
      <c r="D5" s="207"/>
      <c r="E5" s="207"/>
      <c r="F5" s="207"/>
      <c r="G5" s="207"/>
      <c r="H5" s="207"/>
      <c r="I5" s="207"/>
      <c r="J5" s="207"/>
      <c r="K5" s="207"/>
    </row>
    <row r="6" spans="1:11" ht="12.75">
      <c r="A6" s="236" t="s">
        <v>52</v>
      </c>
      <c r="B6" s="237">
        <v>2001</v>
      </c>
      <c r="C6" s="238" t="s">
        <v>264</v>
      </c>
      <c r="D6" s="238" t="s">
        <v>265</v>
      </c>
      <c r="E6" s="238" t="s">
        <v>266</v>
      </c>
      <c r="F6" s="238" t="s">
        <v>267</v>
      </c>
      <c r="G6" s="238" t="s">
        <v>268</v>
      </c>
      <c r="H6" s="238" t="s">
        <v>269</v>
      </c>
      <c r="I6" s="238" t="s">
        <v>270</v>
      </c>
      <c r="J6" s="239" t="s">
        <v>271</v>
      </c>
      <c r="K6" s="239" t="s">
        <v>329</v>
      </c>
    </row>
    <row r="7" spans="1:11" ht="12.75">
      <c r="A7" s="220" t="s">
        <v>272</v>
      </c>
      <c r="B7" s="221"/>
      <c r="C7" s="222"/>
      <c r="D7" s="222"/>
      <c r="E7" s="222"/>
      <c r="F7" s="222"/>
      <c r="G7" s="222"/>
      <c r="H7" s="222"/>
      <c r="I7" s="222"/>
      <c r="J7" s="223"/>
      <c r="K7" s="223"/>
    </row>
    <row r="8" spans="1:11" s="66" customFormat="1" ht="12.75">
      <c r="A8" s="224" t="s">
        <v>274</v>
      </c>
      <c r="B8" s="225">
        <v>3859.702</v>
      </c>
      <c r="C8" s="226">
        <v>4111</v>
      </c>
      <c r="D8" s="226">
        <v>4255</v>
      </c>
      <c r="E8" s="226">
        <v>4277</v>
      </c>
      <c r="F8" s="226">
        <v>4314</v>
      </c>
      <c r="G8" s="226">
        <v>4385</v>
      </c>
      <c r="H8" s="226">
        <v>4474</v>
      </c>
      <c r="I8" s="226">
        <v>4788</v>
      </c>
      <c r="J8" s="227">
        <v>4912</v>
      </c>
      <c r="K8" s="231">
        <v>3930</v>
      </c>
    </row>
    <row r="9" spans="1:11" s="66" customFormat="1" ht="12.75">
      <c r="A9" s="224" t="s">
        <v>275</v>
      </c>
      <c r="B9" s="225">
        <v>4412.505</v>
      </c>
      <c r="C9" s="226">
        <v>5415</v>
      </c>
      <c r="D9" s="226">
        <v>6007</v>
      </c>
      <c r="E9" s="226">
        <v>6038</v>
      </c>
      <c r="F9" s="226">
        <v>6091</v>
      </c>
      <c r="G9" s="226">
        <v>6192</v>
      </c>
      <c r="H9" s="226">
        <v>6316</v>
      </c>
      <c r="I9" s="226">
        <v>6572</v>
      </c>
      <c r="J9" s="227">
        <v>6742</v>
      </c>
      <c r="K9" s="231">
        <v>5394</v>
      </c>
    </row>
    <row r="10" spans="1:11" s="66" customFormat="1" ht="12.75">
      <c r="A10" s="224" t="s">
        <v>328</v>
      </c>
      <c r="B10" s="225"/>
      <c r="C10" s="226"/>
      <c r="D10" s="226"/>
      <c r="E10" s="226"/>
      <c r="F10" s="226"/>
      <c r="G10" s="226"/>
      <c r="H10" s="226"/>
      <c r="I10" s="226">
        <v>307</v>
      </c>
      <c r="J10" s="227">
        <v>315</v>
      </c>
      <c r="K10" s="231">
        <v>252</v>
      </c>
    </row>
    <row r="11" spans="1:11" s="66" customFormat="1" ht="12.75">
      <c r="A11" s="224" t="s">
        <v>325</v>
      </c>
      <c r="B11" s="225"/>
      <c r="C11" s="226"/>
      <c r="D11" s="226"/>
      <c r="E11" s="226"/>
      <c r="F11" s="226"/>
      <c r="G11" s="226"/>
      <c r="H11" s="226"/>
      <c r="I11" s="226">
        <v>502</v>
      </c>
      <c r="J11" s="227">
        <v>515</v>
      </c>
      <c r="K11" s="231">
        <v>412</v>
      </c>
    </row>
    <row r="12" spans="1:11" s="232" customFormat="1" ht="12.75">
      <c r="A12" s="228" t="s">
        <v>326</v>
      </c>
      <c r="B12" s="229"/>
      <c r="C12" s="230"/>
      <c r="D12" s="230"/>
      <c r="E12" s="230"/>
      <c r="F12" s="230"/>
      <c r="G12" s="230"/>
      <c r="H12" s="230"/>
      <c r="I12" s="230"/>
      <c r="J12" s="231">
        <v>33</v>
      </c>
      <c r="K12" s="231">
        <v>26</v>
      </c>
    </row>
    <row r="13" spans="1:11" s="66" customFormat="1" ht="12.75">
      <c r="A13" s="224" t="s">
        <v>327</v>
      </c>
      <c r="B13" s="225"/>
      <c r="C13" s="226"/>
      <c r="D13" s="226"/>
      <c r="E13" s="226"/>
      <c r="F13" s="226"/>
      <c r="G13" s="226"/>
      <c r="H13" s="226"/>
      <c r="I13" s="226">
        <v>217</v>
      </c>
      <c r="J13" s="227">
        <v>222</v>
      </c>
      <c r="K13" s="231">
        <v>178</v>
      </c>
    </row>
    <row r="14" spans="1:11" s="66" customFormat="1" ht="13.5" customHeight="1">
      <c r="A14" s="220" t="s">
        <v>273</v>
      </c>
      <c r="B14" s="233">
        <v>1504.714</v>
      </c>
      <c r="C14" s="234">
        <v>1504</v>
      </c>
      <c r="D14" s="234">
        <v>1501</v>
      </c>
      <c r="E14" s="234">
        <v>1509</v>
      </c>
      <c r="F14" s="234">
        <v>1522</v>
      </c>
      <c r="G14" s="234">
        <v>1548</v>
      </c>
      <c r="H14" s="234">
        <v>2089</v>
      </c>
      <c r="I14" s="234">
        <v>2624</v>
      </c>
      <c r="J14" s="235">
        <v>2706</v>
      </c>
      <c r="K14" s="309">
        <v>2164</v>
      </c>
    </row>
    <row r="15" spans="1:11" ht="12.75">
      <c r="A15" s="220" t="s">
        <v>276</v>
      </c>
      <c r="B15" s="233">
        <v>1598.913</v>
      </c>
      <c r="C15" s="234">
        <v>1496</v>
      </c>
      <c r="D15" s="234">
        <v>1501</v>
      </c>
      <c r="E15" s="234">
        <v>1465</v>
      </c>
      <c r="F15" s="234">
        <v>0</v>
      </c>
      <c r="G15" s="234">
        <v>0</v>
      </c>
      <c r="H15" s="234">
        <v>1500</v>
      </c>
      <c r="I15" s="234">
        <v>1453</v>
      </c>
      <c r="J15" s="309">
        <v>1451</v>
      </c>
      <c r="K15" s="309">
        <v>1266</v>
      </c>
    </row>
    <row r="16" spans="1:11" ht="12.75">
      <c r="A16" s="240" t="s">
        <v>11</v>
      </c>
      <c r="B16" s="241">
        <v>11375.834</v>
      </c>
      <c r="C16" s="242">
        <v>12526</v>
      </c>
      <c r="D16" s="242">
        <v>13264</v>
      </c>
      <c r="E16" s="242">
        <v>13289</v>
      </c>
      <c r="F16" s="242">
        <v>11927</v>
      </c>
      <c r="G16" s="242">
        <v>12125</v>
      </c>
      <c r="H16" s="242">
        <v>14379</v>
      </c>
      <c r="I16" s="242">
        <v>16463</v>
      </c>
      <c r="J16" s="243">
        <f>SUM(J8:J15)</f>
        <v>16896</v>
      </c>
      <c r="K16" s="243">
        <f>SUM(K8:K15)</f>
        <v>13622</v>
      </c>
    </row>
    <row r="17" ht="12">
      <c r="J17" s="310"/>
    </row>
    <row r="18" ht="12">
      <c r="A18" s="212" t="s">
        <v>248</v>
      </c>
    </row>
    <row r="19" ht="12">
      <c r="A19" s="211" t="s">
        <v>247</v>
      </c>
    </row>
    <row r="20" ht="12" customHeight="1">
      <c r="A20" s="212" t="s">
        <v>277</v>
      </c>
    </row>
    <row r="21" ht="13.5" customHeight="1">
      <c r="A21" s="308" t="s">
        <v>330</v>
      </c>
    </row>
    <row r="22" ht="12" customHeight="1"/>
    <row r="23" ht="12" customHeight="1"/>
    <row r="24" ht="12" customHeight="1"/>
    <row r="25" spans="1:11" ht="12">
      <c r="A25" s="68"/>
      <c r="B25" s="67"/>
      <c r="C25" s="67"/>
      <c r="D25" s="67"/>
      <c r="E25" s="67"/>
      <c r="F25" s="67"/>
      <c r="G25" s="67"/>
      <c r="H25" s="67"/>
      <c r="I25" s="67"/>
      <c r="J25" s="67"/>
      <c r="K25" s="67"/>
    </row>
    <row r="26" spans="1:8" ht="12">
      <c r="A26" s="68"/>
      <c r="B26" s="69"/>
      <c r="C26" s="69"/>
      <c r="D26" s="69"/>
      <c r="E26" s="69"/>
      <c r="F26" s="69"/>
      <c r="G26" s="69"/>
      <c r="H26" s="69"/>
    </row>
    <row r="27" spans="1:4" ht="12">
      <c r="A27" s="68"/>
      <c r="B27" s="67"/>
      <c r="C27" s="67"/>
      <c r="D27" s="67"/>
    </row>
    <row r="28" ht="12" customHeight="1"/>
    <row r="29" ht="12" customHeight="1"/>
    <row r="30" ht="12" customHeight="1"/>
    <row r="31" spans="10:11" ht="12" customHeight="1">
      <c r="J31" s="70"/>
      <c r="K31" s="70"/>
    </row>
    <row r="32" spans="1:11" s="70" customFormat="1" ht="12" customHeight="1">
      <c r="A32" s="65"/>
      <c r="B32" s="65"/>
      <c r="C32" s="65"/>
      <c r="D32" s="65"/>
      <c r="J32" s="65"/>
      <c r="K32" s="65"/>
    </row>
    <row r="33" ht="12">
      <c r="A33" s="68"/>
    </row>
    <row r="34" ht="12">
      <c r="A34" s="68"/>
    </row>
    <row r="35" ht="12" customHeight="1"/>
    <row r="36" ht="12" customHeight="1"/>
    <row r="37" ht="12" customHeight="1"/>
    <row r="38" ht="12" customHeight="1"/>
  </sheetData>
  <mergeCells count="2">
    <mergeCell ref="A4:K4"/>
    <mergeCell ref="A2:K2"/>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97"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I56"/>
  <sheetViews>
    <sheetView workbookViewId="0" topLeftCell="A1">
      <selection activeCell="A5" sqref="A5"/>
    </sheetView>
  </sheetViews>
  <sheetFormatPr defaultColWidth="9.140625" defaultRowHeight="12.75"/>
  <cols>
    <col min="1" max="1" width="39.421875" style="81" customWidth="1"/>
    <col min="2" max="4" width="22.28125" style="82" customWidth="1"/>
    <col min="5" max="5" width="20.8515625" style="82" customWidth="1"/>
    <col min="6" max="6" width="9.8515625" style="81" customWidth="1"/>
    <col min="7" max="8" width="9.8515625" style="82" customWidth="1"/>
    <col min="9" max="9" width="9.8515625" style="81" customWidth="1"/>
    <col min="10" max="20" width="9.8515625" style="82" customWidth="1"/>
    <col min="21" max="16384" width="9.140625" style="82" customWidth="1"/>
  </cols>
  <sheetData>
    <row r="1" spans="1:5" ht="12.75">
      <c r="A1" s="311" t="s">
        <v>288</v>
      </c>
      <c r="D1" s="81"/>
      <c r="E1" s="81"/>
    </row>
    <row r="2" spans="1:6" ht="12.75">
      <c r="A2" s="491" t="s">
        <v>237</v>
      </c>
      <c r="B2" s="491"/>
      <c r="C2" s="491"/>
      <c r="D2" s="491"/>
      <c r="E2" s="491"/>
      <c r="F2" s="313"/>
    </row>
    <row r="3" spans="1:6" ht="12.75">
      <c r="A3" s="314"/>
      <c r="B3" s="312"/>
      <c r="C3" s="312"/>
      <c r="D3" s="312"/>
      <c r="E3" s="312"/>
      <c r="F3" s="313"/>
    </row>
    <row r="4" spans="1:5" s="315" customFormat="1" ht="12.75">
      <c r="A4" s="491" t="s">
        <v>346</v>
      </c>
      <c r="B4" s="491"/>
      <c r="C4" s="491"/>
      <c r="D4" s="491"/>
      <c r="E4" s="491"/>
    </row>
    <row r="5" spans="1:5" s="86" customFormat="1" ht="7.5" customHeight="1" thickBot="1">
      <c r="A5" s="85"/>
      <c r="E5" s="85"/>
    </row>
    <row r="6" spans="1:5" s="81" customFormat="1" ht="14.25" customHeight="1">
      <c r="A6" s="316"/>
      <c r="B6" s="317" t="s">
        <v>69</v>
      </c>
      <c r="C6" s="317" t="s">
        <v>70</v>
      </c>
      <c r="D6" s="317" t="s">
        <v>71</v>
      </c>
      <c r="E6" s="318" t="s">
        <v>11</v>
      </c>
    </row>
    <row r="7" spans="1:4" s="81" customFormat="1" ht="14.25" customHeight="1">
      <c r="A7" s="85" t="s">
        <v>53</v>
      </c>
      <c r="B7" s="319"/>
      <c r="C7" s="319"/>
      <c r="D7" s="319"/>
    </row>
    <row r="8" spans="1:9" ht="12.75">
      <c r="A8" s="81" t="s">
        <v>233</v>
      </c>
      <c r="B8" s="320">
        <v>508626.26</v>
      </c>
      <c r="C8" s="321">
        <v>2080106.74</v>
      </c>
      <c r="D8" s="321">
        <v>800068.92</v>
      </c>
      <c r="E8" s="322">
        <f>SUM(B8:D8)</f>
        <v>3388801.92</v>
      </c>
      <c r="F8" s="82"/>
      <c r="I8" s="82"/>
    </row>
    <row r="9" spans="1:9" ht="12.75">
      <c r="A9" s="81" t="s">
        <v>234</v>
      </c>
      <c r="B9" s="320">
        <v>140285.75</v>
      </c>
      <c r="C9" s="321">
        <v>321549.54</v>
      </c>
      <c r="D9" s="321">
        <v>79362.68</v>
      </c>
      <c r="E9" s="322">
        <f>SUM(B9:D9)</f>
        <v>541197.97</v>
      </c>
      <c r="F9" s="82"/>
      <c r="I9" s="82"/>
    </row>
    <row r="10" spans="1:5" s="81" customFormat="1" ht="12.75">
      <c r="A10" s="84" t="s">
        <v>11</v>
      </c>
      <c r="B10" s="323">
        <f>SUM(B8:B9)</f>
        <v>648912.01</v>
      </c>
      <c r="C10" s="323">
        <f>SUM(C8:C9)</f>
        <v>2401656.28</v>
      </c>
      <c r="D10" s="323">
        <f>SUM(D8:D9)</f>
        <v>879431.6000000001</v>
      </c>
      <c r="E10" s="324">
        <f>SUM(E8:E9)</f>
        <v>3929999.8899999997</v>
      </c>
    </row>
    <row r="11" spans="1:5" s="85" customFormat="1" ht="12.75">
      <c r="A11" s="81"/>
      <c r="B11" s="325"/>
      <c r="C11" s="325"/>
      <c r="D11" s="325"/>
      <c r="E11" s="326"/>
    </row>
    <row r="12" spans="1:6" s="86" customFormat="1" ht="15.75">
      <c r="A12" s="85" t="s">
        <v>54</v>
      </c>
      <c r="B12" s="325"/>
      <c r="C12" s="325"/>
      <c r="D12" s="325"/>
      <c r="E12" s="326"/>
      <c r="F12" s="421"/>
    </row>
    <row r="13" spans="1:9" ht="11.25" customHeight="1">
      <c r="A13" s="81" t="s">
        <v>235</v>
      </c>
      <c r="B13" s="320">
        <v>936770.69</v>
      </c>
      <c r="C13" s="321">
        <v>3503686.83</v>
      </c>
      <c r="D13" s="321">
        <v>457249.04</v>
      </c>
      <c r="E13" s="322">
        <f>SUM(B13:D13)</f>
        <v>4897706.56</v>
      </c>
      <c r="F13" s="82"/>
      <c r="I13" s="82"/>
    </row>
    <row r="14" spans="1:9" ht="12.75">
      <c r="A14" s="81" t="s">
        <v>236</v>
      </c>
      <c r="B14" s="320">
        <v>116054.33</v>
      </c>
      <c r="C14" s="321">
        <v>316873.36</v>
      </c>
      <c r="D14" s="321">
        <v>63365.75</v>
      </c>
      <c r="E14" s="322">
        <f>SUM(B14:D14)</f>
        <v>496293.44</v>
      </c>
      <c r="F14" s="82"/>
      <c r="I14" s="82"/>
    </row>
    <row r="15" spans="1:5" s="81" customFormat="1" ht="12.75" customHeight="1">
      <c r="A15" s="84" t="s">
        <v>11</v>
      </c>
      <c r="B15" s="323">
        <f>SUM(B13:B14)</f>
        <v>1052825.02</v>
      </c>
      <c r="C15" s="323">
        <f>SUM(C13:C14)</f>
        <v>3820560.19</v>
      </c>
      <c r="D15" s="323">
        <f>SUM(D13:D14)</f>
        <v>520614.79</v>
      </c>
      <c r="E15" s="327">
        <f>SUM(E13:E14)</f>
        <v>5394000</v>
      </c>
    </row>
    <row r="16" spans="2:5" s="81" customFormat="1" ht="12.75">
      <c r="B16" s="321"/>
      <c r="C16" s="321"/>
      <c r="D16" s="321"/>
      <c r="E16" s="322"/>
    </row>
    <row r="17" spans="1:9" ht="12.75">
      <c r="A17" s="85" t="s">
        <v>250</v>
      </c>
      <c r="B17" s="325">
        <v>19156.26</v>
      </c>
      <c r="C17" s="325">
        <v>3011.03</v>
      </c>
      <c r="D17" s="325">
        <v>229832.71</v>
      </c>
      <c r="E17" s="326">
        <f>SUM(B17:D17)</f>
        <v>252000</v>
      </c>
      <c r="F17" s="82"/>
      <c r="I17" s="82"/>
    </row>
    <row r="18" spans="1:9" ht="13.5" customHeight="1">
      <c r="A18" s="85"/>
      <c r="B18" s="325"/>
      <c r="C18" s="325"/>
      <c r="D18" s="325"/>
      <c r="E18" s="326"/>
      <c r="F18" s="82"/>
      <c r="I18" s="82"/>
    </row>
    <row r="19" spans="1:9" ht="12.75">
      <c r="A19" s="85" t="s">
        <v>249</v>
      </c>
      <c r="B19" s="325">
        <v>136187</v>
      </c>
      <c r="C19" s="325">
        <v>174832</v>
      </c>
      <c r="D19" s="325">
        <v>100981</v>
      </c>
      <c r="E19" s="326">
        <f>SUM(B19:D19)</f>
        <v>412000</v>
      </c>
      <c r="F19" s="82"/>
      <c r="G19" s="328"/>
      <c r="I19" s="82"/>
    </row>
    <row r="20" spans="2:9" ht="13.5" customHeight="1">
      <c r="B20" s="319"/>
      <c r="C20" s="319"/>
      <c r="D20" s="319"/>
      <c r="E20" s="81"/>
      <c r="F20" s="82"/>
      <c r="G20" s="329"/>
      <c r="I20" s="82"/>
    </row>
    <row r="21" spans="1:9" ht="13.5" customHeight="1">
      <c r="A21" s="85" t="s">
        <v>263</v>
      </c>
      <c r="B21" s="319"/>
      <c r="C21" s="319"/>
      <c r="D21" s="319"/>
      <c r="E21" s="326">
        <v>26000</v>
      </c>
      <c r="F21" s="82"/>
      <c r="G21" s="329"/>
      <c r="I21" s="82"/>
    </row>
    <row r="22" spans="2:9" ht="13.5" customHeight="1">
      <c r="B22" s="83"/>
      <c r="C22" s="319"/>
      <c r="D22" s="330"/>
      <c r="E22" s="81"/>
      <c r="F22" s="82"/>
      <c r="I22" s="82"/>
    </row>
    <row r="23" spans="1:9" ht="13.5" customHeight="1">
      <c r="A23" s="85" t="s">
        <v>251</v>
      </c>
      <c r="B23" s="325">
        <v>41840.18</v>
      </c>
      <c r="C23" s="325">
        <v>121476.43</v>
      </c>
      <c r="D23" s="325">
        <v>14683.39</v>
      </c>
      <c r="E23" s="326">
        <f>SUM(B23:D23)</f>
        <v>178000</v>
      </c>
      <c r="F23" s="82"/>
      <c r="I23" s="82"/>
    </row>
    <row r="24" spans="1:9" ht="13.5" customHeight="1">
      <c r="A24" s="85"/>
      <c r="B24" s="326"/>
      <c r="C24" s="326"/>
      <c r="D24" s="326"/>
      <c r="E24" s="326"/>
      <c r="F24" s="82"/>
      <c r="I24" s="82"/>
    </row>
    <row r="25" spans="1:7" ht="13.5" customHeight="1">
      <c r="A25" s="81" t="s">
        <v>219</v>
      </c>
      <c r="F25" s="82"/>
      <c r="G25" s="81"/>
    </row>
    <row r="26" spans="1:7" ht="12.75">
      <c r="A26" s="81" t="s">
        <v>72</v>
      </c>
      <c r="F26" s="82"/>
      <c r="G26" s="81"/>
    </row>
    <row r="27" spans="1:7" ht="12.75">
      <c r="A27" s="331" t="s">
        <v>252</v>
      </c>
      <c r="F27" s="82"/>
      <c r="G27" s="81"/>
    </row>
    <row r="28" spans="1:7" ht="12.75">
      <c r="A28" s="332" t="s">
        <v>262</v>
      </c>
      <c r="F28" s="82"/>
      <c r="G28" s="81"/>
    </row>
    <row r="29" spans="1:7" ht="12.75">
      <c r="A29" s="308" t="s">
        <v>330</v>
      </c>
      <c r="F29" s="82"/>
      <c r="G29" s="81"/>
    </row>
    <row r="30" spans="1:7" ht="12.75">
      <c r="A30" s="308"/>
      <c r="F30" s="82"/>
      <c r="G30" s="81"/>
    </row>
    <row r="31" spans="6:7" ht="12.75">
      <c r="F31" s="82"/>
      <c r="G31" s="81"/>
    </row>
    <row r="32" spans="1:7" ht="12.75">
      <c r="A32" s="491" t="s">
        <v>290</v>
      </c>
      <c r="B32" s="491"/>
      <c r="C32" s="491"/>
      <c r="D32" s="491"/>
      <c r="E32" s="491"/>
      <c r="F32" s="82"/>
      <c r="G32" s="81"/>
    </row>
    <row r="33" ht="7.5" customHeight="1" thickBot="1">
      <c r="F33" s="82"/>
    </row>
    <row r="34" spans="1:6" ht="12.75" customHeight="1">
      <c r="A34" s="333" t="s">
        <v>68</v>
      </c>
      <c r="B34" s="334" t="s">
        <v>73</v>
      </c>
      <c r="C34" s="87">
        <v>2010</v>
      </c>
      <c r="E34" s="304"/>
      <c r="F34" s="82"/>
    </row>
    <row r="35" spans="1:6" ht="12.75">
      <c r="A35" s="335" t="s">
        <v>69</v>
      </c>
      <c r="B35" s="336" t="s">
        <v>13</v>
      </c>
      <c r="C35" s="337">
        <v>404957</v>
      </c>
      <c r="E35" s="304"/>
      <c r="F35" s="82"/>
    </row>
    <row r="36" spans="1:6" ht="12.75">
      <c r="A36" s="81" t="s">
        <v>70</v>
      </c>
      <c r="B36" s="83" t="s">
        <v>74</v>
      </c>
      <c r="C36" s="338">
        <v>1338413</v>
      </c>
      <c r="E36" s="304"/>
      <c r="F36" s="82"/>
    </row>
    <row r="37" spans="2:6" ht="12.75">
      <c r="B37" s="83" t="s">
        <v>75</v>
      </c>
      <c r="C37" s="339">
        <v>7039</v>
      </c>
      <c r="F37" s="82"/>
    </row>
    <row r="38" spans="2:6" ht="12.75">
      <c r="B38" s="83" t="s">
        <v>76</v>
      </c>
      <c r="C38" s="339">
        <v>6287</v>
      </c>
      <c r="F38" s="82"/>
    </row>
    <row r="39" spans="2:6" ht="12.75">
      <c r="B39" s="83" t="s">
        <v>77</v>
      </c>
      <c r="C39" s="339">
        <v>2028</v>
      </c>
      <c r="F39" s="82"/>
    </row>
    <row r="40" spans="1:6" ht="12.75">
      <c r="A40" s="340"/>
      <c r="B40" s="341" t="s">
        <v>78</v>
      </c>
      <c r="C40" s="339">
        <v>3292</v>
      </c>
      <c r="F40" s="82"/>
    </row>
    <row r="41" spans="1:6" ht="12.75">
      <c r="A41" s="81" t="s">
        <v>71</v>
      </c>
      <c r="B41" s="83" t="s">
        <v>79</v>
      </c>
      <c r="C41" s="338">
        <v>354734</v>
      </c>
      <c r="E41" s="81"/>
      <c r="F41" s="82"/>
    </row>
    <row r="42" spans="2:6" ht="12.75">
      <c r="B42" s="341" t="s">
        <v>80</v>
      </c>
      <c r="C42" s="342">
        <v>47241</v>
      </c>
      <c r="E42" s="81"/>
      <c r="F42" s="82"/>
    </row>
    <row r="43" spans="1:3" s="81" customFormat="1" ht="12.75">
      <c r="A43" s="343"/>
      <c r="B43" s="344" t="s">
        <v>11</v>
      </c>
      <c r="C43" s="345">
        <f>SUM(C35:C42)</f>
        <v>2163991</v>
      </c>
    </row>
    <row r="44" spans="1:5" s="81" customFormat="1" ht="13.5" customHeight="1">
      <c r="A44" s="85"/>
      <c r="B44" s="84"/>
      <c r="C44" s="88"/>
      <c r="D44" s="88"/>
      <c r="E44" s="88"/>
    </row>
    <row r="45" spans="1:5" s="81" customFormat="1" ht="13.5" customHeight="1">
      <c r="A45" s="85"/>
      <c r="B45" s="84"/>
      <c r="C45" s="88"/>
      <c r="D45" s="88"/>
      <c r="E45" s="88"/>
    </row>
    <row r="46" spans="1:5" s="81" customFormat="1" ht="13.5" customHeight="1">
      <c r="A46" s="85"/>
      <c r="B46" s="84"/>
      <c r="C46" s="88"/>
      <c r="D46" s="88"/>
      <c r="E46" s="88"/>
    </row>
    <row r="47" ht="13.5" customHeight="1">
      <c r="F47" s="82"/>
    </row>
    <row r="48" spans="1:6" ht="12.75">
      <c r="A48" s="491" t="s">
        <v>343</v>
      </c>
      <c r="B48" s="491"/>
      <c r="C48" s="491"/>
      <c r="D48" s="491"/>
      <c r="E48" s="491"/>
      <c r="F48" s="82"/>
    </row>
    <row r="49" ht="6" customHeight="1" thickBot="1"/>
    <row r="50" spans="1:5" ht="12.75">
      <c r="A50" s="346" t="s">
        <v>223</v>
      </c>
      <c r="B50" s="87"/>
      <c r="C50" s="202"/>
      <c r="D50" s="87" t="s">
        <v>222</v>
      </c>
      <c r="E50" s="87">
        <v>2010</v>
      </c>
    </row>
    <row r="51" spans="1:8" ht="38.25" customHeight="1">
      <c r="A51" s="208" t="s">
        <v>230</v>
      </c>
      <c r="B51" s="489" t="s">
        <v>331</v>
      </c>
      <c r="C51" s="490"/>
      <c r="D51" s="347">
        <v>1</v>
      </c>
      <c r="E51" s="417">
        <v>56998.75</v>
      </c>
      <c r="F51" s="82"/>
      <c r="H51" s="81"/>
    </row>
    <row r="52" spans="1:8" ht="30" customHeight="1">
      <c r="A52" s="208" t="s">
        <v>231</v>
      </c>
      <c r="B52" s="489" t="s">
        <v>332</v>
      </c>
      <c r="C52" s="490"/>
      <c r="D52" s="347">
        <v>3</v>
      </c>
      <c r="E52" s="348">
        <v>373918.78</v>
      </c>
      <c r="F52" s="82"/>
      <c r="H52" s="81"/>
    </row>
    <row r="53" spans="1:8" ht="29.25" customHeight="1">
      <c r="A53" s="208" t="s">
        <v>232</v>
      </c>
      <c r="B53" s="489" t="s">
        <v>333</v>
      </c>
      <c r="C53" s="490"/>
      <c r="D53" s="347">
        <v>2</v>
      </c>
      <c r="E53" s="348">
        <v>218131.41</v>
      </c>
      <c r="F53" s="82"/>
      <c r="H53" s="81"/>
    </row>
    <row r="54" spans="2:6" ht="18">
      <c r="B54" s="349"/>
      <c r="C54" s="350" t="s">
        <v>11</v>
      </c>
      <c r="D54" s="418">
        <f>SUM(D51:D53)</f>
        <v>6</v>
      </c>
      <c r="E54" s="419">
        <f>SUM(E51:E53)</f>
        <v>649048.9400000001</v>
      </c>
      <c r="F54" s="420"/>
    </row>
    <row r="56" ht="12.75">
      <c r="A56" s="81" t="s">
        <v>344</v>
      </c>
    </row>
  </sheetData>
  <mergeCells count="7">
    <mergeCell ref="B52:C52"/>
    <mergeCell ref="B53:C53"/>
    <mergeCell ref="A48:E48"/>
    <mergeCell ref="A2:E2"/>
    <mergeCell ref="A4:E4"/>
    <mergeCell ref="A32:E32"/>
    <mergeCell ref="B51:C51"/>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79"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44"/>
  <sheetViews>
    <sheetView workbookViewId="0" topLeftCell="A1">
      <selection activeCell="K43" sqref="K43"/>
    </sheetView>
  </sheetViews>
  <sheetFormatPr defaultColWidth="9.140625" defaultRowHeight="12.75"/>
  <cols>
    <col min="1" max="1" width="23.8515625" style="65" customWidth="1"/>
    <col min="2" max="14" width="9.28125" style="65" customWidth="1"/>
    <col min="15" max="16384" width="9.57421875" style="65" customWidth="1"/>
  </cols>
  <sheetData>
    <row r="1" spans="1:4" ht="12" customHeight="1">
      <c r="A1" s="6" t="s">
        <v>288</v>
      </c>
      <c r="B1" s="64"/>
      <c r="C1" s="64"/>
      <c r="D1" s="64"/>
    </row>
    <row r="2" spans="1:11" ht="12" customHeight="1">
      <c r="A2" s="488" t="s">
        <v>237</v>
      </c>
      <c r="B2" s="488"/>
      <c r="C2" s="488"/>
      <c r="D2" s="488"/>
      <c r="E2" s="488"/>
      <c r="F2" s="488"/>
      <c r="G2" s="488"/>
      <c r="H2" s="488"/>
      <c r="I2" s="488"/>
      <c r="J2" s="207"/>
      <c r="K2" s="207"/>
    </row>
    <row r="3" spans="1:11" ht="12" customHeight="1">
      <c r="A3" s="207"/>
      <c r="B3" s="207"/>
      <c r="C3" s="207"/>
      <c r="D3" s="207"/>
      <c r="E3" s="207"/>
      <c r="F3" s="207"/>
      <c r="G3" s="207"/>
      <c r="H3" s="207"/>
      <c r="I3" s="207"/>
      <c r="J3" s="207"/>
      <c r="K3" s="207"/>
    </row>
    <row r="4" spans="1:9" ht="12">
      <c r="A4" s="492" t="s">
        <v>238</v>
      </c>
      <c r="B4" s="492"/>
      <c r="C4" s="492"/>
      <c r="D4" s="492"/>
      <c r="E4" s="492"/>
      <c r="F4" s="492"/>
      <c r="G4" s="492"/>
      <c r="H4" s="492"/>
      <c r="I4" s="492"/>
    </row>
    <row r="5" spans="1:9" ht="12">
      <c r="A5" s="493" t="s">
        <v>226</v>
      </c>
      <c r="B5" s="493"/>
      <c r="C5" s="493"/>
      <c r="D5" s="493"/>
      <c r="E5" s="493"/>
      <c r="F5" s="493"/>
      <c r="G5" s="493"/>
      <c r="H5" s="493"/>
      <c r="I5" s="493"/>
    </row>
    <row r="6" spans="1:8" s="71" customFormat="1" ht="5.25" customHeight="1" thickBot="1">
      <c r="A6" s="72"/>
      <c r="F6" s="72"/>
      <c r="G6" s="72"/>
      <c r="H6" s="72"/>
    </row>
    <row r="7" spans="1:9" s="74" customFormat="1" ht="15" customHeight="1">
      <c r="A7" s="73"/>
      <c r="B7" s="494" t="s">
        <v>55</v>
      </c>
      <c r="C7" s="495"/>
      <c r="D7" s="495"/>
      <c r="E7" s="496"/>
      <c r="F7" s="494" t="s">
        <v>56</v>
      </c>
      <c r="G7" s="495"/>
      <c r="H7" s="495"/>
      <c r="I7" s="497"/>
    </row>
    <row r="8" spans="1:9" s="71" customFormat="1" ht="38.25" customHeight="1">
      <c r="A8" s="75" t="s">
        <v>57</v>
      </c>
      <c r="B8" s="498" t="s">
        <v>225</v>
      </c>
      <c r="C8" s="499"/>
      <c r="D8" s="500" t="s">
        <v>224</v>
      </c>
      <c r="E8" s="501"/>
      <c r="F8" s="498" t="s">
        <v>225</v>
      </c>
      <c r="G8" s="499"/>
      <c r="H8" s="500" t="s">
        <v>224</v>
      </c>
      <c r="I8" s="502"/>
    </row>
    <row r="9" spans="1:9" s="71" customFormat="1" ht="11.25" customHeight="1">
      <c r="A9" s="353">
        <v>1996</v>
      </c>
      <c r="B9" s="503">
        <v>44704</v>
      </c>
      <c r="C9" s="504"/>
      <c r="D9" s="505">
        <v>24.26877607530014</v>
      </c>
      <c r="E9" s="506"/>
      <c r="F9" s="503">
        <v>0</v>
      </c>
      <c r="G9" s="507"/>
      <c r="H9" s="508">
        <v>0</v>
      </c>
      <c r="I9" s="507"/>
    </row>
    <row r="10" spans="1:9" s="71" customFormat="1" ht="11.25" customHeight="1">
      <c r="A10" s="354">
        <v>1997</v>
      </c>
      <c r="B10" s="509">
        <v>43903</v>
      </c>
      <c r="C10" s="510"/>
      <c r="D10" s="511">
        <v>64.37</v>
      </c>
      <c r="E10" s="512"/>
      <c r="F10" s="509">
        <v>58079</v>
      </c>
      <c r="G10" s="510"/>
      <c r="H10" s="513">
        <v>6.866650636218731</v>
      </c>
      <c r="I10" s="514"/>
    </row>
    <row r="11" spans="1:9" s="71" customFormat="1" ht="11.25" customHeight="1">
      <c r="A11" s="354">
        <v>1998</v>
      </c>
      <c r="B11" s="509">
        <v>43392</v>
      </c>
      <c r="C11" s="510"/>
      <c r="D11" s="511">
        <v>71.244599019829</v>
      </c>
      <c r="E11" s="512"/>
      <c r="F11" s="509">
        <v>58002</v>
      </c>
      <c r="G11" s="510"/>
      <c r="H11" s="513">
        <v>24.19</v>
      </c>
      <c r="I11" s="514"/>
    </row>
    <row r="12" spans="1:9" s="71" customFormat="1" ht="11.25" customHeight="1">
      <c r="A12" s="354">
        <v>1999</v>
      </c>
      <c r="B12" s="509">
        <v>43187</v>
      </c>
      <c r="C12" s="510"/>
      <c r="D12" s="511">
        <v>77.71</v>
      </c>
      <c r="E12" s="512"/>
      <c r="F12" s="509">
        <v>57623</v>
      </c>
      <c r="G12" s="510"/>
      <c r="H12" s="513">
        <v>41.7204802193362</v>
      </c>
      <c r="I12" s="514"/>
    </row>
    <row r="13" spans="1:9" s="71" customFormat="1" ht="11.25" customHeight="1">
      <c r="A13" s="354">
        <v>2000</v>
      </c>
      <c r="B13" s="509">
        <v>44164</v>
      </c>
      <c r="C13" s="510"/>
      <c r="D13" s="511">
        <v>81.39</v>
      </c>
      <c r="E13" s="512"/>
      <c r="F13" s="509">
        <v>56518</v>
      </c>
      <c r="G13" s="510"/>
      <c r="H13" s="515">
        <v>60.09</v>
      </c>
      <c r="I13" s="516"/>
    </row>
    <row r="14" spans="1:9" s="71" customFormat="1" ht="11.25" customHeight="1">
      <c r="A14" s="354">
        <v>2001</v>
      </c>
      <c r="B14" s="517">
        <v>44572</v>
      </c>
      <c r="C14" s="518"/>
      <c r="D14" s="519">
        <v>86.6</v>
      </c>
      <c r="E14" s="520"/>
      <c r="F14" s="517">
        <v>56477</v>
      </c>
      <c r="G14" s="518"/>
      <c r="H14" s="515">
        <v>78.08</v>
      </c>
      <c r="I14" s="516"/>
    </row>
    <row r="15" spans="1:9" s="71" customFormat="1" ht="11.25" customHeight="1">
      <c r="A15" s="354">
        <v>2002</v>
      </c>
      <c r="B15" s="517">
        <v>45348</v>
      </c>
      <c r="C15" s="518"/>
      <c r="D15" s="519">
        <v>90.65</v>
      </c>
      <c r="E15" s="520"/>
      <c r="F15" s="517">
        <v>57158</v>
      </c>
      <c r="G15" s="518"/>
      <c r="H15" s="515">
        <v>94.74</v>
      </c>
      <c r="I15" s="516"/>
    </row>
    <row r="16" spans="1:9" s="71" customFormat="1" ht="11.25" customHeight="1">
      <c r="A16" s="354">
        <v>2003</v>
      </c>
      <c r="B16" s="521">
        <v>46072</v>
      </c>
      <c r="C16" s="522"/>
      <c r="D16" s="515">
        <v>92.36</v>
      </c>
      <c r="E16" s="523"/>
      <c r="F16" s="521">
        <v>56483</v>
      </c>
      <c r="G16" s="522"/>
      <c r="H16" s="515">
        <v>106.35</v>
      </c>
      <c r="I16" s="516"/>
    </row>
    <row r="17" spans="1:9" s="71" customFormat="1" ht="11.25" customHeight="1">
      <c r="A17" s="354">
        <v>2004</v>
      </c>
      <c r="B17" s="521">
        <v>46973</v>
      </c>
      <c r="C17" s="522"/>
      <c r="D17" s="515">
        <v>91.05</v>
      </c>
      <c r="E17" s="523"/>
      <c r="F17" s="521">
        <v>57695</v>
      </c>
      <c r="G17" s="522"/>
      <c r="H17" s="515">
        <v>104.65</v>
      </c>
      <c r="I17" s="516"/>
    </row>
    <row r="18" spans="1:9" s="71" customFormat="1" ht="11.25" customHeight="1">
      <c r="A18" s="354">
        <v>2005</v>
      </c>
      <c r="B18" s="521">
        <v>49609</v>
      </c>
      <c r="C18" s="522"/>
      <c r="D18" s="515">
        <v>86.96</v>
      </c>
      <c r="E18" s="523"/>
      <c r="F18" s="521">
        <v>58911</v>
      </c>
      <c r="G18" s="522"/>
      <c r="H18" s="515">
        <v>103.39</v>
      </c>
      <c r="I18" s="516"/>
    </row>
    <row r="19" spans="1:9" s="71" customFormat="1" ht="11.25" customHeight="1">
      <c r="A19" s="354">
        <v>2006</v>
      </c>
      <c r="B19" s="524">
        <v>49426</v>
      </c>
      <c r="C19" s="525"/>
      <c r="D19" s="526">
        <v>88.71</v>
      </c>
      <c r="E19" s="527"/>
      <c r="F19" s="524">
        <v>61325</v>
      </c>
      <c r="G19" s="525"/>
      <c r="H19" s="526">
        <v>100.96</v>
      </c>
      <c r="I19" s="528"/>
    </row>
    <row r="20" spans="1:9" s="71" customFormat="1" ht="11.25" customHeight="1">
      <c r="A20" s="354">
        <v>2007</v>
      </c>
      <c r="B20" s="524">
        <v>49688</v>
      </c>
      <c r="C20" s="525"/>
      <c r="D20" s="526">
        <v>89.28</v>
      </c>
      <c r="E20" s="527"/>
      <c r="F20" s="524">
        <v>62632</v>
      </c>
      <c r="G20" s="525"/>
      <c r="H20" s="526">
        <v>100.84</v>
      </c>
      <c r="I20" s="528"/>
    </row>
    <row r="21" spans="1:9" s="71" customFormat="1" ht="12" customHeight="1">
      <c r="A21" s="354">
        <v>2008</v>
      </c>
      <c r="B21" s="524">
        <v>49629</v>
      </c>
      <c r="C21" s="525"/>
      <c r="D21" s="526">
        <v>95.57</v>
      </c>
      <c r="E21" s="527"/>
      <c r="F21" s="524">
        <v>64493</v>
      </c>
      <c r="G21" s="525"/>
      <c r="H21" s="526">
        <v>100.91</v>
      </c>
      <c r="I21" s="528"/>
    </row>
    <row r="22" spans="1:9" s="71" customFormat="1" ht="12" customHeight="1">
      <c r="A22" s="354">
        <v>2009</v>
      </c>
      <c r="B22" s="524">
        <v>50249.9305</v>
      </c>
      <c r="C22" s="525"/>
      <c r="D22" s="526">
        <v>97.75</v>
      </c>
      <c r="E22" s="527"/>
      <c r="F22" s="524">
        <v>66130</v>
      </c>
      <c r="G22" s="525"/>
      <c r="H22" s="526">
        <v>101.95</v>
      </c>
      <c r="I22" s="528"/>
    </row>
    <row r="23" spans="1:9" s="71" customFormat="1" ht="12" customHeight="1">
      <c r="A23" s="354" t="s">
        <v>335</v>
      </c>
      <c r="B23" s="524">
        <v>51679.5258</v>
      </c>
      <c r="C23" s="525"/>
      <c r="D23" s="526">
        <v>76.05</v>
      </c>
      <c r="E23" s="527"/>
      <c r="F23" s="524">
        <v>67320</v>
      </c>
      <c r="G23" s="525"/>
      <c r="H23" s="526">
        <v>80.12</v>
      </c>
      <c r="I23" s="528"/>
    </row>
    <row r="24" spans="1:11" s="71" customFormat="1" ht="11.25" customHeight="1">
      <c r="A24" s="72"/>
      <c r="F24" s="72"/>
      <c r="G24" s="72"/>
      <c r="H24" s="72"/>
      <c r="K24" s="307"/>
    </row>
    <row r="25" spans="1:11" s="71" customFormat="1" ht="12">
      <c r="A25" s="72"/>
      <c r="F25" s="72"/>
      <c r="G25" s="72"/>
      <c r="H25" s="72"/>
      <c r="K25" s="307"/>
    </row>
    <row r="26" spans="5:12" s="71" customFormat="1" ht="12.75" thickBot="1">
      <c r="E26" s="72"/>
      <c r="J26" s="72"/>
      <c r="K26" s="72"/>
      <c r="L26" s="72"/>
    </row>
    <row r="27" spans="1:9" s="71" customFormat="1" ht="13.5" customHeight="1">
      <c r="A27" s="198"/>
      <c r="B27" s="494" t="s">
        <v>253</v>
      </c>
      <c r="C27" s="495"/>
      <c r="D27" s="495"/>
      <c r="E27" s="497"/>
      <c r="F27" s="494" t="s">
        <v>43</v>
      </c>
      <c r="G27" s="495"/>
      <c r="H27" s="495"/>
      <c r="I27" s="497"/>
    </row>
    <row r="28" spans="1:9" s="71" customFormat="1" ht="38.25" customHeight="1">
      <c r="A28" s="75" t="s">
        <v>57</v>
      </c>
      <c r="B28" s="498" t="s">
        <v>225</v>
      </c>
      <c r="C28" s="499"/>
      <c r="D28" s="500" t="s">
        <v>224</v>
      </c>
      <c r="E28" s="501"/>
      <c r="F28" s="498" t="s">
        <v>225</v>
      </c>
      <c r="G28" s="499"/>
      <c r="H28" s="500" t="s">
        <v>224</v>
      </c>
      <c r="I28" s="502"/>
    </row>
    <row r="29" spans="1:9" ht="12">
      <c r="A29" s="352">
        <v>2008</v>
      </c>
      <c r="B29" s="524">
        <v>3681</v>
      </c>
      <c r="C29" s="525"/>
      <c r="D29" s="529">
        <v>83.4</v>
      </c>
      <c r="E29" s="530"/>
      <c r="F29" s="524">
        <v>2557.95</v>
      </c>
      <c r="G29" s="525">
        <v>2557.95</v>
      </c>
      <c r="H29" s="526">
        <v>84.83</v>
      </c>
      <c r="I29" s="528"/>
    </row>
    <row r="30" spans="1:9" ht="12">
      <c r="A30" s="352">
        <v>2009</v>
      </c>
      <c r="B30" s="524">
        <v>3803.1</v>
      </c>
      <c r="C30" s="525"/>
      <c r="D30" s="529">
        <v>82.8272</v>
      </c>
      <c r="E30" s="531"/>
      <c r="F30" s="524">
        <v>2557.55</v>
      </c>
      <c r="G30" s="525"/>
      <c r="H30" s="534">
        <v>86.8</v>
      </c>
      <c r="I30" s="535"/>
    </row>
    <row r="31" spans="1:9" ht="12">
      <c r="A31" s="352" t="s">
        <v>335</v>
      </c>
      <c r="B31" s="524">
        <v>3880</v>
      </c>
      <c r="C31" s="525"/>
      <c r="D31" s="529">
        <v>64.95</v>
      </c>
      <c r="E31" s="531"/>
      <c r="F31" s="524">
        <v>2549.8</v>
      </c>
      <c r="G31" s="525"/>
      <c r="H31" s="534">
        <v>69.81</v>
      </c>
      <c r="I31" s="535"/>
    </row>
    <row r="32" spans="1:13" ht="12">
      <c r="A32" s="199"/>
      <c r="B32" s="209"/>
      <c r="C32" s="209"/>
      <c r="D32" s="206"/>
      <c r="E32" s="206"/>
      <c r="F32" s="209"/>
      <c r="G32" s="209"/>
      <c r="H32" s="206"/>
      <c r="I32" s="206"/>
      <c r="J32" s="209"/>
      <c r="K32" s="209"/>
      <c r="L32" s="206"/>
      <c r="M32" s="206"/>
    </row>
    <row r="33" spans="1:13" ht="12.75" thickBot="1">
      <c r="A33" s="199"/>
      <c r="B33" s="209"/>
      <c r="C33" s="209"/>
      <c r="D33" s="206"/>
      <c r="E33" s="206"/>
      <c r="F33" s="209"/>
      <c r="G33" s="209"/>
      <c r="H33" s="206"/>
      <c r="I33" s="206"/>
      <c r="J33" s="209"/>
      <c r="K33" s="209"/>
      <c r="L33" s="206"/>
      <c r="M33" s="206"/>
    </row>
    <row r="34" spans="1:13" ht="12">
      <c r="A34" s="198"/>
      <c r="B34" s="494" t="s">
        <v>205</v>
      </c>
      <c r="C34" s="495"/>
      <c r="D34" s="495"/>
      <c r="E34" s="497"/>
      <c r="F34" s="494" t="s">
        <v>261</v>
      </c>
      <c r="G34" s="495"/>
      <c r="H34" s="495"/>
      <c r="I34" s="497"/>
      <c r="J34" s="209"/>
      <c r="K34" s="219"/>
      <c r="L34" s="206"/>
      <c r="M34" s="206"/>
    </row>
    <row r="35" spans="1:13" ht="39" customHeight="1">
      <c r="A35" s="75" t="s">
        <v>57</v>
      </c>
      <c r="B35" s="498" t="s">
        <v>225</v>
      </c>
      <c r="C35" s="499"/>
      <c r="D35" s="500" t="s">
        <v>224</v>
      </c>
      <c r="E35" s="502"/>
      <c r="F35" s="498" t="s">
        <v>225</v>
      </c>
      <c r="G35" s="499"/>
      <c r="H35" s="500" t="s">
        <v>224</v>
      </c>
      <c r="I35" s="502"/>
      <c r="J35" s="209"/>
      <c r="K35" s="209"/>
      <c r="L35" s="206"/>
      <c r="M35" s="206"/>
    </row>
    <row r="36" spans="1:13" ht="12">
      <c r="A36" s="351">
        <v>2008</v>
      </c>
      <c r="B36" s="524">
        <v>4627</v>
      </c>
      <c r="C36" s="525"/>
      <c r="D36" s="526">
        <v>108.49</v>
      </c>
      <c r="E36" s="528">
        <v>97.66</v>
      </c>
      <c r="F36" s="524">
        <v>0</v>
      </c>
      <c r="G36" s="525"/>
      <c r="H36" s="532">
        <v>0</v>
      </c>
      <c r="I36" s="533">
        <v>97.66</v>
      </c>
      <c r="J36" s="209"/>
      <c r="K36" s="206"/>
      <c r="L36" s="206"/>
      <c r="M36" s="200"/>
    </row>
    <row r="37" spans="1:13" ht="12">
      <c r="A37" s="351">
        <v>2009</v>
      </c>
      <c r="B37" s="524">
        <v>4631</v>
      </c>
      <c r="C37" s="525"/>
      <c r="D37" s="526">
        <v>111.21</v>
      </c>
      <c r="E37" s="528"/>
      <c r="F37" s="524">
        <v>520</v>
      </c>
      <c r="G37" s="525"/>
      <c r="H37" s="526">
        <v>63.46</v>
      </c>
      <c r="I37" s="528"/>
      <c r="J37" s="209"/>
      <c r="K37" s="206"/>
      <c r="L37" s="206"/>
      <c r="M37" s="200"/>
    </row>
    <row r="38" spans="1:13" ht="12.75">
      <c r="A38" s="351" t="s">
        <v>335</v>
      </c>
      <c r="B38" s="524">
        <v>5367.31</v>
      </c>
      <c r="C38" s="525"/>
      <c r="D38" s="526">
        <v>76.76</v>
      </c>
      <c r="E38" s="528"/>
      <c r="F38" s="524">
        <v>533.58</v>
      </c>
      <c r="G38" s="525"/>
      <c r="H38" s="526">
        <v>48.72</v>
      </c>
      <c r="I38" s="528"/>
      <c r="J38" s="209"/>
      <c r="K38" s="306"/>
      <c r="L38" s="206"/>
      <c r="M38" s="206"/>
    </row>
    <row r="39" spans="1:13" ht="12">
      <c r="A39" s="199"/>
      <c r="B39" s="209"/>
      <c r="C39" s="209"/>
      <c r="D39" s="206"/>
      <c r="E39" s="206"/>
      <c r="F39" s="209"/>
      <c r="G39" s="209"/>
      <c r="H39" s="206"/>
      <c r="I39" s="206"/>
      <c r="J39" s="209"/>
      <c r="K39" s="209"/>
      <c r="L39" s="206"/>
      <c r="M39" s="206"/>
    </row>
    <row r="40" s="200" customFormat="1" ht="12">
      <c r="A40" s="203" t="s">
        <v>58</v>
      </c>
    </row>
    <row r="41" spans="1:10" s="200" customFormat="1" ht="12">
      <c r="A41" s="203" t="s">
        <v>59</v>
      </c>
      <c r="J41" s="201"/>
    </row>
    <row r="42" s="200" customFormat="1" ht="12">
      <c r="A42" s="203" t="s">
        <v>227</v>
      </c>
    </row>
    <row r="43" s="200" customFormat="1" ht="12">
      <c r="A43" s="65" t="s">
        <v>334</v>
      </c>
    </row>
    <row r="44" s="200" customFormat="1" ht="12">
      <c r="A44" s="211" t="s">
        <v>336</v>
      </c>
    </row>
  </sheetData>
  <mergeCells count="105">
    <mergeCell ref="B38:C38"/>
    <mergeCell ref="D38:E38"/>
    <mergeCell ref="F38:G38"/>
    <mergeCell ref="H38:I38"/>
    <mergeCell ref="B31:C31"/>
    <mergeCell ref="D31:E31"/>
    <mergeCell ref="F31:G31"/>
    <mergeCell ref="H31:I31"/>
    <mergeCell ref="B23:C23"/>
    <mergeCell ref="D23:E23"/>
    <mergeCell ref="F23:G23"/>
    <mergeCell ref="H23:I23"/>
    <mergeCell ref="F30:G30"/>
    <mergeCell ref="H30:I30"/>
    <mergeCell ref="F34:I34"/>
    <mergeCell ref="F35:G35"/>
    <mergeCell ref="H35:I35"/>
    <mergeCell ref="B37:C37"/>
    <mergeCell ref="D37:E37"/>
    <mergeCell ref="H36:I36"/>
    <mergeCell ref="F37:G37"/>
    <mergeCell ref="H37:I37"/>
    <mergeCell ref="F36:G36"/>
    <mergeCell ref="B36:C36"/>
    <mergeCell ref="D36:E36"/>
    <mergeCell ref="B22:C22"/>
    <mergeCell ref="D22:E22"/>
    <mergeCell ref="F22:G22"/>
    <mergeCell ref="H22:I22"/>
    <mergeCell ref="F27:I27"/>
    <mergeCell ref="F28:G28"/>
    <mergeCell ref="H28:I28"/>
    <mergeCell ref="F29:G29"/>
    <mergeCell ref="H29:I29"/>
    <mergeCell ref="B35:C35"/>
    <mergeCell ref="D35:E35"/>
    <mergeCell ref="B27:E27"/>
    <mergeCell ref="B34:E34"/>
    <mergeCell ref="B28:C28"/>
    <mergeCell ref="D28:E28"/>
    <mergeCell ref="B29:C29"/>
    <mergeCell ref="D29:E29"/>
    <mergeCell ref="B30:C30"/>
    <mergeCell ref="D30:E30"/>
    <mergeCell ref="B21:C21"/>
    <mergeCell ref="D21:E21"/>
    <mergeCell ref="F21:G21"/>
    <mergeCell ref="H21:I21"/>
    <mergeCell ref="B20:C20"/>
    <mergeCell ref="D20:E20"/>
    <mergeCell ref="F20:G20"/>
    <mergeCell ref="H20:I20"/>
    <mergeCell ref="B19:C19"/>
    <mergeCell ref="D19:E19"/>
    <mergeCell ref="F19:G19"/>
    <mergeCell ref="H19:I19"/>
    <mergeCell ref="B18:C18"/>
    <mergeCell ref="D18:E18"/>
    <mergeCell ref="F18:G18"/>
    <mergeCell ref="H18:I18"/>
    <mergeCell ref="B17:C17"/>
    <mergeCell ref="D17:E17"/>
    <mergeCell ref="F17:G17"/>
    <mergeCell ref="H17:I17"/>
    <mergeCell ref="B16:C16"/>
    <mergeCell ref="D16:E16"/>
    <mergeCell ref="F16:G16"/>
    <mergeCell ref="H16:I16"/>
    <mergeCell ref="B15:C15"/>
    <mergeCell ref="D15:E15"/>
    <mergeCell ref="F15:G15"/>
    <mergeCell ref="H15:I15"/>
    <mergeCell ref="B14:C14"/>
    <mergeCell ref="D14:E14"/>
    <mergeCell ref="F14:G14"/>
    <mergeCell ref="H14:I14"/>
    <mergeCell ref="B13:C13"/>
    <mergeCell ref="D13:E13"/>
    <mergeCell ref="F13:G13"/>
    <mergeCell ref="H13:I13"/>
    <mergeCell ref="B12:C12"/>
    <mergeCell ref="D12:E12"/>
    <mergeCell ref="F12:G12"/>
    <mergeCell ref="H12:I12"/>
    <mergeCell ref="B11:C11"/>
    <mergeCell ref="D11:E11"/>
    <mergeCell ref="F11:G11"/>
    <mergeCell ref="H11:I11"/>
    <mergeCell ref="B10:C10"/>
    <mergeCell ref="D10:E10"/>
    <mergeCell ref="F10:G10"/>
    <mergeCell ref="H10:I10"/>
    <mergeCell ref="B9:C9"/>
    <mergeCell ref="D9:E9"/>
    <mergeCell ref="F9:G9"/>
    <mergeCell ref="H9:I9"/>
    <mergeCell ref="B8:C8"/>
    <mergeCell ref="D8:E8"/>
    <mergeCell ref="F8:G8"/>
    <mergeCell ref="H8:I8"/>
    <mergeCell ref="A2:I2"/>
    <mergeCell ref="A4:I4"/>
    <mergeCell ref="A5:I5"/>
    <mergeCell ref="B7:E7"/>
    <mergeCell ref="F7:I7"/>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scale="97"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Q24"/>
  <sheetViews>
    <sheetView workbookViewId="0" topLeftCell="A1">
      <selection activeCell="A4" sqref="A4"/>
    </sheetView>
  </sheetViews>
  <sheetFormatPr defaultColWidth="9.140625" defaultRowHeight="12.75"/>
  <cols>
    <col min="1" max="1" width="50.00390625" style="151" customWidth="1"/>
    <col min="2" max="2" width="7.140625" style="151" customWidth="1"/>
    <col min="3" max="3" width="7.140625" style="80" customWidth="1"/>
    <col min="4" max="5" width="7.140625" style="151" customWidth="1"/>
    <col min="6" max="6" width="7.140625" style="80" customWidth="1"/>
    <col min="7" max="7" width="7.8515625" style="151" customWidth="1"/>
    <col min="8" max="8" width="7.421875" style="151" customWidth="1"/>
    <col min="9" max="9" width="7.421875" style="80" customWidth="1"/>
    <col min="10" max="11" width="7.421875" style="151" customWidth="1"/>
    <col min="12" max="12" width="7.421875" style="80" customWidth="1"/>
    <col min="13" max="14" width="7.421875" style="151" customWidth="1"/>
    <col min="15" max="15" width="7.421875" style="80" customWidth="1"/>
    <col min="16" max="16" width="8.8515625" style="80" customWidth="1"/>
    <col min="17" max="16384" width="9.140625" style="151" customWidth="1"/>
  </cols>
  <sheetData>
    <row r="1" ht="12.75">
      <c r="A1" s="6" t="s">
        <v>288</v>
      </c>
    </row>
    <row r="2" spans="1:16" ht="12.75">
      <c r="A2" s="204" t="s">
        <v>291</v>
      </c>
      <c r="B2" s="204"/>
      <c r="C2" s="157"/>
      <c r="D2" s="204"/>
      <c r="E2" s="204"/>
      <c r="F2" s="157"/>
      <c r="G2" s="204"/>
      <c r="H2" s="204"/>
      <c r="I2" s="157"/>
      <c r="J2" s="204"/>
      <c r="K2" s="204"/>
      <c r="L2" s="157"/>
      <c r="M2" s="204"/>
      <c r="N2" s="204"/>
      <c r="O2" s="157"/>
      <c r="P2" s="157"/>
    </row>
    <row r="3" spans="1:16" ht="12.75">
      <c r="A3" s="204" t="s">
        <v>60</v>
      </c>
      <c r="B3" s="204"/>
      <c r="C3" s="157"/>
      <c r="D3" s="204"/>
      <c r="E3" s="204"/>
      <c r="F3" s="157"/>
      <c r="G3" s="204"/>
      <c r="H3" s="204"/>
      <c r="I3" s="157"/>
      <c r="J3" s="204"/>
      <c r="K3" s="204"/>
      <c r="L3" s="157"/>
      <c r="M3" s="204"/>
      <c r="N3" s="204"/>
      <c r="O3" s="157"/>
      <c r="P3" s="157"/>
    </row>
    <row r="4" spans="1:16" ht="12.75">
      <c r="A4" s="204" t="s">
        <v>61</v>
      </c>
      <c r="B4" s="204"/>
      <c r="C4" s="157"/>
      <c r="D4" s="204"/>
      <c r="E4" s="204"/>
      <c r="F4" s="157"/>
      <c r="G4" s="204"/>
      <c r="H4" s="204"/>
      <c r="I4" s="157"/>
      <c r="J4" s="204"/>
      <c r="K4" s="204"/>
      <c r="L4" s="157"/>
      <c r="M4" s="204"/>
      <c r="N4" s="204"/>
      <c r="O4" s="157"/>
      <c r="P4" s="157"/>
    </row>
    <row r="5" spans="1:16" ht="13.5" thickBot="1">
      <c r="A5" s="204"/>
      <c r="B5" s="204"/>
      <c r="C5" s="157"/>
      <c r="D5" s="204"/>
      <c r="E5" s="204"/>
      <c r="F5" s="157"/>
      <c r="G5" s="204"/>
      <c r="H5" s="204"/>
      <c r="I5" s="157"/>
      <c r="J5" s="204"/>
      <c r="K5" s="204"/>
      <c r="L5" s="157"/>
      <c r="M5" s="204"/>
      <c r="N5" s="204"/>
      <c r="O5" s="157"/>
      <c r="P5" s="157"/>
    </row>
    <row r="6" spans="1:16" ht="12.75">
      <c r="A6" s="159"/>
      <c r="B6" s="160" t="s">
        <v>62</v>
      </c>
      <c r="C6" s="161"/>
      <c r="D6" s="162"/>
      <c r="E6" s="160" t="s">
        <v>63</v>
      </c>
      <c r="F6" s="161"/>
      <c r="G6" s="162"/>
      <c r="H6" s="161" t="s">
        <v>64</v>
      </c>
      <c r="I6" s="161"/>
      <c r="J6" s="162"/>
      <c r="K6" s="161" t="s">
        <v>65</v>
      </c>
      <c r="L6" s="161"/>
      <c r="M6" s="162"/>
      <c r="N6" s="161" t="s">
        <v>66</v>
      </c>
      <c r="O6" s="161"/>
      <c r="P6" s="161"/>
    </row>
    <row r="7" spans="1:16" ht="12.75">
      <c r="A7" s="244"/>
      <c r="B7" s="163" t="s">
        <v>4</v>
      </c>
      <c r="C7" s="164" t="s">
        <v>51</v>
      </c>
      <c r="D7" s="165" t="s">
        <v>12</v>
      </c>
      <c r="E7" s="164" t="s">
        <v>4</v>
      </c>
      <c r="F7" s="164" t="s">
        <v>51</v>
      </c>
      <c r="G7" s="165" t="s">
        <v>12</v>
      </c>
      <c r="H7" s="164" t="s">
        <v>4</v>
      </c>
      <c r="I7" s="164" t="s">
        <v>51</v>
      </c>
      <c r="J7" s="165" t="s">
        <v>12</v>
      </c>
      <c r="K7" s="164" t="s">
        <v>4</v>
      </c>
      <c r="L7" s="164" t="s">
        <v>51</v>
      </c>
      <c r="M7" s="165" t="s">
        <v>12</v>
      </c>
      <c r="N7" s="164" t="s">
        <v>4</v>
      </c>
      <c r="O7" s="164" t="s">
        <v>51</v>
      </c>
      <c r="P7" s="164" t="s">
        <v>12</v>
      </c>
    </row>
    <row r="8" spans="1:16" ht="12.75">
      <c r="A8" s="158" t="s">
        <v>279</v>
      </c>
      <c r="B8" s="249"/>
      <c r="C8" s="250"/>
      <c r="D8" s="251"/>
      <c r="E8" s="250"/>
      <c r="F8" s="250"/>
      <c r="G8" s="251"/>
      <c r="H8" s="250"/>
      <c r="I8" s="250"/>
      <c r="J8" s="251"/>
      <c r="K8" s="250"/>
      <c r="L8" s="250"/>
      <c r="M8" s="251"/>
      <c r="N8" s="250"/>
      <c r="O8" s="250"/>
      <c r="P8" s="250"/>
    </row>
    <row r="9" spans="1:16" ht="12.75">
      <c r="A9" s="80" t="s">
        <v>228</v>
      </c>
      <c r="B9" s="150">
        <v>80</v>
      </c>
      <c r="C9" s="79">
        <v>34</v>
      </c>
      <c r="D9" s="76">
        <f>SUM(B9:C9)</f>
        <v>114</v>
      </c>
      <c r="E9" s="79">
        <v>76</v>
      </c>
      <c r="F9" s="79">
        <v>30</v>
      </c>
      <c r="G9" s="76">
        <f>SUM(E9:F9)</f>
        <v>106</v>
      </c>
      <c r="H9" s="79">
        <v>8</v>
      </c>
      <c r="I9" s="79">
        <v>0</v>
      </c>
      <c r="J9" s="76">
        <f>SUM(H9:I9)</f>
        <v>8</v>
      </c>
      <c r="K9" s="79">
        <v>56</v>
      </c>
      <c r="L9" s="79">
        <v>22</v>
      </c>
      <c r="M9" s="76">
        <f>SUM(K9:L9)</f>
        <v>78</v>
      </c>
      <c r="N9" s="79">
        <v>12</v>
      </c>
      <c r="O9" s="79">
        <v>8</v>
      </c>
      <c r="P9" s="79">
        <f>SUM(N9:O9)</f>
        <v>20</v>
      </c>
    </row>
    <row r="10" spans="1:16" ht="12.75">
      <c r="A10" s="80" t="s">
        <v>229</v>
      </c>
      <c r="B10" s="150">
        <v>126</v>
      </c>
      <c r="C10" s="79">
        <v>103</v>
      </c>
      <c r="D10" s="76">
        <f>SUM(B10:C10)</f>
        <v>229</v>
      </c>
      <c r="E10" s="79">
        <v>94</v>
      </c>
      <c r="F10" s="79">
        <v>78</v>
      </c>
      <c r="G10" s="76">
        <f>SUM(E10:F10)</f>
        <v>172</v>
      </c>
      <c r="H10" s="79">
        <v>11</v>
      </c>
      <c r="I10" s="79">
        <v>9</v>
      </c>
      <c r="J10" s="76">
        <f>SUM(H10:I10)</f>
        <v>20</v>
      </c>
      <c r="K10" s="79">
        <v>67</v>
      </c>
      <c r="L10" s="79">
        <v>62</v>
      </c>
      <c r="M10" s="76">
        <f>SUM(K10:L10)</f>
        <v>129</v>
      </c>
      <c r="N10" s="79">
        <v>16</v>
      </c>
      <c r="O10" s="79">
        <v>7</v>
      </c>
      <c r="P10" s="79">
        <f>SUM(N10:O10)</f>
        <v>23</v>
      </c>
    </row>
    <row r="11" spans="1:16" ht="12.75">
      <c r="A11" s="80" t="s">
        <v>150</v>
      </c>
      <c r="B11" s="150">
        <v>278</v>
      </c>
      <c r="C11" s="79">
        <v>172</v>
      </c>
      <c r="D11" s="76">
        <f>SUM(B11:C11)</f>
        <v>450</v>
      </c>
      <c r="E11" s="77">
        <f>66+160</f>
        <v>226</v>
      </c>
      <c r="F11" s="78">
        <f>50+86</f>
        <v>136</v>
      </c>
      <c r="G11" s="76">
        <f>362</f>
        <v>362</v>
      </c>
      <c r="H11" s="77">
        <f>E11-K11-N11</f>
        <v>43</v>
      </c>
      <c r="I11" s="78">
        <f>F11-L11-O11</f>
        <v>26</v>
      </c>
      <c r="J11" s="76">
        <f>SUM(H11:I11)</f>
        <v>69</v>
      </c>
      <c r="K11" s="77">
        <f>32+64</f>
        <v>96</v>
      </c>
      <c r="L11" s="78">
        <f>24+41</f>
        <v>65</v>
      </c>
      <c r="M11" s="76">
        <f>SUM(K11:L11)</f>
        <v>161</v>
      </c>
      <c r="N11" s="77">
        <v>87</v>
      </c>
      <c r="O11" s="78">
        <v>45</v>
      </c>
      <c r="P11" s="79">
        <f>SUM(N11:O11)</f>
        <v>132</v>
      </c>
    </row>
    <row r="12" spans="1:16" ht="12.75">
      <c r="A12" s="80" t="s">
        <v>151</v>
      </c>
      <c r="B12" s="77">
        <v>836</v>
      </c>
      <c r="C12" s="78">
        <v>637</v>
      </c>
      <c r="D12" s="76">
        <f>SUM(B12:C12)</f>
        <v>1473</v>
      </c>
      <c r="E12" s="77">
        <v>620</v>
      </c>
      <c r="F12" s="78">
        <v>457</v>
      </c>
      <c r="G12" s="76">
        <f>SUM(E12:F12)</f>
        <v>1077</v>
      </c>
      <c r="H12" s="77">
        <v>126</v>
      </c>
      <c r="I12" s="78">
        <v>90</v>
      </c>
      <c r="J12" s="76">
        <f>SUM(H12:I12)</f>
        <v>216</v>
      </c>
      <c r="K12" s="77">
        <v>370</v>
      </c>
      <c r="L12" s="78">
        <v>266</v>
      </c>
      <c r="M12" s="76">
        <f>SUM(K12:L12)</f>
        <v>636</v>
      </c>
      <c r="N12" s="77">
        <v>124</v>
      </c>
      <c r="O12" s="78">
        <v>101</v>
      </c>
      <c r="P12" s="79">
        <f>SUM(N12:O12)</f>
        <v>225</v>
      </c>
    </row>
    <row r="13" spans="1:17" ht="14.25" customHeight="1">
      <c r="A13" s="80" t="s">
        <v>244</v>
      </c>
      <c r="B13" s="77">
        <v>3</v>
      </c>
      <c r="C13" s="78">
        <v>11</v>
      </c>
      <c r="D13" s="429">
        <f>SUM(B13:C13)</f>
        <v>14</v>
      </c>
      <c r="E13" s="79">
        <v>3</v>
      </c>
      <c r="F13" s="79">
        <v>9</v>
      </c>
      <c r="G13" s="76">
        <f>SUM(E13:F13)</f>
        <v>12</v>
      </c>
      <c r="H13" s="77">
        <v>0</v>
      </c>
      <c r="I13" s="78">
        <v>0</v>
      </c>
      <c r="J13" s="429">
        <f>SUM(H13:I13)</f>
        <v>0</v>
      </c>
      <c r="K13" s="77">
        <v>4</v>
      </c>
      <c r="L13" s="78">
        <v>20</v>
      </c>
      <c r="M13" s="76">
        <f>SUM(K13:L13)</f>
        <v>24</v>
      </c>
      <c r="N13" s="79">
        <v>1</v>
      </c>
      <c r="O13" s="79">
        <v>1</v>
      </c>
      <c r="P13" s="79">
        <f>SUM(N13:O13)</f>
        <v>2</v>
      </c>
      <c r="Q13" s="422"/>
    </row>
    <row r="14" spans="1:16" ht="12.75">
      <c r="A14" s="152" t="s">
        <v>11</v>
      </c>
      <c r="B14" s="153">
        <f aca="true" t="shared" si="0" ref="B14:P14">SUM(B9:B13)</f>
        <v>1323</v>
      </c>
      <c r="C14" s="154">
        <f t="shared" si="0"/>
        <v>957</v>
      </c>
      <c r="D14" s="155">
        <f t="shared" si="0"/>
        <v>2280</v>
      </c>
      <c r="E14" s="153">
        <f t="shared" si="0"/>
        <v>1019</v>
      </c>
      <c r="F14" s="154">
        <f t="shared" si="0"/>
        <v>710</v>
      </c>
      <c r="G14" s="155">
        <f t="shared" si="0"/>
        <v>1729</v>
      </c>
      <c r="H14" s="153">
        <f t="shared" si="0"/>
        <v>188</v>
      </c>
      <c r="I14" s="154">
        <f t="shared" si="0"/>
        <v>125</v>
      </c>
      <c r="J14" s="155">
        <f t="shared" si="0"/>
        <v>313</v>
      </c>
      <c r="K14" s="153">
        <f t="shared" si="0"/>
        <v>593</v>
      </c>
      <c r="L14" s="154">
        <f t="shared" si="0"/>
        <v>435</v>
      </c>
      <c r="M14" s="155">
        <f t="shared" si="0"/>
        <v>1028</v>
      </c>
      <c r="N14" s="153">
        <f t="shared" si="0"/>
        <v>240</v>
      </c>
      <c r="O14" s="154">
        <f t="shared" si="0"/>
        <v>162</v>
      </c>
      <c r="P14" s="156">
        <f t="shared" si="0"/>
        <v>402</v>
      </c>
    </row>
    <row r="15" spans="2:16" ht="12.75">
      <c r="B15" s="423"/>
      <c r="C15" s="424"/>
      <c r="D15" s="425"/>
      <c r="E15" s="423"/>
      <c r="F15" s="424"/>
      <c r="G15" s="425"/>
      <c r="H15" s="424"/>
      <c r="I15" s="424"/>
      <c r="J15" s="424"/>
      <c r="K15" s="423"/>
      <c r="L15" s="424"/>
      <c r="M15" s="425"/>
      <c r="N15" s="424"/>
      <c r="O15" s="424"/>
      <c r="P15" s="424"/>
    </row>
    <row r="16" spans="1:16" ht="12.75">
      <c r="A16" s="158" t="s">
        <v>67</v>
      </c>
      <c r="B16" s="423"/>
      <c r="C16" s="424"/>
      <c r="D16" s="425"/>
      <c r="E16" s="423"/>
      <c r="F16" s="424"/>
      <c r="G16" s="425"/>
      <c r="H16" s="424"/>
      <c r="I16" s="424"/>
      <c r="J16" s="424"/>
      <c r="K16" s="423"/>
      <c r="L16" s="424"/>
      <c r="M16" s="425"/>
      <c r="N16" s="424"/>
      <c r="O16" s="424"/>
      <c r="P16" s="424"/>
    </row>
    <row r="17" spans="1:16" ht="12.75">
      <c r="A17" s="80" t="s">
        <v>228</v>
      </c>
      <c r="B17" s="150">
        <v>49</v>
      </c>
      <c r="C17" s="79">
        <v>30</v>
      </c>
      <c r="D17" s="76">
        <f>SUM(B17:C17)</f>
        <v>79</v>
      </c>
      <c r="E17" s="79">
        <v>44</v>
      </c>
      <c r="F17" s="79">
        <v>23</v>
      </c>
      <c r="G17" s="76">
        <f>SUM(E17:F17)</f>
        <v>67</v>
      </c>
      <c r="H17" s="79">
        <v>3</v>
      </c>
      <c r="I17" s="79">
        <v>4</v>
      </c>
      <c r="J17" s="76">
        <f>SUM(H17:I17)</f>
        <v>7</v>
      </c>
      <c r="K17" s="79">
        <v>29</v>
      </c>
      <c r="L17" s="79">
        <v>16</v>
      </c>
      <c r="M17" s="76">
        <f>SUM(K17:L17)</f>
        <v>45</v>
      </c>
      <c r="N17" s="79">
        <v>12</v>
      </c>
      <c r="O17" s="79">
        <v>3</v>
      </c>
      <c r="P17" s="79">
        <f>SUM(N17:O17)</f>
        <v>15</v>
      </c>
    </row>
    <row r="18" spans="1:16" ht="12.75">
      <c r="A18" s="80" t="s">
        <v>229</v>
      </c>
      <c r="B18" s="150">
        <v>128</v>
      </c>
      <c r="C18" s="79">
        <v>98</v>
      </c>
      <c r="D18" s="76">
        <f>SUM(B18:C18)</f>
        <v>226</v>
      </c>
      <c r="E18" s="79">
        <v>88</v>
      </c>
      <c r="F18" s="79">
        <v>71</v>
      </c>
      <c r="G18" s="76">
        <f>SUM(E18:F18)</f>
        <v>159</v>
      </c>
      <c r="H18" s="79">
        <v>12</v>
      </c>
      <c r="I18" s="79">
        <v>10</v>
      </c>
      <c r="J18" s="76">
        <f>SUM(H18:I18)</f>
        <v>22</v>
      </c>
      <c r="K18" s="79">
        <v>58</v>
      </c>
      <c r="L18" s="79">
        <v>50</v>
      </c>
      <c r="M18" s="76">
        <f>SUM(K18:L18)</f>
        <v>108</v>
      </c>
      <c r="N18" s="79">
        <v>18</v>
      </c>
      <c r="O18" s="79">
        <v>11</v>
      </c>
      <c r="P18" s="79">
        <f>SUM(N18:O18)</f>
        <v>29</v>
      </c>
    </row>
    <row r="19" spans="1:16" ht="12.75">
      <c r="A19" s="80" t="s">
        <v>150</v>
      </c>
      <c r="B19" s="150">
        <f>144+177</f>
        <v>321</v>
      </c>
      <c r="C19" s="79">
        <v>208</v>
      </c>
      <c r="D19" s="76">
        <f>SUM(B19:C19)</f>
        <v>529</v>
      </c>
      <c r="E19" s="77">
        <f>72+49+67+49</f>
        <v>237</v>
      </c>
      <c r="F19" s="78">
        <f>51+37+27+39</f>
        <v>154</v>
      </c>
      <c r="G19" s="76">
        <f>SUM(E19:F19)</f>
        <v>391</v>
      </c>
      <c r="H19" s="77">
        <f>E19-K19-N19</f>
        <v>39</v>
      </c>
      <c r="I19" s="78">
        <f>F19-L19-O19</f>
        <v>25</v>
      </c>
      <c r="J19" s="76">
        <f>SUM(H19:I19)</f>
        <v>64</v>
      </c>
      <c r="K19" s="77">
        <f>87+72</f>
        <v>159</v>
      </c>
      <c r="L19" s="78">
        <v>113</v>
      </c>
      <c r="M19" s="76">
        <f>SUM(K19:L19)</f>
        <v>272</v>
      </c>
      <c r="N19" s="77">
        <v>39</v>
      </c>
      <c r="O19" s="78">
        <v>16</v>
      </c>
      <c r="P19" s="79">
        <f>SUM(N19:O19)</f>
        <v>55</v>
      </c>
    </row>
    <row r="20" spans="1:16" ht="12.75">
      <c r="A20" s="80" t="s">
        <v>151</v>
      </c>
      <c r="B20" s="77">
        <v>859</v>
      </c>
      <c r="C20" s="78">
        <v>569</v>
      </c>
      <c r="D20" s="429">
        <f>SUM(B20:C20)</f>
        <v>1428</v>
      </c>
      <c r="E20" s="77">
        <v>626</v>
      </c>
      <c r="F20" s="78">
        <v>414</v>
      </c>
      <c r="G20" s="76">
        <f>SUM(E20:F20)</f>
        <v>1040</v>
      </c>
      <c r="H20" s="77">
        <v>134</v>
      </c>
      <c r="I20" s="78">
        <v>96</v>
      </c>
      <c r="J20" s="429">
        <f>SUM(H20:I20)</f>
        <v>230</v>
      </c>
      <c r="K20" s="77">
        <v>364</v>
      </c>
      <c r="L20" s="78">
        <v>254</v>
      </c>
      <c r="M20" s="429">
        <f>SUM(K20:L20)</f>
        <v>618</v>
      </c>
      <c r="N20" s="77">
        <v>128</v>
      </c>
      <c r="O20" s="78">
        <v>64</v>
      </c>
      <c r="P20" s="79">
        <f>SUM(N20:O20)</f>
        <v>192</v>
      </c>
    </row>
    <row r="21" spans="1:16" ht="12.75">
      <c r="A21" s="80" t="s">
        <v>244</v>
      </c>
      <c r="B21" s="77">
        <v>4</v>
      </c>
      <c r="C21" s="78">
        <v>23</v>
      </c>
      <c r="D21" s="429">
        <f>SUM(B21:C21)</f>
        <v>27</v>
      </c>
      <c r="E21" s="79">
        <v>4</v>
      </c>
      <c r="F21" s="79">
        <v>21</v>
      </c>
      <c r="G21" s="76">
        <f>SUM(E21:F21)</f>
        <v>25</v>
      </c>
      <c r="H21" s="77">
        <v>0</v>
      </c>
      <c r="I21" s="78">
        <v>1</v>
      </c>
      <c r="J21" s="429">
        <f>SUM(H21:I21)</f>
        <v>1</v>
      </c>
      <c r="K21" s="77">
        <v>4</v>
      </c>
      <c r="L21" s="78">
        <v>14</v>
      </c>
      <c r="M21" s="429">
        <f>SUM(K21:L21)</f>
        <v>18</v>
      </c>
      <c r="N21" s="79">
        <v>0</v>
      </c>
      <c r="O21" s="79">
        <v>4</v>
      </c>
      <c r="P21" s="79">
        <f>SUM(N21:O21)</f>
        <v>4</v>
      </c>
    </row>
    <row r="22" spans="1:16" ht="12.75">
      <c r="A22" s="152" t="s">
        <v>11</v>
      </c>
      <c r="B22" s="153">
        <f aca="true" t="shared" si="1" ref="B22:P22">SUM(B17:B21)</f>
        <v>1361</v>
      </c>
      <c r="C22" s="154">
        <f t="shared" si="1"/>
        <v>928</v>
      </c>
      <c r="D22" s="205">
        <f t="shared" si="1"/>
        <v>2289</v>
      </c>
      <c r="E22" s="153">
        <f t="shared" si="1"/>
        <v>999</v>
      </c>
      <c r="F22" s="154">
        <f t="shared" si="1"/>
        <v>683</v>
      </c>
      <c r="G22" s="205">
        <f t="shared" si="1"/>
        <v>1682</v>
      </c>
      <c r="H22" s="153">
        <f t="shared" si="1"/>
        <v>188</v>
      </c>
      <c r="I22" s="154">
        <f t="shared" si="1"/>
        <v>136</v>
      </c>
      <c r="J22" s="205">
        <f t="shared" si="1"/>
        <v>324</v>
      </c>
      <c r="K22" s="153">
        <f t="shared" si="1"/>
        <v>614</v>
      </c>
      <c r="L22" s="154">
        <f t="shared" si="1"/>
        <v>447</v>
      </c>
      <c r="M22" s="205">
        <f t="shared" si="1"/>
        <v>1061</v>
      </c>
      <c r="N22" s="153">
        <f t="shared" si="1"/>
        <v>197</v>
      </c>
      <c r="O22" s="154">
        <f t="shared" si="1"/>
        <v>98</v>
      </c>
      <c r="P22" s="154">
        <f t="shared" si="1"/>
        <v>295</v>
      </c>
    </row>
    <row r="23" spans="1:16" ht="12.75">
      <c r="A23" s="152"/>
      <c r="B23" s="245"/>
      <c r="C23" s="247"/>
      <c r="D23" s="248"/>
      <c r="E23" s="245"/>
      <c r="F23" s="247"/>
      <c r="G23" s="248"/>
      <c r="H23" s="245"/>
      <c r="I23" s="247"/>
      <c r="J23" s="248"/>
      <c r="K23" s="245"/>
      <c r="L23" s="247"/>
      <c r="M23" s="248"/>
      <c r="N23" s="247"/>
      <c r="O23" s="247"/>
      <c r="P23" s="247"/>
    </row>
    <row r="24" spans="1:16" s="246" customFormat="1" ht="12.75">
      <c r="A24" s="152" t="s">
        <v>295</v>
      </c>
      <c r="B24" s="245">
        <f>SUM(B22,B14)</f>
        <v>2684</v>
      </c>
      <c r="C24" s="247">
        <f aca="true" t="shared" si="2" ref="C24:P24">SUM(C22,C14)</f>
        <v>1885</v>
      </c>
      <c r="D24" s="248">
        <f t="shared" si="2"/>
        <v>4569</v>
      </c>
      <c r="E24" s="245">
        <f t="shared" si="2"/>
        <v>2018</v>
      </c>
      <c r="F24" s="247">
        <f t="shared" si="2"/>
        <v>1393</v>
      </c>
      <c r="G24" s="248">
        <f t="shared" si="2"/>
        <v>3411</v>
      </c>
      <c r="H24" s="245">
        <f t="shared" si="2"/>
        <v>376</v>
      </c>
      <c r="I24" s="247">
        <f t="shared" si="2"/>
        <v>261</v>
      </c>
      <c r="J24" s="248">
        <f t="shared" si="2"/>
        <v>637</v>
      </c>
      <c r="K24" s="245">
        <f t="shared" si="2"/>
        <v>1207</v>
      </c>
      <c r="L24" s="247">
        <f t="shared" si="2"/>
        <v>882</v>
      </c>
      <c r="M24" s="248">
        <f t="shared" si="2"/>
        <v>2089</v>
      </c>
      <c r="N24" s="247">
        <f t="shared" si="2"/>
        <v>437</v>
      </c>
      <c r="O24" s="247">
        <f t="shared" si="2"/>
        <v>260</v>
      </c>
      <c r="P24" s="247">
        <f t="shared" si="2"/>
        <v>697</v>
      </c>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86"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H75"/>
  <sheetViews>
    <sheetView workbookViewId="0" topLeftCell="A1">
      <selection activeCell="A60" sqref="A60"/>
    </sheetView>
  </sheetViews>
  <sheetFormatPr defaultColWidth="9.140625" defaultRowHeight="12.75"/>
  <cols>
    <col min="1" max="1" width="40.140625" style="0" bestFit="1" customWidth="1"/>
    <col min="2" max="2" width="13.8515625" style="186" bestFit="1" customWidth="1"/>
    <col min="3" max="3" width="16.140625" style="186" bestFit="1" customWidth="1"/>
    <col min="4" max="4" width="13.8515625" style="186" bestFit="1" customWidth="1"/>
    <col min="5" max="6" width="12.7109375" style="0" bestFit="1" customWidth="1"/>
    <col min="7" max="7" width="12.57421875" style="0" customWidth="1"/>
    <col min="8" max="8" width="12.00390625" style="0" customWidth="1"/>
  </cols>
  <sheetData>
    <row r="1" ht="12.75">
      <c r="A1" s="6" t="s">
        <v>288</v>
      </c>
    </row>
    <row r="2" spans="1:7" ht="12.75">
      <c r="A2" s="459" t="s">
        <v>245</v>
      </c>
      <c r="B2" s="459"/>
      <c r="C2" s="459"/>
      <c r="D2" s="459"/>
      <c r="E2" s="459"/>
      <c r="F2" s="459"/>
      <c r="G2" s="459"/>
    </row>
    <row r="4" spans="1:7" ht="12.75">
      <c r="A4" s="459" t="s">
        <v>292</v>
      </c>
      <c r="B4" s="459"/>
      <c r="C4" s="459"/>
      <c r="D4" s="459"/>
      <c r="E4" s="459"/>
      <c r="F4" s="459"/>
      <c r="G4" s="459"/>
    </row>
    <row r="6" spans="1:8" ht="15.75">
      <c r="A6" s="459" t="s">
        <v>345</v>
      </c>
      <c r="B6" s="459"/>
      <c r="C6" s="459"/>
      <c r="D6" s="459"/>
      <c r="E6" s="459"/>
      <c r="F6" s="459"/>
      <c r="G6" s="459"/>
      <c r="H6" s="297"/>
    </row>
    <row r="7" ht="13.5" thickBot="1"/>
    <row r="8" spans="1:7" ht="12.75">
      <c r="A8" s="540"/>
      <c r="B8" s="537" t="s">
        <v>102</v>
      </c>
      <c r="C8" s="538"/>
      <c r="D8" s="537" t="s">
        <v>103</v>
      </c>
      <c r="E8" s="539"/>
      <c r="F8" s="538"/>
      <c r="G8" s="542" t="s">
        <v>11</v>
      </c>
    </row>
    <row r="9" spans="1:7" ht="12.75">
      <c r="A9" s="541" t="s">
        <v>101</v>
      </c>
      <c r="B9" s="108" t="s">
        <v>70</v>
      </c>
      <c r="C9" s="108" t="s">
        <v>71</v>
      </c>
      <c r="D9" s="108" t="s">
        <v>70</v>
      </c>
      <c r="E9" s="120" t="s">
        <v>71</v>
      </c>
      <c r="F9" s="108" t="s">
        <v>104</v>
      </c>
      <c r="G9" s="543"/>
    </row>
    <row r="10" spans="1:7" ht="12.75">
      <c r="A10" s="111">
        <v>2002</v>
      </c>
      <c r="B10" s="109">
        <v>83200000</v>
      </c>
      <c r="C10" s="109">
        <v>19800000</v>
      </c>
      <c r="D10" s="109">
        <v>12500000</v>
      </c>
      <c r="E10" s="110">
        <v>1300000</v>
      </c>
      <c r="F10" s="109">
        <v>7728000</v>
      </c>
      <c r="G10" s="118">
        <f aca="true" t="shared" si="0" ref="G10:G17">SUM(B10:F10)</f>
        <v>124528000</v>
      </c>
    </row>
    <row r="11" spans="1:7" ht="12.75">
      <c r="A11" s="111">
        <v>2003</v>
      </c>
      <c r="B11" s="109">
        <v>84454000</v>
      </c>
      <c r="C11" s="109">
        <v>20112000</v>
      </c>
      <c r="D11" s="109">
        <v>12680000</v>
      </c>
      <c r="E11" s="110">
        <v>1363000</v>
      </c>
      <c r="F11" s="109">
        <v>7844000</v>
      </c>
      <c r="G11" s="118">
        <f t="shared" si="0"/>
        <v>126453000</v>
      </c>
    </row>
    <row r="12" spans="1:7" ht="12.75">
      <c r="A12" s="111">
        <v>2004</v>
      </c>
      <c r="B12" s="109">
        <v>73976000</v>
      </c>
      <c r="C12" s="109">
        <v>17617000</v>
      </c>
      <c r="D12" s="109">
        <v>11107000</v>
      </c>
      <c r="E12" s="110">
        <v>1194000</v>
      </c>
      <c r="F12" s="109">
        <v>6871000</v>
      </c>
      <c r="G12" s="118">
        <f t="shared" si="0"/>
        <v>110765000</v>
      </c>
    </row>
    <row r="13" spans="1:7" ht="12.75">
      <c r="A13" s="111">
        <v>2005</v>
      </c>
      <c r="B13" s="109">
        <v>87093000</v>
      </c>
      <c r="C13" s="109">
        <v>20741000</v>
      </c>
      <c r="D13" s="109">
        <v>12222000</v>
      </c>
      <c r="E13" s="110">
        <v>1315000</v>
      </c>
      <c r="F13" s="109">
        <v>7561000</v>
      </c>
      <c r="G13" s="118">
        <f t="shared" si="0"/>
        <v>128932000</v>
      </c>
    </row>
    <row r="14" spans="1:7" ht="12.75">
      <c r="A14" s="111">
        <v>2006</v>
      </c>
      <c r="B14" s="109">
        <v>119875000</v>
      </c>
      <c r="C14" s="109">
        <v>28548000</v>
      </c>
      <c r="D14" s="109">
        <v>13296000</v>
      </c>
      <c r="E14" s="110">
        <v>1429000</v>
      </c>
      <c r="F14" s="109">
        <v>8217000</v>
      </c>
      <c r="G14" s="118">
        <f t="shared" si="0"/>
        <v>171365000</v>
      </c>
    </row>
    <row r="15" spans="1:7" ht="12.75">
      <c r="A15" s="187">
        <v>2007</v>
      </c>
      <c r="B15" s="109">
        <v>123442000</v>
      </c>
      <c r="C15" s="109">
        <v>29397000</v>
      </c>
      <c r="D15" s="109">
        <v>13535000</v>
      </c>
      <c r="E15" s="110">
        <v>1455000</v>
      </c>
      <c r="F15" s="109">
        <v>8365000</v>
      </c>
      <c r="G15" s="118">
        <f>SUM(B15:F15)</f>
        <v>176194000</v>
      </c>
    </row>
    <row r="16" spans="1:7" ht="12.75">
      <c r="A16" s="187">
        <v>2008</v>
      </c>
      <c r="B16" s="109">
        <v>240420000</v>
      </c>
      <c r="C16" s="109">
        <v>59309000</v>
      </c>
      <c r="D16" s="109">
        <v>19601000</v>
      </c>
      <c r="E16" s="110">
        <v>2107000</v>
      </c>
      <c r="F16" s="109">
        <v>12114000</v>
      </c>
      <c r="G16" s="118">
        <f>SUM(B16:F16)</f>
        <v>333551000</v>
      </c>
    </row>
    <row r="17" spans="1:7" ht="12.75">
      <c r="A17" s="187">
        <v>2009</v>
      </c>
      <c r="B17" s="109">
        <v>139755000</v>
      </c>
      <c r="C17" s="109">
        <v>33282000</v>
      </c>
      <c r="D17" s="109">
        <v>14082000</v>
      </c>
      <c r="E17" s="110">
        <v>1514000</v>
      </c>
      <c r="F17" s="109">
        <v>8703000</v>
      </c>
      <c r="G17" s="118">
        <f t="shared" si="0"/>
        <v>197336000</v>
      </c>
    </row>
    <row r="18" spans="2:7" ht="9" customHeight="1">
      <c r="B18" s="113"/>
      <c r="C18" s="113"/>
      <c r="D18" s="113"/>
      <c r="E18" s="113"/>
      <c r="F18" s="113"/>
      <c r="G18" s="113"/>
    </row>
    <row r="19" spans="1:7" ht="27" customHeight="1">
      <c r="A19" s="536" t="s">
        <v>116</v>
      </c>
      <c r="B19" s="536"/>
      <c r="C19" s="536"/>
      <c r="D19" s="536"/>
      <c r="E19" s="536"/>
      <c r="F19" s="536"/>
      <c r="G19" s="536"/>
    </row>
    <row r="21" spans="1:4" ht="12.75">
      <c r="A21" s="459" t="s">
        <v>293</v>
      </c>
      <c r="B21" s="459"/>
      <c r="C21" s="459"/>
      <c r="D21" s="459"/>
    </row>
    <row r="22" ht="13.5" thickBot="1"/>
    <row r="23" spans="1:4" ht="12.75">
      <c r="A23" s="124" t="s">
        <v>1</v>
      </c>
      <c r="B23" s="125" t="s">
        <v>70</v>
      </c>
      <c r="C23" s="125" t="s">
        <v>71</v>
      </c>
      <c r="D23" s="126" t="s">
        <v>11</v>
      </c>
    </row>
    <row r="24" spans="1:4" ht="12.75">
      <c r="A24" s="119" t="s">
        <v>5</v>
      </c>
      <c r="B24" s="112">
        <f>32195482.37-228638.33</f>
        <v>31966844.040000003</v>
      </c>
      <c r="C24" s="112">
        <v>13162634.27</v>
      </c>
      <c r="D24" s="121">
        <f aca="true" t="shared" si="1" ref="D24:D30">+C24+B24</f>
        <v>45129478.31</v>
      </c>
    </row>
    <row r="25" spans="1:4" ht="12.75">
      <c r="A25" s="3" t="s">
        <v>6</v>
      </c>
      <c r="B25" s="114">
        <f>15354346-358.92</f>
        <v>15353987.08</v>
      </c>
      <c r="C25" s="114">
        <v>5827052</v>
      </c>
      <c r="D25" s="115">
        <f t="shared" si="1"/>
        <v>21181039.08</v>
      </c>
    </row>
    <row r="26" spans="1:4" ht="12.75">
      <c r="A26" s="3" t="s">
        <v>7</v>
      </c>
      <c r="B26" s="114">
        <v>3069426</v>
      </c>
      <c r="C26" s="114">
        <v>647945</v>
      </c>
      <c r="D26" s="115">
        <f t="shared" si="1"/>
        <v>3717371</v>
      </c>
    </row>
    <row r="27" spans="1:4" ht="12.75">
      <c r="A27" s="3" t="s">
        <v>8</v>
      </c>
      <c r="B27" s="114">
        <f>31368235.33-38082.69</f>
        <v>31330152.639999997</v>
      </c>
      <c r="C27" s="114">
        <f>5915168.12-3371.4</f>
        <v>5911796.72</v>
      </c>
      <c r="D27" s="115">
        <f t="shared" si="1"/>
        <v>37241949.36</v>
      </c>
    </row>
    <row r="28" spans="1:4" ht="12.75">
      <c r="A28" s="3" t="s">
        <v>9</v>
      </c>
      <c r="B28" s="114">
        <f>30541436.02-40316.11</f>
        <v>30501119.91</v>
      </c>
      <c r="C28" s="114">
        <f>6251881.24-0.02</f>
        <v>6251881.220000001</v>
      </c>
      <c r="D28" s="115">
        <f t="shared" si="1"/>
        <v>36753001.13</v>
      </c>
    </row>
    <row r="29" spans="1:4" ht="12.75">
      <c r="A29" s="3" t="s">
        <v>10</v>
      </c>
      <c r="B29" s="114">
        <f>38641765.03-5285169.65+1</f>
        <v>33356596.380000003</v>
      </c>
      <c r="C29" s="114">
        <f>2867440.89-0.01</f>
        <v>2867440.8800000004</v>
      </c>
      <c r="D29" s="115">
        <f t="shared" si="1"/>
        <v>36224037.260000005</v>
      </c>
    </row>
    <row r="30" spans="1:4" ht="12.75">
      <c r="A30" s="117" t="s">
        <v>11</v>
      </c>
      <c r="B30" s="122">
        <f>SUM(B24:B29)</f>
        <v>145578126.05</v>
      </c>
      <c r="C30" s="122">
        <f>SUM(C24:C29)</f>
        <v>34668750.09</v>
      </c>
      <c r="D30" s="123">
        <f t="shared" si="1"/>
        <v>180246876.14000002</v>
      </c>
    </row>
    <row r="31" spans="1:5" ht="12.75">
      <c r="A31" s="6"/>
      <c r="B31" s="116"/>
      <c r="C31" s="116"/>
      <c r="D31" s="188"/>
      <c r="E31" s="113"/>
    </row>
    <row r="33" spans="1:4" ht="12.75">
      <c r="A33" s="459" t="s">
        <v>342</v>
      </c>
      <c r="B33" s="459"/>
      <c r="C33" s="459"/>
      <c r="D33" s="459"/>
    </row>
    <row r="34" ht="13.5" thickBot="1"/>
    <row r="35" spans="1:4" ht="12.75">
      <c r="A35" s="124" t="s">
        <v>203</v>
      </c>
      <c r="B35" s="125" t="s">
        <v>70</v>
      </c>
      <c r="C35" s="125" t="s">
        <v>71</v>
      </c>
      <c r="D35" s="126" t="s">
        <v>11</v>
      </c>
    </row>
    <row r="36" spans="1:7" ht="12.75">
      <c r="A36" s="119" t="s">
        <v>105</v>
      </c>
      <c r="B36" s="192">
        <v>61459699.49</v>
      </c>
      <c r="C36" s="192">
        <v>24457594.89</v>
      </c>
      <c r="D36" s="193">
        <f>+C36+B36</f>
        <v>85917294.38</v>
      </c>
      <c r="E36" s="186"/>
      <c r="F36" s="186"/>
      <c r="G36" s="186"/>
    </row>
    <row r="37" spans="1:4" ht="12.75">
      <c r="A37" s="3" t="s">
        <v>106</v>
      </c>
      <c r="B37" s="44">
        <f>67339303.93+78134.52</f>
        <v>67417438.45</v>
      </c>
      <c r="C37" s="44">
        <f>5968894.62+1015909.01</f>
        <v>6984803.63</v>
      </c>
      <c r="D37" s="8">
        <f>+C37+B37</f>
        <v>74402242.08</v>
      </c>
    </row>
    <row r="38" spans="1:7" ht="12.75">
      <c r="A38" s="3" t="s">
        <v>107</v>
      </c>
      <c r="B38" s="44">
        <v>6456342.52</v>
      </c>
      <c r="C38" s="44">
        <f>475522.18+2301890.37</f>
        <v>2777412.5500000003</v>
      </c>
      <c r="D38" s="8">
        <f aca="true" t="shared" si="2" ref="D38:D43">+C38+B38</f>
        <v>9233755.07</v>
      </c>
      <c r="E38" s="186"/>
      <c r="F38" s="186"/>
      <c r="G38" s="186"/>
    </row>
    <row r="39" spans="1:4" ht="12.75">
      <c r="A39" s="3" t="s">
        <v>27</v>
      </c>
      <c r="B39" s="44">
        <v>2657188.56</v>
      </c>
      <c r="C39" s="44">
        <v>448938.97</v>
      </c>
      <c r="D39" s="8">
        <f t="shared" si="2"/>
        <v>3106127.5300000003</v>
      </c>
    </row>
    <row r="40" spans="1:4" ht="12.75">
      <c r="A40" s="3" t="s">
        <v>108</v>
      </c>
      <c r="B40" s="44">
        <v>245045.8</v>
      </c>
      <c r="C40" s="44"/>
      <c r="D40" s="8">
        <f t="shared" si="2"/>
        <v>245045.8</v>
      </c>
    </row>
    <row r="41" spans="1:4" ht="12.75">
      <c r="A41" s="3" t="s">
        <v>204</v>
      </c>
      <c r="B41" s="44">
        <v>5086397.14</v>
      </c>
      <c r="C41" s="44"/>
      <c r="D41" s="8">
        <f t="shared" si="2"/>
        <v>5086397.14</v>
      </c>
    </row>
    <row r="42" spans="1:4" ht="12.75">
      <c r="A42" s="38" t="s">
        <v>205</v>
      </c>
      <c r="B42" s="194">
        <v>2256013.67</v>
      </c>
      <c r="C42" s="194"/>
      <c r="D42" s="195">
        <f t="shared" si="2"/>
        <v>2256013.67</v>
      </c>
    </row>
    <row r="43" spans="1:4" ht="12.75">
      <c r="A43" s="6" t="s">
        <v>11</v>
      </c>
      <c r="B43" s="49">
        <f>SUM(B36:B42)</f>
        <v>145578125.63</v>
      </c>
      <c r="C43" s="49">
        <f>SUM(C36:C42)</f>
        <v>34668750.04</v>
      </c>
      <c r="D43" s="196">
        <f t="shared" si="2"/>
        <v>180246875.67</v>
      </c>
    </row>
    <row r="46" spans="1:4" ht="12.75">
      <c r="A46" s="459" t="s">
        <v>294</v>
      </c>
      <c r="B46" s="459"/>
      <c r="C46" s="459"/>
      <c r="D46" s="459"/>
    </row>
    <row r="47" ht="13.5" thickBot="1"/>
    <row r="48" spans="1:4" ht="12.75">
      <c r="A48" s="124" t="s">
        <v>206</v>
      </c>
      <c r="B48" s="190" t="s">
        <v>70</v>
      </c>
      <c r="C48" s="190" t="s">
        <v>71</v>
      </c>
      <c r="D48" s="189" t="s">
        <v>11</v>
      </c>
    </row>
    <row r="49" spans="1:4" ht="12.75">
      <c r="A49" t="s">
        <v>212</v>
      </c>
      <c r="B49" s="44">
        <v>2316213.79</v>
      </c>
      <c r="C49" s="44">
        <v>2552511.94</v>
      </c>
      <c r="D49" s="11">
        <f>+B49+C49</f>
        <v>4868725.73</v>
      </c>
    </row>
    <row r="50" spans="1:4" ht="12.75">
      <c r="A50" t="s">
        <v>112</v>
      </c>
      <c r="B50" s="44">
        <v>44956463.73</v>
      </c>
      <c r="C50" s="44">
        <f>16168873.04+2301890.37</f>
        <v>18470763.41</v>
      </c>
      <c r="D50" s="11">
        <f aca="true" t="shared" si="3" ref="D50:D58">+B50+C50</f>
        <v>63427227.14</v>
      </c>
    </row>
    <row r="51" spans="1:4" ht="12.75">
      <c r="A51" t="s">
        <v>111</v>
      </c>
      <c r="B51" s="44">
        <v>33948762.87</v>
      </c>
      <c r="C51" s="44">
        <f>3653484.41+760271.06</f>
        <v>4413755.470000001</v>
      </c>
      <c r="D51" s="11">
        <f t="shared" si="3"/>
        <v>38362518.339999996</v>
      </c>
    </row>
    <row r="52" spans="1:4" ht="12.75">
      <c r="A52" t="s">
        <v>207</v>
      </c>
      <c r="B52" s="44">
        <v>34539492.78</v>
      </c>
      <c r="C52" s="44">
        <f>711485.53+255637.95</f>
        <v>967123.48</v>
      </c>
      <c r="D52" s="11">
        <f t="shared" si="3"/>
        <v>35506616.26</v>
      </c>
    </row>
    <row r="53" spans="1:4" ht="12.75">
      <c r="A53" t="s">
        <v>109</v>
      </c>
      <c r="B53" s="44">
        <v>26833089.97</v>
      </c>
      <c r="C53" s="44">
        <v>7353664.63</v>
      </c>
      <c r="D53" s="11">
        <f t="shared" si="3"/>
        <v>34186754.6</v>
      </c>
    </row>
    <row r="54" spans="1:4" ht="12.75">
      <c r="A54" t="s">
        <v>113</v>
      </c>
      <c r="B54" s="44">
        <v>2086430.83</v>
      </c>
      <c r="C54" s="44">
        <v>345656.99</v>
      </c>
      <c r="D54" s="11">
        <f t="shared" si="3"/>
        <v>2432087.8200000003</v>
      </c>
    </row>
    <row r="55" spans="1:4" ht="12.75">
      <c r="A55" t="s">
        <v>110</v>
      </c>
      <c r="B55" s="44">
        <v>603553.2</v>
      </c>
      <c r="C55" s="44">
        <v>536574.12</v>
      </c>
      <c r="D55" s="11">
        <f t="shared" si="3"/>
        <v>1140127.3199999998</v>
      </c>
    </row>
    <row r="56" spans="1:4" ht="12.75">
      <c r="A56" t="s">
        <v>213</v>
      </c>
      <c r="B56" s="44">
        <v>80134.83</v>
      </c>
      <c r="C56" s="44"/>
      <c r="D56" s="11">
        <f t="shared" si="3"/>
        <v>80134.83</v>
      </c>
    </row>
    <row r="57" spans="1:4" ht="12.75" customHeight="1">
      <c r="A57" t="s">
        <v>214</v>
      </c>
      <c r="B57" s="44">
        <v>213983.63</v>
      </c>
      <c r="C57" s="44">
        <v>28700</v>
      </c>
      <c r="D57" s="11">
        <f t="shared" si="3"/>
        <v>242683.63</v>
      </c>
    </row>
    <row r="58" spans="1:8" ht="12.75" customHeight="1">
      <c r="A58" s="191" t="s">
        <v>11</v>
      </c>
      <c r="B58" s="46">
        <f>SUM(B49:B57)</f>
        <v>145578125.63</v>
      </c>
      <c r="C58" s="46">
        <f>SUM(C49:C57)</f>
        <v>34668750.04</v>
      </c>
      <c r="D58" s="197">
        <f t="shared" si="3"/>
        <v>180246875.67</v>
      </c>
      <c r="F58" s="11"/>
      <c r="G58" s="11"/>
      <c r="H58" s="11"/>
    </row>
    <row r="59" ht="12.75" customHeight="1"/>
    <row r="60" ht="12.75">
      <c r="A60" t="s">
        <v>114</v>
      </c>
    </row>
    <row r="61" ht="12.75">
      <c r="A61" t="s">
        <v>208</v>
      </c>
    </row>
    <row r="62" ht="12.75">
      <c r="A62" t="s">
        <v>209</v>
      </c>
    </row>
    <row r="63" ht="12.75">
      <c r="A63" t="s">
        <v>210</v>
      </c>
    </row>
    <row r="64" ht="12.75">
      <c r="A64" t="s">
        <v>211</v>
      </c>
    </row>
    <row r="65" ht="12.75">
      <c r="A65" t="s">
        <v>216</v>
      </c>
    </row>
    <row r="66" ht="12.75">
      <c r="A66" t="s">
        <v>217</v>
      </c>
    </row>
    <row r="67" ht="12.75">
      <c r="A67" t="s">
        <v>218</v>
      </c>
    </row>
    <row r="70" spans="1:4" ht="12.75">
      <c r="A70" s="459" t="s">
        <v>115</v>
      </c>
      <c r="B70" s="459"/>
      <c r="C70" s="459"/>
      <c r="D70" s="459"/>
    </row>
    <row r="71" spans="1:4" ht="12.75">
      <c r="A71" s="459" t="s">
        <v>215</v>
      </c>
      <c r="B71" s="459"/>
      <c r="C71" s="459"/>
      <c r="D71" s="459"/>
    </row>
    <row r="72" ht="13.5" thickBot="1"/>
    <row r="73" spans="1:4" ht="12.75">
      <c r="A73" s="33" t="s">
        <v>70</v>
      </c>
      <c r="B73" s="216">
        <v>22605996.54</v>
      </c>
      <c r="C73" s="33"/>
      <c r="D73" s="33"/>
    </row>
    <row r="74" spans="1:4" ht="12.75">
      <c r="A74" s="3" t="s">
        <v>71</v>
      </c>
      <c r="B74" s="217">
        <v>2952728.62</v>
      </c>
      <c r="C74"/>
      <c r="D74" s="3"/>
    </row>
    <row r="75" spans="1:4" ht="12.75">
      <c r="A75" s="117" t="s">
        <v>11</v>
      </c>
      <c r="B75" s="218">
        <f>+B74+B73</f>
        <v>25558725.16</v>
      </c>
      <c r="C75" s="117"/>
      <c r="D75" s="117"/>
    </row>
  </sheetData>
  <mergeCells count="13">
    <mergeCell ref="A2:G2"/>
    <mergeCell ref="A4:G4"/>
    <mergeCell ref="B8:C8"/>
    <mergeCell ref="D8:F8"/>
    <mergeCell ref="A8:A9"/>
    <mergeCell ref="G8:G9"/>
    <mergeCell ref="A6:G6"/>
    <mergeCell ref="A71:D71"/>
    <mergeCell ref="A19:G19"/>
    <mergeCell ref="A21:D21"/>
    <mergeCell ref="A33:D33"/>
    <mergeCell ref="A46:D46"/>
    <mergeCell ref="A70:D70"/>
  </mergeCells>
  <printOptions/>
  <pageMargins left="0.3937007874015748" right="0.1968503937007874" top="0.5905511811023623" bottom="0.5905511811023623" header="0.5118110236220472" footer="0.5118110236220472"/>
  <pageSetup horizontalDpi="600" verticalDpi="600" orientation="portrait" paperSize="9" scale="73"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59"/>
  <sheetViews>
    <sheetView workbookViewId="0" topLeftCell="A1">
      <selection activeCell="A59" sqref="A59"/>
    </sheetView>
  </sheetViews>
  <sheetFormatPr defaultColWidth="9.140625" defaultRowHeight="12.75"/>
  <cols>
    <col min="1" max="1" width="37.140625" style="3" customWidth="1"/>
    <col min="2" max="3" width="8.57421875" style="0" customWidth="1"/>
    <col min="4" max="4" width="8.57421875" style="3" customWidth="1"/>
    <col min="5" max="6" width="8.57421875" style="0" customWidth="1"/>
    <col min="7" max="7" width="8.57421875" style="3" customWidth="1"/>
    <col min="8" max="9" width="8.57421875" style="0" customWidth="1"/>
    <col min="10" max="10" width="8.57421875" style="3" customWidth="1"/>
    <col min="11" max="12" width="8.57421875" style="0" customWidth="1"/>
    <col min="13" max="16" width="8.57421875" style="3" customWidth="1"/>
    <col min="17" max="18" width="8.57421875" style="0" customWidth="1"/>
    <col min="19" max="19" width="8.57421875" style="3" customWidth="1"/>
    <col min="20" max="23" width="8.140625" style="0" customWidth="1"/>
    <col min="24" max="24" width="10.57421875" style="0" customWidth="1"/>
    <col min="25" max="26" width="9.28125" style="0" customWidth="1"/>
    <col min="27" max="27" width="11.421875" style="0" customWidth="1"/>
    <col min="28" max="28" width="9.57421875" style="0" customWidth="1"/>
    <col min="29" max="29" width="16.00390625" style="0" customWidth="1"/>
    <col min="30" max="30" width="10.57421875" style="0" customWidth="1"/>
  </cols>
  <sheetData>
    <row r="1" spans="1:15" ht="12.75">
      <c r="A1" s="6" t="s">
        <v>288</v>
      </c>
      <c r="D1" s="215"/>
      <c r="E1" s="215"/>
      <c r="F1" s="215"/>
      <c r="G1" s="215"/>
      <c r="H1" s="215"/>
      <c r="N1"/>
      <c r="O1"/>
    </row>
    <row r="2" spans="1:19" ht="12.75">
      <c r="A2" s="471" t="s">
        <v>191</v>
      </c>
      <c r="B2" s="471"/>
      <c r="C2" s="471"/>
      <c r="D2" s="471"/>
      <c r="E2" s="471"/>
      <c r="F2" s="471"/>
      <c r="G2" s="471"/>
      <c r="H2" s="471"/>
      <c r="I2" s="471"/>
      <c r="J2" s="471"/>
      <c r="K2" s="471"/>
      <c r="L2" s="471"/>
      <c r="M2" s="471"/>
      <c r="N2" s="471"/>
      <c r="O2" s="471"/>
      <c r="P2" s="471"/>
      <c r="Q2" s="471"/>
      <c r="R2" s="471"/>
      <c r="S2" s="471"/>
    </row>
    <row r="3" spans="1:15" ht="12.75">
      <c r="A3" s="6"/>
      <c r="N3"/>
      <c r="O3"/>
    </row>
    <row r="4" spans="1:20" ht="12.75">
      <c r="A4" s="471" t="s">
        <v>20</v>
      </c>
      <c r="B4" s="471"/>
      <c r="C4" s="471"/>
      <c r="D4" s="471"/>
      <c r="E4" s="471"/>
      <c r="F4" s="471"/>
      <c r="G4" s="471"/>
      <c r="H4" s="471"/>
      <c r="I4" s="471"/>
      <c r="J4" s="471"/>
      <c r="K4" s="471"/>
      <c r="L4" s="471"/>
      <c r="M4" s="471"/>
      <c r="N4" s="471"/>
      <c r="O4" s="471"/>
      <c r="P4" s="471"/>
      <c r="Q4" s="471"/>
      <c r="R4" s="471"/>
      <c r="S4" s="471"/>
      <c r="T4" s="210"/>
    </row>
    <row r="5" ht="3.75" customHeight="1" thickBot="1">
      <c r="A5" s="6"/>
    </row>
    <row r="6" spans="1:20" ht="12.75">
      <c r="A6" s="2"/>
      <c r="B6" s="469" t="s">
        <v>13</v>
      </c>
      <c r="C6" s="470"/>
      <c r="D6" s="472"/>
      <c r="E6" s="469" t="s">
        <v>0</v>
      </c>
      <c r="F6" s="470"/>
      <c r="G6" s="472"/>
      <c r="H6" s="469" t="s">
        <v>1</v>
      </c>
      <c r="I6" s="470"/>
      <c r="J6" s="472"/>
      <c r="K6" s="469" t="s">
        <v>2</v>
      </c>
      <c r="L6" s="470"/>
      <c r="M6" s="472"/>
      <c r="N6" s="469" t="s">
        <v>28</v>
      </c>
      <c r="O6" s="470"/>
      <c r="P6" s="472"/>
      <c r="Q6" s="469" t="s">
        <v>11</v>
      </c>
      <c r="R6" s="470"/>
      <c r="S6" s="470"/>
      <c r="T6" s="3"/>
    </row>
    <row r="7" spans="1:20" ht="12.75">
      <c r="A7" s="166"/>
      <c r="B7" s="20"/>
      <c r="C7" s="21"/>
      <c r="D7" s="21"/>
      <c r="E7" s="20"/>
      <c r="F7" s="21"/>
      <c r="G7" s="21"/>
      <c r="H7" s="20"/>
      <c r="I7" s="21"/>
      <c r="J7" s="21"/>
      <c r="K7" s="20"/>
      <c r="L7" s="21"/>
      <c r="M7" s="21"/>
      <c r="N7" s="466" t="s">
        <v>29</v>
      </c>
      <c r="O7" s="467"/>
      <c r="P7" s="468"/>
      <c r="Q7" s="20"/>
      <c r="R7" s="21"/>
      <c r="S7" s="21"/>
      <c r="T7" s="3"/>
    </row>
    <row r="8" spans="1:19" ht="12.75">
      <c r="A8" s="3" t="s">
        <v>21</v>
      </c>
      <c r="B8" s="180"/>
      <c r="C8" s="181">
        <v>32</v>
      </c>
      <c r="D8" s="182"/>
      <c r="E8" s="180"/>
      <c r="F8" s="181">
        <v>98</v>
      </c>
      <c r="G8" s="182"/>
      <c r="H8" s="180"/>
      <c r="I8" s="181">
        <v>2</v>
      </c>
      <c r="J8" s="182"/>
      <c r="K8" s="180"/>
      <c r="L8" s="181">
        <v>1</v>
      </c>
      <c r="M8" s="182"/>
      <c r="N8" s="180"/>
      <c r="O8" s="181">
        <v>1</v>
      </c>
      <c r="P8" s="182"/>
      <c r="Q8" s="183"/>
      <c r="R8" s="182">
        <f>SUM(C8:O8)</f>
        <v>134</v>
      </c>
      <c r="S8" s="182"/>
    </row>
    <row r="9" spans="2:19" ht="12.75">
      <c r="B9" s="173"/>
      <c r="C9" s="173"/>
      <c r="D9" s="173"/>
      <c r="E9" s="173"/>
      <c r="F9" s="173"/>
      <c r="G9" s="9"/>
      <c r="H9" s="8"/>
      <c r="I9" s="8"/>
      <c r="J9" s="9"/>
      <c r="K9" s="8"/>
      <c r="L9" s="8"/>
      <c r="M9" s="9"/>
      <c r="N9" s="8"/>
      <c r="O9" s="8"/>
      <c r="P9" s="9"/>
      <c r="Q9" s="9"/>
      <c r="R9" s="9"/>
      <c r="S9" s="9"/>
    </row>
    <row r="10" spans="2:19" ht="12.75">
      <c r="B10" s="8"/>
      <c r="C10" s="8"/>
      <c r="D10" s="9"/>
      <c r="E10" s="8"/>
      <c r="F10" s="8"/>
      <c r="G10" s="9"/>
      <c r="H10" s="8"/>
      <c r="I10" s="8"/>
      <c r="J10" s="9"/>
      <c r="K10" s="8"/>
      <c r="L10" s="8"/>
      <c r="M10" s="9"/>
      <c r="N10" s="8"/>
      <c r="O10" s="8"/>
      <c r="P10" s="9"/>
      <c r="Q10" s="9"/>
      <c r="R10" s="9"/>
      <c r="S10" s="9"/>
    </row>
    <row r="11" spans="1:20" ht="12.75">
      <c r="A11" s="471" t="s">
        <v>30</v>
      </c>
      <c r="B11" s="471"/>
      <c r="C11" s="471"/>
      <c r="D11" s="471"/>
      <c r="E11" s="471"/>
      <c r="F11" s="471"/>
      <c r="G11" s="471"/>
      <c r="H11" s="471"/>
      <c r="I11" s="471"/>
      <c r="J11" s="471"/>
      <c r="K11" s="471"/>
      <c r="L11" s="471"/>
      <c r="M11" s="471"/>
      <c r="N11" s="471"/>
      <c r="O11" s="471"/>
      <c r="P11" s="471"/>
      <c r="Q11" s="471"/>
      <c r="R11" s="471"/>
      <c r="S11" s="471"/>
      <c r="T11" s="471"/>
    </row>
    <row r="12" ht="3.75" customHeight="1" thickBot="1">
      <c r="A12" s="6"/>
    </row>
    <row r="13" spans="1:19" s="3" customFormat="1" ht="12.75">
      <c r="A13" s="2"/>
      <c r="B13" s="469" t="s">
        <v>13</v>
      </c>
      <c r="C13" s="470"/>
      <c r="D13" s="472"/>
      <c r="E13" s="469" t="s">
        <v>0</v>
      </c>
      <c r="F13" s="470"/>
      <c r="G13" s="472"/>
      <c r="H13" s="469" t="s">
        <v>1</v>
      </c>
      <c r="I13" s="470"/>
      <c r="J13" s="472"/>
      <c r="K13" s="469" t="s">
        <v>2</v>
      </c>
      <c r="L13" s="470"/>
      <c r="M13" s="472"/>
      <c r="N13" s="469" t="s">
        <v>28</v>
      </c>
      <c r="O13" s="470"/>
      <c r="P13" s="472"/>
      <c r="Q13" s="469" t="s">
        <v>11</v>
      </c>
      <c r="R13" s="470"/>
      <c r="S13" s="470"/>
    </row>
    <row r="14" spans="2:19" s="3" customFormat="1" ht="12.75">
      <c r="B14" s="20"/>
      <c r="C14" s="21"/>
      <c r="D14" s="21"/>
      <c r="E14" s="20"/>
      <c r="F14" s="21"/>
      <c r="G14" s="21"/>
      <c r="H14" s="20"/>
      <c r="I14" s="21"/>
      <c r="J14" s="21"/>
      <c r="K14" s="20"/>
      <c r="L14" s="21"/>
      <c r="M14" s="21"/>
      <c r="N14" s="466" t="s">
        <v>29</v>
      </c>
      <c r="O14" s="467"/>
      <c r="P14" s="468"/>
      <c r="Q14" s="20"/>
      <c r="R14" s="21"/>
      <c r="S14" s="21"/>
    </row>
    <row r="15" spans="1:19" s="1" customFormat="1" ht="12.75">
      <c r="A15" s="23"/>
      <c r="B15" s="5" t="s">
        <v>3</v>
      </c>
      <c r="C15" s="4" t="s">
        <v>4</v>
      </c>
      <c r="D15" s="4" t="s">
        <v>12</v>
      </c>
      <c r="E15" s="5" t="s">
        <v>3</v>
      </c>
      <c r="F15" s="4" t="s">
        <v>4</v>
      </c>
      <c r="G15" s="4" t="s">
        <v>12</v>
      </c>
      <c r="H15" s="5" t="s">
        <v>3</v>
      </c>
      <c r="I15" s="4" t="s">
        <v>4</v>
      </c>
      <c r="J15" s="4" t="s">
        <v>12</v>
      </c>
      <c r="K15" s="5" t="s">
        <v>3</v>
      </c>
      <c r="L15" s="4" t="s">
        <v>4</v>
      </c>
      <c r="M15" s="4" t="s">
        <v>12</v>
      </c>
      <c r="N15" s="5" t="s">
        <v>3</v>
      </c>
      <c r="O15" s="4" t="s">
        <v>4</v>
      </c>
      <c r="P15" s="4" t="s">
        <v>12</v>
      </c>
      <c r="Q15" s="5" t="s">
        <v>3</v>
      </c>
      <c r="R15" s="4" t="s">
        <v>4</v>
      </c>
      <c r="S15" s="4" t="s">
        <v>12</v>
      </c>
    </row>
    <row r="16" spans="1:19" ht="12.75">
      <c r="A16" s="3" t="s">
        <v>22</v>
      </c>
      <c r="B16" s="16">
        <v>39</v>
      </c>
      <c r="C16" s="8">
        <v>30</v>
      </c>
      <c r="D16" s="9">
        <f aca="true" t="shared" si="0" ref="D16:D23">SUM(B16:C16)</f>
        <v>69</v>
      </c>
      <c r="E16" s="16">
        <v>26</v>
      </c>
      <c r="F16" s="8">
        <v>31</v>
      </c>
      <c r="G16" s="9">
        <f aca="true" t="shared" si="1" ref="G16:G23">SUM(E16:F16)</f>
        <v>57</v>
      </c>
      <c r="H16" s="16">
        <v>0</v>
      </c>
      <c r="I16" s="8">
        <v>0</v>
      </c>
      <c r="J16" s="9">
        <f aca="true" t="shared" si="2" ref="J16:J23">SUM(H16:I16)</f>
        <v>0</v>
      </c>
      <c r="K16" s="16">
        <v>8</v>
      </c>
      <c r="L16" s="8">
        <v>7</v>
      </c>
      <c r="M16" s="9">
        <f aca="true" t="shared" si="3" ref="M16:M23">SUM(K16:L16)</f>
        <v>15</v>
      </c>
      <c r="N16" s="16">
        <v>0</v>
      </c>
      <c r="O16" s="8">
        <v>0</v>
      </c>
      <c r="P16" s="9">
        <f aca="true" t="shared" si="4" ref="P16:P23">SUM(N16:O16)</f>
        <v>0</v>
      </c>
      <c r="Q16" s="10">
        <f aca="true" t="shared" si="5" ref="Q16:R23">B16+E16+H16+K16+N16</f>
        <v>73</v>
      </c>
      <c r="R16" s="9">
        <f t="shared" si="5"/>
        <v>68</v>
      </c>
      <c r="S16" s="9">
        <f aca="true" t="shared" si="6" ref="S16:S23">SUM(Q16:R16)</f>
        <v>141</v>
      </c>
    </row>
    <row r="17" spans="1:19" ht="12.75">
      <c r="A17" s="3" t="s">
        <v>23</v>
      </c>
      <c r="B17" s="16">
        <v>1</v>
      </c>
      <c r="C17" s="8">
        <v>0</v>
      </c>
      <c r="D17" s="9">
        <f t="shared" si="0"/>
        <v>1</v>
      </c>
      <c r="E17" s="16">
        <v>0</v>
      </c>
      <c r="F17" s="8">
        <v>0</v>
      </c>
      <c r="G17" s="9">
        <f t="shared" si="1"/>
        <v>0</v>
      </c>
      <c r="H17" s="16">
        <v>0</v>
      </c>
      <c r="I17" s="8">
        <v>0</v>
      </c>
      <c r="J17" s="9">
        <f t="shared" si="2"/>
        <v>0</v>
      </c>
      <c r="K17" s="16">
        <v>4</v>
      </c>
      <c r="L17" s="8">
        <v>2</v>
      </c>
      <c r="M17" s="9">
        <f t="shared" si="3"/>
        <v>6</v>
      </c>
      <c r="N17" s="16">
        <v>2</v>
      </c>
      <c r="O17" s="8">
        <v>0</v>
      </c>
      <c r="P17" s="9">
        <f t="shared" si="4"/>
        <v>2</v>
      </c>
      <c r="Q17" s="10">
        <f>B17+E17+H17+K17+N17</f>
        <v>7</v>
      </c>
      <c r="R17" s="9">
        <f>C17+F17+I17+L17+O17</f>
        <v>2</v>
      </c>
      <c r="S17" s="9">
        <f>SUM(Q17:R17)</f>
        <v>9</v>
      </c>
    </row>
    <row r="18" spans="1:19" ht="12.75">
      <c r="A18" s="3" t="s">
        <v>144</v>
      </c>
      <c r="B18" s="16">
        <v>189</v>
      </c>
      <c r="C18" s="11">
        <v>192</v>
      </c>
      <c r="D18" s="9">
        <f t="shared" si="0"/>
        <v>381</v>
      </c>
      <c r="E18" s="16">
        <v>460</v>
      </c>
      <c r="F18" s="11">
        <v>293</v>
      </c>
      <c r="G18" s="9">
        <f t="shared" si="1"/>
        <v>753</v>
      </c>
      <c r="H18" s="16">
        <v>0</v>
      </c>
      <c r="I18" s="11">
        <v>0</v>
      </c>
      <c r="J18" s="9">
        <f t="shared" si="2"/>
        <v>0</v>
      </c>
      <c r="K18" s="16">
        <v>16</v>
      </c>
      <c r="L18" s="11">
        <v>3</v>
      </c>
      <c r="M18" s="9">
        <f t="shared" si="3"/>
        <v>19</v>
      </c>
      <c r="N18" s="16">
        <v>13</v>
      </c>
      <c r="O18" s="11">
        <v>12</v>
      </c>
      <c r="P18" s="9">
        <f t="shared" si="4"/>
        <v>25</v>
      </c>
      <c r="Q18" s="10">
        <f t="shared" si="5"/>
        <v>678</v>
      </c>
      <c r="R18" s="12">
        <f t="shared" si="5"/>
        <v>500</v>
      </c>
      <c r="S18" s="9">
        <f t="shared" si="6"/>
        <v>1178</v>
      </c>
    </row>
    <row r="19" spans="1:19" ht="12.75">
      <c r="A19" s="3" t="s">
        <v>24</v>
      </c>
      <c r="B19" s="16">
        <v>50</v>
      </c>
      <c r="C19" s="11">
        <v>33</v>
      </c>
      <c r="D19" s="9">
        <f t="shared" si="0"/>
        <v>83</v>
      </c>
      <c r="E19" s="16">
        <v>20</v>
      </c>
      <c r="F19" s="11">
        <v>17</v>
      </c>
      <c r="G19" s="9">
        <f t="shared" si="1"/>
        <v>37</v>
      </c>
      <c r="H19" s="16">
        <v>0</v>
      </c>
      <c r="I19" s="11">
        <v>0</v>
      </c>
      <c r="J19" s="9">
        <f t="shared" si="2"/>
        <v>0</v>
      </c>
      <c r="K19" s="16">
        <v>33</v>
      </c>
      <c r="L19" s="11">
        <v>13</v>
      </c>
      <c r="M19" s="9">
        <f t="shared" si="3"/>
        <v>46</v>
      </c>
      <c r="N19" s="16">
        <v>8</v>
      </c>
      <c r="O19" s="11">
        <v>4</v>
      </c>
      <c r="P19" s="9">
        <f t="shared" si="4"/>
        <v>12</v>
      </c>
      <c r="Q19" s="10">
        <f t="shared" si="5"/>
        <v>111</v>
      </c>
      <c r="R19" s="12">
        <f t="shared" si="5"/>
        <v>67</v>
      </c>
      <c r="S19" s="9">
        <f t="shared" si="6"/>
        <v>178</v>
      </c>
    </row>
    <row r="20" spans="1:19" ht="12.75">
      <c r="A20" s="3" t="s">
        <v>349</v>
      </c>
      <c r="B20" s="16">
        <v>953</v>
      </c>
      <c r="C20" s="8">
        <v>789</v>
      </c>
      <c r="D20" s="9">
        <f t="shared" si="0"/>
        <v>1742</v>
      </c>
      <c r="E20" s="16">
        <v>4178</v>
      </c>
      <c r="F20" s="8">
        <v>3452</v>
      </c>
      <c r="G20" s="9">
        <f t="shared" si="1"/>
        <v>7630</v>
      </c>
      <c r="H20" s="16">
        <v>39</v>
      </c>
      <c r="I20" s="8">
        <v>7</v>
      </c>
      <c r="J20" s="9">
        <f t="shared" si="2"/>
        <v>46</v>
      </c>
      <c r="K20" s="16">
        <v>9</v>
      </c>
      <c r="L20" s="8">
        <v>7</v>
      </c>
      <c r="M20" s="9">
        <f t="shared" si="3"/>
        <v>16</v>
      </c>
      <c r="N20" s="16">
        <v>9</v>
      </c>
      <c r="O20" s="8">
        <v>8</v>
      </c>
      <c r="P20" s="9">
        <f t="shared" si="4"/>
        <v>17</v>
      </c>
      <c r="Q20" s="10">
        <f t="shared" si="5"/>
        <v>5188</v>
      </c>
      <c r="R20" s="9">
        <f t="shared" si="5"/>
        <v>4263</v>
      </c>
      <c r="S20" s="9">
        <f t="shared" si="6"/>
        <v>9451</v>
      </c>
    </row>
    <row r="21" spans="1:19" ht="12.75">
      <c r="A21" s="3" t="s">
        <v>26</v>
      </c>
      <c r="B21" s="16">
        <v>35</v>
      </c>
      <c r="C21" s="11">
        <v>2</v>
      </c>
      <c r="D21" s="9">
        <f t="shared" si="0"/>
        <v>37</v>
      </c>
      <c r="E21" s="16">
        <v>6</v>
      </c>
      <c r="F21" s="11">
        <v>2</v>
      </c>
      <c r="G21" s="9">
        <f t="shared" si="1"/>
        <v>8</v>
      </c>
      <c r="H21" s="16">
        <v>0</v>
      </c>
      <c r="I21" s="11">
        <v>0</v>
      </c>
      <c r="J21" s="9">
        <f t="shared" si="2"/>
        <v>0</v>
      </c>
      <c r="K21" s="16">
        <v>0</v>
      </c>
      <c r="L21" s="11">
        <v>0</v>
      </c>
      <c r="M21" s="9">
        <f t="shared" si="3"/>
        <v>0</v>
      </c>
      <c r="N21" s="16">
        <v>0</v>
      </c>
      <c r="O21" s="11">
        <v>0</v>
      </c>
      <c r="P21" s="9">
        <f t="shared" si="4"/>
        <v>0</v>
      </c>
      <c r="Q21" s="10">
        <f t="shared" si="5"/>
        <v>41</v>
      </c>
      <c r="R21" s="12">
        <f t="shared" si="5"/>
        <v>4</v>
      </c>
      <c r="S21" s="9">
        <f t="shared" si="6"/>
        <v>45</v>
      </c>
    </row>
    <row r="22" spans="1:19" ht="12.75">
      <c r="A22" s="3" t="s">
        <v>27</v>
      </c>
      <c r="B22" s="16">
        <v>41</v>
      </c>
      <c r="C22" s="11">
        <v>18</v>
      </c>
      <c r="D22" s="9">
        <f t="shared" si="0"/>
        <v>59</v>
      </c>
      <c r="E22" s="16">
        <v>28</v>
      </c>
      <c r="F22" s="11">
        <v>19</v>
      </c>
      <c r="G22" s="9">
        <f t="shared" si="1"/>
        <v>47</v>
      </c>
      <c r="H22" s="16">
        <v>0</v>
      </c>
      <c r="I22" s="11">
        <v>0</v>
      </c>
      <c r="J22" s="9">
        <f t="shared" si="2"/>
        <v>0</v>
      </c>
      <c r="K22" s="16">
        <v>12</v>
      </c>
      <c r="L22" s="11">
        <v>3</v>
      </c>
      <c r="M22" s="9">
        <f t="shared" si="3"/>
        <v>15</v>
      </c>
      <c r="N22" s="16">
        <v>6</v>
      </c>
      <c r="O22" s="11">
        <v>4</v>
      </c>
      <c r="P22" s="9">
        <f t="shared" si="4"/>
        <v>10</v>
      </c>
      <c r="Q22" s="10">
        <f t="shared" si="5"/>
        <v>87</v>
      </c>
      <c r="R22" s="12">
        <f t="shared" si="5"/>
        <v>44</v>
      </c>
      <c r="S22" s="9">
        <f t="shared" si="6"/>
        <v>131</v>
      </c>
    </row>
    <row r="23" spans="1:19" ht="12.75">
      <c r="A23" s="433" t="s">
        <v>350</v>
      </c>
      <c r="B23" s="16">
        <v>2</v>
      </c>
      <c r="C23" s="11">
        <v>2</v>
      </c>
      <c r="D23" s="9">
        <f t="shared" si="0"/>
        <v>4</v>
      </c>
      <c r="E23" s="16">
        <v>14</v>
      </c>
      <c r="F23" s="11">
        <v>118</v>
      </c>
      <c r="G23" s="9">
        <f t="shared" si="1"/>
        <v>132</v>
      </c>
      <c r="H23" s="16">
        <v>6</v>
      </c>
      <c r="I23" s="11">
        <v>27</v>
      </c>
      <c r="J23" s="9">
        <f t="shared" si="2"/>
        <v>33</v>
      </c>
      <c r="K23" s="16">
        <v>0</v>
      </c>
      <c r="L23" s="11">
        <v>0</v>
      </c>
      <c r="M23" s="9">
        <f t="shared" si="3"/>
        <v>0</v>
      </c>
      <c r="N23" s="16">
        <v>0</v>
      </c>
      <c r="O23" s="11">
        <v>0</v>
      </c>
      <c r="P23" s="9">
        <f t="shared" si="4"/>
        <v>0</v>
      </c>
      <c r="Q23" s="10">
        <f t="shared" si="5"/>
        <v>22</v>
      </c>
      <c r="R23" s="12">
        <f t="shared" si="5"/>
        <v>147</v>
      </c>
      <c r="S23" s="9">
        <f t="shared" si="6"/>
        <v>169</v>
      </c>
    </row>
    <row r="24" spans="1:20" s="6" customFormat="1" ht="12.75">
      <c r="A24" s="7" t="s">
        <v>11</v>
      </c>
      <c r="B24" s="17">
        <f>SUM(B16:B23)</f>
        <v>1310</v>
      </c>
      <c r="C24" s="15">
        <f aca="true" t="shared" si="7" ref="C24:S24">SUM(C16:C23)</f>
        <v>1066</v>
      </c>
      <c r="D24" s="13">
        <f t="shared" si="7"/>
        <v>2376</v>
      </c>
      <c r="E24" s="17">
        <f t="shared" si="7"/>
        <v>4732</v>
      </c>
      <c r="F24" s="15">
        <f t="shared" si="7"/>
        <v>3932</v>
      </c>
      <c r="G24" s="13">
        <f t="shared" si="7"/>
        <v>8664</v>
      </c>
      <c r="H24" s="17">
        <f t="shared" si="7"/>
        <v>45</v>
      </c>
      <c r="I24" s="15">
        <f t="shared" si="7"/>
        <v>34</v>
      </c>
      <c r="J24" s="13">
        <f t="shared" si="7"/>
        <v>79</v>
      </c>
      <c r="K24" s="17">
        <f t="shared" si="7"/>
        <v>82</v>
      </c>
      <c r="L24" s="15">
        <f t="shared" si="7"/>
        <v>35</v>
      </c>
      <c r="M24" s="13">
        <f t="shared" si="7"/>
        <v>117</v>
      </c>
      <c r="N24" s="17">
        <f t="shared" si="7"/>
        <v>38</v>
      </c>
      <c r="O24" s="15">
        <f t="shared" si="7"/>
        <v>28</v>
      </c>
      <c r="P24" s="13">
        <f t="shared" si="7"/>
        <v>66</v>
      </c>
      <c r="Q24" s="14">
        <f t="shared" si="7"/>
        <v>6207</v>
      </c>
      <c r="R24" s="13">
        <f t="shared" si="7"/>
        <v>5095</v>
      </c>
      <c r="S24" s="15">
        <f t="shared" si="7"/>
        <v>11302</v>
      </c>
      <c r="T24" s="196"/>
    </row>
    <row r="25" spans="1:16" ht="12.75">
      <c r="A25" s="6"/>
      <c r="D25" s="8"/>
      <c r="E25" s="8"/>
      <c r="F25" s="8"/>
      <c r="G25" s="8"/>
      <c r="H25" s="8"/>
      <c r="I25" s="8"/>
      <c r="J25" s="8"/>
      <c r="K25" s="8"/>
      <c r="L25" s="8"/>
      <c r="M25" s="8"/>
      <c r="N25" s="8"/>
      <c r="O25" s="8"/>
      <c r="P25" s="8"/>
    </row>
    <row r="26" spans="1:16" ht="12.75">
      <c r="A26" s="6"/>
      <c r="B26" s="11"/>
      <c r="C26" s="11"/>
      <c r="D26" s="11"/>
      <c r="E26" s="11"/>
      <c r="F26" s="11"/>
      <c r="G26" s="11"/>
      <c r="H26" s="11"/>
      <c r="I26" s="11"/>
      <c r="J26" s="11"/>
      <c r="K26" s="11"/>
      <c r="L26" s="11"/>
      <c r="M26" s="11"/>
      <c r="N26" s="11"/>
      <c r="O26" s="11"/>
      <c r="P26" s="11"/>
    </row>
    <row r="27" spans="1:20" ht="12.75">
      <c r="A27" s="471" t="s">
        <v>31</v>
      </c>
      <c r="B27" s="471"/>
      <c r="C27" s="471"/>
      <c r="D27" s="471"/>
      <c r="E27" s="471"/>
      <c r="F27" s="471"/>
      <c r="G27" s="471"/>
      <c r="H27" s="471"/>
      <c r="I27" s="471"/>
      <c r="J27" s="471"/>
      <c r="K27" s="471"/>
      <c r="L27" s="471"/>
      <c r="M27" s="471"/>
      <c r="N27" s="471"/>
      <c r="O27" s="471"/>
      <c r="P27" s="471"/>
      <c r="Q27" s="471"/>
      <c r="R27" s="471"/>
      <c r="S27" s="471"/>
      <c r="T27" s="471"/>
    </row>
    <row r="28" ht="5.25" customHeight="1" thickBot="1">
      <c r="A28" s="6"/>
    </row>
    <row r="29" spans="1:19" s="3" customFormat="1" ht="12.75">
      <c r="A29" s="2"/>
      <c r="B29" s="469" t="s">
        <v>13</v>
      </c>
      <c r="C29" s="470"/>
      <c r="D29" s="472"/>
      <c r="E29" s="469" t="s">
        <v>0</v>
      </c>
      <c r="F29" s="470"/>
      <c r="G29" s="472"/>
      <c r="H29" s="469" t="s">
        <v>1</v>
      </c>
      <c r="I29" s="470"/>
      <c r="J29" s="472"/>
      <c r="K29" s="469" t="s">
        <v>2</v>
      </c>
      <c r="L29" s="470"/>
      <c r="M29" s="472"/>
      <c r="N29" s="469" t="s">
        <v>28</v>
      </c>
      <c r="O29" s="470"/>
      <c r="P29" s="472"/>
      <c r="Q29" s="469" t="s">
        <v>11</v>
      </c>
      <c r="R29" s="470"/>
      <c r="S29" s="470"/>
    </row>
    <row r="30" spans="2:19" s="3" customFormat="1" ht="12.75">
      <c r="B30" s="20"/>
      <c r="C30" s="21"/>
      <c r="D30" s="21"/>
      <c r="E30" s="20"/>
      <c r="F30" s="21"/>
      <c r="G30" s="21"/>
      <c r="H30" s="20"/>
      <c r="I30" s="21"/>
      <c r="J30" s="21"/>
      <c r="K30" s="20"/>
      <c r="L30" s="21"/>
      <c r="M30" s="21"/>
      <c r="N30" s="466" t="s">
        <v>29</v>
      </c>
      <c r="O30" s="467"/>
      <c r="P30" s="468"/>
      <c r="Q30" s="20"/>
      <c r="R30" s="21"/>
      <c r="S30" s="21"/>
    </row>
    <row r="31" spans="1:19" s="1" customFormat="1" ht="12.75">
      <c r="A31" s="23"/>
      <c r="B31" s="5" t="s">
        <v>3</v>
      </c>
      <c r="C31" s="4" t="s">
        <v>4</v>
      </c>
      <c r="D31" s="4" t="s">
        <v>12</v>
      </c>
      <c r="E31" s="5" t="s">
        <v>3</v>
      </c>
      <c r="F31" s="4" t="s">
        <v>4</v>
      </c>
      <c r="G31" s="4" t="s">
        <v>12</v>
      </c>
      <c r="H31" s="5" t="s">
        <v>3</v>
      </c>
      <c r="I31" s="4" t="s">
        <v>4</v>
      </c>
      <c r="J31" s="4" t="s">
        <v>12</v>
      </c>
      <c r="K31" s="5" t="s">
        <v>3</v>
      </c>
      <c r="L31" s="4" t="s">
        <v>4</v>
      </c>
      <c r="M31" s="4" t="s">
        <v>12</v>
      </c>
      <c r="N31" s="5" t="s">
        <v>3</v>
      </c>
      <c r="O31" s="4" t="s">
        <v>4</v>
      </c>
      <c r="P31" s="4" t="s">
        <v>12</v>
      </c>
      <c r="Q31" s="5" t="s">
        <v>3</v>
      </c>
      <c r="R31" s="4" t="s">
        <v>4</v>
      </c>
      <c r="S31" s="4" t="s">
        <v>12</v>
      </c>
    </row>
    <row r="32" spans="1:19" ht="12.75">
      <c r="A32" s="3" t="s">
        <v>5</v>
      </c>
      <c r="B32" s="16">
        <v>270</v>
      </c>
      <c r="C32" s="8">
        <v>238</v>
      </c>
      <c r="D32" s="9">
        <f aca="true" t="shared" si="8" ref="D32:D37">SUM(B32:C32)</f>
        <v>508</v>
      </c>
      <c r="E32" s="16">
        <v>659</v>
      </c>
      <c r="F32" s="8">
        <v>619</v>
      </c>
      <c r="G32" s="9">
        <f aca="true" t="shared" si="9" ref="G32:G37">SUM(E32:F32)</f>
        <v>1278</v>
      </c>
      <c r="H32" s="16">
        <v>0</v>
      </c>
      <c r="I32" s="8">
        <v>0</v>
      </c>
      <c r="J32" s="9">
        <f aca="true" t="shared" si="10" ref="J32:J37">SUM(H32:I32)</f>
        <v>0</v>
      </c>
      <c r="K32" s="16">
        <v>0</v>
      </c>
      <c r="L32" s="8">
        <v>0</v>
      </c>
      <c r="M32" s="9">
        <f aca="true" t="shared" si="11" ref="M32:M37">SUM(K32:L32)</f>
        <v>0</v>
      </c>
      <c r="N32" s="16">
        <v>0</v>
      </c>
      <c r="O32" s="8">
        <v>0</v>
      </c>
      <c r="P32" s="9">
        <f aca="true" t="shared" si="12" ref="P32:P37">SUM(N32:O32)</f>
        <v>0</v>
      </c>
      <c r="Q32" s="10">
        <f aca="true" t="shared" si="13" ref="Q32:R37">B32+E32+H32+K32+N32</f>
        <v>929</v>
      </c>
      <c r="R32" s="9">
        <f t="shared" si="13"/>
        <v>857</v>
      </c>
      <c r="S32" s="9">
        <f aca="true" t="shared" si="14" ref="S32:S37">SUM(Q32:R32)</f>
        <v>1786</v>
      </c>
    </row>
    <row r="33" spans="1:19" ht="12.75">
      <c r="A33" s="3" t="s">
        <v>6</v>
      </c>
      <c r="B33" s="16">
        <v>229</v>
      </c>
      <c r="C33" s="11">
        <v>166</v>
      </c>
      <c r="D33" s="9">
        <f t="shared" si="8"/>
        <v>395</v>
      </c>
      <c r="E33" s="16">
        <v>172</v>
      </c>
      <c r="F33" s="11">
        <v>259</v>
      </c>
      <c r="G33" s="9">
        <f t="shared" si="9"/>
        <v>431</v>
      </c>
      <c r="H33" s="16">
        <v>0</v>
      </c>
      <c r="I33" s="11">
        <v>0</v>
      </c>
      <c r="J33" s="9">
        <f t="shared" si="10"/>
        <v>0</v>
      </c>
      <c r="K33" s="16">
        <v>0</v>
      </c>
      <c r="L33" s="11">
        <v>0</v>
      </c>
      <c r="M33" s="9">
        <f t="shared" si="11"/>
        <v>0</v>
      </c>
      <c r="N33" s="16">
        <v>0</v>
      </c>
      <c r="O33" s="11">
        <v>0</v>
      </c>
      <c r="P33" s="9">
        <f t="shared" si="12"/>
        <v>0</v>
      </c>
      <c r="Q33" s="10">
        <f t="shared" si="13"/>
        <v>401</v>
      </c>
      <c r="R33" s="12">
        <f t="shared" si="13"/>
        <v>425</v>
      </c>
      <c r="S33" s="9">
        <f t="shared" si="14"/>
        <v>826</v>
      </c>
    </row>
    <row r="34" spans="1:19" ht="12.75">
      <c r="A34" s="3" t="s">
        <v>7</v>
      </c>
      <c r="B34" s="16">
        <v>53</v>
      </c>
      <c r="C34" s="11">
        <v>77</v>
      </c>
      <c r="D34" s="9">
        <f t="shared" si="8"/>
        <v>130</v>
      </c>
      <c r="E34" s="16">
        <v>44</v>
      </c>
      <c r="F34" s="11">
        <v>0</v>
      </c>
      <c r="G34" s="9">
        <f t="shared" si="9"/>
        <v>44</v>
      </c>
      <c r="H34" s="16">
        <v>0</v>
      </c>
      <c r="I34" s="11">
        <v>0</v>
      </c>
      <c r="J34" s="9">
        <f t="shared" si="10"/>
        <v>0</v>
      </c>
      <c r="K34" s="16">
        <v>0</v>
      </c>
      <c r="L34" s="11">
        <v>0</v>
      </c>
      <c r="M34" s="9">
        <f t="shared" si="11"/>
        <v>0</v>
      </c>
      <c r="N34" s="16">
        <v>38</v>
      </c>
      <c r="O34" s="11">
        <v>28</v>
      </c>
      <c r="P34" s="9">
        <f t="shared" si="12"/>
        <v>66</v>
      </c>
      <c r="Q34" s="10">
        <f t="shared" si="13"/>
        <v>135</v>
      </c>
      <c r="R34" s="12">
        <f t="shared" si="13"/>
        <v>105</v>
      </c>
      <c r="S34" s="9">
        <f t="shared" si="14"/>
        <v>240</v>
      </c>
    </row>
    <row r="35" spans="1:19" ht="12.75">
      <c r="A35" s="3" t="s">
        <v>8</v>
      </c>
      <c r="B35" s="16">
        <v>265</v>
      </c>
      <c r="C35" s="11">
        <v>189</v>
      </c>
      <c r="D35" s="9">
        <f t="shared" si="8"/>
        <v>454</v>
      </c>
      <c r="E35" s="16">
        <v>2155</v>
      </c>
      <c r="F35" s="11">
        <v>1718</v>
      </c>
      <c r="G35" s="9">
        <f t="shared" si="9"/>
        <v>3873</v>
      </c>
      <c r="H35" s="16">
        <v>0</v>
      </c>
      <c r="I35" s="11">
        <v>0</v>
      </c>
      <c r="J35" s="9">
        <f t="shared" si="10"/>
        <v>0</v>
      </c>
      <c r="K35" s="16">
        <v>0</v>
      </c>
      <c r="L35" s="11">
        <v>0</v>
      </c>
      <c r="M35" s="9">
        <f t="shared" si="11"/>
        <v>0</v>
      </c>
      <c r="N35" s="16">
        <v>0</v>
      </c>
      <c r="O35" s="11">
        <v>0</v>
      </c>
      <c r="P35" s="9">
        <f t="shared" si="12"/>
        <v>0</v>
      </c>
      <c r="Q35" s="10">
        <f t="shared" si="13"/>
        <v>2420</v>
      </c>
      <c r="R35" s="12">
        <f t="shared" si="13"/>
        <v>1907</v>
      </c>
      <c r="S35" s="9">
        <f t="shared" si="14"/>
        <v>4327</v>
      </c>
    </row>
    <row r="36" spans="1:19" ht="12.75">
      <c r="A36" s="3" t="s">
        <v>9</v>
      </c>
      <c r="B36" s="16">
        <v>186</v>
      </c>
      <c r="C36" s="8">
        <v>170</v>
      </c>
      <c r="D36" s="9">
        <f t="shared" si="8"/>
        <v>356</v>
      </c>
      <c r="E36" s="16">
        <v>1169</v>
      </c>
      <c r="F36" s="8">
        <v>872</v>
      </c>
      <c r="G36" s="9">
        <f t="shared" si="9"/>
        <v>2041</v>
      </c>
      <c r="H36" s="16">
        <v>0</v>
      </c>
      <c r="I36" s="8">
        <v>0</v>
      </c>
      <c r="J36" s="9">
        <f t="shared" si="10"/>
        <v>0</v>
      </c>
      <c r="K36" s="16">
        <v>82</v>
      </c>
      <c r="L36" s="8">
        <v>35</v>
      </c>
      <c r="M36" s="9">
        <f t="shared" si="11"/>
        <v>117</v>
      </c>
      <c r="N36" s="16">
        <v>0</v>
      </c>
      <c r="O36" s="8">
        <v>0</v>
      </c>
      <c r="P36" s="9">
        <f t="shared" si="12"/>
        <v>0</v>
      </c>
      <c r="Q36" s="10">
        <f t="shared" si="13"/>
        <v>1437</v>
      </c>
      <c r="R36" s="9">
        <f t="shared" si="13"/>
        <v>1077</v>
      </c>
      <c r="S36" s="9">
        <f t="shared" si="14"/>
        <v>2514</v>
      </c>
    </row>
    <row r="37" spans="1:19" ht="12.75">
      <c r="A37" s="3" t="s">
        <v>10</v>
      </c>
      <c r="B37" s="16">
        <v>307</v>
      </c>
      <c r="C37" s="11">
        <v>226</v>
      </c>
      <c r="D37" s="9">
        <f t="shared" si="8"/>
        <v>533</v>
      </c>
      <c r="E37" s="16">
        <v>533</v>
      </c>
      <c r="F37" s="11">
        <v>464</v>
      </c>
      <c r="G37" s="9">
        <f t="shared" si="9"/>
        <v>997</v>
      </c>
      <c r="H37" s="16">
        <v>45</v>
      </c>
      <c r="I37" s="11">
        <v>34</v>
      </c>
      <c r="J37" s="9">
        <f t="shared" si="10"/>
        <v>79</v>
      </c>
      <c r="K37" s="16">
        <v>0</v>
      </c>
      <c r="L37" s="11">
        <v>0</v>
      </c>
      <c r="M37" s="9">
        <f t="shared" si="11"/>
        <v>0</v>
      </c>
      <c r="N37" s="16">
        <v>0</v>
      </c>
      <c r="O37" s="11">
        <v>0</v>
      </c>
      <c r="P37" s="9">
        <f t="shared" si="12"/>
        <v>0</v>
      </c>
      <c r="Q37" s="10">
        <f t="shared" si="13"/>
        <v>885</v>
      </c>
      <c r="R37" s="12">
        <f t="shared" si="13"/>
        <v>724</v>
      </c>
      <c r="S37" s="9">
        <f t="shared" si="14"/>
        <v>1609</v>
      </c>
    </row>
    <row r="38" spans="1:19" s="6" customFormat="1" ht="12.75">
      <c r="A38" s="7" t="s">
        <v>11</v>
      </c>
      <c r="B38" s="17">
        <f aca="true" t="shared" si="15" ref="B38:S38">SUM(B32:B37)</f>
        <v>1310</v>
      </c>
      <c r="C38" s="15">
        <f t="shared" si="15"/>
        <v>1066</v>
      </c>
      <c r="D38" s="13">
        <f t="shared" si="15"/>
        <v>2376</v>
      </c>
      <c r="E38" s="17">
        <f t="shared" si="15"/>
        <v>4732</v>
      </c>
      <c r="F38" s="15">
        <f t="shared" si="15"/>
        <v>3932</v>
      </c>
      <c r="G38" s="13">
        <f t="shared" si="15"/>
        <v>8664</v>
      </c>
      <c r="H38" s="17">
        <f t="shared" si="15"/>
        <v>45</v>
      </c>
      <c r="I38" s="15">
        <f t="shared" si="15"/>
        <v>34</v>
      </c>
      <c r="J38" s="13">
        <f t="shared" si="15"/>
        <v>79</v>
      </c>
      <c r="K38" s="17">
        <f t="shared" si="15"/>
        <v>82</v>
      </c>
      <c r="L38" s="15">
        <f t="shared" si="15"/>
        <v>35</v>
      </c>
      <c r="M38" s="13">
        <f t="shared" si="15"/>
        <v>117</v>
      </c>
      <c r="N38" s="17">
        <f t="shared" si="15"/>
        <v>38</v>
      </c>
      <c r="O38" s="15">
        <f t="shared" si="15"/>
        <v>28</v>
      </c>
      <c r="P38" s="13">
        <f t="shared" si="15"/>
        <v>66</v>
      </c>
      <c r="Q38" s="14">
        <f t="shared" si="15"/>
        <v>6207</v>
      </c>
      <c r="R38" s="13">
        <f t="shared" si="15"/>
        <v>5095</v>
      </c>
      <c r="S38" s="15">
        <f t="shared" si="15"/>
        <v>11302</v>
      </c>
    </row>
    <row r="39" ht="12.75">
      <c r="A39" s="6"/>
    </row>
    <row r="40" ht="12.75">
      <c r="A40" s="6"/>
    </row>
    <row r="41" spans="1:19" ht="12.75">
      <c r="A41" s="471" t="s">
        <v>348</v>
      </c>
      <c r="B41" s="471"/>
      <c r="C41" s="471"/>
      <c r="D41" s="471"/>
      <c r="E41" s="471"/>
      <c r="F41" s="471"/>
      <c r="G41" s="471"/>
      <c r="H41" s="471"/>
      <c r="I41" s="471"/>
      <c r="J41" s="471"/>
      <c r="K41" s="471"/>
      <c r="L41" s="471"/>
      <c r="M41" s="471"/>
      <c r="N41" s="471"/>
      <c r="O41" s="471"/>
      <c r="P41" s="471"/>
      <c r="Q41" s="471"/>
      <c r="R41" s="471"/>
      <c r="S41" s="471"/>
    </row>
    <row r="42" ht="5.25" customHeight="1" thickBot="1"/>
    <row r="43" spans="1:19" s="3" customFormat="1" ht="12.75">
      <c r="A43" s="2"/>
      <c r="B43" s="469" t="s">
        <v>13</v>
      </c>
      <c r="C43" s="470"/>
      <c r="D43" s="472"/>
      <c r="E43" s="469" t="s">
        <v>0</v>
      </c>
      <c r="F43" s="470"/>
      <c r="G43" s="472"/>
      <c r="H43" s="469" t="s">
        <v>1</v>
      </c>
      <c r="I43" s="470"/>
      <c r="J43" s="472"/>
      <c r="K43" s="469" t="s">
        <v>2</v>
      </c>
      <c r="L43" s="470"/>
      <c r="M43" s="472"/>
      <c r="N43" s="469" t="s">
        <v>28</v>
      </c>
      <c r="O43" s="470"/>
      <c r="P43" s="472"/>
      <c r="Q43" s="469" t="s">
        <v>11</v>
      </c>
      <c r="R43" s="470"/>
      <c r="S43" s="470"/>
    </row>
    <row r="44" spans="2:19" s="3" customFormat="1" ht="12.75">
      <c r="B44" s="20"/>
      <c r="C44" s="21"/>
      <c r="D44" s="21"/>
      <c r="E44" s="20"/>
      <c r="F44" s="21"/>
      <c r="G44" s="21"/>
      <c r="H44" s="20"/>
      <c r="I44" s="21"/>
      <c r="J44" s="21"/>
      <c r="K44" s="20"/>
      <c r="L44" s="21"/>
      <c r="M44" s="21"/>
      <c r="N44" s="466" t="s">
        <v>29</v>
      </c>
      <c r="O44" s="467"/>
      <c r="P44" s="468"/>
      <c r="Q44" s="20"/>
      <c r="R44" s="21"/>
      <c r="S44" s="21"/>
    </row>
    <row r="45" spans="1:19" s="1" customFormat="1" ht="12.75">
      <c r="A45" s="23"/>
      <c r="B45" s="5" t="s">
        <v>3</v>
      </c>
      <c r="C45" s="4" t="s">
        <v>4</v>
      </c>
      <c r="D45" s="4" t="s">
        <v>12</v>
      </c>
      <c r="E45" s="5" t="s">
        <v>3</v>
      </c>
      <c r="F45" s="4" t="s">
        <v>4</v>
      </c>
      <c r="G45" s="4" t="s">
        <v>12</v>
      </c>
      <c r="H45" s="5" t="s">
        <v>3</v>
      </c>
      <c r="I45" s="4" t="s">
        <v>4</v>
      </c>
      <c r="J45" s="4" t="s">
        <v>12</v>
      </c>
      <c r="K45" s="5" t="s">
        <v>3</v>
      </c>
      <c r="L45" s="4" t="s">
        <v>4</v>
      </c>
      <c r="M45" s="4" t="s">
        <v>12</v>
      </c>
      <c r="N45" s="5" t="s">
        <v>3</v>
      </c>
      <c r="O45" s="4" t="s">
        <v>4</v>
      </c>
      <c r="P45" s="4" t="s">
        <v>12</v>
      </c>
      <c r="Q45" s="5" t="s">
        <v>3</v>
      </c>
      <c r="R45" s="4" t="s">
        <v>4</v>
      </c>
      <c r="S45" s="4" t="s">
        <v>12</v>
      </c>
    </row>
    <row r="46" spans="1:19" ht="12.75">
      <c r="A46" s="3" t="s">
        <v>18</v>
      </c>
      <c r="B46" s="16">
        <v>3</v>
      </c>
      <c r="C46" s="8">
        <v>1</v>
      </c>
      <c r="D46" s="9">
        <f aca="true" t="shared" si="16" ref="D46:D51">SUM(B46:C46)</f>
        <v>4</v>
      </c>
      <c r="E46" s="16">
        <v>1</v>
      </c>
      <c r="F46" s="8">
        <v>2</v>
      </c>
      <c r="G46" s="9">
        <f aca="true" t="shared" si="17" ref="G46:G51">SUM(E46:F46)</f>
        <v>3</v>
      </c>
      <c r="H46" s="16">
        <v>0</v>
      </c>
      <c r="I46" s="8">
        <v>0</v>
      </c>
      <c r="J46" s="9">
        <f aca="true" t="shared" si="18" ref="J46:J51">SUM(H46:I46)</f>
        <v>0</v>
      </c>
      <c r="K46" s="16">
        <v>0</v>
      </c>
      <c r="L46" s="8">
        <v>1</v>
      </c>
      <c r="M46" s="9">
        <f aca="true" t="shared" si="19" ref="M46:M51">SUM(K46:L46)</f>
        <v>1</v>
      </c>
      <c r="N46" s="16">
        <v>0</v>
      </c>
      <c r="O46" s="8">
        <v>0</v>
      </c>
      <c r="P46" s="9">
        <f aca="true" t="shared" si="20" ref="P46:P51">SUM(N46:O46)</f>
        <v>0</v>
      </c>
      <c r="Q46" s="10">
        <f aca="true" t="shared" si="21" ref="Q46:R50">B46+E46+H46+K46+N46</f>
        <v>4</v>
      </c>
      <c r="R46" s="9">
        <f t="shared" si="21"/>
        <v>4</v>
      </c>
      <c r="S46" s="9">
        <f aca="true" t="shared" si="22" ref="S46:S51">SUM(Q46:R46)</f>
        <v>8</v>
      </c>
    </row>
    <row r="47" spans="1:19" ht="12.75">
      <c r="A47" s="3" t="s">
        <v>19</v>
      </c>
      <c r="B47" s="16">
        <v>260</v>
      </c>
      <c r="C47" s="11">
        <v>214</v>
      </c>
      <c r="D47" s="9">
        <f t="shared" si="16"/>
        <v>474</v>
      </c>
      <c r="E47" s="16">
        <v>1213</v>
      </c>
      <c r="F47" s="11">
        <v>991</v>
      </c>
      <c r="G47" s="9">
        <f t="shared" si="17"/>
        <v>2204</v>
      </c>
      <c r="H47" s="16">
        <v>8</v>
      </c>
      <c r="I47" s="11">
        <v>3</v>
      </c>
      <c r="J47" s="9">
        <f t="shared" si="18"/>
        <v>11</v>
      </c>
      <c r="K47" s="16">
        <v>5</v>
      </c>
      <c r="L47" s="11">
        <v>4</v>
      </c>
      <c r="M47" s="9">
        <f t="shared" si="19"/>
        <v>9</v>
      </c>
      <c r="N47" s="16">
        <v>4</v>
      </c>
      <c r="O47" s="11">
        <v>5</v>
      </c>
      <c r="P47" s="9">
        <f t="shared" si="20"/>
        <v>9</v>
      </c>
      <c r="Q47" s="10">
        <f t="shared" si="21"/>
        <v>1490</v>
      </c>
      <c r="R47" s="12">
        <f t="shared" si="21"/>
        <v>1217</v>
      </c>
      <c r="S47" s="9">
        <f t="shared" si="22"/>
        <v>2707</v>
      </c>
    </row>
    <row r="48" spans="1:19" ht="12.75">
      <c r="A48" s="3" t="s">
        <v>14</v>
      </c>
      <c r="B48" s="16">
        <v>154</v>
      </c>
      <c r="C48" s="11">
        <v>131</v>
      </c>
      <c r="D48" s="9">
        <f t="shared" si="16"/>
        <v>285</v>
      </c>
      <c r="E48" s="16">
        <v>926</v>
      </c>
      <c r="F48" s="11">
        <v>855</v>
      </c>
      <c r="G48" s="9">
        <f t="shared" si="17"/>
        <v>1781</v>
      </c>
      <c r="H48" s="16">
        <v>0</v>
      </c>
      <c r="I48" s="11">
        <v>0</v>
      </c>
      <c r="J48" s="9">
        <f t="shared" si="18"/>
        <v>0</v>
      </c>
      <c r="K48" s="16">
        <v>0</v>
      </c>
      <c r="L48" s="11">
        <v>0</v>
      </c>
      <c r="M48" s="9">
        <f t="shared" si="19"/>
        <v>0</v>
      </c>
      <c r="N48" s="16">
        <v>0</v>
      </c>
      <c r="O48" s="11">
        <v>1</v>
      </c>
      <c r="P48" s="9">
        <f t="shared" si="20"/>
        <v>1</v>
      </c>
      <c r="Q48" s="10">
        <f t="shared" si="21"/>
        <v>1080</v>
      </c>
      <c r="R48" s="12">
        <f t="shared" si="21"/>
        <v>987</v>
      </c>
      <c r="S48" s="9">
        <f t="shared" si="22"/>
        <v>2067</v>
      </c>
    </row>
    <row r="49" spans="1:19" ht="12.75">
      <c r="A49" s="3" t="s">
        <v>17</v>
      </c>
      <c r="B49" s="16">
        <v>51</v>
      </c>
      <c r="C49" s="8">
        <v>108</v>
      </c>
      <c r="D49" s="9">
        <f t="shared" si="16"/>
        <v>159</v>
      </c>
      <c r="E49" s="16">
        <v>82</v>
      </c>
      <c r="F49" s="8">
        <v>216</v>
      </c>
      <c r="G49" s="9">
        <f t="shared" si="17"/>
        <v>298</v>
      </c>
      <c r="H49" s="16">
        <v>0</v>
      </c>
      <c r="I49" s="8">
        <v>0</v>
      </c>
      <c r="J49" s="9">
        <f t="shared" si="18"/>
        <v>0</v>
      </c>
      <c r="K49" s="16">
        <v>0</v>
      </c>
      <c r="L49" s="8">
        <v>0</v>
      </c>
      <c r="M49" s="9">
        <f t="shared" si="19"/>
        <v>0</v>
      </c>
      <c r="N49" s="16">
        <v>0</v>
      </c>
      <c r="O49" s="8">
        <v>1</v>
      </c>
      <c r="P49" s="9">
        <f t="shared" si="20"/>
        <v>1</v>
      </c>
      <c r="Q49" s="10">
        <f t="shared" si="21"/>
        <v>133</v>
      </c>
      <c r="R49" s="9">
        <f t="shared" si="21"/>
        <v>325</v>
      </c>
      <c r="S49" s="9">
        <f t="shared" si="22"/>
        <v>458</v>
      </c>
    </row>
    <row r="50" spans="1:19" ht="12.75">
      <c r="A50" s="3" t="s">
        <v>15</v>
      </c>
      <c r="B50" s="16">
        <v>266</v>
      </c>
      <c r="C50" s="11">
        <v>169</v>
      </c>
      <c r="D50" s="9">
        <f t="shared" si="16"/>
        <v>435</v>
      </c>
      <c r="E50" s="16">
        <v>1257</v>
      </c>
      <c r="F50" s="11">
        <v>845</v>
      </c>
      <c r="G50" s="9">
        <f t="shared" si="17"/>
        <v>2102</v>
      </c>
      <c r="H50" s="16">
        <v>16</v>
      </c>
      <c r="I50" s="11">
        <v>4</v>
      </c>
      <c r="J50" s="9">
        <f t="shared" si="18"/>
        <v>20</v>
      </c>
      <c r="K50" s="16">
        <v>2</v>
      </c>
      <c r="L50" s="11">
        <v>0</v>
      </c>
      <c r="M50" s="9">
        <f t="shared" si="19"/>
        <v>2</v>
      </c>
      <c r="N50" s="16">
        <v>4</v>
      </c>
      <c r="O50" s="11">
        <v>0</v>
      </c>
      <c r="P50" s="9">
        <f t="shared" si="20"/>
        <v>4</v>
      </c>
      <c r="Q50" s="10">
        <f t="shared" si="21"/>
        <v>1545</v>
      </c>
      <c r="R50" s="12">
        <f t="shared" si="21"/>
        <v>1018</v>
      </c>
      <c r="S50" s="9">
        <f t="shared" si="22"/>
        <v>2563</v>
      </c>
    </row>
    <row r="51" spans="1:19" ht="12.75">
      <c r="A51" s="3" t="s">
        <v>16</v>
      </c>
      <c r="B51" s="16">
        <v>214</v>
      </c>
      <c r="C51" s="11">
        <v>163</v>
      </c>
      <c r="D51" s="9">
        <f t="shared" si="16"/>
        <v>377</v>
      </c>
      <c r="E51" s="16">
        <v>695</v>
      </c>
      <c r="F51" s="11">
        <v>541</v>
      </c>
      <c r="G51" s="9">
        <f t="shared" si="17"/>
        <v>1236</v>
      </c>
      <c r="H51" s="16">
        <v>15</v>
      </c>
      <c r="I51" s="11">
        <v>0</v>
      </c>
      <c r="J51" s="9">
        <f t="shared" si="18"/>
        <v>15</v>
      </c>
      <c r="K51" s="16">
        <v>2</v>
      </c>
      <c r="L51" s="11">
        <v>2</v>
      </c>
      <c r="M51" s="9">
        <f t="shared" si="19"/>
        <v>4</v>
      </c>
      <c r="N51" s="16">
        <v>1</v>
      </c>
      <c r="O51" s="11">
        <v>1</v>
      </c>
      <c r="P51" s="9">
        <f t="shared" si="20"/>
        <v>2</v>
      </c>
      <c r="Q51" s="10">
        <f>B51+E51+H51+K51+N51</f>
        <v>927</v>
      </c>
      <c r="R51" s="12">
        <f>C51+F51+I51+L51+O51</f>
        <v>707</v>
      </c>
      <c r="S51" s="9">
        <f t="shared" si="22"/>
        <v>1634</v>
      </c>
    </row>
    <row r="52" spans="1:19" s="6" customFormat="1" ht="12.75">
      <c r="A52" s="7" t="s">
        <v>11</v>
      </c>
      <c r="B52" s="17">
        <f aca="true" t="shared" si="23" ref="B52:S52">SUM(B46:B51)</f>
        <v>948</v>
      </c>
      <c r="C52" s="15">
        <f t="shared" si="23"/>
        <v>786</v>
      </c>
      <c r="D52" s="13">
        <f t="shared" si="23"/>
        <v>1734</v>
      </c>
      <c r="E52" s="17">
        <f t="shared" si="23"/>
        <v>4174</v>
      </c>
      <c r="F52" s="15">
        <f t="shared" si="23"/>
        <v>3450</v>
      </c>
      <c r="G52" s="13">
        <f t="shared" si="23"/>
        <v>7624</v>
      </c>
      <c r="H52" s="17">
        <f t="shared" si="23"/>
        <v>39</v>
      </c>
      <c r="I52" s="15">
        <f t="shared" si="23"/>
        <v>7</v>
      </c>
      <c r="J52" s="13">
        <f t="shared" si="23"/>
        <v>46</v>
      </c>
      <c r="K52" s="17">
        <f t="shared" si="23"/>
        <v>9</v>
      </c>
      <c r="L52" s="15">
        <f t="shared" si="23"/>
        <v>7</v>
      </c>
      <c r="M52" s="13">
        <f t="shared" si="23"/>
        <v>16</v>
      </c>
      <c r="N52" s="17">
        <f t="shared" si="23"/>
        <v>9</v>
      </c>
      <c r="O52" s="15">
        <f t="shared" si="23"/>
        <v>8</v>
      </c>
      <c r="P52" s="13">
        <f t="shared" si="23"/>
        <v>17</v>
      </c>
      <c r="Q52" s="14">
        <f t="shared" si="23"/>
        <v>5179</v>
      </c>
      <c r="R52" s="13">
        <f t="shared" si="23"/>
        <v>4258</v>
      </c>
      <c r="S52" s="15">
        <f t="shared" si="23"/>
        <v>9437</v>
      </c>
    </row>
    <row r="53" spans="2:16" ht="12.75">
      <c r="B53" s="11"/>
      <c r="C53" s="11"/>
      <c r="D53" s="11"/>
      <c r="E53" s="11"/>
      <c r="F53" s="11"/>
      <c r="G53" s="11"/>
      <c r="H53" s="11"/>
      <c r="I53" s="11"/>
      <c r="J53" s="11"/>
      <c r="K53" s="11"/>
      <c r="L53" s="11"/>
      <c r="M53" s="11"/>
      <c r="N53" s="11"/>
      <c r="O53" s="11"/>
      <c r="P53" s="11"/>
    </row>
    <row r="54" spans="1:19" s="25" customFormat="1" ht="12">
      <c r="A54" s="24" t="s">
        <v>32</v>
      </c>
      <c r="D54" s="24"/>
      <c r="F54" s="24"/>
      <c r="G54" s="24"/>
      <c r="J54" s="24"/>
      <c r="M54" s="24"/>
      <c r="N54" s="24"/>
      <c r="O54" s="24"/>
      <c r="P54" s="24"/>
      <c r="S54" s="24"/>
    </row>
    <row r="55" spans="1:19" s="25" customFormat="1" ht="12">
      <c r="A55" s="24" t="s">
        <v>33</v>
      </c>
      <c r="D55" s="24"/>
      <c r="E55" s="173">
        <v>149</v>
      </c>
      <c r="F55" s="25" t="s">
        <v>147</v>
      </c>
      <c r="G55" s="24"/>
      <c r="J55" s="24"/>
      <c r="M55" s="24"/>
      <c r="N55" s="24"/>
      <c r="O55" s="24"/>
      <c r="P55" s="24"/>
      <c r="S55" s="24"/>
    </row>
    <row r="56" spans="1:19" s="25" customFormat="1" ht="12">
      <c r="A56" s="24"/>
      <c r="D56" s="24"/>
      <c r="E56" s="173">
        <v>19</v>
      </c>
      <c r="F56" s="25" t="s">
        <v>257</v>
      </c>
      <c r="G56" s="24"/>
      <c r="J56" s="24"/>
      <c r="M56" s="24"/>
      <c r="N56" s="24"/>
      <c r="O56" s="24"/>
      <c r="P56" s="24"/>
      <c r="S56" s="24"/>
    </row>
    <row r="57" spans="1:19" s="25" customFormat="1" ht="12">
      <c r="A57" s="24"/>
      <c r="D57" s="24"/>
      <c r="E57" s="173">
        <v>50</v>
      </c>
      <c r="F57" s="25" t="s">
        <v>148</v>
      </c>
      <c r="G57" s="24"/>
      <c r="J57" s="24"/>
      <c r="M57" s="24"/>
      <c r="N57" s="24"/>
      <c r="O57" s="24"/>
      <c r="P57" s="24"/>
      <c r="S57" s="24"/>
    </row>
    <row r="58" ht="12.75">
      <c r="A58" s="24" t="s">
        <v>351</v>
      </c>
    </row>
    <row r="59" ht="12.75">
      <c r="A59" s="24" t="str">
        <f>"(4) Van "&amp;S20-S52&amp;" internen uit het gewoon voltijds secundair onderwijs is de onderwijsvorm niet gekend."</f>
        <v>(4) Van 14 internen uit het gewoon voltijds secundair onderwijs is de onderwijsvorm niet gekend.</v>
      </c>
    </row>
  </sheetData>
  <mergeCells count="33">
    <mergeCell ref="N43:P43"/>
    <mergeCell ref="A27:T27"/>
    <mergeCell ref="A2:S2"/>
    <mergeCell ref="N29:P29"/>
    <mergeCell ref="A11:T11"/>
    <mergeCell ref="B13:D13"/>
    <mergeCell ref="E13:G13"/>
    <mergeCell ref="H13:J13"/>
    <mergeCell ref="K13:M13"/>
    <mergeCell ref="N13:P13"/>
    <mergeCell ref="A4:S4"/>
    <mergeCell ref="N7:P7"/>
    <mergeCell ref="B6:D6"/>
    <mergeCell ref="E6:G6"/>
    <mergeCell ref="H6:J6"/>
    <mergeCell ref="K6:M6"/>
    <mergeCell ref="N6:P6"/>
    <mergeCell ref="E29:G29"/>
    <mergeCell ref="H29:J29"/>
    <mergeCell ref="K29:M29"/>
    <mergeCell ref="Q6:S6"/>
    <mergeCell ref="Q13:S13"/>
    <mergeCell ref="N14:P14"/>
    <mergeCell ref="N44:P44"/>
    <mergeCell ref="Q29:S29"/>
    <mergeCell ref="N30:P30"/>
    <mergeCell ref="A41:S41"/>
    <mergeCell ref="B43:D43"/>
    <mergeCell ref="E43:G43"/>
    <mergeCell ref="H43:J43"/>
    <mergeCell ref="K43:M43"/>
    <mergeCell ref="Q43:S43"/>
    <mergeCell ref="B29:D29"/>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72"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46"/>
  <sheetViews>
    <sheetView workbookViewId="0" topLeftCell="A1">
      <selection activeCell="J22" sqref="J22"/>
    </sheetView>
  </sheetViews>
  <sheetFormatPr defaultColWidth="9.140625" defaultRowHeight="12.75"/>
  <cols>
    <col min="1" max="1" width="14.421875" style="27" customWidth="1"/>
    <col min="2" max="3" width="8.57421875" style="0" customWidth="1"/>
    <col min="4" max="4" width="8.57421875" style="3" customWidth="1"/>
    <col min="5" max="6" width="8.57421875" style="0" customWidth="1"/>
    <col min="7" max="7" width="8.57421875" style="3" customWidth="1"/>
    <col min="8" max="9" width="8.57421875" style="0" customWidth="1"/>
    <col min="10" max="10" width="8.57421875" style="3" customWidth="1"/>
    <col min="11" max="12" width="8.57421875" style="0" customWidth="1"/>
    <col min="13" max="16" width="8.57421875" style="3" customWidth="1"/>
    <col min="17" max="18" width="8.57421875" style="0" customWidth="1"/>
    <col min="19" max="19" width="8.57421875" style="3" customWidth="1"/>
    <col min="20" max="20" width="8.140625" style="0" customWidth="1"/>
  </cols>
  <sheetData>
    <row r="1" spans="1:5" ht="12.75">
      <c r="A1" s="6" t="s">
        <v>288</v>
      </c>
      <c r="E1" s="22" t="s">
        <v>347</v>
      </c>
    </row>
    <row r="2" spans="1:19" ht="12.75">
      <c r="A2" s="471" t="s">
        <v>191</v>
      </c>
      <c r="B2" s="471"/>
      <c r="C2" s="471"/>
      <c r="D2" s="471"/>
      <c r="E2" s="471"/>
      <c r="F2" s="471"/>
      <c r="G2" s="471"/>
      <c r="H2" s="471"/>
      <c r="I2" s="471"/>
      <c r="J2" s="471"/>
      <c r="K2" s="471"/>
      <c r="L2" s="471"/>
      <c r="M2" s="471"/>
      <c r="N2" s="471"/>
      <c r="O2" s="471"/>
      <c r="P2" s="471"/>
      <c r="Q2" s="471"/>
      <c r="R2" s="471"/>
      <c r="S2" s="471"/>
    </row>
    <row r="3" ht="12.75">
      <c r="A3" s="26"/>
    </row>
    <row r="4" spans="1:19" ht="12.75">
      <c r="A4" s="471" t="s">
        <v>35</v>
      </c>
      <c r="B4" s="471"/>
      <c r="C4" s="471"/>
      <c r="D4" s="471"/>
      <c r="E4" s="471"/>
      <c r="F4" s="471"/>
      <c r="G4" s="471"/>
      <c r="H4" s="471"/>
      <c r="I4" s="471"/>
      <c r="J4" s="471"/>
      <c r="K4" s="471"/>
      <c r="L4" s="471"/>
      <c r="M4" s="471"/>
      <c r="N4" s="471"/>
      <c r="O4" s="471"/>
      <c r="P4" s="471"/>
      <c r="Q4" s="471"/>
      <c r="R4" s="471"/>
      <c r="S4" s="471"/>
    </row>
    <row r="5" ht="3.75" customHeight="1" thickBot="1"/>
    <row r="6" spans="1:19" s="3" customFormat="1" ht="12.75">
      <c r="A6" s="28"/>
      <c r="B6" s="469" t="s">
        <v>13</v>
      </c>
      <c r="C6" s="470"/>
      <c r="D6" s="472"/>
      <c r="E6" s="469" t="s">
        <v>0</v>
      </c>
      <c r="F6" s="470"/>
      <c r="G6" s="472"/>
      <c r="H6" s="469" t="s">
        <v>1</v>
      </c>
      <c r="I6" s="470"/>
      <c r="J6" s="472"/>
      <c r="K6" s="469" t="s">
        <v>2</v>
      </c>
      <c r="L6" s="470"/>
      <c r="M6" s="472"/>
      <c r="N6" s="469" t="s">
        <v>28</v>
      </c>
      <c r="O6" s="470"/>
      <c r="P6" s="472"/>
      <c r="Q6" s="469" t="s">
        <v>11</v>
      </c>
      <c r="R6" s="470"/>
      <c r="S6" s="470"/>
    </row>
    <row r="7" spans="1:19" s="3" customFormat="1" ht="12.75">
      <c r="A7" s="27"/>
      <c r="B7" s="20"/>
      <c r="C7" s="21"/>
      <c r="D7" s="21"/>
      <c r="E7" s="20"/>
      <c r="F7" s="21"/>
      <c r="G7" s="21"/>
      <c r="H7" s="20"/>
      <c r="I7" s="21"/>
      <c r="J7" s="21"/>
      <c r="K7" s="20"/>
      <c r="L7" s="21"/>
      <c r="M7" s="21"/>
      <c r="N7" s="466" t="s">
        <v>29</v>
      </c>
      <c r="O7" s="467"/>
      <c r="P7" s="468"/>
      <c r="Q7" s="20"/>
      <c r="R7" s="21"/>
      <c r="S7" s="21"/>
    </row>
    <row r="8" spans="1:19" s="1" customFormat="1" ht="12.75">
      <c r="A8" s="29" t="s">
        <v>34</v>
      </c>
      <c r="B8" s="5" t="s">
        <v>3</v>
      </c>
      <c r="C8" s="4" t="s">
        <v>4</v>
      </c>
      <c r="D8" s="4" t="s">
        <v>12</v>
      </c>
      <c r="E8" s="5" t="s">
        <v>3</v>
      </c>
      <c r="F8" s="4" t="s">
        <v>4</v>
      </c>
      <c r="G8" s="4" t="s">
        <v>12</v>
      </c>
      <c r="H8" s="5" t="s">
        <v>3</v>
      </c>
      <c r="I8" s="4" t="s">
        <v>4</v>
      </c>
      <c r="J8" s="4" t="s">
        <v>12</v>
      </c>
      <c r="K8" s="5" t="s">
        <v>3</v>
      </c>
      <c r="L8" s="4" t="s">
        <v>4</v>
      </c>
      <c r="M8" s="4" t="s">
        <v>12</v>
      </c>
      <c r="N8" s="5" t="s">
        <v>3</v>
      </c>
      <c r="O8" s="4" t="s">
        <v>4</v>
      </c>
      <c r="P8" s="4" t="s">
        <v>12</v>
      </c>
      <c r="Q8" s="5" t="s">
        <v>3</v>
      </c>
      <c r="R8" s="4" t="s">
        <v>4</v>
      </c>
      <c r="S8" s="4" t="s">
        <v>12</v>
      </c>
    </row>
    <row r="9" spans="1:19" s="1" customFormat="1" ht="12.75">
      <c r="A9" s="27" t="s">
        <v>269</v>
      </c>
      <c r="B9" s="10">
        <v>1</v>
      </c>
      <c r="C9" s="9">
        <v>2</v>
      </c>
      <c r="D9" s="9">
        <v>3</v>
      </c>
      <c r="E9" s="426">
        <v>0</v>
      </c>
      <c r="F9" s="9">
        <v>0</v>
      </c>
      <c r="G9" s="9">
        <f>SUM(E9:F9)</f>
        <v>0</v>
      </c>
      <c r="H9" s="10">
        <v>0</v>
      </c>
      <c r="I9" s="9">
        <v>0</v>
      </c>
      <c r="J9" s="9">
        <v>0</v>
      </c>
      <c r="K9" s="10">
        <v>0</v>
      </c>
      <c r="L9" s="9">
        <v>0</v>
      </c>
      <c r="M9" s="9">
        <v>0</v>
      </c>
      <c r="N9" s="10">
        <v>0</v>
      </c>
      <c r="O9" s="9">
        <v>0</v>
      </c>
      <c r="P9" s="9">
        <v>0</v>
      </c>
      <c r="Q9" s="10">
        <f>B9+E9+H9+K9+N9</f>
        <v>1</v>
      </c>
      <c r="R9" s="182">
        <f>C9+F9+I9+L9+O9</f>
        <v>2</v>
      </c>
      <c r="S9" s="182">
        <f>D9+G9+J9+M9+P9</f>
        <v>3</v>
      </c>
    </row>
    <row r="10" spans="1:19" ht="12.75">
      <c r="A10" s="27" t="s">
        <v>268</v>
      </c>
      <c r="B10" s="16">
        <v>7</v>
      </c>
      <c r="C10" s="8">
        <v>10</v>
      </c>
      <c r="D10" s="9">
        <v>17</v>
      </c>
      <c r="E10" s="427">
        <v>0</v>
      </c>
      <c r="F10" s="8">
        <v>7</v>
      </c>
      <c r="G10" s="9">
        <f aca="true" t="shared" si="0" ref="G10:G44">SUM(E10:F10)</f>
        <v>7</v>
      </c>
      <c r="H10" s="16">
        <v>0</v>
      </c>
      <c r="I10" s="8">
        <v>0</v>
      </c>
      <c r="J10" s="9">
        <v>0</v>
      </c>
      <c r="K10" s="16">
        <v>3</v>
      </c>
      <c r="L10" s="8">
        <v>0</v>
      </c>
      <c r="M10" s="9">
        <v>3</v>
      </c>
      <c r="N10" s="16">
        <v>0</v>
      </c>
      <c r="O10" s="8">
        <v>0</v>
      </c>
      <c r="P10" s="9">
        <v>0</v>
      </c>
      <c r="Q10" s="10">
        <f aca="true" t="shared" si="1" ref="Q10:Q44">B10+E10+H10+K10+N10</f>
        <v>10</v>
      </c>
      <c r="R10" s="9">
        <f aca="true" t="shared" si="2" ref="R10:R44">C10+F10+I10+L10+O10</f>
        <v>17</v>
      </c>
      <c r="S10" s="9">
        <f aca="true" t="shared" si="3" ref="S10:S44">D10+G10+J10+M10+P10</f>
        <v>27</v>
      </c>
    </row>
    <row r="11" spans="1:19" ht="12.75">
      <c r="A11" s="27" t="s">
        <v>267</v>
      </c>
      <c r="B11" s="16">
        <v>11</v>
      </c>
      <c r="C11" s="8">
        <v>6</v>
      </c>
      <c r="D11" s="9">
        <v>17</v>
      </c>
      <c r="E11" s="427">
        <v>0</v>
      </c>
      <c r="F11" s="8">
        <v>5</v>
      </c>
      <c r="G11" s="9">
        <f t="shared" si="0"/>
        <v>5</v>
      </c>
      <c r="H11" s="16">
        <v>0</v>
      </c>
      <c r="I11" s="8">
        <v>0</v>
      </c>
      <c r="J11" s="9">
        <v>0</v>
      </c>
      <c r="K11" s="16">
        <v>4</v>
      </c>
      <c r="L11" s="8">
        <v>3</v>
      </c>
      <c r="M11" s="9">
        <v>7</v>
      </c>
      <c r="N11" s="16">
        <v>1</v>
      </c>
      <c r="O11" s="8">
        <v>0</v>
      </c>
      <c r="P11" s="9">
        <v>1</v>
      </c>
      <c r="Q11" s="10">
        <f t="shared" si="1"/>
        <v>16</v>
      </c>
      <c r="R11" s="9">
        <f t="shared" si="2"/>
        <v>14</v>
      </c>
      <c r="S11" s="9">
        <f t="shared" si="3"/>
        <v>30</v>
      </c>
    </row>
    <row r="12" spans="1:19" ht="12.75">
      <c r="A12" s="27" t="s">
        <v>266</v>
      </c>
      <c r="B12" s="16">
        <v>18</v>
      </c>
      <c r="C12" s="8">
        <v>9</v>
      </c>
      <c r="D12" s="9">
        <v>27</v>
      </c>
      <c r="E12" s="427">
        <v>0</v>
      </c>
      <c r="F12" s="8">
        <v>18</v>
      </c>
      <c r="G12" s="9">
        <f t="shared" si="0"/>
        <v>18</v>
      </c>
      <c r="H12" s="16">
        <v>0</v>
      </c>
      <c r="I12" s="8">
        <v>0</v>
      </c>
      <c r="J12" s="9">
        <v>0</v>
      </c>
      <c r="K12" s="16">
        <v>2</v>
      </c>
      <c r="L12" s="8">
        <v>6</v>
      </c>
      <c r="M12" s="9">
        <v>8</v>
      </c>
      <c r="N12" s="16">
        <v>1</v>
      </c>
      <c r="O12" s="8">
        <v>0</v>
      </c>
      <c r="P12" s="9">
        <v>1</v>
      </c>
      <c r="Q12" s="10">
        <f t="shared" si="1"/>
        <v>21</v>
      </c>
      <c r="R12" s="9">
        <f t="shared" si="2"/>
        <v>33</v>
      </c>
      <c r="S12" s="9">
        <f t="shared" si="3"/>
        <v>54</v>
      </c>
    </row>
    <row r="13" spans="1:19" ht="12.75">
      <c r="A13" s="27" t="s">
        <v>265</v>
      </c>
      <c r="B13" s="16">
        <v>17</v>
      </c>
      <c r="C13" s="8">
        <v>16</v>
      </c>
      <c r="D13" s="9">
        <v>33</v>
      </c>
      <c r="E13" s="427">
        <v>0</v>
      </c>
      <c r="F13" s="8">
        <v>27</v>
      </c>
      <c r="G13" s="9">
        <f t="shared" si="0"/>
        <v>27</v>
      </c>
      <c r="H13" s="16">
        <v>0</v>
      </c>
      <c r="I13" s="8">
        <v>0</v>
      </c>
      <c r="J13" s="9">
        <v>0</v>
      </c>
      <c r="K13" s="16">
        <v>13</v>
      </c>
      <c r="L13" s="8">
        <v>1</v>
      </c>
      <c r="M13" s="9">
        <v>14</v>
      </c>
      <c r="N13" s="16">
        <v>0</v>
      </c>
      <c r="O13" s="8">
        <v>2</v>
      </c>
      <c r="P13" s="9">
        <v>2</v>
      </c>
      <c r="Q13" s="10">
        <f t="shared" si="1"/>
        <v>30</v>
      </c>
      <c r="R13" s="9">
        <f t="shared" si="2"/>
        <v>46</v>
      </c>
      <c r="S13" s="9">
        <f t="shared" si="3"/>
        <v>76</v>
      </c>
    </row>
    <row r="14" spans="1:19" ht="12.75">
      <c r="A14" s="27" t="s">
        <v>264</v>
      </c>
      <c r="B14" s="16">
        <v>28</v>
      </c>
      <c r="C14" s="8">
        <v>23</v>
      </c>
      <c r="D14" s="9">
        <v>51</v>
      </c>
      <c r="E14" s="427">
        <v>0</v>
      </c>
      <c r="F14" s="8">
        <v>22</v>
      </c>
      <c r="G14" s="9">
        <f t="shared" si="0"/>
        <v>22</v>
      </c>
      <c r="H14" s="16">
        <v>0</v>
      </c>
      <c r="I14" s="8">
        <v>0</v>
      </c>
      <c r="J14" s="9">
        <v>0</v>
      </c>
      <c r="K14" s="16">
        <v>10</v>
      </c>
      <c r="L14" s="8">
        <v>1</v>
      </c>
      <c r="M14" s="9">
        <v>11</v>
      </c>
      <c r="N14" s="16">
        <v>3</v>
      </c>
      <c r="O14" s="8">
        <v>0</v>
      </c>
      <c r="P14" s="9">
        <v>3</v>
      </c>
      <c r="Q14" s="10">
        <f t="shared" si="1"/>
        <v>41</v>
      </c>
      <c r="R14" s="9">
        <f t="shared" si="2"/>
        <v>46</v>
      </c>
      <c r="S14" s="9">
        <f t="shared" si="3"/>
        <v>87</v>
      </c>
    </row>
    <row r="15" spans="1:19" ht="12.75">
      <c r="A15" s="27" t="s">
        <v>296</v>
      </c>
      <c r="B15" s="16">
        <v>30</v>
      </c>
      <c r="C15" s="8">
        <v>31</v>
      </c>
      <c r="D15" s="9">
        <v>61</v>
      </c>
      <c r="E15" s="427">
        <v>0</v>
      </c>
      <c r="F15" s="8">
        <v>41</v>
      </c>
      <c r="G15" s="9">
        <f t="shared" si="0"/>
        <v>41</v>
      </c>
      <c r="H15" s="16">
        <v>0</v>
      </c>
      <c r="I15" s="8">
        <v>0</v>
      </c>
      <c r="J15" s="9">
        <v>0</v>
      </c>
      <c r="K15" s="16">
        <v>6</v>
      </c>
      <c r="L15" s="8">
        <v>3</v>
      </c>
      <c r="M15" s="9">
        <v>9</v>
      </c>
      <c r="N15" s="16">
        <v>4</v>
      </c>
      <c r="O15" s="8">
        <v>1</v>
      </c>
      <c r="P15" s="9">
        <v>5</v>
      </c>
      <c r="Q15" s="10">
        <f t="shared" si="1"/>
        <v>40</v>
      </c>
      <c r="R15" s="9">
        <f t="shared" si="2"/>
        <v>76</v>
      </c>
      <c r="S15" s="9">
        <f t="shared" si="3"/>
        <v>116</v>
      </c>
    </row>
    <row r="16" spans="1:19" ht="12.75">
      <c r="A16" s="27" t="s">
        <v>297</v>
      </c>
      <c r="B16" s="16">
        <v>35</v>
      </c>
      <c r="C16" s="8">
        <v>48</v>
      </c>
      <c r="D16" s="9">
        <v>83</v>
      </c>
      <c r="E16" s="427">
        <v>1</v>
      </c>
      <c r="F16" s="8">
        <v>42</v>
      </c>
      <c r="G16" s="9">
        <f t="shared" si="0"/>
        <v>43</v>
      </c>
      <c r="H16" s="16">
        <v>0</v>
      </c>
      <c r="I16" s="8">
        <v>0</v>
      </c>
      <c r="J16" s="9">
        <v>0</v>
      </c>
      <c r="K16" s="16">
        <v>1</v>
      </c>
      <c r="L16" s="8">
        <v>2</v>
      </c>
      <c r="M16" s="9">
        <v>3</v>
      </c>
      <c r="N16" s="16">
        <v>4</v>
      </c>
      <c r="O16" s="8">
        <v>3</v>
      </c>
      <c r="P16" s="9">
        <v>7</v>
      </c>
      <c r="Q16" s="10">
        <f t="shared" si="1"/>
        <v>41</v>
      </c>
      <c r="R16" s="9">
        <f t="shared" si="2"/>
        <v>95</v>
      </c>
      <c r="S16" s="9">
        <f t="shared" si="3"/>
        <v>136</v>
      </c>
    </row>
    <row r="17" spans="1:19" ht="12.75">
      <c r="A17" s="27" t="s">
        <v>298</v>
      </c>
      <c r="B17" s="16">
        <v>55</v>
      </c>
      <c r="C17" s="8">
        <v>41</v>
      </c>
      <c r="D17" s="9">
        <v>96</v>
      </c>
      <c r="E17" s="427">
        <v>0</v>
      </c>
      <c r="F17" s="8">
        <v>49</v>
      </c>
      <c r="G17" s="9">
        <f t="shared" si="0"/>
        <v>49</v>
      </c>
      <c r="H17" s="16">
        <v>0</v>
      </c>
      <c r="I17" s="8">
        <v>0</v>
      </c>
      <c r="J17" s="9">
        <v>0</v>
      </c>
      <c r="K17" s="16">
        <v>10</v>
      </c>
      <c r="L17" s="8">
        <v>4</v>
      </c>
      <c r="M17" s="9">
        <v>14</v>
      </c>
      <c r="N17" s="16">
        <v>5</v>
      </c>
      <c r="O17" s="8">
        <v>5</v>
      </c>
      <c r="P17" s="9">
        <v>10</v>
      </c>
      <c r="Q17" s="10">
        <f t="shared" si="1"/>
        <v>70</v>
      </c>
      <c r="R17" s="9">
        <f t="shared" si="2"/>
        <v>99</v>
      </c>
      <c r="S17" s="9">
        <f t="shared" si="3"/>
        <v>169</v>
      </c>
    </row>
    <row r="18" spans="1:19" ht="12.75">
      <c r="A18" s="27" t="s">
        <v>299</v>
      </c>
      <c r="B18" s="16">
        <v>46</v>
      </c>
      <c r="C18" s="8">
        <v>46</v>
      </c>
      <c r="D18" s="9">
        <v>92</v>
      </c>
      <c r="E18" s="427">
        <v>0</v>
      </c>
      <c r="F18" s="8">
        <v>106</v>
      </c>
      <c r="G18" s="9">
        <f t="shared" si="0"/>
        <v>106</v>
      </c>
      <c r="H18" s="16">
        <v>0</v>
      </c>
      <c r="I18" s="8">
        <v>0</v>
      </c>
      <c r="J18" s="9">
        <v>0</v>
      </c>
      <c r="K18" s="16">
        <v>4</v>
      </c>
      <c r="L18" s="8">
        <v>4</v>
      </c>
      <c r="M18" s="9">
        <v>8</v>
      </c>
      <c r="N18" s="16">
        <v>4</v>
      </c>
      <c r="O18" s="8">
        <v>4</v>
      </c>
      <c r="P18" s="9">
        <v>8</v>
      </c>
      <c r="Q18" s="10">
        <f t="shared" si="1"/>
        <v>54</v>
      </c>
      <c r="R18" s="9">
        <f t="shared" si="2"/>
        <v>160</v>
      </c>
      <c r="S18" s="9">
        <f t="shared" si="3"/>
        <v>214</v>
      </c>
    </row>
    <row r="19" spans="1:19" ht="12.75">
      <c r="A19" s="27" t="s">
        <v>300</v>
      </c>
      <c r="B19" s="16">
        <v>95</v>
      </c>
      <c r="C19" s="8">
        <v>91</v>
      </c>
      <c r="D19" s="9">
        <v>186</v>
      </c>
      <c r="E19" s="427">
        <v>0</v>
      </c>
      <c r="F19" s="8">
        <v>355</v>
      </c>
      <c r="G19" s="9">
        <f t="shared" si="0"/>
        <v>355</v>
      </c>
      <c r="H19" s="16">
        <v>1</v>
      </c>
      <c r="I19" s="8">
        <v>1</v>
      </c>
      <c r="J19" s="9">
        <v>2</v>
      </c>
      <c r="K19" s="16">
        <v>7</v>
      </c>
      <c r="L19" s="8">
        <v>1</v>
      </c>
      <c r="M19" s="9">
        <v>8</v>
      </c>
      <c r="N19" s="16">
        <v>1</v>
      </c>
      <c r="O19" s="8">
        <v>2</v>
      </c>
      <c r="P19" s="9">
        <v>3</v>
      </c>
      <c r="Q19" s="10">
        <f t="shared" si="1"/>
        <v>104</v>
      </c>
      <c r="R19" s="9">
        <f t="shared" si="2"/>
        <v>450</v>
      </c>
      <c r="S19" s="9">
        <f t="shared" si="3"/>
        <v>554</v>
      </c>
    </row>
    <row r="20" spans="1:19" ht="12.75">
      <c r="A20" s="27" t="s">
        <v>301</v>
      </c>
      <c r="B20" s="16">
        <v>134</v>
      </c>
      <c r="C20" s="8">
        <v>99</v>
      </c>
      <c r="D20" s="9">
        <v>233</v>
      </c>
      <c r="E20" s="427">
        <v>0</v>
      </c>
      <c r="F20" s="8">
        <v>519</v>
      </c>
      <c r="G20" s="9">
        <f t="shared" si="0"/>
        <v>519</v>
      </c>
      <c r="H20" s="16">
        <v>5</v>
      </c>
      <c r="I20" s="8">
        <v>2</v>
      </c>
      <c r="J20" s="9">
        <v>7</v>
      </c>
      <c r="K20" s="16">
        <v>5</v>
      </c>
      <c r="L20" s="8">
        <v>1</v>
      </c>
      <c r="M20" s="9">
        <v>6</v>
      </c>
      <c r="N20" s="16">
        <v>6</v>
      </c>
      <c r="O20" s="8">
        <v>4</v>
      </c>
      <c r="P20" s="9">
        <v>10</v>
      </c>
      <c r="Q20" s="10">
        <f t="shared" si="1"/>
        <v>150</v>
      </c>
      <c r="R20" s="9">
        <f t="shared" si="2"/>
        <v>625</v>
      </c>
      <c r="S20" s="9">
        <f t="shared" si="3"/>
        <v>775</v>
      </c>
    </row>
    <row r="21" spans="1:19" ht="12.75">
      <c r="A21" s="27" t="s">
        <v>302</v>
      </c>
      <c r="B21" s="16">
        <v>165</v>
      </c>
      <c r="C21" s="8">
        <v>134</v>
      </c>
      <c r="D21" s="9">
        <v>299</v>
      </c>
      <c r="E21" s="427">
        <v>0</v>
      </c>
      <c r="F21" s="8">
        <v>569</v>
      </c>
      <c r="G21" s="9">
        <f t="shared" si="0"/>
        <v>569</v>
      </c>
      <c r="H21" s="16">
        <v>6</v>
      </c>
      <c r="I21" s="8">
        <v>3</v>
      </c>
      <c r="J21" s="9">
        <v>9</v>
      </c>
      <c r="K21" s="16">
        <v>7</v>
      </c>
      <c r="L21" s="8">
        <v>5</v>
      </c>
      <c r="M21" s="9">
        <v>12</v>
      </c>
      <c r="N21" s="16">
        <v>0</v>
      </c>
      <c r="O21" s="8">
        <v>1</v>
      </c>
      <c r="P21" s="9">
        <v>1</v>
      </c>
      <c r="Q21" s="10">
        <f t="shared" si="1"/>
        <v>178</v>
      </c>
      <c r="R21" s="9">
        <f t="shared" si="2"/>
        <v>712</v>
      </c>
      <c r="S21" s="9">
        <f t="shared" si="3"/>
        <v>890</v>
      </c>
    </row>
    <row r="22" spans="1:19" ht="12.75">
      <c r="A22" s="27" t="s">
        <v>303</v>
      </c>
      <c r="B22" s="16">
        <v>175</v>
      </c>
      <c r="C22" s="8">
        <v>156</v>
      </c>
      <c r="D22" s="9">
        <v>331</v>
      </c>
      <c r="E22" s="427">
        <v>0</v>
      </c>
      <c r="F22" s="8">
        <v>614</v>
      </c>
      <c r="G22" s="9">
        <f t="shared" si="0"/>
        <v>614</v>
      </c>
      <c r="H22" s="16">
        <v>8</v>
      </c>
      <c r="I22" s="8">
        <v>1</v>
      </c>
      <c r="J22" s="9">
        <v>9</v>
      </c>
      <c r="K22" s="16">
        <v>4</v>
      </c>
      <c r="L22" s="8">
        <v>3</v>
      </c>
      <c r="M22" s="9">
        <v>7</v>
      </c>
      <c r="N22" s="16">
        <v>5</v>
      </c>
      <c r="O22" s="8">
        <v>0</v>
      </c>
      <c r="P22" s="9">
        <v>5</v>
      </c>
      <c r="Q22" s="10">
        <f t="shared" si="1"/>
        <v>192</v>
      </c>
      <c r="R22" s="9">
        <f t="shared" si="2"/>
        <v>774</v>
      </c>
      <c r="S22" s="9">
        <f t="shared" si="3"/>
        <v>966</v>
      </c>
    </row>
    <row r="23" spans="1:19" ht="12.75">
      <c r="A23" s="27" t="s">
        <v>304</v>
      </c>
      <c r="B23" s="16">
        <v>194</v>
      </c>
      <c r="C23" s="8">
        <v>143</v>
      </c>
      <c r="D23" s="9">
        <v>337</v>
      </c>
      <c r="E23" s="427">
        <v>3</v>
      </c>
      <c r="F23" s="8">
        <v>629</v>
      </c>
      <c r="G23" s="9">
        <f t="shared" si="0"/>
        <v>632</v>
      </c>
      <c r="H23" s="16">
        <v>11</v>
      </c>
      <c r="I23" s="8">
        <v>0</v>
      </c>
      <c r="J23" s="9">
        <v>11</v>
      </c>
      <c r="K23" s="16">
        <v>4</v>
      </c>
      <c r="L23" s="8">
        <v>1</v>
      </c>
      <c r="M23" s="9">
        <v>5</v>
      </c>
      <c r="N23" s="16">
        <v>2</v>
      </c>
      <c r="O23" s="8">
        <v>2</v>
      </c>
      <c r="P23" s="9">
        <v>4</v>
      </c>
      <c r="Q23" s="10">
        <f t="shared" si="1"/>
        <v>214</v>
      </c>
      <c r="R23" s="9">
        <f t="shared" si="2"/>
        <v>775</v>
      </c>
      <c r="S23" s="9">
        <f t="shared" si="3"/>
        <v>989</v>
      </c>
    </row>
    <row r="24" spans="1:19" ht="12.75">
      <c r="A24" s="27" t="s">
        <v>305</v>
      </c>
      <c r="B24" s="16">
        <v>146</v>
      </c>
      <c r="C24" s="8">
        <v>120</v>
      </c>
      <c r="D24" s="9">
        <v>266</v>
      </c>
      <c r="E24" s="427">
        <v>8</v>
      </c>
      <c r="F24" s="8">
        <v>545</v>
      </c>
      <c r="G24" s="9">
        <f t="shared" si="0"/>
        <v>553</v>
      </c>
      <c r="H24" s="16">
        <v>6</v>
      </c>
      <c r="I24" s="8">
        <v>0</v>
      </c>
      <c r="J24" s="9">
        <v>6</v>
      </c>
      <c r="K24" s="16">
        <v>1</v>
      </c>
      <c r="L24" s="8">
        <v>0</v>
      </c>
      <c r="M24" s="9">
        <v>1</v>
      </c>
      <c r="N24" s="16">
        <v>1</v>
      </c>
      <c r="O24" s="8">
        <v>3</v>
      </c>
      <c r="P24" s="9">
        <v>4</v>
      </c>
      <c r="Q24" s="10">
        <f t="shared" si="1"/>
        <v>162</v>
      </c>
      <c r="R24" s="9">
        <f t="shared" si="2"/>
        <v>668</v>
      </c>
      <c r="S24" s="9">
        <f t="shared" si="3"/>
        <v>830</v>
      </c>
    </row>
    <row r="25" spans="1:19" ht="12.75">
      <c r="A25" s="27" t="s">
        <v>306</v>
      </c>
      <c r="B25" s="16">
        <v>92</v>
      </c>
      <c r="C25" s="8">
        <v>47</v>
      </c>
      <c r="D25" s="9">
        <v>139</v>
      </c>
      <c r="E25" s="427">
        <v>23</v>
      </c>
      <c r="F25" s="8">
        <v>220</v>
      </c>
      <c r="G25" s="9">
        <f t="shared" si="0"/>
        <v>243</v>
      </c>
      <c r="H25" s="16">
        <v>2</v>
      </c>
      <c r="I25" s="8">
        <v>2</v>
      </c>
      <c r="J25" s="9">
        <v>4</v>
      </c>
      <c r="K25" s="16">
        <v>0</v>
      </c>
      <c r="L25" s="8">
        <v>0</v>
      </c>
      <c r="M25" s="9">
        <v>0</v>
      </c>
      <c r="N25" s="16">
        <v>1</v>
      </c>
      <c r="O25" s="8">
        <v>0</v>
      </c>
      <c r="P25" s="9">
        <v>1</v>
      </c>
      <c r="Q25" s="10">
        <f t="shared" si="1"/>
        <v>118</v>
      </c>
      <c r="R25" s="9">
        <f t="shared" si="2"/>
        <v>269</v>
      </c>
      <c r="S25" s="9">
        <f t="shared" si="3"/>
        <v>387</v>
      </c>
    </row>
    <row r="26" spans="1:19" ht="12.75">
      <c r="A26" s="27" t="s">
        <v>307</v>
      </c>
      <c r="B26" s="16">
        <v>40</v>
      </c>
      <c r="C26" s="8">
        <v>20</v>
      </c>
      <c r="D26" s="9">
        <v>60</v>
      </c>
      <c r="E26" s="427">
        <v>90</v>
      </c>
      <c r="F26" s="8">
        <v>87</v>
      </c>
      <c r="G26" s="9">
        <f t="shared" si="0"/>
        <v>177</v>
      </c>
      <c r="H26" s="16">
        <v>3</v>
      </c>
      <c r="I26" s="8">
        <v>5</v>
      </c>
      <c r="J26" s="9">
        <v>8</v>
      </c>
      <c r="K26" s="16">
        <v>1</v>
      </c>
      <c r="L26" s="8">
        <v>0</v>
      </c>
      <c r="M26" s="9">
        <v>1</v>
      </c>
      <c r="N26" s="16">
        <v>0</v>
      </c>
      <c r="O26" s="8">
        <v>0</v>
      </c>
      <c r="P26" s="9">
        <v>0</v>
      </c>
      <c r="Q26" s="10">
        <f t="shared" si="1"/>
        <v>134</v>
      </c>
      <c r="R26" s="9">
        <f t="shared" si="2"/>
        <v>112</v>
      </c>
      <c r="S26" s="9">
        <f t="shared" si="3"/>
        <v>246</v>
      </c>
    </row>
    <row r="27" spans="1:19" ht="12.75">
      <c r="A27" s="27" t="s">
        <v>308</v>
      </c>
      <c r="B27" s="16">
        <v>15</v>
      </c>
      <c r="C27" s="8">
        <v>6</v>
      </c>
      <c r="D27" s="9">
        <v>21</v>
      </c>
      <c r="E27" s="427">
        <v>288</v>
      </c>
      <c r="F27" s="8">
        <v>45</v>
      </c>
      <c r="G27" s="9">
        <f t="shared" si="0"/>
        <v>333</v>
      </c>
      <c r="H27" s="16">
        <v>1</v>
      </c>
      <c r="I27" s="8">
        <v>10</v>
      </c>
      <c r="J27" s="9">
        <v>11</v>
      </c>
      <c r="K27" s="16">
        <v>0</v>
      </c>
      <c r="L27" s="8">
        <v>0</v>
      </c>
      <c r="M27" s="9">
        <v>0</v>
      </c>
      <c r="N27" s="16">
        <v>0</v>
      </c>
      <c r="O27" s="8">
        <v>0</v>
      </c>
      <c r="P27" s="9">
        <v>0</v>
      </c>
      <c r="Q27" s="10">
        <f t="shared" si="1"/>
        <v>304</v>
      </c>
      <c r="R27" s="9">
        <f t="shared" si="2"/>
        <v>61</v>
      </c>
      <c r="S27" s="9">
        <f t="shared" si="3"/>
        <v>365</v>
      </c>
    </row>
    <row r="28" spans="1:19" ht="12.75">
      <c r="A28" s="27" t="s">
        <v>309</v>
      </c>
      <c r="B28" s="16">
        <v>3</v>
      </c>
      <c r="C28" s="8">
        <v>3</v>
      </c>
      <c r="D28" s="9">
        <v>6</v>
      </c>
      <c r="E28" s="427">
        <v>619</v>
      </c>
      <c r="F28" s="8">
        <v>18</v>
      </c>
      <c r="G28" s="9">
        <f t="shared" si="0"/>
        <v>637</v>
      </c>
      <c r="H28" s="16">
        <v>1</v>
      </c>
      <c r="I28" s="8">
        <v>4</v>
      </c>
      <c r="J28" s="9">
        <v>5</v>
      </c>
      <c r="K28" s="16">
        <v>0</v>
      </c>
      <c r="L28" s="8">
        <v>0</v>
      </c>
      <c r="M28" s="9">
        <v>0</v>
      </c>
      <c r="N28" s="16">
        <v>0</v>
      </c>
      <c r="O28" s="8">
        <v>0</v>
      </c>
      <c r="P28" s="9">
        <v>0</v>
      </c>
      <c r="Q28" s="10">
        <f t="shared" si="1"/>
        <v>623</v>
      </c>
      <c r="R28" s="9">
        <f t="shared" si="2"/>
        <v>25</v>
      </c>
      <c r="S28" s="9">
        <f t="shared" si="3"/>
        <v>648</v>
      </c>
    </row>
    <row r="29" spans="1:19" ht="12.75">
      <c r="A29" s="27" t="s">
        <v>310</v>
      </c>
      <c r="B29" s="16">
        <v>1</v>
      </c>
      <c r="C29" s="8">
        <v>1</v>
      </c>
      <c r="D29" s="9">
        <v>2</v>
      </c>
      <c r="E29" s="427">
        <v>752</v>
      </c>
      <c r="F29" s="8">
        <v>5</v>
      </c>
      <c r="G29" s="9">
        <f t="shared" si="0"/>
        <v>757</v>
      </c>
      <c r="H29" s="16">
        <v>0</v>
      </c>
      <c r="I29" s="8">
        <v>4</v>
      </c>
      <c r="J29" s="9">
        <v>4</v>
      </c>
      <c r="K29" s="16">
        <v>0</v>
      </c>
      <c r="L29" s="8">
        <v>0</v>
      </c>
      <c r="M29" s="9">
        <v>0</v>
      </c>
      <c r="N29" s="16">
        <v>0</v>
      </c>
      <c r="O29" s="8">
        <v>1</v>
      </c>
      <c r="P29" s="9">
        <v>1</v>
      </c>
      <c r="Q29" s="10">
        <f t="shared" si="1"/>
        <v>753</v>
      </c>
      <c r="R29" s="9">
        <f t="shared" si="2"/>
        <v>11</v>
      </c>
      <c r="S29" s="9">
        <f t="shared" si="3"/>
        <v>764</v>
      </c>
    </row>
    <row r="30" spans="1:19" ht="12.75">
      <c r="A30" s="27" t="s">
        <v>311</v>
      </c>
      <c r="B30" s="16">
        <v>0</v>
      </c>
      <c r="C30" s="8">
        <v>0</v>
      </c>
      <c r="D30" s="9">
        <v>0</v>
      </c>
      <c r="E30" s="427">
        <v>722</v>
      </c>
      <c r="F30" s="8">
        <v>4</v>
      </c>
      <c r="G30" s="9">
        <f t="shared" si="0"/>
        <v>726</v>
      </c>
      <c r="H30" s="16">
        <v>0</v>
      </c>
      <c r="I30" s="8">
        <v>0</v>
      </c>
      <c r="J30" s="9">
        <v>0</v>
      </c>
      <c r="K30" s="16">
        <v>0</v>
      </c>
      <c r="L30" s="8">
        <v>0</v>
      </c>
      <c r="M30" s="9">
        <v>0</v>
      </c>
      <c r="N30" s="16">
        <v>0</v>
      </c>
      <c r="O30" s="8">
        <v>0</v>
      </c>
      <c r="P30" s="9">
        <v>0</v>
      </c>
      <c r="Q30" s="10">
        <f t="shared" si="1"/>
        <v>722</v>
      </c>
      <c r="R30" s="9">
        <f t="shared" si="2"/>
        <v>4</v>
      </c>
      <c r="S30" s="9">
        <f t="shared" si="3"/>
        <v>726</v>
      </c>
    </row>
    <row r="31" spans="1:19" ht="12.75">
      <c r="A31" s="27" t="s">
        <v>312</v>
      </c>
      <c r="B31" s="16">
        <v>0</v>
      </c>
      <c r="C31" s="8">
        <v>0</v>
      </c>
      <c r="D31" s="9">
        <v>0</v>
      </c>
      <c r="E31" s="427">
        <v>719</v>
      </c>
      <c r="F31" s="8">
        <v>2</v>
      </c>
      <c r="G31" s="9">
        <f t="shared" si="0"/>
        <v>721</v>
      </c>
      <c r="H31" s="16">
        <v>0</v>
      </c>
      <c r="I31" s="8">
        <v>0</v>
      </c>
      <c r="J31" s="9">
        <v>0</v>
      </c>
      <c r="K31" s="16">
        <v>0</v>
      </c>
      <c r="L31" s="8">
        <v>0</v>
      </c>
      <c r="M31" s="9">
        <v>0</v>
      </c>
      <c r="N31" s="16">
        <v>0</v>
      </c>
      <c r="O31" s="8">
        <v>0</v>
      </c>
      <c r="P31" s="9">
        <v>0</v>
      </c>
      <c r="Q31" s="10">
        <f t="shared" si="1"/>
        <v>719</v>
      </c>
      <c r="R31" s="9">
        <f t="shared" si="2"/>
        <v>2</v>
      </c>
      <c r="S31" s="9">
        <f t="shared" si="3"/>
        <v>721</v>
      </c>
    </row>
    <row r="32" spans="1:19" ht="12.75">
      <c r="A32" s="27" t="s">
        <v>313</v>
      </c>
      <c r="B32" s="16">
        <v>0</v>
      </c>
      <c r="C32" s="8">
        <v>0</v>
      </c>
      <c r="D32" s="9">
        <v>0</v>
      </c>
      <c r="E32" s="427">
        <v>578</v>
      </c>
      <c r="F32" s="8">
        <v>1</v>
      </c>
      <c r="G32" s="9">
        <f t="shared" si="0"/>
        <v>579</v>
      </c>
      <c r="H32" s="16">
        <v>0</v>
      </c>
      <c r="I32" s="8">
        <v>1</v>
      </c>
      <c r="J32" s="9">
        <v>1</v>
      </c>
      <c r="K32" s="16">
        <v>0</v>
      </c>
      <c r="L32" s="8">
        <v>0</v>
      </c>
      <c r="M32" s="9">
        <v>0</v>
      </c>
      <c r="N32" s="16">
        <v>0</v>
      </c>
      <c r="O32" s="8">
        <v>0</v>
      </c>
      <c r="P32" s="9">
        <v>0</v>
      </c>
      <c r="Q32" s="10">
        <f t="shared" si="1"/>
        <v>578</v>
      </c>
      <c r="R32" s="9">
        <f t="shared" si="2"/>
        <v>2</v>
      </c>
      <c r="S32" s="9">
        <f t="shared" si="3"/>
        <v>580</v>
      </c>
    </row>
    <row r="33" spans="1:19" ht="12.75">
      <c r="A33" s="27" t="s">
        <v>314</v>
      </c>
      <c r="B33" s="16">
        <v>0</v>
      </c>
      <c r="C33" s="8">
        <v>3</v>
      </c>
      <c r="D33" s="9">
        <v>3</v>
      </c>
      <c r="E33" s="427">
        <v>454</v>
      </c>
      <c r="F33" s="8">
        <v>1</v>
      </c>
      <c r="G33" s="9">
        <f t="shared" si="0"/>
        <v>455</v>
      </c>
      <c r="H33" s="16">
        <v>1</v>
      </c>
      <c r="I33" s="8">
        <v>1</v>
      </c>
      <c r="J33" s="9">
        <v>2</v>
      </c>
      <c r="K33" s="16">
        <v>0</v>
      </c>
      <c r="L33" s="8">
        <v>0</v>
      </c>
      <c r="M33" s="9">
        <v>0</v>
      </c>
      <c r="N33" s="16">
        <v>0</v>
      </c>
      <c r="O33" s="8">
        <v>0</v>
      </c>
      <c r="P33" s="9">
        <v>0</v>
      </c>
      <c r="Q33" s="10">
        <f t="shared" si="1"/>
        <v>455</v>
      </c>
      <c r="R33" s="9">
        <f t="shared" si="2"/>
        <v>5</v>
      </c>
      <c r="S33" s="9">
        <f t="shared" si="3"/>
        <v>460</v>
      </c>
    </row>
    <row r="34" spans="1:19" ht="12.75">
      <c r="A34" s="27" t="s">
        <v>315</v>
      </c>
      <c r="B34" s="16">
        <v>0</v>
      </c>
      <c r="C34" s="8">
        <v>3</v>
      </c>
      <c r="D34" s="9">
        <v>3</v>
      </c>
      <c r="E34" s="427">
        <v>135</v>
      </c>
      <c r="F34" s="8">
        <v>0</v>
      </c>
      <c r="G34" s="9">
        <f t="shared" si="0"/>
        <v>135</v>
      </c>
      <c r="H34" s="16">
        <v>0</v>
      </c>
      <c r="I34" s="8">
        <v>0</v>
      </c>
      <c r="J34" s="9">
        <v>0</v>
      </c>
      <c r="K34" s="16">
        <v>0</v>
      </c>
      <c r="L34" s="8">
        <v>0</v>
      </c>
      <c r="M34" s="9">
        <v>0</v>
      </c>
      <c r="N34" s="16">
        <v>0</v>
      </c>
      <c r="O34" s="8">
        <v>0</v>
      </c>
      <c r="P34" s="9">
        <v>0</v>
      </c>
      <c r="Q34" s="10">
        <f t="shared" si="1"/>
        <v>135</v>
      </c>
      <c r="R34" s="9">
        <f t="shared" si="2"/>
        <v>3</v>
      </c>
      <c r="S34" s="9">
        <f t="shared" si="3"/>
        <v>138</v>
      </c>
    </row>
    <row r="35" spans="1:19" ht="12.75">
      <c r="A35" s="27" t="s">
        <v>316</v>
      </c>
      <c r="B35" s="16">
        <v>1</v>
      </c>
      <c r="C35" s="8">
        <v>1</v>
      </c>
      <c r="D35" s="9">
        <v>2</v>
      </c>
      <c r="E35" s="427">
        <v>95</v>
      </c>
      <c r="F35" s="8">
        <v>1</v>
      </c>
      <c r="G35" s="9">
        <f t="shared" si="0"/>
        <v>96</v>
      </c>
      <c r="H35" s="16">
        <v>0</v>
      </c>
      <c r="I35" s="8">
        <v>0</v>
      </c>
      <c r="J35" s="9">
        <v>0</v>
      </c>
      <c r="K35" s="16">
        <v>0</v>
      </c>
      <c r="L35" s="8">
        <v>0</v>
      </c>
      <c r="M35" s="9">
        <v>0</v>
      </c>
      <c r="N35" s="16">
        <v>0</v>
      </c>
      <c r="O35" s="8">
        <v>0</v>
      </c>
      <c r="P35" s="9">
        <v>0</v>
      </c>
      <c r="Q35" s="10">
        <f t="shared" si="1"/>
        <v>96</v>
      </c>
      <c r="R35" s="9">
        <f t="shared" si="2"/>
        <v>2</v>
      </c>
      <c r="S35" s="9">
        <f t="shared" si="3"/>
        <v>98</v>
      </c>
    </row>
    <row r="36" spans="1:19" ht="12.75">
      <c r="A36" s="27" t="s">
        <v>317</v>
      </c>
      <c r="B36" s="16">
        <v>0</v>
      </c>
      <c r="C36" s="8">
        <v>1</v>
      </c>
      <c r="D36" s="9">
        <v>1</v>
      </c>
      <c r="E36" s="427">
        <v>71</v>
      </c>
      <c r="F36" s="8">
        <v>0</v>
      </c>
      <c r="G36" s="9">
        <f t="shared" si="0"/>
        <v>71</v>
      </c>
      <c r="H36" s="16">
        <v>0</v>
      </c>
      <c r="I36" s="8">
        <v>0</v>
      </c>
      <c r="J36" s="9">
        <v>0</v>
      </c>
      <c r="K36" s="16">
        <v>0</v>
      </c>
      <c r="L36" s="8">
        <v>0</v>
      </c>
      <c r="M36" s="9">
        <v>0</v>
      </c>
      <c r="N36" s="16">
        <v>0</v>
      </c>
      <c r="O36" s="8">
        <v>0</v>
      </c>
      <c r="P36" s="9">
        <v>0</v>
      </c>
      <c r="Q36" s="10">
        <f t="shared" si="1"/>
        <v>71</v>
      </c>
      <c r="R36" s="9">
        <f t="shared" si="2"/>
        <v>1</v>
      </c>
      <c r="S36" s="9">
        <f t="shared" si="3"/>
        <v>72</v>
      </c>
    </row>
    <row r="37" spans="1:19" ht="12.75">
      <c r="A37" s="27" t="s">
        <v>318</v>
      </c>
      <c r="B37" s="16">
        <v>1</v>
      </c>
      <c r="C37" s="8">
        <v>0</v>
      </c>
      <c r="D37" s="9">
        <v>1</v>
      </c>
      <c r="E37" s="427">
        <v>71</v>
      </c>
      <c r="F37" s="8">
        <v>0</v>
      </c>
      <c r="G37" s="9">
        <f t="shared" si="0"/>
        <v>71</v>
      </c>
      <c r="H37" s="16">
        <v>0</v>
      </c>
      <c r="I37" s="8">
        <v>0</v>
      </c>
      <c r="J37" s="9">
        <v>0</v>
      </c>
      <c r="K37" s="16">
        <v>0</v>
      </c>
      <c r="L37" s="8">
        <v>0</v>
      </c>
      <c r="M37" s="9">
        <v>0</v>
      </c>
      <c r="N37" s="16">
        <v>0</v>
      </c>
      <c r="O37" s="8">
        <v>0</v>
      </c>
      <c r="P37" s="9">
        <v>0</v>
      </c>
      <c r="Q37" s="10">
        <f t="shared" si="1"/>
        <v>72</v>
      </c>
      <c r="R37" s="9">
        <f t="shared" si="2"/>
        <v>0</v>
      </c>
      <c r="S37" s="9">
        <f t="shared" si="3"/>
        <v>72</v>
      </c>
    </row>
    <row r="38" spans="1:19" ht="12.75">
      <c r="A38" s="27" t="s">
        <v>319</v>
      </c>
      <c r="B38" s="16">
        <v>0</v>
      </c>
      <c r="C38" s="8">
        <v>1</v>
      </c>
      <c r="D38" s="9">
        <v>1</v>
      </c>
      <c r="E38" s="427">
        <v>42</v>
      </c>
      <c r="F38" s="8">
        <v>0</v>
      </c>
      <c r="G38" s="9">
        <f t="shared" si="0"/>
        <v>42</v>
      </c>
      <c r="H38" s="16">
        <v>0</v>
      </c>
      <c r="I38" s="8">
        <v>0</v>
      </c>
      <c r="J38" s="9">
        <v>0</v>
      </c>
      <c r="K38" s="16">
        <v>0</v>
      </c>
      <c r="L38" s="8">
        <v>0</v>
      </c>
      <c r="M38" s="9">
        <v>0</v>
      </c>
      <c r="N38" s="16">
        <v>0</v>
      </c>
      <c r="O38" s="8">
        <v>0</v>
      </c>
      <c r="P38" s="9">
        <v>0</v>
      </c>
      <c r="Q38" s="10">
        <f t="shared" si="1"/>
        <v>42</v>
      </c>
      <c r="R38" s="9">
        <f t="shared" si="2"/>
        <v>1</v>
      </c>
      <c r="S38" s="9">
        <f t="shared" si="3"/>
        <v>43</v>
      </c>
    </row>
    <row r="39" spans="1:19" ht="12.75">
      <c r="A39" s="27" t="s">
        <v>320</v>
      </c>
      <c r="B39" s="16">
        <v>0</v>
      </c>
      <c r="C39" s="8">
        <v>1</v>
      </c>
      <c r="D39" s="9">
        <v>1</v>
      </c>
      <c r="E39" s="427">
        <v>40</v>
      </c>
      <c r="F39" s="8">
        <v>0</v>
      </c>
      <c r="G39" s="9">
        <f t="shared" si="0"/>
        <v>40</v>
      </c>
      <c r="H39" s="16">
        <v>0</v>
      </c>
      <c r="I39" s="8">
        <v>0</v>
      </c>
      <c r="J39" s="9">
        <v>0</v>
      </c>
      <c r="K39" s="16">
        <v>0</v>
      </c>
      <c r="L39" s="8">
        <v>0</v>
      </c>
      <c r="M39" s="9">
        <v>0</v>
      </c>
      <c r="N39" s="16">
        <v>0</v>
      </c>
      <c r="O39" s="8">
        <v>0</v>
      </c>
      <c r="P39" s="9">
        <v>0</v>
      </c>
      <c r="Q39" s="10">
        <f t="shared" si="1"/>
        <v>40</v>
      </c>
      <c r="R39" s="9">
        <f t="shared" si="2"/>
        <v>1</v>
      </c>
      <c r="S39" s="9">
        <f t="shared" si="3"/>
        <v>41</v>
      </c>
    </row>
    <row r="40" spans="1:19" ht="12.75">
      <c r="A40" s="27" t="s">
        <v>321</v>
      </c>
      <c r="B40" s="16">
        <v>0</v>
      </c>
      <c r="C40" s="8">
        <v>1</v>
      </c>
      <c r="D40" s="9">
        <v>1</v>
      </c>
      <c r="E40" s="427">
        <v>9</v>
      </c>
      <c r="F40" s="8">
        <v>0</v>
      </c>
      <c r="G40" s="9">
        <f t="shared" si="0"/>
        <v>9</v>
      </c>
      <c r="H40" s="16">
        <v>0</v>
      </c>
      <c r="I40" s="8">
        <v>0</v>
      </c>
      <c r="J40" s="9">
        <v>0</v>
      </c>
      <c r="K40" s="16">
        <v>0</v>
      </c>
      <c r="L40" s="8">
        <v>0</v>
      </c>
      <c r="M40" s="9">
        <v>0</v>
      </c>
      <c r="N40" s="16">
        <v>0</v>
      </c>
      <c r="O40" s="8">
        <v>0</v>
      </c>
      <c r="P40" s="9">
        <v>0</v>
      </c>
      <c r="Q40" s="10">
        <f t="shared" si="1"/>
        <v>9</v>
      </c>
      <c r="R40" s="9">
        <f t="shared" si="2"/>
        <v>1</v>
      </c>
      <c r="S40" s="9">
        <f t="shared" si="3"/>
        <v>10</v>
      </c>
    </row>
    <row r="41" spans="1:19" ht="12.75">
      <c r="A41" s="27" t="s">
        <v>322</v>
      </c>
      <c r="B41" s="16">
        <v>0</v>
      </c>
      <c r="C41" s="8">
        <v>1</v>
      </c>
      <c r="D41" s="9">
        <v>1</v>
      </c>
      <c r="E41" s="427">
        <v>7</v>
      </c>
      <c r="F41" s="8">
        <v>0</v>
      </c>
      <c r="G41" s="9">
        <f t="shared" si="0"/>
        <v>7</v>
      </c>
      <c r="H41" s="16">
        <v>0</v>
      </c>
      <c r="I41" s="8">
        <v>0</v>
      </c>
      <c r="J41" s="9">
        <v>0</v>
      </c>
      <c r="K41" s="16">
        <v>0</v>
      </c>
      <c r="L41" s="8">
        <v>0</v>
      </c>
      <c r="M41" s="9">
        <v>0</v>
      </c>
      <c r="N41" s="16">
        <v>0</v>
      </c>
      <c r="O41" s="8">
        <v>0</v>
      </c>
      <c r="P41" s="9">
        <v>0</v>
      </c>
      <c r="Q41" s="10">
        <f t="shared" si="1"/>
        <v>7</v>
      </c>
      <c r="R41" s="9">
        <f t="shared" si="2"/>
        <v>1</v>
      </c>
      <c r="S41" s="9">
        <f t="shared" si="3"/>
        <v>8</v>
      </c>
    </row>
    <row r="42" spans="1:19" ht="12.75">
      <c r="A42" s="27" t="s">
        <v>323</v>
      </c>
      <c r="B42" s="16">
        <v>0</v>
      </c>
      <c r="C42" s="8">
        <v>1</v>
      </c>
      <c r="D42" s="9">
        <v>1</v>
      </c>
      <c r="E42" s="427">
        <v>4</v>
      </c>
      <c r="F42" s="8">
        <v>0</v>
      </c>
      <c r="G42" s="9">
        <f t="shared" si="0"/>
        <v>4</v>
      </c>
      <c r="H42" s="16">
        <v>0</v>
      </c>
      <c r="I42" s="8">
        <v>0</v>
      </c>
      <c r="J42" s="9">
        <v>0</v>
      </c>
      <c r="K42" s="16">
        <v>0</v>
      </c>
      <c r="L42" s="8">
        <v>0</v>
      </c>
      <c r="M42" s="9">
        <v>0</v>
      </c>
      <c r="N42" s="16">
        <v>0</v>
      </c>
      <c r="O42" s="8">
        <v>0</v>
      </c>
      <c r="P42" s="9">
        <v>0</v>
      </c>
      <c r="Q42" s="10">
        <f t="shared" si="1"/>
        <v>4</v>
      </c>
      <c r="R42" s="9">
        <f t="shared" si="2"/>
        <v>1</v>
      </c>
      <c r="S42" s="9">
        <f t="shared" si="3"/>
        <v>5</v>
      </c>
    </row>
    <row r="43" spans="1:19" ht="12.75">
      <c r="A43" s="27" t="s">
        <v>324</v>
      </c>
      <c r="B43" s="16">
        <v>0</v>
      </c>
      <c r="C43" s="8">
        <v>1</v>
      </c>
      <c r="D43" s="9">
        <v>1</v>
      </c>
      <c r="E43" s="427">
        <v>1</v>
      </c>
      <c r="F43" s="8">
        <v>0</v>
      </c>
      <c r="G43" s="9">
        <f t="shared" si="0"/>
        <v>1</v>
      </c>
      <c r="H43" s="16">
        <v>0</v>
      </c>
      <c r="I43" s="8">
        <v>0</v>
      </c>
      <c r="J43" s="9">
        <v>0</v>
      </c>
      <c r="K43" s="16">
        <v>0</v>
      </c>
      <c r="L43" s="8">
        <v>0</v>
      </c>
      <c r="M43" s="9">
        <v>0</v>
      </c>
      <c r="N43" s="16">
        <v>0</v>
      </c>
      <c r="O43" s="8">
        <v>0</v>
      </c>
      <c r="P43" s="9">
        <v>0</v>
      </c>
      <c r="Q43" s="10">
        <f t="shared" si="1"/>
        <v>1</v>
      </c>
      <c r="R43" s="9">
        <f t="shared" si="2"/>
        <v>1</v>
      </c>
      <c r="S43" s="9">
        <f t="shared" si="3"/>
        <v>2</v>
      </c>
    </row>
    <row r="44" spans="1:19" ht="12.75">
      <c r="A44" s="7" t="s">
        <v>11</v>
      </c>
      <c r="B44" s="17">
        <f>SUM(B9:B43)</f>
        <v>1310</v>
      </c>
      <c r="C44" s="15">
        <f aca="true" t="shared" si="4" ref="C44:P44">SUM(C9:C43)</f>
        <v>1066</v>
      </c>
      <c r="D44" s="13">
        <f t="shared" si="4"/>
        <v>2376</v>
      </c>
      <c r="E44" s="428">
        <f t="shared" si="4"/>
        <v>4732</v>
      </c>
      <c r="F44" s="15">
        <f t="shared" si="4"/>
        <v>3932</v>
      </c>
      <c r="G44" s="13">
        <f t="shared" si="0"/>
        <v>8664</v>
      </c>
      <c r="H44" s="17">
        <f t="shared" si="4"/>
        <v>45</v>
      </c>
      <c r="I44" s="15">
        <f t="shared" si="4"/>
        <v>34</v>
      </c>
      <c r="J44" s="13">
        <f t="shared" si="4"/>
        <v>79</v>
      </c>
      <c r="K44" s="17">
        <f t="shared" si="4"/>
        <v>82</v>
      </c>
      <c r="L44" s="15">
        <f t="shared" si="4"/>
        <v>35</v>
      </c>
      <c r="M44" s="13">
        <f t="shared" si="4"/>
        <v>117</v>
      </c>
      <c r="N44" s="17">
        <f t="shared" si="4"/>
        <v>38</v>
      </c>
      <c r="O44" s="15">
        <f t="shared" si="4"/>
        <v>28</v>
      </c>
      <c r="P44" s="13">
        <f t="shared" si="4"/>
        <v>66</v>
      </c>
      <c r="Q44" s="14">
        <f t="shared" si="1"/>
        <v>6207</v>
      </c>
      <c r="R44" s="13">
        <f t="shared" si="2"/>
        <v>5095</v>
      </c>
      <c r="S44" s="15">
        <f t="shared" si="3"/>
        <v>11302</v>
      </c>
    </row>
    <row r="45" spans="18:20" ht="12.75">
      <c r="R45" s="11"/>
      <c r="S45" s="11"/>
      <c r="T45" s="11"/>
    </row>
    <row r="46" spans="1:5" ht="18">
      <c r="A46" s="305"/>
      <c r="E46" s="416"/>
    </row>
  </sheetData>
  <mergeCells count="9">
    <mergeCell ref="A2:S2"/>
    <mergeCell ref="N6:P6"/>
    <mergeCell ref="N7:P7"/>
    <mergeCell ref="A4:S4"/>
    <mergeCell ref="B6:D6"/>
    <mergeCell ref="Q6:S6"/>
    <mergeCell ref="K6:M6"/>
    <mergeCell ref="H6:J6"/>
    <mergeCell ref="E6:G6"/>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85"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Y62"/>
  <sheetViews>
    <sheetView workbookViewId="0" topLeftCell="A1">
      <selection activeCell="G46" sqref="G46"/>
    </sheetView>
  </sheetViews>
  <sheetFormatPr defaultColWidth="9.140625" defaultRowHeight="12.75"/>
  <cols>
    <col min="1" max="1" width="16.421875" style="436" customWidth="1"/>
    <col min="2" max="23" width="7.00390625" style="304" customWidth="1"/>
    <col min="24" max="24" width="8.421875" style="304" customWidth="1"/>
    <col min="25" max="25" width="7.00390625" style="436" customWidth="1"/>
    <col min="26" max="28" width="7.00390625" style="304" customWidth="1"/>
    <col min="29" max="16384" width="9.140625" style="304" customWidth="1"/>
  </cols>
  <sheetData>
    <row r="1" ht="12.75">
      <c r="A1" s="311" t="s">
        <v>288</v>
      </c>
    </row>
    <row r="2" spans="1:25" ht="12.75">
      <c r="A2" s="473" t="s">
        <v>191</v>
      </c>
      <c r="B2" s="473"/>
      <c r="C2" s="473"/>
      <c r="D2" s="473"/>
      <c r="E2" s="473"/>
      <c r="F2" s="473"/>
      <c r="G2" s="473"/>
      <c r="H2" s="473"/>
      <c r="I2" s="473"/>
      <c r="J2" s="473"/>
      <c r="K2" s="473"/>
      <c r="L2" s="473"/>
      <c r="M2" s="473"/>
      <c r="N2" s="473"/>
      <c r="O2" s="473"/>
      <c r="P2" s="473"/>
      <c r="Q2" s="473"/>
      <c r="R2" s="473"/>
      <c r="S2" s="473"/>
      <c r="T2" s="473"/>
      <c r="U2" s="473"/>
      <c r="V2" s="473"/>
      <c r="W2" s="473"/>
      <c r="X2" s="473"/>
      <c r="Y2" s="473"/>
    </row>
    <row r="3" spans="1:25" ht="12.75">
      <c r="A3" s="437"/>
      <c r="B3" s="437"/>
      <c r="C3" s="437"/>
      <c r="D3" s="437"/>
      <c r="E3" s="437"/>
      <c r="F3" s="437"/>
      <c r="G3" s="437"/>
      <c r="H3" s="437"/>
      <c r="I3" s="437"/>
      <c r="J3" s="437"/>
      <c r="K3" s="437"/>
      <c r="L3" s="437"/>
      <c r="M3" s="437"/>
      <c r="N3" s="437"/>
      <c r="O3" s="437"/>
      <c r="P3" s="437"/>
      <c r="Q3" s="437"/>
      <c r="R3" s="437"/>
      <c r="S3" s="437"/>
      <c r="T3" s="437"/>
      <c r="U3" s="437"/>
      <c r="V3" s="437"/>
      <c r="W3" s="437"/>
      <c r="X3" s="437"/>
      <c r="Y3" s="437"/>
    </row>
    <row r="4" spans="1:25" ht="12.75">
      <c r="A4" s="473" t="s">
        <v>192</v>
      </c>
      <c r="B4" s="473"/>
      <c r="C4" s="473"/>
      <c r="D4" s="473"/>
      <c r="E4" s="473"/>
      <c r="F4" s="473"/>
      <c r="G4" s="473"/>
      <c r="H4" s="473"/>
      <c r="I4" s="473"/>
      <c r="J4" s="473"/>
      <c r="K4" s="473"/>
      <c r="L4" s="473"/>
      <c r="M4" s="473"/>
      <c r="N4" s="473"/>
      <c r="O4" s="473"/>
      <c r="P4" s="473"/>
      <c r="Q4" s="473"/>
      <c r="R4" s="473"/>
      <c r="S4" s="473"/>
      <c r="T4" s="473"/>
      <c r="U4" s="473"/>
      <c r="V4" s="473"/>
      <c r="W4" s="473"/>
      <c r="X4" s="473"/>
      <c r="Y4" s="473"/>
    </row>
    <row r="5" ht="13.5" thickBot="1"/>
    <row r="6" spans="1:25" ht="12.75">
      <c r="A6" s="438"/>
      <c r="B6" s="474" t="s">
        <v>193</v>
      </c>
      <c r="C6" s="460"/>
      <c r="D6" s="460"/>
      <c r="E6" s="460"/>
      <c r="F6" s="460"/>
      <c r="G6" s="461"/>
      <c r="H6" s="474" t="s">
        <v>195</v>
      </c>
      <c r="I6" s="460"/>
      <c r="J6" s="460"/>
      <c r="K6" s="460"/>
      <c r="L6" s="460"/>
      <c r="M6" s="461"/>
      <c r="N6" s="474" t="s">
        <v>194</v>
      </c>
      <c r="O6" s="460"/>
      <c r="P6" s="460"/>
      <c r="Q6" s="460"/>
      <c r="R6" s="460"/>
      <c r="S6" s="461"/>
      <c r="T6" s="474" t="s">
        <v>46</v>
      </c>
      <c r="U6" s="460"/>
      <c r="V6" s="460"/>
      <c r="W6" s="460"/>
      <c r="X6" s="460"/>
      <c r="Y6" s="460"/>
    </row>
    <row r="7" spans="1:25" ht="12.75">
      <c r="A7" s="439"/>
      <c r="B7" s="462" t="s">
        <v>152</v>
      </c>
      <c r="C7" s="454"/>
      <c r="D7" s="454"/>
      <c r="E7" s="454"/>
      <c r="F7" s="455"/>
      <c r="G7" s="440" t="s">
        <v>11</v>
      </c>
      <c r="H7" s="462" t="s">
        <v>152</v>
      </c>
      <c r="I7" s="454"/>
      <c r="J7" s="454"/>
      <c r="K7" s="454"/>
      <c r="L7" s="455"/>
      <c r="M7" s="440" t="s">
        <v>11</v>
      </c>
      <c r="N7" s="462" t="s">
        <v>152</v>
      </c>
      <c r="O7" s="454"/>
      <c r="P7" s="454"/>
      <c r="Q7" s="454"/>
      <c r="R7" s="455"/>
      <c r="S7" s="440" t="s">
        <v>11</v>
      </c>
      <c r="T7" s="462" t="s">
        <v>152</v>
      </c>
      <c r="U7" s="454"/>
      <c r="V7" s="454"/>
      <c r="W7" s="454"/>
      <c r="X7" s="455"/>
      <c r="Y7" s="441" t="s">
        <v>11</v>
      </c>
    </row>
    <row r="8" spans="1:25" s="446" customFormat="1" ht="12.75">
      <c r="A8" s="435" t="s">
        <v>145</v>
      </c>
      <c r="B8" s="442" t="s">
        <v>153</v>
      </c>
      <c r="C8" s="443" t="s">
        <v>154</v>
      </c>
      <c r="D8" s="444" t="s">
        <v>155</v>
      </c>
      <c r="E8" s="444" t="s">
        <v>352</v>
      </c>
      <c r="F8" s="444" t="s">
        <v>156</v>
      </c>
      <c r="G8" s="445"/>
      <c r="H8" s="442" t="s">
        <v>153</v>
      </c>
      <c r="I8" s="443" t="s">
        <v>154</v>
      </c>
      <c r="J8" s="444" t="s">
        <v>155</v>
      </c>
      <c r="K8" s="444" t="s">
        <v>352</v>
      </c>
      <c r="L8" s="444" t="s">
        <v>156</v>
      </c>
      <c r="M8" s="445"/>
      <c r="N8" s="442" t="s">
        <v>153</v>
      </c>
      <c r="O8" s="443" t="s">
        <v>154</v>
      </c>
      <c r="P8" s="444" t="s">
        <v>155</v>
      </c>
      <c r="Q8" s="444" t="s">
        <v>352</v>
      </c>
      <c r="R8" s="444" t="s">
        <v>156</v>
      </c>
      <c r="S8" s="445"/>
      <c r="T8" s="442" t="s">
        <v>153</v>
      </c>
      <c r="U8" s="443" t="s">
        <v>154</v>
      </c>
      <c r="V8" s="444" t="s">
        <v>155</v>
      </c>
      <c r="W8" s="444" t="s">
        <v>352</v>
      </c>
      <c r="X8" s="444" t="s">
        <v>156</v>
      </c>
      <c r="Y8" s="299"/>
    </row>
    <row r="9" spans="1:25" ht="12.75">
      <c r="A9" s="434" t="s">
        <v>157</v>
      </c>
      <c r="B9" s="174">
        <v>4</v>
      </c>
      <c r="C9" s="175">
        <v>510</v>
      </c>
      <c r="D9" s="175">
        <v>2271</v>
      </c>
      <c r="E9" s="175"/>
      <c r="F9" s="175">
        <v>1265</v>
      </c>
      <c r="G9" s="184">
        <v>4050</v>
      </c>
      <c r="H9" s="174">
        <v>38</v>
      </c>
      <c r="I9" s="302">
        <v>1074</v>
      </c>
      <c r="J9" s="302">
        <v>11397</v>
      </c>
      <c r="K9" s="302"/>
      <c r="L9" s="300" t="s">
        <v>196</v>
      </c>
      <c r="M9" s="184">
        <v>12509</v>
      </c>
      <c r="N9" s="174">
        <v>12</v>
      </c>
      <c r="O9" s="302">
        <v>64</v>
      </c>
      <c r="P9" s="302">
        <v>135</v>
      </c>
      <c r="Q9" s="302"/>
      <c r="R9" s="300" t="str">
        <f>"(3)"</f>
        <v>(3)</v>
      </c>
      <c r="S9" s="184">
        <v>211</v>
      </c>
      <c r="T9" s="174">
        <v>54</v>
      </c>
      <c r="U9" s="302">
        <v>1648</v>
      </c>
      <c r="V9" s="302">
        <v>13803</v>
      </c>
      <c r="W9" s="302"/>
      <c r="X9" s="300" t="s">
        <v>239</v>
      </c>
      <c r="Y9" s="174">
        <v>16770</v>
      </c>
    </row>
    <row r="10" spans="1:25" ht="12.75">
      <c r="A10" s="434" t="s">
        <v>158</v>
      </c>
      <c r="B10" s="174">
        <v>10</v>
      </c>
      <c r="C10" s="175">
        <v>513</v>
      </c>
      <c r="D10" s="175">
        <v>2247</v>
      </c>
      <c r="E10" s="175"/>
      <c r="F10" s="175">
        <v>1317</v>
      </c>
      <c r="G10" s="174">
        <v>4087</v>
      </c>
      <c r="H10" s="174">
        <v>59</v>
      </c>
      <c r="I10" s="302">
        <v>1038</v>
      </c>
      <c r="J10" s="302">
        <v>11106</v>
      </c>
      <c r="K10" s="302"/>
      <c r="L10" s="300" t="s">
        <v>196</v>
      </c>
      <c r="M10" s="184">
        <v>12203</v>
      </c>
      <c r="N10" s="174">
        <v>13</v>
      </c>
      <c r="O10" s="302">
        <v>64</v>
      </c>
      <c r="P10" s="302">
        <v>192</v>
      </c>
      <c r="Q10" s="302"/>
      <c r="R10" s="300" t="s">
        <v>196</v>
      </c>
      <c r="S10" s="174">
        <v>269</v>
      </c>
      <c r="T10" s="174">
        <v>82</v>
      </c>
      <c r="U10" s="302">
        <v>1615</v>
      </c>
      <c r="V10" s="302">
        <v>13545</v>
      </c>
      <c r="W10" s="302"/>
      <c r="X10" s="300" t="s">
        <v>240</v>
      </c>
      <c r="Y10" s="174">
        <v>16559</v>
      </c>
    </row>
    <row r="11" spans="1:25" ht="12.75">
      <c r="A11" s="434" t="s">
        <v>159</v>
      </c>
      <c r="B11" s="174">
        <v>14</v>
      </c>
      <c r="C11" s="175">
        <v>486</v>
      </c>
      <c r="D11" s="175">
        <v>2273</v>
      </c>
      <c r="E11" s="175"/>
      <c r="F11" s="175">
        <v>1405</v>
      </c>
      <c r="G11" s="174">
        <v>4178</v>
      </c>
      <c r="H11" s="174">
        <v>49</v>
      </c>
      <c r="I11" s="302">
        <v>892</v>
      </c>
      <c r="J11" s="302">
        <v>10512</v>
      </c>
      <c r="K11" s="302"/>
      <c r="L11" s="300" t="s">
        <v>196</v>
      </c>
      <c r="M11" s="184">
        <v>11453</v>
      </c>
      <c r="N11" s="174">
        <v>8</v>
      </c>
      <c r="O11" s="302">
        <v>65</v>
      </c>
      <c r="P11" s="302">
        <v>184</v>
      </c>
      <c r="Q11" s="302"/>
      <c r="R11" s="300" t="s">
        <v>196</v>
      </c>
      <c r="S11" s="174">
        <v>257</v>
      </c>
      <c r="T11" s="174">
        <v>71</v>
      </c>
      <c r="U11" s="302">
        <v>1443</v>
      </c>
      <c r="V11" s="302">
        <v>12969</v>
      </c>
      <c r="W11" s="302"/>
      <c r="X11" s="300" t="s">
        <v>241</v>
      </c>
      <c r="Y11" s="174">
        <v>15888</v>
      </c>
    </row>
    <row r="12" spans="1:25" ht="12.75">
      <c r="A12" s="434" t="s">
        <v>160</v>
      </c>
      <c r="B12" s="174">
        <v>33</v>
      </c>
      <c r="C12" s="175">
        <v>478</v>
      </c>
      <c r="D12" s="175">
        <v>2195</v>
      </c>
      <c r="E12" s="175"/>
      <c r="F12" s="175">
        <v>1422</v>
      </c>
      <c r="G12" s="174">
        <v>4128</v>
      </c>
      <c r="H12" s="174">
        <v>37</v>
      </c>
      <c r="I12" s="302">
        <v>813</v>
      </c>
      <c r="J12" s="302">
        <v>9985</v>
      </c>
      <c r="K12" s="302"/>
      <c r="L12" s="300" t="s">
        <v>196</v>
      </c>
      <c r="M12" s="184">
        <v>10835</v>
      </c>
      <c r="N12" s="174">
        <v>10</v>
      </c>
      <c r="O12" s="302">
        <v>72</v>
      </c>
      <c r="P12" s="302">
        <v>196</v>
      </c>
      <c r="Q12" s="302"/>
      <c r="R12" s="300" t="s">
        <v>196</v>
      </c>
      <c r="S12" s="174">
        <v>278</v>
      </c>
      <c r="T12" s="174">
        <v>80</v>
      </c>
      <c r="U12" s="302">
        <v>1363</v>
      </c>
      <c r="V12" s="302">
        <v>12376</v>
      </c>
      <c r="W12" s="302"/>
      <c r="X12" s="300" t="s">
        <v>242</v>
      </c>
      <c r="Y12" s="174">
        <v>15241</v>
      </c>
    </row>
    <row r="13" spans="1:25" ht="12.75">
      <c r="A13" s="434" t="s">
        <v>161</v>
      </c>
      <c r="B13" s="174">
        <v>24</v>
      </c>
      <c r="C13" s="175">
        <v>505</v>
      </c>
      <c r="D13" s="175">
        <v>1948</v>
      </c>
      <c r="E13" s="175"/>
      <c r="F13" s="175">
        <v>1277</v>
      </c>
      <c r="G13" s="174">
        <v>3754</v>
      </c>
      <c r="H13" s="174">
        <v>44</v>
      </c>
      <c r="I13" s="302">
        <v>765</v>
      </c>
      <c r="J13" s="302">
        <v>9373</v>
      </c>
      <c r="K13" s="302"/>
      <c r="L13" s="300" t="s">
        <v>196</v>
      </c>
      <c r="M13" s="184">
        <v>10182</v>
      </c>
      <c r="N13" s="174">
        <v>12</v>
      </c>
      <c r="O13" s="302">
        <v>51</v>
      </c>
      <c r="P13" s="302">
        <v>175</v>
      </c>
      <c r="Q13" s="302"/>
      <c r="R13" s="300" t="s">
        <v>196</v>
      </c>
      <c r="S13" s="174">
        <v>238</v>
      </c>
      <c r="T13" s="174">
        <v>80</v>
      </c>
      <c r="U13" s="302">
        <v>1321</v>
      </c>
      <c r="V13" s="302">
        <v>11496</v>
      </c>
      <c r="W13" s="302"/>
      <c r="X13" s="300" t="s">
        <v>243</v>
      </c>
      <c r="Y13" s="174">
        <v>14174</v>
      </c>
    </row>
    <row r="14" spans="1:25" ht="12.75">
      <c r="A14" s="434" t="s">
        <v>162</v>
      </c>
      <c r="B14" s="174">
        <v>19</v>
      </c>
      <c r="C14" s="175">
        <v>449</v>
      </c>
      <c r="D14" s="175">
        <v>2022</v>
      </c>
      <c r="E14" s="175"/>
      <c r="F14" s="300" t="str">
        <f>"(2)"</f>
        <v>(2)</v>
      </c>
      <c r="G14" s="174">
        <v>2490</v>
      </c>
      <c r="H14" s="174">
        <v>41</v>
      </c>
      <c r="I14" s="302">
        <v>733</v>
      </c>
      <c r="J14" s="302">
        <v>8843</v>
      </c>
      <c r="K14" s="302"/>
      <c r="L14" s="300" t="s">
        <v>196</v>
      </c>
      <c r="M14" s="184">
        <v>9617</v>
      </c>
      <c r="N14" s="174">
        <v>10</v>
      </c>
      <c r="O14" s="302">
        <v>47</v>
      </c>
      <c r="P14" s="302">
        <v>163</v>
      </c>
      <c r="Q14" s="302"/>
      <c r="R14" s="300" t="s">
        <v>196</v>
      </c>
      <c r="S14" s="174">
        <v>220</v>
      </c>
      <c r="T14" s="174">
        <v>70</v>
      </c>
      <c r="U14" s="302">
        <v>1229</v>
      </c>
      <c r="V14" s="302">
        <v>11028</v>
      </c>
      <c r="W14" s="302"/>
      <c r="X14" s="300" t="s">
        <v>197</v>
      </c>
      <c r="Y14" s="174">
        <v>12327</v>
      </c>
    </row>
    <row r="15" spans="1:25" ht="12.75">
      <c r="A15" s="434" t="s">
        <v>163</v>
      </c>
      <c r="B15" s="174">
        <v>25</v>
      </c>
      <c r="C15" s="175">
        <v>427</v>
      </c>
      <c r="D15" s="175">
        <v>1889</v>
      </c>
      <c r="E15" s="175"/>
      <c r="F15" s="300" t="s">
        <v>140</v>
      </c>
      <c r="G15" s="174">
        <v>2341</v>
      </c>
      <c r="H15" s="174">
        <v>42</v>
      </c>
      <c r="I15" s="302">
        <v>682</v>
      </c>
      <c r="J15" s="302">
        <v>8010</v>
      </c>
      <c r="K15" s="302"/>
      <c r="L15" s="300" t="s">
        <v>196</v>
      </c>
      <c r="M15" s="184">
        <v>8734</v>
      </c>
      <c r="N15" s="174">
        <v>10</v>
      </c>
      <c r="O15" s="302">
        <v>37</v>
      </c>
      <c r="P15" s="302">
        <v>127</v>
      </c>
      <c r="Q15" s="302"/>
      <c r="R15" s="300" t="s">
        <v>196</v>
      </c>
      <c r="S15" s="174">
        <v>174</v>
      </c>
      <c r="T15" s="174">
        <v>77</v>
      </c>
      <c r="U15" s="302">
        <v>1146</v>
      </c>
      <c r="V15" s="302">
        <v>10026</v>
      </c>
      <c r="W15" s="302"/>
      <c r="X15" s="300" t="s">
        <v>197</v>
      </c>
      <c r="Y15" s="174">
        <v>11249</v>
      </c>
    </row>
    <row r="16" spans="1:25" ht="12.75">
      <c r="A16" s="434" t="s">
        <v>164</v>
      </c>
      <c r="B16" s="174">
        <v>29</v>
      </c>
      <c r="C16" s="175">
        <v>377</v>
      </c>
      <c r="D16" s="175">
        <v>1798</v>
      </c>
      <c r="E16" s="175"/>
      <c r="F16" s="300" t="s">
        <v>140</v>
      </c>
      <c r="G16" s="174">
        <v>2204</v>
      </c>
      <c r="H16" s="174">
        <v>43</v>
      </c>
      <c r="I16" s="302">
        <v>758</v>
      </c>
      <c r="J16" s="302">
        <v>7704</v>
      </c>
      <c r="K16" s="302"/>
      <c r="L16" s="300" t="s">
        <v>196</v>
      </c>
      <c r="M16" s="184">
        <v>8505</v>
      </c>
      <c r="N16" s="174">
        <v>12</v>
      </c>
      <c r="O16" s="302">
        <v>27</v>
      </c>
      <c r="P16" s="302">
        <v>145</v>
      </c>
      <c r="Q16" s="302"/>
      <c r="R16" s="300" t="s">
        <v>196</v>
      </c>
      <c r="S16" s="174">
        <v>184</v>
      </c>
      <c r="T16" s="174">
        <v>84</v>
      </c>
      <c r="U16" s="302">
        <v>1162</v>
      </c>
      <c r="V16" s="302">
        <v>9647</v>
      </c>
      <c r="W16" s="302"/>
      <c r="X16" s="300" t="s">
        <v>197</v>
      </c>
      <c r="Y16" s="174">
        <v>10893</v>
      </c>
    </row>
    <row r="17" spans="1:25" ht="12.75">
      <c r="A17" s="434" t="s">
        <v>165</v>
      </c>
      <c r="B17" s="174">
        <v>29</v>
      </c>
      <c r="C17" s="175">
        <v>366</v>
      </c>
      <c r="D17" s="175">
        <v>1725</v>
      </c>
      <c r="E17" s="175"/>
      <c r="F17" s="300" t="s">
        <v>140</v>
      </c>
      <c r="G17" s="174">
        <v>2120</v>
      </c>
      <c r="H17" s="174">
        <v>44</v>
      </c>
      <c r="I17" s="302">
        <v>761</v>
      </c>
      <c r="J17" s="302">
        <v>7224</v>
      </c>
      <c r="K17" s="302"/>
      <c r="L17" s="300" t="s">
        <v>196</v>
      </c>
      <c r="M17" s="184">
        <v>8029</v>
      </c>
      <c r="N17" s="174">
        <v>6</v>
      </c>
      <c r="O17" s="302">
        <v>36</v>
      </c>
      <c r="P17" s="302">
        <v>128</v>
      </c>
      <c r="Q17" s="302"/>
      <c r="R17" s="300" t="s">
        <v>196</v>
      </c>
      <c r="S17" s="174">
        <v>170</v>
      </c>
      <c r="T17" s="174">
        <v>79</v>
      </c>
      <c r="U17" s="302">
        <v>1163</v>
      </c>
      <c r="V17" s="302">
        <v>9077</v>
      </c>
      <c r="W17" s="302"/>
      <c r="X17" s="300" t="s">
        <v>197</v>
      </c>
      <c r="Y17" s="174">
        <v>10319</v>
      </c>
    </row>
    <row r="18" spans="1:25" ht="12.75">
      <c r="A18" s="434" t="s">
        <v>166</v>
      </c>
      <c r="B18" s="174">
        <v>42</v>
      </c>
      <c r="C18" s="175">
        <v>360</v>
      </c>
      <c r="D18" s="175">
        <v>1678</v>
      </c>
      <c r="E18" s="175"/>
      <c r="F18" s="300" t="s">
        <v>140</v>
      </c>
      <c r="G18" s="174">
        <v>2080</v>
      </c>
      <c r="H18" s="174">
        <v>40</v>
      </c>
      <c r="I18" s="302">
        <v>741</v>
      </c>
      <c r="J18" s="302">
        <v>6934</v>
      </c>
      <c r="K18" s="302"/>
      <c r="L18" s="300" t="s">
        <v>196</v>
      </c>
      <c r="M18" s="184">
        <v>7715</v>
      </c>
      <c r="N18" s="174">
        <v>9</v>
      </c>
      <c r="O18" s="302">
        <v>34</v>
      </c>
      <c r="P18" s="302">
        <v>161</v>
      </c>
      <c r="Q18" s="302"/>
      <c r="R18" s="300" t="s">
        <v>196</v>
      </c>
      <c r="S18" s="174">
        <v>204</v>
      </c>
      <c r="T18" s="174">
        <v>91</v>
      </c>
      <c r="U18" s="302">
        <v>1135</v>
      </c>
      <c r="V18" s="302">
        <v>8773</v>
      </c>
      <c r="W18" s="302"/>
      <c r="X18" s="300" t="s">
        <v>197</v>
      </c>
      <c r="Y18" s="174">
        <v>9999</v>
      </c>
    </row>
    <row r="19" spans="1:25" ht="12.75">
      <c r="A19" s="434" t="s">
        <v>198</v>
      </c>
      <c r="B19" s="174">
        <v>60</v>
      </c>
      <c r="C19" s="175">
        <v>499</v>
      </c>
      <c r="D19" s="175">
        <v>1628</v>
      </c>
      <c r="E19" s="175"/>
      <c r="F19" s="300" t="s">
        <v>140</v>
      </c>
      <c r="G19" s="301">
        <v>2187</v>
      </c>
      <c r="H19" s="174">
        <v>37</v>
      </c>
      <c r="I19" s="302">
        <v>768</v>
      </c>
      <c r="J19" s="302">
        <v>6867</v>
      </c>
      <c r="K19" s="302"/>
      <c r="L19" s="300" t="s">
        <v>196</v>
      </c>
      <c r="M19" s="301">
        <v>7672</v>
      </c>
      <c r="N19" s="174">
        <v>8</v>
      </c>
      <c r="O19" s="302">
        <v>47</v>
      </c>
      <c r="P19" s="302">
        <v>164</v>
      </c>
      <c r="Q19" s="302"/>
      <c r="R19" s="300" t="s">
        <v>196</v>
      </c>
      <c r="S19" s="301">
        <v>219</v>
      </c>
      <c r="T19" s="174">
        <v>105</v>
      </c>
      <c r="U19" s="302">
        <v>1314</v>
      </c>
      <c r="V19" s="302">
        <v>8659</v>
      </c>
      <c r="W19" s="302"/>
      <c r="X19" s="300" t="s">
        <v>197</v>
      </c>
      <c r="Y19" s="303">
        <v>10078</v>
      </c>
    </row>
    <row r="20" spans="1:25" ht="12.75">
      <c r="A20" s="434" t="s">
        <v>168</v>
      </c>
      <c r="B20" s="174">
        <v>56</v>
      </c>
      <c r="C20" s="175">
        <v>537</v>
      </c>
      <c r="D20" s="175">
        <v>1567</v>
      </c>
      <c r="E20" s="175"/>
      <c r="F20" s="300" t="s">
        <v>140</v>
      </c>
      <c r="G20" s="301">
        <v>2160</v>
      </c>
      <c r="H20" s="174">
        <v>46</v>
      </c>
      <c r="I20" s="302">
        <v>836</v>
      </c>
      <c r="J20" s="302">
        <v>7064</v>
      </c>
      <c r="K20" s="302"/>
      <c r="L20" s="300" t="s">
        <v>196</v>
      </c>
      <c r="M20" s="301">
        <v>7946</v>
      </c>
      <c r="N20" s="174">
        <v>8</v>
      </c>
      <c r="O20" s="302">
        <v>36</v>
      </c>
      <c r="P20" s="302">
        <v>113</v>
      </c>
      <c r="Q20" s="302"/>
      <c r="R20" s="300" t="s">
        <v>196</v>
      </c>
      <c r="S20" s="301">
        <v>157</v>
      </c>
      <c r="T20" s="174">
        <v>110</v>
      </c>
      <c r="U20" s="302">
        <v>1409</v>
      </c>
      <c r="V20" s="302">
        <v>8744</v>
      </c>
      <c r="W20" s="302"/>
      <c r="X20" s="300" t="s">
        <v>197</v>
      </c>
      <c r="Y20" s="303">
        <v>10263</v>
      </c>
    </row>
    <row r="21" spans="1:25" ht="12.75">
      <c r="A21" s="434" t="s">
        <v>169</v>
      </c>
      <c r="B21" s="174">
        <v>57</v>
      </c>
      <c r="C21" s="175">
        <v>502</v>
      </c>
      <c r="D21" s="175">
        <v>1559</v>
      </c>
      <c r="E21" s="175"/>
      <c r="F21" s="300" t="s">
        <v>140</v>
      </c>
      <c r="G21" s="301">
        <v>2118</v>
      </c>
      <c r="H21" s="174">
        <v>40</v>
      </c>
      <c r="I21" s="302">
        <v>806</v>
      </c>
      <c r="J21" s="302">
        <v>7072</v>
      </c>
      <c r="K21" s="302"/>
      <c r="L21" s="300" t="s">
        <v>196</v>
      </c>
      <c r="M21" s="301">
        <v>7918</v>
      </c>
      <c r="N21" s="174">
        <v>13</v>
      </c>
      <c r="O21" s="302">
        <v>45</v>
      </c>
      <c r="P21" s="302">
        <v>110</v>
      </c>
      <c r="Q21" s="302"/>
      <c r="R21" s="300" t="s">
        <v>196</v>
      </c>
      <c r="S21" s="301">
        <v>168</v>
      </c>
      <c r="T21" s="174">
        <v>110</v>
      </c>
      <c r="U21" s="302">
        <v>1353</v>
      </c>
      <c r="V21" s="302">
        <v>8741</v>
      </c>
      <c r="W21" s="302"/>
      <c r="X21" s="300" t="s">
        <v>197</v>
      </c>
      <c r="Y21" s="303">
        <v>10204</v>
      </c>
    </row>
    <row r="22" spans="1:25" ht="12.75">
      <c r="A22" s="434" t="s">
        <v>146</v>
      </c>
      <c r="B22" s="174">
        <v>57</v>
      </c>
      <c r="C22" s="175">
        <v>522</v>
      </c>
      <c r="D22" s="175">
        <v>1522</v>
      </c>
      <c r="E22" s="175"/>
      <c r="F22" s="300" t="s">
        <v>140</v>
      </c>
      <c r="G22" s="301">
        <v>2101</v>
      </c>
      <c r="H22" s="174">
        <v>44</v>
      </c>
      <c r="I22" s="302">
        <v>767</v>
      </c>
      <c r="J22" s="302">
        <v>7154</v>
      </c>
      <c r="K22" s="302"/>
      <c r="L22" s="300" t="s">
        <v>196</v>
      </c>
      <c r="M22" s="301">
        <v>7965</v>
      </c>
      <c r="N22" s="174">
        <v>12</v>
      </c>
      <c r="O22" s="302">
        <v>75</v>
      </c>
      <c r="P22" s="302">
        <v>111</v>
      </c>
      <c r="Q22" s="302"/>
      <c r="R22" s="300" t="s">
        <v>196</v>
      </c>
      <c r="S22" s="301">
        <v>198</v>
      </c>
      <c r="T22" s="174">
        <v>113</v>
      </c>
      <c r="U22" s="302">
        <v>1364</v>
      </c>
      <c r="V22" s="302">
        <v>8787</v>
      </c>
      <c r="W22" s="302"/>
      <c r="X22" s="300" t="s">
        <v>197</v>
      </c>
      <c r="Y22" s="303">
        <v>10264</v>
      </c>
    </row>
    <row r="23" spans="1:25" ht="12.75">
      <c r="A23" s="434" t="s">
        <v>170</v>
      </c>
      <c r="B23" s="174">
        <v>62</v>
      </c>
      <c r="C23" s="175">
        <v>514</v>
      </c>
      <c r="D23" s="175">
        <v>1569</v>
      </c>
      <c r="E23" s="175"/>
      <c r="F23" s="300" t="s">
        <v>140</v>
      </c>
      <c r="G23" s="301">
        <v>2145</v>
      </c>
      <c r="H23" s="174">
        <v>48</v>
      </c>
      <c r="I23" s="302">
        <v>771</v>
      </c>
      <c r="J23" s="302">
        <v>7405</v>
      </c>
      <c r="K23" s="302"/>
      <c r="L23" s="300" t="s">
        <v>196</v>
      </c>
      <c r="M23" s="301">
        <v>8224</v>
      </c>
      <c r="N23" s="174">
        <v>9</v>
      </c>
      <c r="O23" s="302">
        <v>74</v>
      </c>
      <c r="P23" s="302">
        <v>120</v>
      </c>
      <c r="Q23" s="302"/>
      <c r="R23" s="300" t="s">
        <v>196</v>
      </c>
      <c r="S23" s="301">
        <v>203</v>
      </c>
      <c r="T23" s="174">
        <v>119</v>
      </c>
      <c r="U23" s="302">
        <v>1359</v>
      </c>
      <c r="V23" s="302">
        <v>9094</v>
      </c>
      <c r="W23" s="302"/>
      <c r="X23" s="300" t="s">
        <v>197</v>
      </c>
      <c r="Y23" s="303">
        <v>10572</v>
      </c>
    </row>
    <row r="24" spans="1:25" ht="12.75">
      <c r="A24" s="434" t="s">
        <v>171</v>
      </c>
      <c r="B24" s="299">
        <v>54</v>
      </c>
      <c r="C24" s="300">
        <v>491</v>
      </c>
      <c r="D24" s="300">
        <v>1682</v>
      </c>
      <c r="E24" s="300"/>
      <c r="F24" s="300" t="s">
        <v>140</v>
      </c>
      <c r="G24" s="301">
        <v>2227</v>
      </c>
      <c r="H24" s="174">
        <v>61</v>
      </c>
      <c r="I24" s="302">
        <v>747</v>
      </c>
      <c r="J24" s="302">
        <v>7521</v>
      </c>
      <c r="K24" s="302"/>
      <c r="L24" s="300" t="s">
        <v>196</v>
      </c>
      <c r="M24" s="301">
        <v>8329</v>
      </c>
      <c r="N24" s="174">
        <v>11</v>
      </c>
      <c r="O24" s="302">
        <v>71</v>
      </c>
      <c r="P24" s="302">
        <v>130</v>
      </c>
      <c r="Q24" s="302"/>
      <c r="R24" s="300" t="s">
        <v>196</v>
      </c>
      <c r="S24" s="301">
        <v>212</v>
      </c>
      <c r="T24" s="174">
        <v>126</v>
      </c>
      <c r="U24" s="302">
        <v>1309</v>
      </c>
      <c r="V24" s="302">
        <v>9333</v>
      </c>
      <c r="W24" s="302"/>
      <c r="X24" s="300" t="s">
        <v>197</v>
      </c>
      <c r="Y24" s="303">
        <v>10768</v>
      </c>
    </row>
    <row r="25" spans="1:25" ht="12.75">
      <c r="A25" s="434" t="s">
        <v>149</v>
      </c>
      <c r="B25" s="299">
        <v>53</v>
      </c>
      <c r="C25" s="300">
        <v>540</v>
      </c>
      <c r="D25" s="300">
        <v>1705</v>
      </c>
      <c r="E25" s="300"/>
      <c r="F25" s="300" t="s">
        <v>140</v>
      </c>
      <c r="G25" s="301">
        <v>2298</v>
      </c>
      <c r="H25" s="174">
        <v>53</v>
      </c>
      <c r="I25" s="302">
        <v>775</v>
      </c>
      <c r="J25" s="302">
        <v>7660</v>
      </c>
      <c r="K25" s="302"/>
      <c r="L25" s="300" t="s">
        <v>196</v>
      </c>
      <c r="M25" s="301">
        <v>8488</v>
      </c>
      <c r="N25" s="174">
        <v>15</v>
      </c>
      <c r="O25" s="302">
        <v>78</v>
      </c>
      <c r="P25" s="302">
        <v>133</v>
      </c>
      <c r="Q25" s="302"/>
      <c r="R25" s="300" t="s">
        <v>196</v>
      </c>
      <c r="S25" s="301">
        <v>226</v>
      </c>
      <c r="T25" s="174">
        <v>121</v>
      </c>
      <c r="U25" s="302">
        <v>1393</v>
      </c>
      <c r="V25" s="302">
        <v>9498</v>
      </c>
      <c r="W25" s="302"/>
      <c r="X25" s="300" t="s">
        <v>197</v>
      </c>
      <c r="Y25" s="303">
        <v>11012</v>
      </c>
    </row>
    <row r="26" spans="1:25" ht="12.75">
      <c r="A26" s="434" t="s">
        <v>258</v>
      </c>
      <c r="B26" s="299">
        <v>56</v>
      </c>
      <c r="C26" s="300">
        <v>521</v>
      </c>
      <c r="D26" s="300">
        <v>1776</v>
      </c>
      <c r="E26" s="300"/>
      <c r="F26" s="300" t="s">
        <v>140</v>
      </c>
      <c r="G26" s="301">
        <f>SUM(B26:D26)</f>
        <v>2353</v>
      </c>
      <c r="H26" s="174">
        <v>49</v>
      </c>
      <c r="I26" s="302">
        <v>774</v>
      </c>
      <c r="J26" s="302">
        <v>7668</v>
      </c>
      <c r="K26" s="302"/>
      <c r="L26" s="300" t="s">
        <v>196</v>
      </c>
      <c r="M26" s="301">
        <f>SUM(H26:J26)</f>
        <v>8491</v>
      </c>
      <c r="N26" s="174">
        <v>47</v>
      </c>
      <c r="O26" s="302">
        <v>92</v>
      </c>
      <c r="P26" s="302">
        <v>146</v>
      </c>
      <c r="Q26" s="302"/>
      <c r="R26" s="300" t="s">
        <v>196</v>
      </c>
      <c r="S26" s="301">
        <f>SUM(N26:P26)</f>
        <v>285</v>
      </c>
      <c r="T26" s="174">
        <f aca="true" t="shared" si="0" ref="T26:V27">SUM(H26,N26,B26)</f>
        <v>152</v>
      </c>
      <c r="U26" s="175">
        <f t="shared" si="0"/>
        <v>1387</v>
      </c>
      <c r="V26" s="175">
        <f t="shared" si="0"/>
        <v>9590</v>
      </c>
      <c r="W26" s="175"/>
      <c r="X26" s="300" t="s">
        <v>197</v>
      </c>
      <c r="Y26" s="303">
        <f>SUM(T26:V26)</f>
        <v>11129</v>
      </c>
    </row>
    <row r="27" spans="1:25" ht="12.75">
      <c r="A27" s="434" t="s">
        <v>355</v>
      </c>
      <c r="B27" s="299">
        <v>70</v>
      </c>
      <c r="C27" s="300">
        <v>464</v>
      </c>
      <c r="D27" s="300">
        <v>1838</v>
      </c>
      <c r="E27" s="300">
        <v>4</v>
      </c>
      <c r="F27" s="300" t="s">
        <v>140</v>
      </c>
      <c r="G27" s="301">
        <f>SUM(B27:E27)</f>
        <v>2376</v>
      </c>
      <c r="H27" s="174">
        <v>57</v>
      </c>
      <c r="I27" s="302">
        <v>790</v>
      </c>
      <c r="J27" s="302">
        <f>7817-132</f>
        <v>7685</v>
      </c>
      <c r="K27" s="302">
        <v>132</v>
      </c>
      <c r="L27" s="300" t="s">
        <v>196</v>
      </c>
      <c r="M27" s="301">
        <f>SUM(H27:K27)</f>
        <v>8664</v>
      </c>
      <c r="N27" s="174">
        <v>23</v>
      </c>
      <c r="O27" s="302">
        <v>102</v>
      </c>
      <c r="P27" s="302">
        <v>104</v>
      </c>
      <c r="Q27" s="302">
        <v>33</v>
      </c>
      <c r="R27" s="300" t="s">
        <v>196</v>
      </c>
      <c r="S27" s="301">
        <f>SUM(N27:Q27)</f>
        <v>262</v>
      </c>
      <c r="T27" s="174">
        <f t="shared" si="0"/>
        <v>150</v>
      </c>
      <c r="U27" s="175">
        <f t="shared" si="0"/>
        <v>1356</v>
      </c>
      <c r="V27" s="175">
        <f t="shared" si="0"/>
        <v>9627</v>
      </c>
      <c r="W27" s="175">
        <f>SUM(K27,Q27,E27)</f>
        <v>169</v>
      </c>
      <c r="X27" s="300" t="s">
        <v>197</v>
      </c>
      <c r="Y27" s="303">
        <f>SUM(T27:W27)</f>
        <v>11302</v>
      </c>
    </row>
    <row r="28" ht="6.75" customHeight="1"/>
    <row r="29" spans="1:24" ht="12.75">
      <c r="A29" s="185" t="s">
        <v>173</v>
      </c>
      <c r="C29" s="447" t="s">
        <v>174</v>
      </c>
      <c r="E29" s="447"/>
      <c r="F29" s="447" t="s">
        <v>175</v>
      </c>
      <c r="J29" s="304" t="s">
        <v>353</v>
      </c>
      <c r="P29" s="447" t="s">
        <v>176</v>
      </c>
      <c r="Q29" s="447"/>
      <c r="X29" s="448"/>
    </row>
    <row r="30" ht="6.75" customHeight="1"/>
    <row r="31" ht="12.75">
      <c r="A31" s="304"/>
    </row>
    <row r="33" ht="12.75">
      <c r="A33" s="449" t="s">
        <v>199</v>
      </c>
    </row>
    <row r="34" ht="13.5" thickBot="1"/>
    <row r="35" spans="1:25" ht="16.5" customHeight="1">
      <c r="A35" s="450" t="s">
        <v>145</v>
      </c>
      <c r="B35" s="451" t="s">
        <v>69</v>
      </c>
      <c r="C35" s="451" t="s">
        <v>70</v>
      </c>
      <c r="D35" s="451" t="s">
        <v>71</v>
      </c>
      <c r="E35" s="452" t="s">
        <v>11</v>
      </c>
      <c r="X35" s="436"/>
      <c r="Y35" s="304"/>
    </row>
    <row r="36" spans="1:25" ht="12.75">
      <c r="A36" s="434" t="s">
        <v>157</v>
      </c>
      <c r="B36" s="184">
        <v>44</v>
      </c>
      <c r="C36" s="184">
        <v>127</v>
      </c>
      <c r="D36" s="184">
        <v>5</v>
      </c>
      <c r="E36" s="448">
        <f aca="true" t="shared" si="1" ref="E36:E54">SUM(B36:D36)</f>
        <v>176</v>
      </c>
      <c r="F36" s="448"/>
      <c r="X36" s="436"/>
      <c r="Y36" s="304"/>
    </row>
    <row r="37" spans="1:25" ht="12.75">
      <c r="A37" s="434" t="s">
        <v>158</v>
      </c>
      <c r="B37" s="184">
        <v>45</v>
      </c>
      <c r="C37" s="184">
        <v>124</v>
      </c>
      <c r="D37" s="184">
        <v>6</v>
      </c>
      <c r="E37" s="448">
        <f t="shared" si="1"/>
        <v>175</v>
      </c>
      <c r="F37" s="448"/>
      <c r="X37" s="436"/>
      <c r="Y37" s="304"/>
    </row>
    <row r="38" spans="1:25" ht="12.75">
      <c r="A38" s="434" t="s">
        <v>159</v>
      </c>
      <c r="B38" s="184">
        <v>45</v>
      </c>
      <c r="C38" s="184">
        <v>120</v>
      </c>
      <c r="D38" s="184">
        <v>6</v>
      </c>
      <c r="E38" s="448">
        <f t="shared" si="1"/>
        <v>171</v>
      </c>
      <c r="F38" s="448"/>
      <c r="X38" s="436"/>
      <c r="Y38" s="304"/>
    </row>
    <row r="39" spans="1:25" ht="12.75">
      <c r="A39" s="434" t="s">
        <v>160</v>
      </c>
      <c r="B39" s="184">
        <v>45</v>
      </c>
      <c r="C39" s="184">
        <v>116</v>
      </c>
      <c r="D39" s="184">
        <v>6</v>
      </c>
      <c r="E39" s="448">
        <f t="shared" si="1"/>
        <v>167</v>
      </c>
      <c r="F39" s="448"/>
      <c r="X39" s="436"/>
      <c r="Y39" s="304"/>
    </row>
    <row r="40" spans="1:25" ht="12.75">
      <c r="A40" s="434" t="s">
        <v>161</v>
      </c>
      <c r="B40" s="184">
        <v>44</v>
      </c>
      <c r="C40" s="184">
        <v>111</v>
      </c>
      <c r="D40" s="184">
        <v>6</v>
      </c>
      <c r="E40" s="448">
        <f t="shared" si="1"/>
        <v>161</v>
      </c>
      <c r="F40" s="448"/>
      <c r="X40" s="436"/>
      <c r="Y40" s="304"/>
    </row>
    <row r="41" spans="1:25" ht="12.75">
      <c r="A41" s="434" t="s">
        <v>162</v>
      </c>
      <c r="B41" s="184">
        <v>43</v>
      </c>
      <c r="C41" s="184">
        <v>108</v>
      </c>
      <c r="D41" s="184">
        <v>6</v>
      </c>
      <c r="E41" s="448">
        <f t="shared" si="1"/>
        <v>157</v>
      </c>
      <c r="F41" s="448"/>
      <c r="X41" s="436"/>
      <c r="Y41" s="304"/>
    </row>
    <row r="42" spans="1:25" ht="12.75">
      <c r="A42" s="434" t="s">
        <v>163</v>
      </c>
      <c r="B42" s="184">
        <v>41</v>
      </c>
      <c r="C42" s="184">
        <v>102</v>
      </c>
      <c r="D42" s="184">
        <v>5</v>
      </c>
      <c r="E42" s="448">
        <f t="shared" si="1"/>
        <v>148</v>
      </c>
      <c r="F42" s="448"/>
      <c r="X42" s="436"/>
      <c r="Y42" s="304"/>
    </row>
    <row r="43" spans="1:25" ht="12.75">
      <c r="A43" s="434" t="s">
        <v>164</v>
      </c>
      <c r="B43" s="184">
        <v>41</v>
      </c>
      <c r="C43" s="184">
        <v>102</v>
      </c>
      <c r="D43" s="184">
        <v>5</v>
      </c>
      <c r="E43" s="448">
        <f t="shared" si="1"/>
        <v>148</v>
      </c>
      <c r="F43" s="448"/>
      <c r="X43" s="436"/>
      <c r="Y43" s="304"/>
    </row>
    <row r="44" spans="1:25" ht="12.75">
      <c r="A44" s="434" t="s">
        <v>165</v>
      </c>
      <c r="B44" s="184">
        <v>40</v>
      </c>
      <c r="C44" s="184">
        <v>99</v>
      </c>
      <c r="D44" s="184">
        <v>4</v>
      </c>
      <c r="E44" s="448">
        <f t="shared" si="1"/>
        <v>143</v>
      </c>
      <c r="F44" s="448"/>
      <c r="X44" s="436"/>
      <c r="Y44" s="304"/>
    </row>
    <row r="45" spans="1:25" ht="12.75">
      <c r="A45" s="434" t="s">
        <v>166</v>
      </c>
      <c r="B45" s="184">
        <v>39</v>
      </c>
      <c r="C45" s="184">
        <v>99</v>
      </c>
      <c r="D45" s="184">
        <v>5</v>
      </c>
      <c r="E45" s="448">
        <f t="shared" si="1"/>
        <v>143</v>
      </c>
      <c r="F45" s="448"/>
      <c r="X45" s="436"/>
      <c r="Y45" s="304"/>
    </row>
    <row r="46" spans="1:25" ht="12.75">
      <c r="A46" s="434" t="s">
        <v>167</v>
      </c>
      <c r="B46" s="184">
        <v>38</v>
      </c>
      <c r="C46" s="184">
        <v>96</v>
      </c>
      <c r="D46" s="184">
        <v>5</v>
      </c>
      <c r="E46" s="448">
        <f t="shared" si="1"/>
        <v>139</v>
      </c>
      <c r="F46" s="448"/>
      <c r="X46" s="436"/>
      <c r="Y46" s="304"/>
    </row>
    <row r="47" spans="1:25" ht="12.75">
      <c r="A47" s="434" t="s">
        <v>168</v>
      </c>
      <c r="B47" s="184">
        <v>38</v>
      </c>
      <c r="C47" s="184">
        <v>96</v>
      </c>
      <c r="D47" s="184">
        <v>4</v>
      </c>
      <c r="E47" s="448">
        <f t="shared" si="1"/>
        <v>138</v>
      </c>
      <c r="F47" s="448"/>
      <c r="X47" s="436"/>
      <c r="Y47" s="304"/>
    </row>
    <row r="48" spans="1:25" ht="12.75">
      <c r="A48" s="434" t="s">
        <v>169</v>
      </c>
      <c r="B48" s="184">
        <v>36</v>
      </c>
      <c r="C48" s="184">
        <v>95</v>
      </c>
      <c r="D48" s="184">
        <v>4</v>
      </c>
      <c r="E48" s="448">
        <f t="shared" si="1"/>
        <v>135</v>
      </c>
      <c r="F48" s="448"/>
      <c r="X48" s="436"/>
      <c r="Y48" s="304"/>
    </row>
    <row r="49" spans="1:25" ht="12.75">
      <c r="A49" s="434" t="s">
        <v>146</v>
      </c>
      <c r="B49" s="184">
        <v>36</v>
      </c>
      <c r="C49" s="184">
        <v>94</v>
      </c>
      <c r="D49" s="184">
        <v>4</v>
      </c>
      <c r="E49" s="448">
        <f t="shared" si="1"/>
        <v>134</v>
      </c>
      <c r="F49" s="448"/>
      <c r="X49" s="436"/>
      <c r="Y49" s="304"/>
    </row>
    <row r="50" spans="1:25" ht="12.75">
      <c r="A50" s="434" t="s">
        <v>170</v>
      </c>
      <c r="B50" s="184">
        <v>34</v>
      </c>
      <c r="C50" s="184">
        <v>98</v>
      </c>
      <c r="D50" s="184">
        <v>4</v>
      </c>
      <c r="E50" s="448">
        <f t="shared" si="1"/>
        <v>136</v>
      </c>
      <c r="F50" s="448"/>
      <c r="X50" s="436"/>
      <c r="Y50" s="304"/>
    </row>
    <row r="51" spans="1:25" ht="12.75">
      <c r="A51" s="434" t="s">
        <v>171</v>
      </c>
      <c r="B51" s="298">
        <v>34</v>
      </c>
      <c r="C51" s="184">
        <v>96</v>
      </c>
      <c r="D51" s="184">
        <v>4</v>
      </c>
      <c r="E51" s="448">
        <f t="shared" si="1"/>
        <v>134</v>
      </c>
      <c r="F51" s="448"/>
      <c r="X51" s="436"/>
      <c r="Y51" s="304"/>
    </row>
    <row r="52" spans="1:25" ht="12.75">
      <c r="A52" s="434" t="s">
        <v>149</v>
      </c>
      <c r="B52" s="298">
        <v>33</v>
      </c>
      <c r="C52" s="184">
        <v>97</v>
      </c>
      <c r="D52" s="184">
        <v>4</v>
      </c>
      <c r="E52" s="448">
        <f t="shared" si="1"/>
        <v>134</v>
      </c>
      <c r="F52" s="448"/>
      <c r="X52" s="436"/>
      <c r="Y52" s="304"/>
    </row>
    <row r="53" spans="1:25" ht="12.75">
      <c r="A53" s="434" t="s">
        <v>258</v>
      </c>
      <c r="B53" s="298">
        <v>33</v>
      </c>
      <c r="C53" s="184">
        <v>97</v>
      </c>
      <c r="D53" s="184">
        <v>4</v>
      </c>
      <c r="E53" s="448">
        <f t="shared" si="1"/>
        <v>134</v>
      </c>
      <c r="F53" s="448"/>
      <c r="X53" s="436"/>
      <c r="Y53" s="304"/>
    </row>
    <row r="54" spans="1:25" ht="12.75">
      <c r="A54" s="434" t="s">
        <v>289</v>
      </c>
      <c r="B54" s="298">
        <v>32</v>
      </c>
      <c r="C54" s="184">
        <v>98</v>
      </c>
      <c r="D54" s="184">
        <v>4</v>
      </c>
      <c r="E54" s="448">
        <f t="shared" si="1"/>
        <v>134</v>
      </c>
      <c r="F54" s="448"/>
      <c r="X54" s="436"/>
      <c r="Y54" s="304"/>
    </row>
    <row r="55" ht="6.75" customHeight="1"/>
    <row r="56" ht="12.75">
      <c r="A56" s="185" t="s">
        <v>200</v>
      </c>
    </row>
    <row r="57" ht="12.75">
      <c r="A57" s="185" t="s">
        <v>201</v>
      </c>
    </row>
    <row r="58" ht="12.75">
      <c r="A58" s="185" t="s">
        <v>220</v>
      </c>
    </row>
    <row r="59" ht="12.75">
      <c r="A59" s="185" t="s">
        <v>221</v>
      </c>
    </row>
    <row r="60" ht="12.75">
      <c r="A60" s="185" t="s">
        <v>172</v>
      </c>
    </row>
    <row r="61" ht="12.75">
      <c r="A61" s="185" t="s">
        <v>202</v>
      </c>
    </row>
    <row r="62" ht="12.75">
      <c r="A62" s="453" t="s">
        <v>354</v>
      </c>
    </row>
  </sheetData>
  <mergeCells count="10">
    <mergeCell ref="B7:F7"/>
    <mergeCell ref="N7:R7"/>
    <mergeCell ref="H7:L7"/>
    <mergeCell ref="T7:X7"/>
    <mergeCell ref="A2:Y2"/>
    <mergeCell ref="A4:Y4"/>
    <mergeCell ref="B6:G6"/>
    <mergeCell ref="N6:S6"/>
    <mergeCell ref="H6:M6"/>
    <mergeCell ref="T6:Y6"/>
  </mergeCells>
  <printOptions horizontalCentered="1"/>
  <pageMargins left="0.1968503937007874" right="0.1968503937007874" top="0" bottom="0" header="0.5118110236220472" footer="0.5118110236220472"/>
  <pageSetup fitToHeight="1" fitToWidth="1" horizontalDpi="600" verticalDpi="600" orientation="landscape" paperSize="9" scale="74"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A15"/>
  <sheetViews>
    <sheetView workbookViewId="0" topLeftCell="A1">
      <selection activeCell="C24" sqref="C24"/>
    </sheetView>
  </sheetViews>
  <sheetFormatPr defaultColWidth="9.140625" defaultRowHeight="12.75"/>
  <cols>
    <col min="1" max="1" width="12.421875" style="3" customWidth="1"/>
    <col min="2" max="2" width="9.140625" style="3" customWidth="1"/>
    <col min="3" max="4" width="7.00390625" style="0" customWidth="1"/>
    <col min="5" max="5" width="7.00390625" style="3" customWidth="1"/>
    <col min="6" max="7" width="7.00390625" style="0" customWidth="1"/>
    <col min="8" max="8" width="7.00390625" style="3" customWidth="1"/>
    <col min="9" max="10" width="7.00390625" style="0" customWidth="1"/>
    <col min="11" max="11" width="7.00390625" style="3" customWidth="1"/>
    <col min="12" max="13" width="7.00390625" style="0" customWidth="1"/>
    <col min="14" max="23" width="7.00390625" style="3" customWidth="1"/>
    <col min="24" max="25" width="7.00390625" style="0" customWidth="1"/>
    <col min="26" max="26" width="7.00390625" style="3" customWidth="1"/>
    <col min="27" max="30" width="8.140625" style="0" customWidth="1"/>
    <col min="31" max="31" width="10.57421875" style="0" customWidth="1"/>
    <col min="32" max="33" width="9.28125" style="0" customWidth="1"/>
    <col min="34" max="34" width="11.421875" style="0" customWidth="1"/>
    <col min="35" max="35" width="9.57421875" style="0" customWidth="1"/>
    <col min="36" max="36" width="16.00390625" style="0" customWidth="1"/>
    <col min="37" max="37" width="10.57421875" style="0" customWidth="1"/>
  </cols>
  <sheetData>
    <row r="1" spans="1:22" ht="12.75">
      <c r="A1" s="6" t="s">
        <v>288</v>
      </c>
      <c r="B1" s="6"/>
      <c r="R1"/>
      <c r="S1"/>
      <c r="U1"/>
      <c r="V1"/>
    </row>
    <row r="2" spans="1:26" ht="12.75">
      <c r="A2" s="471" t="s">
        <v>191</v>
      </c>
      <c r="B2" s="471"/>
      <c r="C2" s="471"/>
      <c r="D2" s="471"/>
      <c r="E2" s="471"/>
      <c r="F2" s="471"/>
      <c r="G2" s="471"/>
      <c r="H2" s="471"/>
      <c r="I2" s="471"/>
      <c r="J2" s="471"/>
      <c r="K2" s="471"/>
      <c r="L2" s="471"/>
      <c r="M2" s="471"/>
      <c r="N2" s="471"/>
      <c r="O2" s="471"/>
      <c r="P2" s="471"/>
      <c r="Q2" s="471"/>
      <c r="R2" s="471"/>
      <c r="S2" s="471"/>
      <c r="T2" s="471"/>
      <c r="U2" s="471"/>
      <c r="V2" s="471"/>
      <c r="W2" s="471"/>
      <c r="X2" s="471"/>
      <c r="Y2" s="471"/>
      <c r="Z2" s="471"/>
    </row>
    <row r="3" spans="1:22" ht="12.75">
      <c r="A3" s="6"/>
      <c r="B3" s="6"/>
      <c r="R3"/>
      <c r="S3"/>
      <c r="U3"/>
      <c r="V3"/>
    </row>
    <row r="4" spans="1:26" ht="12.75">
      <c r="A4" s="471" t="s">
        <v>142</v>
      </c>
      <c r="B4" s="471"/>
      <c r="C4" s="471"/>
      <c r="D4" s="471"/>
      <c r="E4" s="471"/>
      <c r="F4" s="471"/>
      <c r="G4" s="471"/>
      <c r="H4" s="471"/>
      <c r="I4" s="471"/>
      <c r="J4" s="471"/>
      <c r="K4" s="471"/>
      <c r="L4" s="471"/>
      <c r="M4" s="471"/>
      <c r="N4" s="471"/>
      <c r="O4" s="471"/>
      <c r="P4" s="471"/>
      <c r="Q4" s="471"/>
      <c r="R4" s="471"/>
      <c r="S4" s="471"/>
      <c r="T4" s="471"/>
      <c r="U4" s="471"/>
      <c r="V4" s="471"/>
      <c r="W4" s="471"/>
      <c r="X4" s="471"/>
      <c r="Y4" s="471"/>
      <c r="Z4" s="471"/>
    </row>
    <row r="5" spans="1:27" ht="12.75">
      <c r="A5" s="471" t="s">
        <v>143</v>
      </c>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167"/>
    </row>
    <row r="6" spans="1:2" ht="13.5" thickBot="1">
      <c r="A6" s="6"/>
      <c r="B6" s="6"/>
    </row>
    <row r="7" spans="1:26" s="170" customFormat="1" ht="25.5">
      <c r="A7" s="168"/>
      <c r="B7" s="169" t="s">
        <v>21</v>
      </c>
      <c r="C7" s="456" t="s">
        <v>22</v>
      </c>
      <c r="D7" s="457"/>
      <c r="E7" s="458"/>
      <c r="F7" s="456" t="s">
        <v>23</v>
      </c>
      <c r="G7" s="457"/>
      <c r="H7" s="458"/>
      <c r="I7" s="456" t="s">
        <v>144</v>
      </c>
      <c r="J7" s="457"/>
      <c r="K7" s="458"/>
      <c r="L7" s="456" t="s">
        <v>24</v>
      </c>
      <c r="M7" s="457"/>
      <c r="N7" s="458"/>
      <c r="O7" s="456" t="s">
        <v>25</v>
      </c>
      <c r="P7" s="457"/>
      <c r="Q7" s="458"/>
      <c r="R7" s="456" t="s">
        <v>26</v>
      </c>
      <c r="S7" s="457"/>
      <c r="T7" s="458"/>
      <c r="U7" s="456" t="s">
        <v>27</v>
      </c>
      <c r="V7" s="457"/>
      <c r="W7" s="458"/>
      <c r="X7" s="456" t="s">
        <v>11</v>
      </c>
      <c r="Y7" s="457"/>
      <c r="Z7" s="457"/>
    </row>
    <row r="8" spans="1:26" s="1" customFormat="1" ht="12.75">
      <c r="A8" s="29" t="s">
        <v>145</v>
      </c>
      <c r="B8" s="4"/>
      <c r="C8" s="5" t="s">
        <v>3</v>
      </c>
      <c r="D8" s="4" t="s">
        <v>4</v>
      </c>
      <c r="E8" s="4" t="s">
        <v>12</v>
      </c>
      <c r="F8" s="5" t="s">
        <v>3</v>
      </c>
      <c r="G8" s="4" t="s">
        <v>4</v>
      </c>
      <c r="H8" s="4" t="s">
        <v>12</v>
      </c>
      <c r="I8" s="5" t="s">
        <v>3</v>
      </c>
      <c r="J8" s="4" t="s">
        <v>4</v>
      </c>
      <c r="K8" s="4" t="s">
        <v>12</v>
      </c>
      <c r="L8" s="5" t="s">
        <v>3</v>
      </c>
      <c r="M8" s="4" t="s">
        <v>4</v>
      </c>
      <c r="N8" s="4" t="s">
        <v>12</v>
      </c>
      <c r="O8" s="5" t="s">
        <v>3</v>
      </c>
      <c r="P8" s="4" t="s">
        <v>4</v>
      </c>
      <c r="Q8" s="4" t="s">
        <v>12</v>
      </c>
      <c r="R8" s="5" t="s">
        <v>3</v>
      </c>
      <c r="S8" s="4" t="s">
        <v>4</v>
      </c>
      <c r="T8" s="4" t="s">
        <v>12</v>
      </c>
      <c r="U8" s="5" t="s">
        <v>3</v>
      </c>
      <c r="V8" s="4" t="s">
        <v>4</v>
      </c>
      <c r="W8" s="4" t="s">
        <v>12</v>
      </c>
      <c r="X8" s="5" t="s">
        <v>3</v>
      </c>
      <c r="Y8" s="4" t="s">
        <v>4</v>
      </c>
      <c r="Z8" s="4" t="s">
        <v>12</v>
      </c>
    </row>
    <row r="9" spans="1:26" s="7" customFormat="1" ht="12.75">
      <c r="A9" s="3"/>
      <c r="B9" s="171"/>
      <c r="C9" s="19"/>
      <c r="D9" s="18"/>
      <c r="E9" s="18"/>
      <c r="F9" s="19"/>
      <c r="G9" s="18"/>
      <c r="H9" s="18"/>
      <c r="I9" s="19"/>
      <c r="J9" s="18"/>
      <c r="K9" s="18"/>
      <c r="L9" s="19"/>
      <c r="M9" s="18"/>
      <c r="N9" s="18"/>
      <c r="O9" s="19"/>
      <c r="P9" s="18"/>
      <c r="Q9" s="18"/>
      <c r="R9" s="19"/>
      <c r="S9" s="18"/>
      <c r="T9" s="18"/>
      <c r="U9" s="19"/>
      <c r="V9" s="18"/>
      <c r="W9" s="18"/>
      <c r="X9" s="19"/>
      <c r="Y9" s="18"/>
      <c r="Z9" s="18"/>
    </row>
    <row r="10" spans="1:26" ht="12.75">
      <c r="A10" s="3" t="s">
        <v>146</v>
      </c>
      <c r="B10" s="172">
        <v>4</v>
      </c>
      <c r="C10" s="16">
        <v>23</v>
      </c>
      <c r="D10" s="8">
        <v>16</v>
      </c>
      <c r="E10" s="9">
        <f>SUM(C10:D10)</f>
        <v>39</v>
      </c>
      <c r="F10" s="16">
        <v>0</v>
      </c>
      <c r="G10" s="8">
        <v>0</v>
      </c>
      <c r="H10" s="9">
        <f>SUM(F10:G10)</f>
        <v>0</v>
      </c>
      <c r="I10" s="16">
        <v>128</v>
      </c>
      <c r="J10" s="8">
        <v>130</v>
      </c>
      <c r="K10" s="9">
        <f>SUM(I10:J10)</f>
        <v>258</v>
      </c>
      <c r="L10" s="16">
        <v>4</v>
      </c>
      <c r="M10" s="8">
        <v>3</v>
      </c>
      <c r="N10" s="9">
        <f>SUM(L10:M10)</f>
        <v>7</v>
      </c>
      <c r="O10" s="16">
        <v>95</v>
      </c>
      <c r="P10" s="8">
        <v>64</v>
      </c>
      <c r="Q10" s="9">
        <f>SUM(O10:P10)</f>
        <v>159</v>
      </c>
      <c r="R10" s="16">
        <v>4</v>
      </c>
      <c r="S10" s="8">
        <v>0</v>
      </c>
      <c r="T10" s="9">
        <f>SUM(R10:S10)</f>
        <v>4</v>
      </c>
      <c r="U10" s="16">
        <v>6</v>
      </c>
      <c r="V10" s="8">
        <v>3</v>
      </c>
      <c r="W10" s="9">
        <f>SUM(U10:V10)</f>
        <v>9</v>
      </c>
      <c r="X10" s="10">
        <f aca="true" t="shared" si="0" ref="X10:Y12">C10+F10+I10+L10+O10+R10+U10</f>
        <v>260</v>
      </c>
      <c r="Y10" s="9">
        <f t="shared" si="0"/>
        <v>216</v>
      </c>
      <c r="Z10" s="9">
        <f aca="true" t="shared" si="1" ref="Z10:Z15">SUM(X10:Y10)</f>
        <v>476</v>
      </c>
    </row>
    <row r="11" spans="1:26" ht="12.75">
      <c r="A11" s="3" t="str">
        <f>VALUE(LEFT(A10,4))+1&amp;"-"&amp;VALUE(LEFT(A10,4))+2</f>
        <v>2005-2006</v>
      </c>
      <c r="B11" s="172">
        <v>4</v>
      </c>
      <c r="C11" s="16">
        <v>14</v>
      </c>
      <c r="D11" s="8">
        <v>17</v>
      </c>
      <c r="E11" s="9">
        <f>SUM(C11:D11)</f>
        <v>31</v>
      </c>
      <c r="F11" s="16">
        <v>0</v>
      </c>
      <c r="G11" s="8">
        <v>0</v>
      </c>
      <c r="H11" s="9">
        <f>SUM(F11:G11)</f>
        <v>0</v>
      </c>
      <c r="I11" s="16">
        <v>121</v>
      </c>
      <c r="J11" s="8">
        <v>115</v>
      </c>
      <c r="K11" s="9">
        <f>SUM(I11:J11)</f>
        <v>236</v>
      </c>
      <c r="L11" s="16">
        <v>4</v>
      </c>
      <c r="M11" s="8">
        <v>2</v>
      </c>
      <c r="N11" s="9">
        <f>SUM(L11:M11)</f>
        <v>6</v>
      </c>
      <c r="O11" s="16">
        <v>110</v>
      </c>
      <c r="P11" s="8">
        <v>60</v>
      </c>
      <c r="Q11" s="9">
        <f>SUM(O11:P11)</f>
        <v>170</v>
      </c>
      <c r="R11" s="16">
        <v>2</v>
      </c>
      <c r="S11" s="8">
        <v>3</v>
      </c>
      <c r="T11" s="9">
        <f>SUM(R11:S11)</f>
        <v>5</v>
      </c>
      <c r="U11" s="16">
        <v>5</v>
      </c>
      <c r="V11" s="8">
        <v>2</v>
      </c>
      <c r="W11" s="9">
        <f>SUM(U11:V11)</f>
        <v>7</v>
      </c>
      <c r="X11" s="10">
        <f t="shared" si="0"/>
        <v>256</v>
      </c>
      <c r="Y11" s="9">
        <f t="shared" si="0"/>
        <v>199</v>
      </c>
      <c r="Z11" s="9">
        <f t="shared" si="1"/>
        <v>455</v>
      </c>
    </row>
    <row r="12" spans="1:26" ht="12.75">
      <c r="A12" s="3" t="str">
        <f>VALUE(LEFT(A11,4))+1&amp;"-"&amp;VALUE(LEFT(A11,4))+2</f>
        <v>2006-2007</v>
      </c>
      <c r="B12" s="172">
        <v>4</v>
      </c>
      <c r="C12" s="16">
        <v>21</v>
      </c>
      <c r="D12" s="8">
        <v>22</v>
      </c>
      <c r="E12" s="9">
        <f>SUM(C12:D12)</f>
        <v>43</v>
      </c>
      <c r="F12" s="16">
        <v>0</v>
      </c>
      <c r="G12" s="8">
        <v>0</v>
      </c>
      <c r="H12" s="9">
        <f>SUM(F12:G12)</f>
        <v>0</v>
      </c>
      <c r="I12" s="16">
        <v>126</v>
      </c>
      <c r="J12" s="8">
        <v>129</v>
      </c>
      <c r="K12" s="9">
        <f>SUM(I12:J12)</f>
        <v>255</v>
      </c>
      <c r="L12" s="16">
        <v>10</v>
      </c>
      <c r="M12" s="8">
        <v>2</v>
      </c>
      <c r="N12" s="9">
        <f>SUM(L12:M12)</f>
        <v>12</v>
      </c>
      <c r="O12" s="16">
        <v>72</v>
      </c>
      <c r="P12" s="8">
        <v>52</v>
      </c>
      <c r="Q12" s="9">
        <f>SUM(O12:P12)</f>
        <v>124</v>
      </c>
      <c r="R12" s="16">
        <v>1</v>
      </c>
      <c r="S12" s="8">
        <v>1</v>
      </c>
      <c r="T12" s="9">
        <f>SUM(R12:S12)</f>
        <v>2</v>
      </c>
      <c r="U12" s="16">
        <v>6</v>
      </c>
      <c r="V12" s="8">
        <v>2</v>
      </c>
      <c r="W12" s="9">
        <f>SUM(U12:V12)</f>
        <v>8</v>
      </c>
      <c r="X12" s="10">
        <f t="shared" si="0"/>
        <v>236</v>
      </c>
      <c r="Y12" s="9">
        <f t="shared" si="0"/>
        <v>208</v>
      </c>
      <c r="Z12" s="9">
        <f t="shared" si="1"/>
        <v>444</v>
      </c>
    </row>
    <row r="13" spans="1:26" ht="12.75">
      <c r="A13" s="3" t="str">
        <f>VALUE(LEFT(A12,4))+1&amp;"-"&amp;VALUE(LEFT(A12,4))+2</f>
        <v>2007-2008</v>
      </c>
      <c r="B13" s="172">
        <v>4</v>
      </c>
      <c r="C13" s="16">
        <v>28</v>
      </c>
      <c r="D13" s="8">
        <v>19</v>
      </c>
      <c r="E13" s="9">
        <f>SUM(C13:D13)</f>
        <v>47</v>
      </c>
      <c r="F13" s="16">
        <v>0</v>
      </c>
      <c r="G13" s="8">
        <v>0</v>
      </c>
      <c r="H13" s="9">
        <f>SUM(F13:G13)</f>
        <v>0</v>
      </c>
      <c r="I13" s="16">
        <v>133</v>
      </c>
      <c r="J13" s="8">
        <v>130</v>
      </c>
      <c r="K13" s="9">
        <f>SUM(I13:J13)</f>
        <v>263</v>
      </c>
      <c r="L13" s="16">
        <v>12</v>
      </c>
      <c r="M13" s="8">
        <v>4</v>
      </c>
      <c r="N13" s="9">
        <f>SUM(L13:M13)</f>
        <v>16</v>
      </c>
      <c r="O13" s="16">
        <v>64</v>
      </c>
      <c r="P13" s="8">
        <v>51</v>
      </c>
      <c r="Q13" s="9">
        <f>SUM(O13:P13)</f>
        <v>115</v>
      </c>
      <c r="R13" s="16">
        <v>2</v>
      </c>
      <c r="S13" s="8">
        <v>5</v>
      </c>
      <c r="T13" s="9">
        <f>SUM(R13:S13)</f>
        <v>7</v>
      </c>
      <c r="U13" s="16">
        <v>4</v>
      </c>
      <c r="V13" s="8">
        <v>3</v>
      </c>
      <c r="W13" s="9">
        <f>SUM(U13:V13)</f>
        <v>7</v>
      </c>
      <c r="X13" s="10">
        <f aca="true" t="shared" si="2" ref="X13:Y15">C13+F13+I13+L13+O13+R13+U13</f>
        <v>243</v>
      </c>
      <c r="Y13" s="9">
        <f t="shared" si="2"/>
        <v>212</v>
      </c>
      <c r="Z13" s="9">
        <f t="shared" si="1"/>
        <v>455</v>
      </c>
    </row>
    <row r="14" spans="1:26" ht="12.75">
      <c r="A14" s="3" t="str">
        <f>VALUE(LEFT(A13,4))+1&amp;"-"&amp;VALUE(LEFT(A13,4))+2</f>
        <v>2008-2009</v>
      </c>
      <c r="B14" s="172">
        <v>4</v>
      </c>
      <c r="C14" s="16">
        <v>27</v>
      </c>
      <c r="D14" s="8">
        <v>14</v>
      </c>
      <c r="E14" s="9">
        <v>41</v>
      </c>
      <c r="F14" s="16">
        <v>0</v>
      </c>
      <c r="G14" s="8">
        <v>0</v>
      </c>
      <c r="H14" s="9">
        <v>0</v>
      </c>
      <c r="I14" s="16">
        <v>127</v>
      </c>
      <c r="J14" s="8">
        <v>120</v>
      </c>
      <c r="K14" s="9">
        <v>247</v>
      </c>
      <c r="L14" s="16">
        <v>18</v>
      </c>
      <c r="M14" s="8">
        <v>5</v>
      </c>
      <c r="N14" s="9">
        <v>23</v>
      </c>
      <c r="O14" s="16">
        <v>63</v>
      </c>
      <c r="P14" s="8">
        <v>61</v>
      </c>
      <c r="Q14" s="9">
        <v>124</v>
      </c>
      <c r="R14" s="16">
        <v>3</v>
      </c>
      <c r="S14" s="8">
        <v>3</v>
      </c>
      <c r="T14" s="9">
        <v>6</v>
      </c>
      <c r="U14" s="16">
        <v>5</v>
      </c>
      <c r="V14" s="8">
        <v>3</v>
      </c>
      <c r="W14" s="9">
        <v>8</v>
      </c>
      <c r="X14" s="10">
        <f t="shared" si="2"/>
        <v>243</v>
      </c>
      <c r="Y14" s="9">
        <f t="shared" si="2"/>
        <v>206</v>
      </c>
      <c r="Z14" s="9">
        <f t="shared" si="1"/>
        <v>449</v>
      </c>
    </row>
    <row r="15" spans="1:26" ht="12.75">
      <c r="A15" s="3" t="str">
        <f>VALUE(LEFT(A14,4))+1&amp;"-"&amp;VALUE(LEFT(A14,4))+2</f>
        <v>2009-2010</v>
      </c>
      <c r="B15" s="172">
        <v>4</v>
      </c>
      <c r="C15" s="16">
        <v>26</v>
      </c>
      <c r="D15" s="8">
        <v>11</v>
      </c>
      <c r="E15" s="9">
        <v>37</v>
      </c>
      <c r="F15" s="16">
        <v>0</v>
      </c>
      <c r="G15" s="8">
        <v>0</v>
      </c>
      <c r="H15" s="9">
        <v>0</v>
      </c>
      <c r="I15" s="16">
        <v>122</v>
      </c>
      <c r="J15" s="8">
        <v>116</v>
      </c>
      <c r="K15" s="9">
        <v>238</v>
      </c>
      <c r="L15" s="16">
        <v>17</v>
      </c>
      <c r="M15" s="8">
        <v>7</v>
      </c>
      <c r="N15" s="9">
        <v>24</v>
      </c>
      <c r="O15" s="16">
        <v>70</v>
      </c>
      <c r="P15" s="8">
        <v>63</v>
      </c>
      <c r="Q15" s="9">
        <v>133</v>
      </c>
      <c r="R15" s="16">
        <v>3</v>
      </c>
      <c r="S15" s="8">
        <v>4</v>
      </c>
      <c r="T15" s="9">
        <v>7</v>
      </c>
      <c r="U15" s="16">
        <v>2</v>
      </c>
      <c r="V15" s="8">
        <v>2</v>
      </c>
      <c r="W15" s="9">
        <v>4</v>
      </c>
      <c r="X15" s="10">
        <f t="shared" si="2"/>
        <v>240</v>
      </c>
      <c r="Y15" s="9">
        <f t="shared" si="2"/>
        <v>203</v>
      </c>
      <c r="Z15" s="9">
        <f t="shared" si="1"/>
        <v>443</v>
      </c>
    </row>
  </sheetData>
  <mergeCells count="11">
    <mergeCell ref="R7:T7"/>
    <mergeCell ref="U7:W7"/>
    <mergeCell ref="X7:Z7"/>
    <mergeCell ref="A2:Z2"/>
    <mergeCell ref="A4:Z4"/>
    <mergeCell ref="A5:Z5"/>
    <mergeCell ref="C7:E7"/>
    <mergeCell ref="F7:H7"/>
    <mergeCell ref="I7:K7"/>
    <mergeCell ref="L7:N7"/>
    <mergeCell ref="O7:Q7"/>
  </mergeCells>
  <printOptions/>
  <pageMargins left="0.3937007874015748" right="0.3937007874015748" top="0.984251968503937" bottom="0.984251968503937" header="0.5118110236220472" footer="0.5118110236220472"/>
  <pageSetup fitToHeight="1" fitToWidth="1" horizontalDpi="600" verticalDpi="600" orientation="landscape" paperSize="9" scale="74"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E48" sqref="E48"/>
    </sheetView>
  </sheetViews>
  <sheetFormatPr defaultColWidth="9.140625" defaultRowHeight="12.75"/>
  <cols>
    <col min="1" max="1" width="45.140625" style="0" customWidth="1"/>
    <col min="2" max="2" width="12.421875" style="0" customWidth="1"/>
    <col min="3" max="3" width="13.8515625" style="0" customWidth="1"/>
    <col min="4" max="5" width="12.421875" style="0" customWidth="1"/>
    <col min="6" max="6" width="13.57421875" style="0" customWidth="1"/>
    <col min="7" max="7" width="12.421875" style="0" customWidth="1"/>
    <col min="8" max="10" width="10.7109375" style="0" customWidth="1"/>
  </cols>
  <sheetData>
    <row r="1" s="31" customFormat="1" ht="12.75">
      <c r="A1" s="6" t="s">
        <v>288</v>
      </c>
    </row>
    <row r="2" spans="1:7" s="31" customFormat="1" ht="12.75">
      <c r="A2" s="459" t="s">
        <v>36</v>
      </c>
      <c r="B2" s="459"/>
      <c r="C2" s="459"/>
      <c r="D2" s="459"/>
      <c r="E2" s="459"/>
      <c r="F2" s="459"/>
      <c r="G2" s="459"/>
    </row>
    <row r="3" spans="1:7" s="31" customFormat="1" ht="3.75" customHeight="1">
      <c r="A3" s="32"/>
      <c r="B3" s="32"/>
      <c r="C3" s="32"/>
      <c r="D3" s="32"/>
      <c r="E3" s="32"/>
      <c r="F3" s="32"/>
      <c r="G3" s="32"/>
    </row>
    <row r="4" spans="1:7" s="31" customFormat="1" ht="12.75">
      <c r="A4" s="459" t="s">
        <v>37</v>
      </c>
      <c r="B4" s="459"/>
      <c r="C4" s="459"/>
      <c r="D4" s="459"/>
      <c r="E4" s="459"/>
      <c r="F4" s="459"/>
      <c r="G4" s="459"/>
    </row>
    <row r="5" ht="4.5" customHeight="1" thickBot="1"/>
    <row r="6" spans="1:7" ht="12.75">
      <c r="A6" s="33"/>
      <c r="B6" s="34" t="s">
        <v>38</v>
      </c>
      <c r="C6" s="34" t="s">
        <v>0</v>
      </c>
      <c r="D6" s="34" t="s">
        <v>1</v>
      </c>
      <c r="E6" s="34" t="s">
        <v>2</v>
      </c>
      <c r="F6" s="34" t="s">
        <v>28</v>
      </c>
      <c r="G6" s="35" t="s">
        <v>11</v>
      </c>
    </row>
    <row r="7" spans="2:7" ht="12.75">
      <c r="B7" s="36" t="s">
        <v>39</v>
      </c>
      <c r="C7" s="36"/>
      <c r="D7" s="36"/>
      <c r="E7" s="36"/>
      <c r="F7" s="36" t="s">
        <v>40</v>
      </c>
      <c r="G7" s="37"/>
    </row>
    <row r="8" spans="1:7" ht="12.75">
      <c r="A8" s="38"/>
      <c r="B8" s="39" t="s">
        <v>41</v>
      </c>
      <c r="C8" s="39"/>
      <c r="D8" s="39"/>
      <c r="E8" s="39"/>
      <c r="F8" s="39" t="s">
        <v>42</v>
      </c>
      <c r="G8" s="40"/>
    </row>
    <row r="9" spans="1:6" ht="12.75">
      <c r="A9" s="41" t="s">
        <v>43</v>
      </c>
      <c r="B9" s="42"/>
      <c r="C9" s="42"/>
      <c r="D9" s="42"/>
      <c r="E9" s="42"/>
      <c r="F9" s="42"/>
    </row>
    <row r="10" spans="1:7" ht="12.75">
      <c r="A10" s="43" t="s">
        <v>5</v>
      </c>
      <c r="B10" s="356">
        <v>6</v>
      </c>
      <c r="C10" s="356">
        <v>6</v>
      </c>
      <c r="D10" s="356">
        <v>1</v>
      </c>
      <c r="E10" s="356">
        <v>1</v>
      </c>
      <c r="F10" s="356">
        <v>0</v>
      </c>
      <c r="G10" s="357">
        <v>14</v>
      </c>
    </row>
    <row r="11" spans="1:7" ht="12.75">
      <c r="A11" s="43" t="s">
        <v>6</v>
      </c>
      <c r="B11" s="356">
        <v>3</v>
      </c>
      <c r="C11" s="356">
        <v>7</v>
      </c>
      <c r="D11" s="356">
        <v>0</v>
      </c>
      <c r="E11" s="356">
        <v>0</v>
      </c>
      <c r="F11" s="356">
        <v>0</v>
      </c>
      <c r="G11" s="357">
        <v>10</v>
      </c>
    </row>
    <row r="12" spans="1:7" ht="12.75">
      <c r="A12" s="43" t="s">
        <v>7</v>
      </c>
      <c r="B12" s="356">
        <v>1</v>
      </c>
      <c r="C12" s="356">
        <v>1</v>
      </c>
      <c r="D12" s="356">
        <v>0</v>
      </c>
      <c r="E12" s="356">
        <v>0</v>
      </c>
      <c r="F12" s="356">
        <v>1</v>
      </c>
      <c r="G12" s="357">
        <v>3</v>
      </c>
    </row>
    <row r="13" spans="1:7" ht="12.75">
      <c r="A13" s="43" t="s">
        <v>8</v>
      </c>
      <c r="B13" s="356">
        <v>4</v>
      </c>
      <c r="C13" s="356">
        <v>13</v>
      </c>
      <c r="D13" s="356">
        <v>0</v>
      </c>
      <c r="E13" s="356">
        <v>0</v>
      </c>
      <c r="F13" s="356">
        <v>0</v>
      </c>
      <c r="G13" s="357">
        <v>17</v>
      </c>
    </row>
    <row r="14" spans="1:7" ht="12.75">
      <c r="A14" s="43" t="s">
        <v>9</v>
      </c>
      <c r="B14" s="356">
        <v>6</v>
      </c>
      <c r="C14" s="356">
        <v>8</v>
      </c>
      <c r="D14" s="356">
        <v>0</v>
      </c>
      <c r="E14" s="356">
        <v>1</v>
      </c>
      <c r="F14" s="356">
        <v>0</v>
      </c>
      <c r="G14" s="357">
        <v>15</v>
      </c>
    </row>
    <row r="15" spans="1:7" ht="12.75">
      <c r="A15" s="43" t="s">
        <v>10</v>
      </c>
      <c r="B15" s="356">
        <v>4</v>
      </c>
      <c r="C15" s="356">
        <v>8</v>
      </c>
      <c r="D15" s="356">
        <v>1</v>
      </c>
      <c r="E15" s="356">
        <v>0</v>
      </c>
      <c r="F15" s="356">
        <v>0</v>
      </c>
      <c r="G15" s="357">
        <v>13</v>
      </c>
    </row>
    <row r="16" spans="1:8" ht="12.75">
      <c r="A16" s="45" t="s">
        <v>11</v>
      </c>
      <c r="B16" s="358">
        <v>24</v>
      </c>
      <c r="C16" s="358">
        <v>43</v>
      </c>
      <c r="D16" s="358">
        <v>2</v>
      </c>
      <c r="E16" s="358">
        <v>2</v>
      </c>
      <c r="F16" s="358">
        <v>1</v>
      </c>
      <c r="G16" s="359">
        <v>72</v>
      </c>
      <c r="H16" s="3"/>
    </row>
    <row r="17" spans="1:7" ht="12.75">
      <c r="A17" s="47"/>
      <c r="B17" s="356"/>
      <c r="C17" s="356"/>
      <c r="D17" s="356"/>
      <c r="E17" s="356"/>
      <c r="F17" s="356"/>
      <c r="G17" s="357"/>
    </row>
    <row r="18" spans="1:7" ht="12.75">
      <c r="A18" s="41" t="s">
        <v>44</v>
      </c>
      <c r="B18" s="356"/>
      <c r="C18" s="356"/>
      <c r="D18" s="356"/>
      <c r="E18" s="356"/>
      <c r="F18" s="356"/>
      <c r="G18" s="357"/>
    </row>
    <row r="19" spans="1:7" ht="12.75">
      <c r="A19" s="43" t="s">
        <v>7</v>
      </c>
      <c r="B19" s="356">
        <v>1</v>
      </c>
      <c r="C19" s="356">
        <v>1</v>
      </c>
      <c r="D19" s="356">
        <v>0</v>
      </c>
      <c r="E19" s="360" t="s">
        <v>45</v>
      </c>
      <c r="F19" s="356">
        <v>0</v>
      </c>
      <c r="G19" s="357">
        <v>3</v>
      </c>
    </row>
    <row r="20" spans="1:7" ht="12.75">
      <c r="A20" s="45" t="s">
        <v>11</v>
      </c>
      <c r="B20" s="358">
        <f aca="true" t="shared" si="0" ref="B20:G20">SUM(B19)</f>
        <v>1</v>
      </c>
      <c r="C20" s="358">
        <f t="shared" si="0"/>
        <v>1</v>
      </c>
      <c r="D20" s="358">
        <f t="shared" si="0"/>
        <v>0</v>
      </c>
      <c r="E20" s="361" t="s">
        <v>45</v>
      </c>
      <c r="F20" s="358">
        <f t="shared" si="0"/>
        <v>0</v>
      </c>
      <c r="G20" s="359">
        <f t="shared" si="0"/>
        <v>3</v>
      </c>
    </row>
    <row r="21" spans="1:7" ht="5.25" customHeight="1">
      <c r="A21" s="43"/>
      <c r="B21" s="356"/>
      <c r="C21" s="356"/>
      <c r="D21" s="356"/>
      <c r="E21" s="356"/>
      <c r="F21" s="356"/>
      <c r="G21" s="357"/>
    </row>
    <row r="22" spans="1:7" ht="12.75">
      <c r="A22" s="48" t="s">
        <v>46</v>
      </c>
      <c r="B22" s="362">
        <f>SUM(B20,B16)</f>
        <v>25</v>
      </c>
      <c r="C22" s="362">
        <f>SUM(C20,C16)</f>
        <v>44</v>
      </c>
      <c r="D22" s="362">
        <f>SUM(D20,D16)</f>
        <v>2</v>
      </c>
      <c r="E22" s="362">
        <v>3</v>
      </c>
      <c r="F22" s="362">
        <f>SUM(F20,F16)</f>
        <v>1</v>
      </c>
      <c r="G22" s="363">
        <f>SUM(G20,G16)</f>
        <v>75</v>
      </c>
    </row>
    <row r="23" ht="12.75">
      <c r="A23" s="50" t="s">
        <v>47</v>
      </c>
    </row>
    <row r="25" spans="2:10" ht="12.75">
      <c r="B25" s="51"/>
      <c r="C25" s="51"/>
      <c r="D25" s="51"/>
      <c r="E25" s="51"/>
      <c r="F25" s="51"/>
      <c r="G25" s="51"/>
      <c r="H25" s="51"/>
      <c r="I25" s="51"/>
      <c r="J25" s="51"/>
    </row>
    <row r="26" spans="1:10" ht="12.75">
      <c r="A26" s="475" t="s">
        <v>48</v>
      </c>
      <c r="B26" s="475"/>
      <c r="C26" s="475"/>
      <c r="D26" s="475"/>
      <c r="E26" s="475"/>
      <c r="F26" s="475"/>
      <c r="G26" s="475"/>
      <c r="H26" s="475"/>
      <c r="I26" s="475"/>
      <c r="J26" s="475"/>
    </row>
    <row r="27" spans="1:10" ht="6" customHeight="1">
      <c r="A27" s="51"/>
      <c r="B27" s="51"/>
      <c r="C27" s="51"/>
      <c r="D27" s="51"/>
      <c r="E27" s="51"/>
      <c r="F27" s="51"/>
      <c r="G27" s="51"/>
      <c r="H27" s="51"/>
      <c r="I27" s="51"/>
      <c r="J27" s="51"/>
    </row>
    <row r="28" spans="1:10" ht="12.75">
      <c r="A28" s="475" t="s">
        <v>337</v>
      </c>
      <c r="B28" s="475"/>
      <c r="C28" s="475"/>
      <c r="D28" s="475"/>
      <c r="E28" s="475"/>
      <c r="F28" s="475"/>
      <c r="G28" s="475"/>
      <c r="H28" s="475"/>
      <c r="I28" s="475"/>
      <c r="J28" s="475"/>
    </row>
    <row r="29" spans="1:10" ht="13.5" thickBot="1">
      <c r="A29" s="52"/>
      <c r="B29" s="51"/>
      <c r="C29" s="51"/>
      <c r="D29" s="51"/>
      <c r="E29" s="51"/>
      <c r="F29" s="51"/>
      <c r="G29" s="51"/>
      <c r="H29" s="51"/>
      <c r="I29" s="51"/>
      <c r="J29" s="51"/>
    </row>
    <row r="30" spans="1:10" ht="12.75">
      <c r="A30" s="33"/>
      <c r="B30" s="53" t="s">
        <v>49</v>
      </c>
      <c r="C30" s="54"/>
      <c r="D30" s="55"/>
      <c r="E30" s="56" t="s">
        <v>50</v>
      </c>
      <c r="F30" s="56"/>
      <c r="G30" s="57"/>
      <c r="H30" s="56" t="s">
        <v>11</v>
      </c>
      <c r="I30" s="56"/>
      <c r="J30" s="56"/>
    </row>
    <row r="31" spans="1:10" s="1" customFormat="1" ht="12.75">
      <c r="A31" s="58"/>
      <c r="B31" s="59" t="s">
        <v>4</v>
      </c>
      <c r="C31" s="60" t="s">
        <v>51</v>
      </c>
      <c r="D31" s="61" t="s">
        <v>12</v>
      </c>
      <c r="E31" s="60" t="s">
        <v>4</v>
      </c>
      <c r="F31" s="60" t="s">
        <v>51</v>
      </c>
      <c r="G31" s="61" t="s">
        <v>12</v>
      </c>
      <c r="H31" s="60" t="s">
        <v>4</v>
      </c>
      <c r="I31" s="60" t="s">
        <v>51</v>
      </c>
      <c r="J31" s="62" t="s">
        <v>12</v>
      </c>
    </row>
    <row r="32" spans="1:10" ht="12.75">
      <c r="A32" s="51" t="s">
        <v>13</v>
      </c>
      <c r="B32" s="364">
        <v>96.0827</v>
      </c>
      <c r="C32" s="365">
        <v>357.44440000000003</v>
      </c>
      <c r="D32" s="366">
        <v>453</v>
      </c>
      <c r="E32" s="367">
        <v>15.263200000000001</v>
      </c>
      <c r="F32" s="367">
        <v>188.52339999999998</v>
      </c>
      <c r="G32" s="366">
        <v>203.7866</v>
      </c>
      <c r="H32" s="367">
        <v>111.3459</v>
      </c>
      <c r="I32" s="367">
        <v>545.9678</v>
      </c>
      <c r="J32" s="367">
        <v>656.7866</v>
      </c>
    </row>
    <row r="33" spans="1:10" ht="12.75">
      <c r="A33" s="51" t="s">
        <v>0</v>
      </c>
      <c r="B33" s="364">
        <v>261.6001</v>
      </c>
      <c r="C33" s="365">
        <v>1132.8159</v>
      </c>
      <c r="D33" s="366">
        <v>1395</v>
      </c>
      <c r="E33" s="367">
        <v>43.94670000000001</v>
      </c>
      <c r="F33" s="367">
        <v>450.636</v>
      </c>
      <c r="G33" s="366">
        <v>494.58270000000005</v>
      </c>
      <c r="H33" s="367">
        <v>305.5468</v>
      </c>
      <c r="I33" s="367">
        <v>1584</v>
      </c>
      <c r="J33" s="367">
        <v>1889.5827</v>
      </c>
    </row>
    <row r="34" spans="1:10" ht="12.75">
      <c r="A34" s="51" t="s">
        <v>1</v>
      </c>
      <c r="B34" s="364">
        <v>6.3</v>
      </c>
      <c r="C34" s="365">
        <v>26.3742</v>
      </c>
      <c r="D34" s="366">
        <v>32</v>
      </c>
      <c r="E34" s="367">
        <v>2.4</v>
      </c>
      <c r="F34" s="367">
        <v>11.85</v>
      </c>
      <c r="G34" s="366">
        <v>14.25</v>
      </c>
      <c r="H34" s="367">
        <v>8</v>
      </c>
      <c r="I34" s="367">
        <v>38.224199999999996</v>
      </c>
      <c r="J34" s="367">
        <v>46.25</v>
      </c>
    </row>
    <row r="35" spans="1:10" ht="12.75">
      <c r="A35" s="51" t="s">
        <v>2</v>
      </c>
      <c r="B35" s="364">
        <v>25</v>
      </c>
      <c r="C35" s="365">
        <v>99</v>
      </c>
      <c r="D35" s="366">
        <v>124</v>
      </c>
      <c r="E35" s="367">
        <v>2</v>
      </c>
      <c r="F35" s="367">
        <v>52</v>
      </c>
      <c r="G35" s="366">
        <v>54</v>
      </c>
      <c r="H35" s="367">
        <v>27</v>
      </c>
      <c r="I35" s="367">
        <v>151</v>
      </c>
      <c r="J35" s="367">
        <v>178</v>
      </c>
    </row>
    <row r="36" spans="1:10" ht="12.75">
      <c r="A36" s="63" t="s">
        <v>11</v>
      </c>
      <c r="B36" s="368">
        <v>388.9828</v>
      </c>
      <c r="C36" s="369">
        <v>1615</v>
      </c>
      <c r="D36" s="370">
        <v>2004</v>
      </c>
      <c r="E36" s="369">
        <v>63</v>
      </c>
      <c r="F36" s="369">
        <v>704</v>
      </c>
      <c r="G36" s="370">
        <v>766.6193000000001</v>
      </c>
      <c r="H36" s="369">
        <v>451.8927</v>
      </c>
      <c r="I36" s="369">
        <v>2319.192</v>
      </c>
      <c r="J36" s="369">
        <v>2770.6193</v>
      </c>
    </row>
    <row r="37" spans="1:10" s="3" customFormat="1" ht="12.75">
      <c r="A37" s="213"/>
      <c r="B37" s="214"/>
      <c r="C37" s="214"/>
      <c r="D37" s="214"/>
      <c r="E37" s="214"/>
      <c r="F37" s="214"/>
      <c r="G37" s="214"/>
      <c r="H37" s="214"/>
      <c r="I37" s="214"/>
      <c r="J37" s="214"/>
    </row>
    <row r="38" ht="12.75">
      <c r="A38" s="355" t="s">
        <v>338</v>
      </c>
    </row>
  </sheetData>
  <mergeCells count="4">
    <mergeCell ref="A2:G2"/>
    <mergeCell ref="A4:G4"/>
    <mergeCell ref="A26:J26"/>
    <mergeCell ref="A28:J28"/>
  </mergeCells>
  <printOptions/>
  <pageMargins left="0.75" right="0.75" top="1" bottom="1" header="0.5" footer="0.5"/>
  <pageSetup fitToHeight="1" fitToWidth="1" horizontalDpi="600" verticalDpi="600" orientation="landscape" paperSize="9" scale="85"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L27"/>
  <sheetViews>
    <sheetView workbookViewId="0" topLeftCell="A1">
      <selection activeCell="M12" sqref="M12"/>
    </sheetView>
  </sheetViews>
  <sheetFormatPr defaultColWidth="9.140625" defaultRowHeight="12.75"/>
  <cols>
    <col min="1" max="1" width="28.28125" style="128" customWidth="1"/>
    <col min="2" max="2" width="10.7109375" style="128" customWidth="1"/>
    <col min="3" max="6" width="10.57421875" style="128" customWidth="1"/>
    <col min="7" max="7" width="10.57421875" style="130" customWidth="1"/>
    <col min="8" max="8" width="10.57421875" style="128" customWidth="1"/>
    <col min="9" max="9" width="18.28125" style="128" bestFit="1" customWidth="1"/>
    <col min="10" max="10" width="12.7109375" style="128" customWidth="1"/>
    <col min="11" max="16384" width="9.140625" style="128" customWidth="1"/>
  </cols>
  <sheetData>
    <row r="1" ht="12.75" customHeight="1">
      <c r="A1" s="30" t="s">
        <v>288</v>
      </c>
    </row>
    <row r="2" spans="1:10" ht="14.25" customHeight="1">
      <c r="A2" s="478" t="s">
        <v>177</v>
      </c>
      <c r="B2" s="478"/>
      <c r="C2" s="478"/>
      <c r="D2" s="478"/>
      <c r="E2" s="478"/>
      <c r="F2" s="478"/>
      <c r="G2" s="478"/>
      <c r="H2" s="478"/>
      <c r="I2" s="478"/>
      <c r="J2" s="478"/>
    </row>
    <row r="3" spans="1:7" ht="5.25" customHeight="1">
      <c r="A3" s="127"/>
      <c r="B3" s="127"/>
      <c r="C3" s="127"/>
      <c r="D3" s="127"/>
      <c r="E3" s="127"/>
      <c r="F3" s="127"/>
      <c r="G3" s="145"/>
    </row>
    <row r="4" spans="1:10" ht="14.25" customHeight="1">
      <c r="A4" s="478" t="s">
        <v>339</v>
      </c>
      <c r="B4" s="478"/>
      <c r="C4" s="478"/>
      <c r="D4" s="478"/>
      <c r="E4" s="478"/>
      <c r="F4" s="478"/>
      <c r="G4" s="478"/>
      <c r="H4" s="478"/>
      <c r="I4" s="478"/>
      <c r="J4" s="478"/>
    </row>
    <row r="5" ht="7.5" customHeight="1" thickBot="1"/>
    <row r="6" spans="1:10" ht="14.25" customHeight="1">
      <c r="A6" s="133"/>
      <c r="B6" s="252" t="s">
        <v>280</v>
      </c>
      <c r="C6" s="253" t="s">
        <v>118</v>
      </c>
      <c r="D6" s="135"/>
      <c r="E6" s="134" t="s">
        <v>119</v>
      </c>
      <c r="F6" s="135"/>
      <c r="G6" s="479" t="s">
        <v>188</v>
      </c>
      <c r="H6" s="480"/>
      <c r="I6" s="254" t="s">
        <v>118</v>
      </c>
      <c r="J6" s="136" t="s">
        <v>120</v>
      </c>
    </row>
    <row r="7" spans="2:10" ht="14.25" customHeight="1">
      <c r="B7" s="255" t="s">
        <v>281</v>
      </c>
      <c r="C7" s="256"/>
      <c r="D7" s="141"/>
      <c r="E7" s="137" t="s">
        <v>121</v>
      </c>
      <c r="F7" s="257"/>
      <c r="G7" s="476"/>
      <c r="H7" s="477"/>
      <c r="I7" s="258"/>
      <c r="J7" s="138" t="s">
        <v>122</v>
      </c>
    </row>
    <row r="8" spans="2:10" ht="14.25" customHeight="1">
      <c r="B8" s="259"/>
      <c r="C8" s="256"/>
      <c r="D8" s="141"/>
      <c r="E8" s="137" t="s">
        <v>282</v>
      </c>
      <c r="F8" s="257"/>
      <c r="G8" s="476"/>
      <c r="H8" s="477"/>
      <c r="I8" s="258"/>
      <c r="J8" s="138"/>
    </row>
    <row r="9" spans="1:10" ht="14.25" customHeight="1">
      <c r="A9" s="260"/>
      <c r="B9" s="261"/>
      <c r="C9" s="262"/>
      <c r="D9" s="263"/>
      <c r="E9" s="371"/>
      <c r="F9" s="260"/>
      <c r="G9" s="263"/>
      <c r="H9" s="264"/>
      <c r="I9" s="265"/>
      <c r="J9" s="263"/>
    </row>
    <row r="10" spans="1:11" ht="14.25" customHeight="1">
      <c r="A10" s="139" t="s">
        <v>259</v>
      </c>
      <c r="B10" s="372">
        <v>69595</v>
      </c>
      <c r="C10" s="373">
        <v>53169</v>
      </c>
      <c r="D10" s="374">
        <f>C10/B10</f>
        <v>0.7639772972196278</v>
      </c>
      <c r="E10" s="430">
        <v>9676</v>
      </c>
      <c r="F10" s="375">
        <f>E10/B10</f>
        <v>0.13903297650693297</v>
      </c>
      <c r="G10" s="376">
        <f>B10-C10-E10</f>
        <v>6750</v>
      </c>
      <c r="H10" s="377">
        <f>G10/B10</f>
        <v>0.09698972627343919</v>
      </c>
      <c r="I10" s="463">
        <v>4368365.04</v>
      </c>
      <c r="J10" s="379">
        <f>I10/C10</f>
        <v>82.16</v>
      </c>
      <c r="K10" s="176"/>
    </row>
    <row r="11" spans="2:11" ht="14.25" customHeight="1">
      <c r="B11" s="259"/>
      <c r="C11" s="380"/>
      <c r="D11" s="381"/>
      <c r="E11" s="382"/>
      <c r="F11" s="141"/>
      <c r="G11" s="381"/>
      <c r="H11" s="383"/>
      <c r="I11" s="464"/>
      <c r="J11" s="381"/>
      <c r="K11" s="176"/>
    </row>
    <row r="12" spans="1:11" ht="14.25" customHeight="1">
      <c r="A12" s="139" t="s">
        <v>260</v>
      </c>
      <c r="B12" s="372">
        <v>128172</v>
      </c>
      <c r="C12" s="373">
        <v>103855</v>
      </c>
      <c r="D12" s="374">
        <f>C12/B12</f>
        <v>0.8102783759323409</v>
      </c>
      <c r="E12" s="430">
        <v>14957</v>
      </c>
      <c r="F12" s="375">
        <f>E12/B12</f>
        <v>0.11669475392441407</v>
      </c>
      <c r="G12" s="376">
        <f>B12-C12-E12</f>
        <v>9360</v>
      </c>
      <c r="H12" s="377">
        <f>G12/B12</f>
        <v>0.07302687014324502</v>
      </c>
      <c r="I12" s="463">
        <v>12079745.739999998</v>
      </c>
      <c r="J12" s="379">
        <f>I12/C12</f>
        <v>116.31356930335562</v>
      </c>
      <c r="K12" s="176"/>
    </row>
    <row r="13" spans="2:11" ht="14.25" customHeight="1">
      <c r="B13" s="259"/>
      <c r="C13" s="380"/>
      <c r="D13" s="381"/>
      <c r="E13" s="382"/>
      <c r="F13" s="141"/>
      <c r="G13" s="381"/>
      <c r="H13" s="383"/>
      <c r="I13" s="464"/>
      <c r="J13" s="381"/>
      <c r="K13" s="176"/>
    </row>
    <row r="14" spans="1:11" ht="14.25" customHeight="1">
      <c r="A14" s="139" t="s">
        <v>54</v>
      </c>
      <c r="B14" s="372">
        <v>160382</v>
      </c>
      <c r="C14" s="373">
        <v>126995</v>
      </c>
      <c r="D14" s="374">
        <f>C14/B14</f>
        <v>0.7918282600291804</v>
      </c>
      <c r="E14" s="430">
        <v>22578</v>
      </c>
      <c r="F14" s="375">
        <f>E14/B14</f>
        <v>0.14077639635370554</v>
      </c>
      <c r="G14" s="376">
        <f>B14-C14-E14</f>
        <v>10809</v>
      </c>
      <c r="H14" s="377">
        <f>G14/B14</f>
        <v>0.06739534361711413</v>
      </c>
      <c r="I14" s="463">
        <v>50007345.55</v>
      </c>
      <c r="J14" s="379">
        <f>I14/C14</f>
        <v>393.77412929642895</v>
      </c>
      <c r="K14" s="176"/>
    </row>
    <row r="15" spans="2:12" ht="14.25" customHeight="1">
      <c r="B15" s="259"/>
      <c r="C15" s="380"/>
      <c r="D15" s="384"/>
      <c r="E15" s="382"/>
      <c r="F15" s="385"/>
      <c r="G15" s="384"/>
      <c r="H15" s="386"/>
      <c r="I15" s="465"/>
      <c r="J15" s="387"/>
      <c r="K15" s="176"/>
      <c r="L15" s="140"/>
    </row>
    <row r="16" spans="1:12" s="141" customFormat="1" ht="14.25" customHeight="1">
      <c r="A16" s="139" t="s">
        <v>103</v>
      </c>
      <c r="B16" s="388">
        <v>60704</v>
      </c>
      <c r="C16" s="373">
        <v>42828</v>
      </c>
      <c r="D16" s="389">
        <f>C16/B16</f>
        <v>0.7055218766473379</v>
      </c>
      <c r="E16" s="430">
        <v>12856</v>
      </c>
      <c r="F16" s="390">
        <f>E16/B16</f>
        <v>0.2117817606747496</v>
      </c>
      <c r="G16" s="391">
        <f>B16-C16-E16</f>
        <v>5020</v>
      </c>
      <c r="H16" s="392">
        <f>G16/B16</f>
        <v>0.0826963626779125</v>
      </c>
      <c r="I16" s="463">
        <v>68920114.28999999</v>
      </c>
      <c r="J16" s="393">
        <f>I16/C16</f>
        <v>1609.2302766881478</v>
      </c>
      <c r="K16" s="176"/>
      <c r="L16" s="147"/>
    </row>
    <row r="17" spans="1:12" s="141" customFormat="1" ht="14.25" customHeight="1">
      <c r="A17" s="146"/>
      <c r="B17" s="388"/>
      <c r="C17" s="394"/>
      <c r="D17" s="389"/>
      <c r="E17" s="395"/>
      <c r="F17" s="390"/>
      <c r="G17" s="389"/>
      <c r="H17" s="392"/>
      <c r="I17" s="396"/>
      <c r="J17" s="393"/>
      <c r="K17" s="176"/>
      <c r="L17" s="147"/>
    </row>
    <row r="18" spans="1:12" s="408" customFormat="1" ht="14.25" customHeight="1">
      <c r="A18" s="432" t="s">
        <v>11</v>
      </c>
      <c r="B18" s="398">
        <f>SUM(B10:B16)</f>
        <v>418853</v>
      </c>
      <c r="C18" s="399">
        <f>SUM(C10:C16)</f>
        <v>326847</v>
      </c>
      <c r="D18" s="400">
        <f>C18/B18</f>
        <v>0.7803382093479097</v>
      </c>
      <c r="E18" s="401">
        <f>SUM(E10:E16)</f>
        <v>60067</v>
      </c>
      <c r="F18" s="400">
        <f>E18/B18</f>
        <v>0.1434083079266473</v>
      </c>
      <c r="G18" s="402">
        <f>SUM(G10:G16)</f>
        <v>31939</v>
      </c>
      <c r="H18" s="403">
        <f>G18/B18</f>
        <v>0.07625348272544305</v>
      </c>
      <c r="I18" s="404">
        <f>SUM(I10:I16)</f>
        <v>135375570.62</v>
      </c>
      <c r="J18" s="405"/>
      <c r="K18" s="406"/>
      <c r="L18" s="407"/>
    </row>
    <row r="19" spans="1:7" ht="12.75">
      <c r="A19" s="131"/>
      <c r="B19" s="132"/>
      <c r="C19" s="132"/>
      <c r="D19" s="132"/>
      <c r="E19" s="132"/>
      <c r="F19" s="132"/>
      <c r="G19" s="141"/>
    </row>
    <row r="20" spans="1:7" ht="12.75">
      <c r="A20" s="177" t="s">
        <v>283</v>
      </c>
      <c r="G20" s="128"/>
    </row>
    <row r="21" spans="1:8" ht="12.75">
      <c r="A21" s="149" t="s">
        <v>186</v>
      </c>
      <c r="H21" s="148"/>
    </row>
    <row r="22" spans="1:7" ht="12.75">
      <c r="A22" s="177" t="s">
        <v>187</v>
      </c>
      <c r="C22" s="129"/>
      <c r="D22" s="130"/>
      <c r="G22" s="128"/>
    </row>
    <row r="23" spans="3:7" ht="12.75">
      <c r="C23" s="129"/>
      <c r="D23" s="130"/>
      <c r="G23" s="128"/>
    </row>
    <row r="24" spans="1:9" ht="12.75">
      <c r="A24" s="397"/>
      <c r="C24" s="129"/>
      <c r="D24" s="130"/>
      <c r="G24" s="128"/>
      <c r="I24" s="378"/>
    </row>
    <row r="25" spans="3:9" ht="12.75">
      <c r="C25" s="129"/>
      <c r="D25" s="130"/>
      <c r="E25" s="141"/>
      <c r="G25" s="128"/>
      <c r="I25" s="378"/>
    </row>
    <row r="26" ht="12.75">
      <c r="I26" s="378"/>
    </row>
    <row r="27" ht="12.75">
      <c r="I27" s="378"/>
    </row>
  </sheetData>
  <mergeCells count="5">
    <mergeCell ref="G8:H8"/>
    <mergeCell ref="A2:J2"/>
    <mergeCell ref="A4:J4"/>
    <mergeCell ref="G6:H6"/>
    <mergeCell ref="G7:H7"/>
  </mergeCells>
  <printOptions/>
  <pageMargins left="0.75" right="0.75" top="1" bottom="1" header="0.5" footer="0.5"/>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G122"/>
  <sheetViews>
    <sheetView workbookViewId="0" topLeftCell="A4">
      <selection activeCell="J113" sqref="J113"/>
    </sheetView>
  </sheetViews>
  <sheetFormatPr defaultColWidth="9.140625" defaultRowHeight="12.75"/>
  <cols>
    <col min="1" max="1" width="44.140625" style="144" customWidth="1"/>
    <col min="2" max="2" width="10.8515625" style="143" customWidth="1"/>
    <col min="3" max="6" width="10.8515625" style="142" customWidth="1"/>
    <col min="7" max="7" width="10.8515625" style="144" customWidth="1"/>
    <col min="8" max="16384" width="9.140625" style="142" customWidth="1"/>
  </cols>
  <sheetData>
    <row r="1" spans="1:7" ht="12.75">
      <c r="A1" s="116" t="s">
        <v>288</v>
      </c>
      <c r="B1" s="267"/>
      <c r="C1" s="266"/>
      <c r="D1" s="268"/>
      <c r="E1" s="266"/>
      <c r="F1" s="266"/>
      <c r="G1" s="266"/>
    </row>
    <row r="2" spans="1:7" ht="12.75">
      <c r="A2" s="269" t="s">
        <v>287</v>
      </c>
      <c r="B2" s="270"/>
      <c r="C2" s="269"/>
      <c r="D2" s="271"/>
      <c r="E2" s="269"/>
      <c r="F2" s="269"/>
      <c r="G2" s="269"/>
    </row>
    <row r="3" spans="1:7" ht="12.75">
      <c r="A3" s="269" t="s">
        <v>284</v>
      </c>
      <c r="B3" s="270"/>
      <c r="C3" s="269"/>
      <c r="D3" s="271"/>
      <c r="E3" s="269"/>
      <c r="F3" s="269"/>
      <c r="G3" s="269"/>
    </row>
    <row r="4" spans="1:7" ht="12.75">
      <c r="A4" s="269"/>
      <c r="B4" s="270"/>
      <c r="C4" s="269"/>
      <c r="D4" s="271"/>
      <c r="E4" s="269"/>
      <c r="F4" s="269"/>
      <c r="G4" s="269"/>
    </row>
    <row r="5" spans="1:7" ht="12.75">
      <c r="A5" s="269" t="s">
        <v>340</v>
      </c>
      <c r="B5" s="270"/>
      <c r="C5" s="269"/>
      <c r="D5" s="271"/>
      <c r="E5" s="269"/>
      <c r="F5" s="269"/>
      <c r="G5" s="269"/>
    </row>
    <row r="6" spans="1:7" ht="13.5" thickBot="1">
      <c r="A6" s="272"/>
      <c r="B6" s="273"/>
      <c r="C6" s="272"/>
      <c r="D6" s="272"/>
      <c r="E6" s="272"/>
      <c r="F6" s="272"/>
      <c r="G6" s="272"/>
    </row>
    <row r="7" spans="1:7" ht="12.75">
      <c r="A7" s="278"/>
      <c r="B7" s="279" t="s">
        <v>117</v>
      </c>
      <c r="C7" s="280" t="s">
        <v>124</v>
      </c>
      <c r="D7" s="281"/>
      <c r="E7" s="280" t="s">
        <v>125</v>
      </c>
      <c r="F7" s="281"/>
      <c r="G7" s="279" t="s">
        <v>126</v>
      </c>
    </row>
    <row r="8" spans="1:7" ht="12.75">
      <c r="A8" s="266" t="s">
        <v>127</v>
      </c>
      <c r="B8" s="282" t="s">
        <v>128</v>
      </c>
      <c r="C8" s="409" t="s">
        <v>119</v>
      </c>
      <c r="D8" s="410" t="s">
        <v>118</v>
      </c>
      <c r="E8" s="285" t="s">
        <v>119</v>
      </c>
      <c r="F8" s="285" t="s">
        <v>118</v>
      </c>
      <c r="G8" s="282" t="s">
        <v>129</v>
      </c>
    </row>
    <row r="9" spans="1:7" ht="12.75">
      <c r="A9" s="286"/>
      <c r="B9" s="289" t="s">
        <v>130</v>
      </c>
      <c r="C9" s="283" t="s">
        <v>130</v>
      </c>
      <c r="D9" s="284" t="s">
        <v>130</v>
      </c>
      <c r="E9" s="285" t="s">
        <v>130</v>
      </c>
      <c r="F9" s="285" t="s">
        <v>130</v>
      </c>
      <c r="G9" s="287" t="s">
        <v>131</v>
      </c>
    </row>
    <row r="10" spans="1:7" ht="12.75">
      <c r="A10" s="3" t="s">
        <v>135</v>
      </c>
      <c r="B10" s="411">
        <v>0.4287964074657352</v>
      </c>
      <c r="C10" s="411">
        <v>0.07369701955541845</v>
      </c>
      <c r="D10" s="411">
        <v>0.35648790854714035</v>
      </c>
      <c r="E10" s="411">
        <v>17.131474103585656</v>
      </c>
      <c r="F10" s="411">
        <v>82.86852589641434</v>
      </c>
      <c r="G10" s="3">
        <v>82.16</v>
      </c>
    </row>
    <row r="11" spans="1:7" ht="12.75">
      <c r="A11" s="3" t="s">
        <v>178</v>
      </c>
      <c r="B11" s="412">
        <v>4.113326992344035</v>
      </c>
      <c r="C11" s="412">
        <v>1.335115772876069</v>
      </c>
      <c r="D11" s="412">
        <v>2.8621865734313676</v>
      </c>
      <c r="E11" s="412">
        <v>31.808901592486727</v>
      </c>
      <c r="F11" s="412">
        <v>68.19109840751327</v>
      </c>
      <c r="G11" s="3">
        <v>82.16</v>
      </c>
    </row>
    <row r="12" spans="1:7" ht="12.75">
      <c r="A12" s="3" t="s">
        <v>132</v>
      </c>
      <c r="B12" s="412">
        <v>35.616609233935726</v>
      </c>
      <c r="C12" s="412">
        <v>4.896567089996058</v>
      </c>
      <c r="D12" s="412">
        <v>31.257819596551666</v>
      </c>
      <c r="E12" s="412">
        <v>13.543493718890732</v>
      </c>
      <c r="F12" s="412">
        <v>86.45650628110927</v>
      </c>
      <c r="G12" s="3">
        <v>82.16</v>
      </c>
    </row>
    <row r="13" spans="1:7" ht="12.75">
      <c r="A13" s="3" t="s">
        <v>133</v>
      </c>
      <c r="B13" s="412">
        <v>21.973087178207788</v>
      </c>
      <c r="C13" s="412">
        <v>6.113424854748316</v>
      </c>
      <c r="D13" s="412">
        <v>15.884278540456236</v>
      </c>
      <c r="E13" s="412">
        <v>27.791195948578107</v>
      </c>
      <c r="F13" s="412">
        <v>72.2088040514219</v>
      </c>
      <c r="G13" s="3">
        <v>82.16</v>
      </c>
    </row>
    <row r="14" spans="1:7" ht="12.75">
      <c r="A14" s="3" t="s">
        <v>134</v>
      </c>
      <c r="B14" s="412">
        <v>2.257807992765035</v>
      </c>
      <c r="C14" s="412">
        <v>0.3307796459115293</v>
      </c>
      <c r="D14" s="412">
        <v>1.9178363926165871</v>
      </c>
      <c r="E14" s="412">
        <v>14.710365853658535</v>
      </c>
      <c r="F14" s="412">
        <v>85.28963414634147</v>
      </c>
      <c r="G14" s="3">
        <v>82.16</v>
      </c>
    </row>
    <row r="15" spans="1:7" ht="12.75">
      <c r="A15" s="3" t="s">
        <v>137</v>
      </c>
      <c r="B15" s="412">
        <v>0.7406483401680882</v>
      </c>
      <c r="C15" s="412">
        <v>0.08226644043395548</v>
      </c>
      <c r="D15" s="412">
        <v>0.6872675544586697</v>
      </c>
      <c r="E15" s="412">
        <v>10.690423162583519</v>
      </c>
      <c r="F15" s="412">
        <v>89.30957683741649</v>
      </c>
      <c r="G15" s="3">
        <v>82.16</v>
      </c>
    </row>
    <row r="16" spans="1:7" ht="12.75">
      <c r="A16" s="3" t="s">
        <v>179</v>
      </c>
      <c r="B16" s="412">
        <v>0.10914817644582353</v>
      </c>
      <c r="C16" s="412">
        <v>0.008569420878537029</v>
      </c>
      <c r="D16" s="412">
        <v>0.09769139801532212</v>
      </c>
      <c r="E16" s="412">
        <v>8.064516129032258</v>
      </c>
      <c r="F16" s="412">
        <v>91.93548387096774</v>
      </c>
      <c r="G16" s="3">
        <v>82.16</v>
      </c>
    </row>
    <row r="17" spans="1:7" ht="12.75">
      <c r="A17" s="3" t="s">
        <v>180</v>
      </c>
      <c r="B17" s="412">
        <v>0.4397112251103176</v>
      </c>
      <c r="C17" s="412">
        <v>0.029136030987025895</v>
      </c>
      <c r="D17" s="412">
        <v>0.40790443381836256</v>
      </c>
      <c r="E17" s="412">
        <v>6.666666666666667</v>
      </c>
      <c r="F17" s="412">
        <v>93.33333333333333</v>
      </c>
      <c r="G17" s="3">
        <v>82.16</v>
      </c>
    </row>
    <row r="18" spans="1:7" ht="12.75">
      <c r="A18" s="3" t="s">
        <v>139</v>
      </c>
      <c r="B18" s="412">
        <v>0.4506260427548999</v>
      </c>
      <c r="C18" s="412">
        <v>0.03599156768985552</v>
      </c>
      <c r="D18" s="412">
        <v>0.41990162304831435</v>
      </c>
      <c r="E18" s="412">
        <v>7.894736842105263</v>
      </c>
      <c r="F18" s="412">
        <v>92.10526315789474</v>
      </c>
      <c r="G18" s="3">
        <v>82.16</v>
      </c>
    </row>
    <row r="19" spans="1:7" ht="12.75">
      <c r="A19" s="3" t="s">
        <v>181</v>
      </c>
      <c r="B19" s="412">
        <v>5.112812436655076</v>
      </c>
      <c r="C19" s="412">
        <v>0.19195502767922942</v>
      </c>
      <c r="D19" s="412">
        <v>4.89485320582035</v>
      </c>
      <c r="E19" s="412">
        <v>3.7735849056603774</v>
      </c>
      <c r="F19" s="412">
        <v>96.22641509433963</v>
      </c>
      <c r="G19" s="3">
        <v>82.16</v>
      </c>
    </row>
    <row r="20" spans="1:7" ht="12.75">
      <c r="A20" s="3" t="s">
        <v>182</v>
      </c>
      <c r="B20" s="412">
        <v>3.126315625341088</v>
      </c>
      <c r="C20" s="412">
        <v>0.4113322021697774</v>
      </c>
      <c r="D20" s="412">
        <v>2.45770990796442</v>
      </c>
      <c r="E20" s="412">
        <v>14.336917562724013</v>
      </c>
      <c r="F20" s="412">
        <v>85.66308243727599</v>
      </c>
      <c r="G20" s="3">
        <v>82.16</v>
      </c>
    </row>
    <row r="21" spans="1:7" ht="12.75">
      <c r="A21" s="3" t="s">
        <v>183</v>
      </c>
      <c r="B21" s="412">
        <v>0.34147786630907645</v>
      </c>
      <c r="C21" s="412">
        <v>0.005141652527122217</v>
      </c>
      <c r="D21" s="412">
        <v>0.308499151627333</v>
      </c>
      <c r="E21" s="412">
        <v>1.639344262295082</v>
      </c>
      <c r="F21" s="412">
        <v>98.36065573770492</v>
      </c>
      <c r="G21" s="3">
        <v>82.16</v>
      </c>
    </row>
    <row r="22" spans="1:7" ht="12.75">
      <c r="A22" s="3" t="s">
        <v>341</v>
      </c>
      <c r="B22" s="412">
        <v>0.2884630377496764</v>
      </c>
      <c r="C22" s="412">
        <v>0.039419336041270334</v>
      </c>
      <c r="D22" s="412">
        <v>0.21766329031484055</v>
      </c>
      <c r="E22" s="412">
        <v>15.333333333333332</v>
      </c>
      <c r="F22" s="412">
        <v>84.66666666666667</v>
      </c>
      <c r="G22" s="3">
        <v>82.16</v>
      </c>
    </row>
    <row r="23" spans="1:7" ht="12.75">
      <c r="A23" s="3" t="s">
        <v>184</v>
      </c>
      <c r="B23" s="412">
        <v>0.9823335880124117</v>
      </c>
      <c r="C23" s="412">
        <v>0.1216857764752258</v>
      </c>
      <c r="D23" s="412">
        <v>0.844944898623751</v>
      </c>
      <c r="E23" s="412">
        <v>12.588652482269502</v>
      </c>
      <c r="F23" s="412">
        <v>87.41134751773049</v>
      </c>
      <c r="G23" s="3">
        <v>82.16</v>
      </c>
    </row>
    <row r="24" spans="1:7" ht="12.75">
      <c r="A24" s="3" t="s">
        <v>136</v>
      </c>
      <c r="B24" s="412">
        <v>1.4345188904308235</v>
      </c>
      <c r="C24" s="412">
        <v>0.2570826263561109</v>
      </c>
      <c r="D24" s="412">
        <v>1.1945772704680617</v>
      </c>
      <c r="E24" s="412">
        <v>17.70956316410862</v>
      </c>
      <c r="F24" s="412">
        <v>82.29043683589138</v>
      </c>
      <c r="G24" s="3">
        <v>82.16</v>
      </c>
    </row>
    <row r="25" spans="1:7" ht="12.75">
      <c r="A25" s="3" t="s">
        <v>185</v>
      </c>
      <c r="B25" s="412">
        <v>17.179922972572623</v>
      </c>
      <c r="C25" s="412">
        <v>0.9272113390577064</v>
      </c>
      <c r="D25" s="412">
        <v>15.93569506572746</v>
      </c>
      <c r="E25" s="412">
        <v>5.498526272995223</v>
      </c>
      <c r="F25" s="412">
        <v>94.50147372700478</v>
      </c>
      <c r="G25" s="3">
        <v>82.16</v>
      </c>
    </row>
    <row r="26" spans="1:7" ht="12.75">
      <c r="A26" s="3" t="s">
        <v>138</v>
      </c>
      <c r="B26" s="412">
        <v>5.404393993731777</v>
      </c>
      <c r="C26" s="412">
        <v>0.4935986426037329</v>
      </c>
      <c r="D26" s="412">
        <v>4.90170874252318</v>
      </c>
      <c r="E26" s="412">
        <v>9.148665819567979</v>
      </c>
      <c r="F26" s="412">
        <v>90.85133418043202</v>
      </c>
      <c r="G26" s="3">
        <v>82.16</v>
      </c>
    </row>
    <row r="27" spans="1:7" ht="12.75">
      <c r="A27" s="431" t="s">
        <v>11</v>
      </c>
      <c r="B27" s="288">
        <f>SUM(B10:B26)</f>
        <v>100.00000000000001</v>
      </c>
      <c r="C27" s="413">
        <v>15.35297444598694</v>
      </c>
      <c r="D27" s="413">
        <v>84.64702555401306</v>
      </c>
      <c r="E27" s="413">
        <v>15.35297444598694</v>
      </c>
      <c r="F27" s="413">
        <v>84.64702555401306</v>
      </c>
      <c r="G27" s="179"/>
    </row>
    <row r="28" spans="1:7" ht="12.75">
      <c r="A28" s="269"/>
      <c r="B28" s="270"/>
      <c r="C28" s="270"/>
      <c r="D28" s="271"/>
      <c r="E28" s="269"/>
      <c r="F28" s="269"/>
      <c r="G28" s="269"/>
    </row>
    <row r="29" spans="1:7" ht="12.75">
      <c r="A29" s="269"/>
      <c r="B29" s="270"/>
      <c r="C29" s="266"/>
      <c r="D29" s="266"/>
      <c r="E29" s="266"/>
      <c r="F29" s="266"/>
      <c r="G29" s="266"/>
    </row>
    <row r="30" spans="1:7" ht="12.75">
      <c r="A30" s="269" t="s">
        <v>287</v>
      </c>
      <c r="B30" s="270"/>
      <c r="C30" s="269"/>
      <c r="D30" s="271"/>
      <c r="E30" s="269"/>
      <c r="F30" s="269"/>
      <c r="G30" s="269"/>
    </row>
    <row r="31" spans="1:7" ht="12.75">
      <c r="A31" s="269" t="s">
        <v>285</v>
      </c>
      <c r="B31" s="270"/>
      <c r="C31" s="269"/>
      <c r="D31" s="271"/>
      <c r="E31" s="269"/>
      <c r="F31" s="269"/>
      <c r="G31" s="269"/>
    </row>
    <row r="32" spans="1:7" ht="12.75">
      <c r="A32" s="269"/>
      <c r="B32" s="270"/>
      <c r="C32" s="269"/>
      <c r="D32" s="271"/>
      <c r="E32" s="269"/>
      <c r="F32" s="269"/>
      <c r="G32" s="269"/>
    </row>
    <row r="33" spans="1:7" ht="12.75">
      <c r="A33" s="269" t="s">
        <v>340</v>
      </c>
      <c r="B33" s="270"/>
      <c r="C33" s="269"/>
      <c r="D33" s="271"/>
      <c r="E33" s="269"/>
      <c r="F33" s="269"/>
      <c r="G33" s="269"/>
    </row>
    <row r="34" spans="1:7" ht="13.5" thickBot="1">
      <c r="A34" s="272"/>
      <c r="B34" s="273"/>
      <c r="C34" s="272"/>
      <c r="D34" s="272"/>
      <c r="E34" s="272"/>
      <c r="F34" s="272"/>
      <c r="G34" s="272"/>
    </row>
    <row r="35" spans="1:7" ht="12.75">
      <c r="A35" s="278"/>
      <c r="B35" s="279" t="s">
        <v>117</v>
      </c>
      <c r="C35" s="280" t="s">
        <v>124</v>
      </c>
      <c r="D35" s="281"/>
      <c r="E35" s="280" t="s">
        <v>125</v>
      </c>
      <c r="F35" s="281"/>
      <c r="G35" s="279" t="s">
        <v>126</v>
      </c>
    </row>
    <row r="36" spans="1:7" ht="12.75">
      <c r="A36" s="266" t="s">
        <v>127</v>
      </c>
      <c r="B36" s="282" t="s">
        <v>128</v>
      </c>
      <c r="C36" s="409" t="s">
        <v>119</v>
      </c>
      <c r="D36" s="410" t="s">
        <v>118</v>
      </c>
      <c r="E36" s="285" t="s">
        <v>119</v>
      </c>
      <c r="F36" s="285" t="s">
        <v>118</v>
      </c>
      <c r="G36" s="282" t="s">
        <v>129</v>
      </c>
    </row>
    <row r="37" spans="1:7" ht="12.75">
      <c r="A37" s="286"/>
      <c r="B37" s="289" t="s">
        <v>130</v>
      </c>
      <c r="C37" s="283" t="s">
        <v>130</v>
      </c>
      <c r="D37" s="284" t="s">
        <v>130</v>
      </c>
      <c r="E37" s="285" t="s">
        <v>130</v>
      </c>
      <c r="F37" s="285" t="s">
        <v>130</v>
      </c>
      <c r="G37" s="287" t="s">
        <v>131</v>
      </c>
    </row>
    <row r="38" spans="1:7" ht="12.75">
      <c r="A38" s="119" t="s">
        <v>135</v>
      </c>
      <c r="B38" s="411">
        <v>0.6496922730043675</v>
      </c>
      <c r="C38" s="411">
        <v>0.10388493847504074</v>
      </c>
      <c r="D38" s="411">
        <v>0.5642026830972041</v>
      </c>
      <c r="E38" s="411">
        <v>15.549597855227882</v>
      </c>
      <c r="F38" s="411">
        <v>84.45040214477211</v>
      </c>
      <c r="G38" s="414">
        <v>109.56704761904763</v>
      </c>
    </row>
    <row r="39" spans="1:7" ht="12.75">
      <c r="A39" s="3" t="s">
        <v>178</v>
      </c>
      <c r="B39" s="412">
        <v>4.483544747764073</v>
      </c>
      <c r="C39" s="412">
        <v>1.081836255843528</v>
      </c>
      <c r="D39" s="412">
        <v>3.414769572459744</v>
      </c>
      <c r="E39" s="412">
        <v>24.058952399920337</v>
      </c>
      <c r="F39" s="412">
        <v>75.94104760007967</v>
      </c>
      <c r="G39" s="414">
        <v>100.66385260949384</v>
      </c>
    </row>
    <row r="40" spans="1:7" ht="12.75">
      <c r="A40" s="3" t="s">
        <v>132</v>
      </c>
      <c r="B40" s="412">
        <v>36.16648155725726</v>
      </c>
      <c r="C40" s="412">
        <v>4.25928247747667</v>
      </c>
      <c r="D40" s="412">
        <v>32.23657108058247</v>
      </c>
      <c r="E40" s="412">
        <v>11.670592854338437</v>
      </c>
      <c r="F40" s="412">
        <v>88.32940714566156</v>
      </c>
      <c r="G40" s="414">
        <v>111.40956661851317</v>
      </c>
    </row>
    <row r="41" spans="1:7" ht="12.75">
      <c r="A41" s="3" t="s">
        <v>133</v>
      </c>
      <c r="B41" s="412">
        <v>21.912500313155018</v>
      </c>
      <c r="C41" s="412">
        <v>4.400780928158192</v>
      </c>
      <c r="D41" s="412">
        <v>17.423116189930326</v>
      </c>
      <c r="E41" s="412">
        <v>20.164963683368214</v>
      </c>
      <c r="F41" s="412">
        <v>79.83503631663179</v>
      </c>
      <c r="G41" s="414">
        <v>108.20158365458751</v>
      </c>
    </row>
    <row r="42" spans="1:7" ht="12.75">
      <c r="A42" s="3" t="s">
        <v>134</v>
      </c>
      <c r="B42" s="412">
        <v>2.793342741901811</v>
      </c>
      <c r="C42" s="412">
        <v>0.420913112786803</v>
      </c>
      <c r="D42" s="412">
        <v>2.372337948451577</v>
      </c>
      <c r="E42" s="412">
        <v>15.068932350112215</v>
      </c>
      <c r="F42" s="412">
        <v>84.93106764988778</v>
      </c>
      <c r="G42" s="414">
        <v>116.30550018875049</v>
      </c>
    </row>
    <row r="43" spans="1:7" ht="12.75">
      <c r="A43" s="3" t="s">
        <v>137</v>
      </c>
      <c r="B43" s="412">
        <v>1.2659813443118524</v>
      </c>
      <c r="C43" s="412">
        <v>0.13164729272268094</v>
      </c>
      <c r="D43" s="412">
        <v>1.1400476437821283</v>
      </c>
      <c r="E43" s="412">
        <v>10.352112676056338</v>
      </c>
      <c r="F43" s="412">
        <v>89.64788732394366</v>
      </c>
      <c r="G43" s="414">
        <v>118.25410054988217</v>
      </c>
    </row>
    <row r="44" spans="1:7" ht="12.75">
      <c r="A44" s="3" t="s">
        <v>179</v>
      </c>
      <c r="B44" s="412">
        <v>0.22129621124184753</v>
      </c>
      <c r="C44" s="412">
        <v>0.016120076659920116</v>
      </c>
      <c r="D44" s="412">
        <v>0.21493435546560152</v>
      </c>
      <c r="E44" s="412">
        <v>6.976744186046512</v>
      </c>
      <c r="F44" s="412">
        <v>93.02325581395348</v>
      </c>
      <c r="G44" s="414">
        <v>120.902</v>
      </c>
    </row>
    <row r="45" spans="1:7" ht="12.75">
      <c r="A45" s="3" t="s">
        <v>180</v>
      </c>
      <c r="B45" s="412">
        <v>1.1348737776515878</v>
      </c>
      <c r="C45" s="412">
        <v>0.060002507567480434</v>
      </c>
      <c r="D45" s="412">
        <v>1.082731815657968</v>
      </c>
      <c r="E45" s="412">
        <v>5.2507836990595615</v>
      </c>
      <c r="F45" s="412">
        <v>94.74921630094045</v>
      </c>
      <c r="G45" s="414">
        <v>123.19408602150537</v>
      </c>
    </row>
    <row r="46" spans="1:7" ht="12.75">
      <c r="A46" s="3" t="s">
        <v>139</v>
      </c>
      <c r="B46" s="412">
        <v>0.5277705868107458</v>
      </c>
      <c r="C46" s="412">
        <v>0.03403127294872025</v>
      </c>
      <c r="D46" s="412">
        <v>0.5033046157152836</v>
      </c>
      <c r="E46" s="412">
        <v>6.333333333333334</v>
      </c>
      <c r="F46" s="412">
        <v>93.66666666666667</v>
      </c>
      <c r="G46" s="414">
        <v>115.61170818505337</v>
      </c>
    </row>
    <row r="47" spans="1:7" ht="12.75">
      <c r="A47" s="3" t="s">
        <v>181</v>
      </c>
      <c r="B47" s="412">
        <v>6.57625533407377</v>
      </c>
      <c r="C47" s="412">
        <v>0.2104565563934015</v>
      </c>
      <c r="D47" s="412">
        <v>6.401461553617166</v>
      </c>
      <c r="E47" s="412">
        <v>3.1829879452796965</v>
      </c>
      <c r="F47" s="412">
        <v>96.81701205472031</v>
      </c>
      <c r="G47" s="414">
        <v>128.24754336877447</v>
      </c>
    </row>
    <row r="48" spans="1:7" ht="12.75">
      <c r="A48" s="3" t="s">
        <v>182</v>
      </c>
      <c r="B48" s="412">
        <v>2.548664289472146</v>
      </c>
      <c r="C48" s="412">
        <v>0.36270172484820257</v>
      </c>
      <c r="D48" s="412">
        <v>2.0382941376654546</v>
      </c>
      <c r="E48" s="412">
        <v>15.106303618052966</v>
      </c>
      <c r="F48" s="412">
        <v>84.89369638194704</v>
      </c>
      <c r="G48" s="414">
        <v>138.1442618629174</v>
      </c>
    </row>
    <row r="49" spans="1:7" ht="12.75">
      <c r="A49" s="3" t="s">
        <v>183</v>
      </c>
      <c r="B49" s="412">
        <v>0.39081745985352695</v>
      </c>
      <c r="C49" s="412">
        <v>0.008955598144400065</v>
      </c>
      <c r="D49" s="412">
        <v>0.3644928444770826</v>
      </c>
      <c r="E49" s="412">
        <v>2.3980815347721824</v>
      </c>
      <c r="F49" s="412">
        <v>97.60191846522783</v>
      </c>
      <c r="G49" s="414">
        <v>134.57076167076167</v>
      </c>
    </row>
    <row r="50" spans="1:7" ht="12.75">
      <c r="A50" s="3" t="s">
        <v>341</v>
      </c>
      <c r="B50" s="412">
        <v>0.1803772891631663</v>
      </c>
      <c r="C50" s="412">
        <v>0.014328957031040104</v>
      </c>
      <c r="D50" s="412">
        <v>0.1531407282692411</v>
      </c>
      <c r="E50" s="412">
        <v>8.55614973262032</v>
      </c>
      <c r="F50" s="412">
        <v>91.44385026737967</v>
      </c>
      <c r="G50" s="414">
        <v>125.64444444444445</v>
      </c>
    </row>
    <row r="51" spans="1:7" ht="12.75">
      <c r="A51" s="3" t="s">
        <v>184</v>
      </c>
      <c r="B51" s="412">
        <v>0.41169446091407863</v>
      </c>
      <c r="C51" s="412">
        <v>0.031344593505400226</v>
      </c>
      <c r="D51" s="412">
        <v>0.36270172484820257</v>
      </c>
      <c r="E51" s="412">
        <v>7.954545454545454</v>
      </c>
      <c r="F51" s="412">
        <v>92.04545454545455</v>
      </c>
      <c r="G51" s="414">
        <v>110.63501234567902</v>
      </c>
    </row>
    <row r="52" spans="1:7" ht="12.75">
      <c r="A52" s="3" t="s">
        <v>136</v>
      </c>
      <c r="B52" s="412">
        <v>1.604188761492789</v>
      </c>
      <c r="C52" s="412">
        <v>0.24090559008436174</v>
      </c>
      <c r="D52" s="412">
        <v>1.3603553581343697</v>
      </c>
      <c r="E52" s="412">
        <v>15.044742729306487</v>
      </c>
      <c r="F52" s="412">
        <v>84.95525727069351</v>
      </c>
      <c r="G52" s="414">
        <v>114.49641211323238</v>
      </c>
    </row>
    <row r="53" spans="1:7" ht="12.75">
      <c r="A53" s="3" t="s">
        <v>185</v>
      </c>
      <c r="B53" s="412">
        <v>14.391769451101888</v>
      </c>
      <c r="C53" s="412">
        <v>0.7137611721086851</v>
      </c>
      <c r="D53" s="412">
        <v>13.531908796188496</v>
      </c>
      <c r="E53" s="412">
        <v>5.010372791852643</v>
      </c>
      <c r="F53" s="412">
        <v>94.98962720814735</v>
      </c>
      <c r="G53" s="414">
        <v>128.59722832561218</v>
      </c>
    </row>
    <row r="54" spans="1:7" ht="12.75">
      <c r="A54" s="3" t="s">
        <v>138</v>
      </c>
      <c r="B54" s="412">
        <v>4.74074940083007</v>
      </c>
      <c r="C54" s="412">
        <v>0.4549443857355233</v>
      </c>
      <c r="D54" s="412">
        <v>4.289731511167631</v>
      </c>
      <c r="E54" s="412">
        <v>9.588523971309929</v>
      </c>
      <c r="F54" s="412">
        <v>90.41147602869007</v>
      </c>
      <c r="G54" s="414">
        <v>123.63156158663884</v>
      </c>
    </row>
    <row r="55" spans="1:7" ht="12.75">
      <c r="A55" s="431" t="s">
        <v>11</v>
      </c>
      <c r="B55" s="288">
        <f>SUM(B38:B54)</f>
        <v>100</v>
      </c>
      <c r="C55" s="413">
        <v>12.54589744049005</v>
      </c>
      <c r="D55" s="413">
        <v>87.45410255950995</v>
      </c>
      <c r="E55" s="413">
        <v>12.54589744049005</v>
      </c>
      <c r="F55" s="413">
        <v>87.45410255950995</v>
      </c>
      <c r="G55" s="415"/>
    </row>
    <row r="56" spans="1:7" ht="12.75">
      <c r="A56" s="269"/>
      <c r="B56" s="270"/>
      <c r="C56" s="266"/>
      <c r="D56" s="266"/>
      <c r="E56" s="266"/>
      <c r="F56" s="266"/>
      <c r="G56" s="266"/>
    </row>
    <row r="57" spans="1:7" ht="12.75">
      <c r="A57" s="274" t="s">
        <v>286</v>
      </c>
      <c r="B57" s="267"/>
      <c r="C57" s="266"/>
      <c r="D57" s="266"/>
      <c r="E57" s="266"/>
      <c r="F57" s="266"/>
      <c r="G57" s="266"/>
    </row>
    <row r="58" spans="1:7" ht="12.75">
      <c r="A58" s="275" t="s">
        <v>189</v>
      </c>
      <c r="B58" s="267"/>
      <c r="C58" s="276"/>
      <c r="D58" s="276"/>
      <c r="E58" s="266"/>
      <c r="F58" s="266"/>
      <c r="G58" s="276"/>
    </row>
    <row r="59" spans="1:7" ht="12.75">
      <c r="A59" s="275" t="s">
        <v>190</v>
      </c>
      <c r="B59" s="267"/>
      <c r="C59" s="266"/>
      <c r="D59" s="266"/>
      <c r="E59" s="266"/>
      <c r="F59" s="266"/>
      <c r="G59" s="266"/>
    </row>
    <row r="60" spans="1:7" ht="12.75">
      <c r="A60" s="275" t="s">
        <v>246</v>
      </c>
      <c r="B60" s="267"/>
      <c r="C60" s="266"/>
      <c r="D60" s="266"/>
      <c r="E60" s="266"/>
      <c r="F60" s="266"/>
      <c r="G60" s="266"/>
    </row>
    <row r="63" spans="1:7" ht="12.75">
      <c r="A63" s="116" t="s">
        <v>288</v>
      </c>
      <c r="B63" s="277"/>
      <c r="C63" s="178"/>
      <c r="D63" s="290"/>
      <c r="E63" s="266"/>
      <c r="F63" s="178"/>
      <c r="G63" s="266"/>
    </row>
    <row r="64" spans="1:7" ht="12.75">
      <c r="A64" s="269" t="s">
        <v>287</v>
      </c>
      <c r="B64" s="291"/>
      <c r="C64" s="292"/>
      <c r="D64" s="293"/>
      <c r="E64" s="269"/>
      <c r="F64" s="292"/>
      <c r="G64" s="269"/>
    </row>
    <row r="65" spans="1:7" ht="12.75">
      <c r="A65" s="269" t="s">
        <v>123</v>
      </c>
      <c r="B65" s="291"/>
      <c r="C65" s="292"/>
      <c r="D65" s="293"/>
      <c r="E65" s="269"/>
      <c r="F65" s="292"/>
      <c r="G65" s="269"/>
    </row>
    <row r="66" spans="1:7" ht="12.75">
      <c r="A66" s="269"/>
      <c r="B66" s="291"/>
      <c r="C66" s="292"/>
      <c r="D66" s="293"/>
      <c r="E66" s="269"/>
      <c r="F66" s="292"/>
      <c r="G66" s="269"/>
    </row>
    <row r="67" spans="1:7" ht="12.75">
      <c r="A67" s="269" t="s">
        <v>340</v>
      </c>
      <c r="B67" s="270"/>
      <c r="C67" s="269"/>
      <c r="D67" s="271"/>
      <c r="E67" s="269"/>
      <c r="F67" s="269"/>
      <c r="G67" s="269"/>
    </row>
    <row r="68" spans="1:7" ht="13.5" thickBot="1">
      <c r="A68" s="272"/>
      <c r="B68" s="294"/>
      <c r="C68" s="295"/>
      <c r="D68" s="295"/>
      <c r="E68" s="295"/>
      <c r="F68" s="295"/>
      <c r="G68" s="272"/>
    </row>
    <row r="69" spans="1:7" ht="12.75">
      <c r="A69" s="278"/>
      <c r="B69" s="279" t="s">
        <v>117</v>
      </c>
      <c r="C69" s="280" t="s">
        <v>124</v>
      </c>
      <c r="D69" s="281"/>
      <c r="E69" s="280" t="s">
        <v>125</v>
      </c>
      <c r="F69" s="281"/>
      <c r="G69" s="279" t="s">
        <v>126</v>
      </c>
    </row>
    <row r="70" spans="1:7" ht="12.75">
      <c r="A70" s="266" t="s">
        <v>127</v>
      </c>
      <c r="B70" s="282" t="s">
        <v>128</v>
      </c>
      <c r="C70" s="409" t="s">
        <v>119</v>
      </c>
      <c r="D70" s="410" t="s">
        <v>118</v>
      </c>
      <c r="E70" s="285" t="s">
        <v>119</v>
      </c>
      <c r="F70" s="285" t="s">
        <v>118</v>
      </c>
      <c r="G70" s="282" t="s">
        <v>129</v>
      </c>
    </row>
    <row r="71" spans="1:7" ht="12.75">
      <c r="A71" s="286"/>
      <c r="B71" s="289" t="s">
        <v>130</v>
      </c>
      <c r="C71" s="283" t="s">
        <v>130</v>
      </c>
      <c r="D71" s="284" t="s">
        <v>130</v>
      </c>
      <c r="E71" s="285" t="s">
        <v>130</v>
      </c>
      <c r="F71" s="285" t="s">
        <v>130</v>
      </c>
      <c r="G71" s="287" t="s">
        <v>131</v>
      </c>
    </row>
    <row r="72" spans="1:7" ht="12.75">
      <c r="A72" s="119" t="s">
        <v>135</v>
      </c>
      <c r="B72" s="411">
        <v>0.8488884404533683</v>
      </c>
      <c r="C72" s="411">
        <v>0.1524008500103747</v>
      </c>
      <c r="D72" s="411">
        <v>0.714065954508704</v>
      </c>
      <c r="E72" s="411">
        <v>17.588769611891</v>
      </c>
      <c r="F72" s="411">
        <v>82.411230388109</v>
      </c>
      <c r="G72" s="414">
        <v>335.2351803607215</v>
      </c>
    </row>
    <row r="73" spans="1:7" ht="12.75">
      <c r="A73" s="3" t="s">
        <v>178</v>
      </c>
      <c r="B73" s="412">
        <v>5.342885009921636</v>
      </c>
      <c r="C73" s="412">
        <v>1.4467348296759515</v>
      </c>
      <c r="D73" s="412">
        <v>3.928078246746278</v>
      </c>
      <c r="E73" s="412">
        <v>26.916932907348247</v>
      </c>
      <c r="F73" s="412">
        <v>73.08306709265176</v>
      </c>
      <c r="G73" s="414">
        <v>260.739752276867</v>
      </c>
    </row>
    <row r="74" spans="1:7" ht="12.75">
      <c r="A74" s="3" t="s">
        <v>132</v>
      </c>
      <c r="B74" s="412">
        <v>34.29590017825312</v>
      </c>
      <c r="C74" s="412">
        <v>4.892568133196912</v>
      </c>
      <c r="D74" s="412">
        <v>29.612272203659053</v>
      </c>
      <c r="E74" s="412">
        <v>14.179367547952307</v>
      </c>
      <c r="F74" s="412">
        <v>85.82063245204769</v>
      </c>
      <c r="G74" s="414">
        <v>347.14561625631234</v>
      </c>
    </row>
    <row r="75" spans="1:7" ht="12.75">
      <c r="A75" s="3" t="s">
        <v>133</v>
      </c>
      <c r="B75" s="412">
        <v>22.477382033430867</v>
      </c>
      <c r="C75" s="412">
        <v>4.841052352911715</v>
      </c>
      <c r="D75" s="412">
        <v>17.729298884540256</v>
      </c>
      <c r="E75" s="412">
        <v>21.44872404501506</v>
      </c>
      <c r="F75" s="412">
        <v>78.55127595498494</v>
      </c>
      <c r="G75" s="414">
        <v>329.42970539569797</v>
      </c>
    </row>
    <row r="76" spans="1:7" ht="12.75">
      <c r="A76" s="3" t="s">
        <v>134</v>
      </c>
      <c r="B76" s="412">
        <v>3.4581105169340467</v>
      </c>
      <c r="C76" s="412">
        <v>0.5666735831371679</v>
      </c>
      <c r="D76" s="412">
        <v>2.889892174609875</v>
      </c>
      <c r="E76" s="412">
        <v>16.3941212999379</v>
      </c>
      <c r="F76" s="412">
        <v>83.60587870006209</v>
      </c>
      <c r="G76" s="414">
        <v>393.66508541718247</v>
      </c>
    </row>
    <row r="77" spans="1:7" ht="12.75">
      <c r="A77" s="3" t="s">
        <v>137</v>
      </c>
      <c r="B77" s="412">
        <v>1.921097770154374</v>
      </c>
      <c r="C77" s="412">
        <v>0.2239505448509262</v>
      </c>
      <c r="D77" s="412">
        <v>1.7000207494115036</v>
      </c>
      <c r="E77" s="412">
        <v>11.640014875418371</v>
      </c>
      <c r="F77" s="412">
        <v>88.35998512458163</v>
      </c>
      <c r="G77" s="414">
        <v>432.13136363636363</v>
      </c>
    </row>
    <row r="78" spans="1:7" ht="12.75">
      <c r="A78" s="3" t="s">
        <v>179</v>
      </c>
      <c r="B78" s="412">
        <v>0.5764638617024854</v>
      </c>
      <c r="C78" s="412">
        <v>0.05366227113041363</v>
      </c>
      <c r="D78" s="412">
        <v>0.5266057540264591</v>
      </c>
      <c r="E78" s="412">
        <v>9.247842170160297</v>
      </c>
      <c r="F78" s="412">
        <v>90.7521578298397</v>
      </c>
      <c r="G78" s="414">
        <v>412.1702173913044</v>
      </c>
    </row>
    <row r="79" spans="1:7" ht="12.75">
      <c r="A79" s="3" t="s">
        <v>180</v>
      </c>
      <c r="B79" s="412">
        <v>2.9092254397470825</v>
      </c>
      <c r="C79" s="412">
        <v>0.2060631211407883</v>
      </c>
      <c r="D79" s="412">
        <v>2.733198342909067</v>
      </c>
      <c r="E79" s="412">
        <v>7.010710808179163</v>
      </c>
      <c r="F79" s="412">
        <v>92.98928919182083</v>
      </c>
      <c r="G79" s="414">
        <v>439.3621335078534</v>
      </c>
    </row>
    <row r="80" spans="1:7" ht="12.75">
      <c r="A80" s="3" t="s">
        <v>139</v>
      </c>
      <c r="B80" s="412">
        <v>0.4183903406988867</v>
      </c>
      <c r="C80" s="412">
        <v>0.03076636878143715</v>
      </c>
      <c r="D80" s="412">
        <v>0.3963853094166554</v>
      </c>
      <c r="E80" s="412">
        <v>7.202680067001675</v>
      </c>
      <c r="F80" s="412">
        <v>92.79731993299832</v>
      </c>
      <c r="G80" s="414">
        <v>381.96931407942236</v>
      </c>
    </row>
    <row r="81" spans="1:7" ht="12.75">
      <c r="A81" s="3" t="s">
        <v>181</v>
      </c>
      <c r="B81" s="412">
        <v>7.822957656475969</v>
      </c>
      <c r="C81" s="412">
        <v>0.3999627941586829</v>
      </c>
      <c r="D81" s="412">
        <v>7.481951589476471</v>
      </c>
      <c r="E81" s="412">
        <v>5.074437182280319</v>
      </c>
      <c r="F81" s="412">
        <v>94.92556281771968</v>
      </c>
      <c r="G81" s="414">
        <v>473.4137276465525</v>
      </c>
    </row>
    <row r="82" spans="1:7" ht="12.75">
      <c r="A82" s="3" t="s">
        <v>182</v>
      </c>
      <c r="B82" s="412">
        <v>2.167288870951468</v>
      </c>
      <c r="C82" s="412">
        <v>0.35417098946072995</v>
      </c>
      <c r="D82" s="412">
        <v>1.6506514599715232</v>
      </c>
      <c r="E82" s="412">
        <v>17.66595289079229</v>
      </c>
      <c r="F82" s="412">
        <v>82.3340471092077</v>
      </c>
      <c r="G82" s="414">
        <v>716.2378283485045</v>
      </c>
    </row>
    <row r="83" spans="1:7" ht="12.75">
      <c r="A83" s="3" t="s">
        <v>183</v>
      </c>
      <c r="B83" s="412">
        <v>0.4748932162916625</v>
      </c>
      <c r="C83" s="412">
        <v>0.020033914555354422</v>
      </c>
      <c r="D83" s="412">
        <v>0.4350221446305531</v>
      </c>
      <c r="E83" s="412">
        <v>4.40251572327044</v>
      </c>
      <c r="F83" s="412">
        <v>95.59748427672956</v>
      </c>
      <c r="G83" s="414">
        <v>553.7946546052632</v>
      </c>
    </row>
    <row r="84" spans="1:7" ht="12.75">
      <c r="A84" s="3" t="s">
        <v>341</v>
      </c>
      <c r="B84" s="412">
        <v>0.12713147008374534</v>
      </c>
      <c r="C84" s="412">
        <v>0.018602920658543392</v>
      </c>
      <c r="D84" s="412">
        <v>0.08729062770547283</v>
      </c>
      <c r="E84" s="412">
        <v>17.56756756756757</v>
      </c>
      <c r="F84" s="412">
        <v>82.43243243243244</v>
      </c>
      <c r="G84" s="378">
        <v>1091.5554098360656</v>
      </c>
    </row>
    <row r="85" spans="1:7" ht="12.75">
      <c r="A85" s="3" t="s">
        <v>184</v>
      </c>
      <c r="B85" s="412">
        <v>0.23004742205630108</v>
      </c>
      <c r="C85" s="412">
        <v>0.040067829110708844</v>
      </c>
      <c r="D85" s="412">
        <v>0.17386575846254015</v>
      </c>
      <c r="E85" s="412">
        <v>18.729096989966553</v>
      </c>
      <c r="F85" s="412">
        <v>81.27090301003345</v>
      </c>
      <c r="G85" s="414">
        <v>365.03028806584365</v>
      </c>
    </row>
    <row r="86" spans="1:7" ht="12.75">
      <c r="A86" s="3" t="s">
        <v>136</v>
      </c>
      <c r="B86" s="412">
        <v>1.7852218074193658</v>
      </c>
      <c r="C86" s="412">
        <v>0.3169651481436432</v>
      </c>
      <c r="D86" s="412">
        <v>1.4617602655924673</v>
      </c>
      <c r="E86" s="412">
        <v>17.819790828640386</v>
      </c>
      <c r="F86" s="412">
        <v>82.1802091713596</v>
      </c>
      <c r="G86" s="414">
        <v>355.48001957905046</v>
      </c>
    </row>
    <row r="87" spans="1:7" ht="12.75">
      <c r="A87" s="3" t="s">
        <v>185</v>
      </c>
      <c r="B87" s="412">
        <v>11.428379241919751</v>
      </c>
      <c r="C87" s="412">
        <v>0.7748831951231728</v>
      </c>
      <c r="D87" s="412">
        <v>10.492047251418473</v>
      </c>
      <c r="E87" s="412">
        <v>6.877500476281197</v>
      </c>
      <c r="F87" s="412">
        <v>93.1224995237188</v>
      </c>
      <c r="G87" s="414">
        <v>489.6781826241135</v>
      </c>
    </row>
    <row r="88" spans="1:7" ht="12.75">
      <c r="A88" s="3" t="s">
        <v>138</v>
      </c>
      <c r="B88" s="412">
        <v>3.715736723505869</v>
      </c>
      <c r="C88" s="412">
        <v>0.4343066476821476</v>
      </c>
      <c r="D88" s="412">
        <v>3.214727789185979</v>
      </c>
      <c r="E88" s="412">
        <v>11.901960784313726</v>
      </c>
      <c r="F88" s="412">
        <v>88.09803921568627</v>
      </c>
      <c r="G88" s="414">
        <v>460.02089917649675</v>
      </c>
    </row>
    <row r="89" spans="1:7" ht="12.75">
      <c r="A89" s="431" t="s">
        <v>11</v>
      </c>
      <c r="B89" s="288">
        <f>SUM(B72:B88)</f>
        <v>99.99999999999997</v>
      </c>
      <c r="C89" s="413">
        <v>14.772865493728668</v>
      </c>
      <c r="D89" s="413">
        <v>85.22713450627133</v>
      </c>
      <c r="E89" s="413">
        <v>14.772865493728668</v>
      </c>
      <c r="F89" s="413">
        <v>85.22713450627133</v>
      </c>
      <c r="G89" s="179"/>
    </row>
    <row r="90" spans="1:7" ht="12.75">
      <c r="A90" s="269"/>
      <c r="B90" s="291"/>
      <c r="C90" s="291"/>
      <c r="D90" s="293"/>
      <c r="E90" s="269"/>
      <c r="F90" s="292"/>
      <c r="G90" s="269"/>
    </row>
    <row r="91" spans="1:7" ht="12.75">
      <c r="A91" s="269"/>
      <c r="B91" s="291"/>
      <c r="C91" s="178"/>
      <c r="D91" s="178"/>
      <c r="E91" s="178"/>
      <c r="F91" s="178"/>
      <c r="G91" s="178"/>
    </row>
    <row r="92" spans="1:7" ht="12.75">
      <c r="A92" s="269" t="s">
        <v>287</v>
      </c>
      <c r="B92" s="291"/>
      <c r="C92" s="292"/>
      <c r="D92" s="293"/>
      <c r="E92" s="269"/>
      <c r="F92" s="292"/>
      <c r="G92" s="269"/>
    </row>
    <row r="93" spans="1:7" ht="12.75">
      <c r="A93" s="269" t="s">
        <v>141</v>
      </c>
      <c r="B93" s="291"/>
      <c r="C93" s="292"/>
      <c r="D93" s="293"/>
      <c r="E93" s="269"/>
      <c r="F93" s="292"/>
      <c r="G93" s="269"/>
    </row>
    <row r="94" spans="1:7" ht="12.75">
      <c r="A94" s="269"/>
      <c r="B94" s="291"/>
      <c r="C94" s="292"/>
      <c r="D94" s="293"/>
      <c r="E94" s="269"/>
      <c r="F94" s="292"/>
      <c r="G94" s="269"/>
    </row>
    <row r="95" spans="1:7" ht="12.75">
      <c r="A95" s="269" t="s">
        <v>340</v>
      </c>
      <c r="B95" s="270"/>
      <c r="C95" s="269"/>
      <c r="D95" s="271"/>
      <c r="E95" s="269"/>
      <c r="F95" s="269"/>
      <c r="G95" s="269"/>
    </row>
    <row r="96" spans="1:7" ht="13.5" thickBot="1">
      <c r="A96" s="272"/>
      <c r="B96" s="294"/>
      <c r="C96" s="295"/>
      <c r="D96" s="295"/>
      <c r="E96" s="295"/>
      <c r="F96" s="295"/>
      <c r="G96" s="272"/>
    </row>
    <row r="97" spans="1:7" ht="12.75">
      <c r="A97" s="278"/>
      <c r="B97" s="279" t="s">
        <v>117</v>
      </c>
      <c r="C97" s="280" t="s">
        <v>124</v>
      </c>
      <c r="D97" s="281"/>
      <c r="E97" s="280" t="s">
        <v>125</v>
      </c>
      <c r="F97" s="281"/>
      <c r="G97" s="279" t="s">
        <v>126</v>
      </c>
    </row>
    <row r="98" spans="1:7" ht="12.75">
      <c r="A98" s="266" t="s">
        <v>127</v>
      </c>
      <c r="B98" s="282" t="s">
        <v>128</v>
      </c>
      <c r="C98" s="409" t="s">
        <v>119</v>
      </c>
      <c r="D98" s="410" t="s">
        <v>118</v>
      </c>
      <c r="E98" s="285" t="s">
        <v>119</v>
      </c>
      <c r="F98" s="285" t="s">
        <v>118</v>
      </c>
      <c r="G98" s="282" t="s">
        <v>129</v>
      </c>
    </row>
    <row r="99" spans="1:7" ht="12.75">
      <c r="A99" s="286"/>
      <c r="B99" s="289" t="s">
        <v>130</v>
      </c>
      <c r="C99" s="283" t="s">
        <v>130</v>
      </c>
      <c r="D99" s="284" t="s">
        <v>130</v>
      </c>
      <c r="E99" s="285" t="s">
        <v>130</v>
      </c>
      <c r="F99" s="285" t="s">
        <v>130</v>
      </c>
      <c r="G99" s="287" t="s">
        <v>131</v>
      </c>
    </row>
    <row r="100" spans="1:7" ht="12.75">
      <c r="A100" s="119" t="s">
        <v>135</v>
      </c>
      <c r="B100" s="411">
        <v>1.3391288264126513</v>
      </c>
      <c r="C100" s="411">
        <v>0.2704207428616877</v>
      </c>
      <c r="D100" s="411">
        <v>1.1075320130438242</v>
      </c>
      <c r="E100" s="411">
        <v>19.624819624819626</v>
      </c>
      <c r="F100" s="411">
        <v>80.37518037518038</v>
      </c>
      <c r="G100" s="378">
        <v>1528.2271274685818</v>
      </c>
    </row>
    <row r="101" spans="1:7" ht="12.75">
      <c r="A101" s="3" t="s">
        <v>178</v>
      </c>
      <c r="B101" s="412">
        <v>8.741329880699158</v>
      </c>
      <c r="C101" s="412">
        <v>3.3305495903921103</v>
      </c>
      <c r="D101" s="412">
        <v>5.523741350513004</v>
      </c>
      <c r="E101" s="412">
        <v>37.6150909499214</v>
      </c>
      <c r="F101" s="412">
        <v>62.3849090500786</v>
      </c>
      <c r="G101" s="378">
        <v>1025.448617710583</v>
      </c>
    </row>
    <row r="102" spans="1:7" ht="12.75">
      <c r="A102" s="3" t="s">
        <v>132</v>
      </c>
      <c r="B102" s="412">
        <v>22.14926477388329</v>
      </c>
      <c r="C102" s="412">
        <v>5.2632625467271135</v>
      </c>
      <c r="D102" s="412">
        <v>17.159786844826215</v>
      </c>
      <c r="E102" s="412">
        <v>23.47255475747096</v>
      </c>
      <c r="F102" s="412">
        <v>76.52744524252904</v>
      </c>
      <c r="G102" s="378">
        <v>1318.2375202780997</v>
      </c>
    </row>
    <row r="103" spans="1:7" ht="12.75">
      <c r="A103" s="3" t="s">
        <v>133</v>
      </c>
      <c r="B103" s="412">
        <v>29.19448811615648</v>
      </c>
      <c r="C103" s="412">
        <v>9.118746520321324</v>
      </c>
      <c r="D103" s="412">
        <v>20.24775312176887</v>
      </c>
      <c r="E103" s="412">
        <v>31.051526846773648</v>
      </c>
      <c r="F103" s="412">
        <v>68.94847315322636</v>
      </c>
      <c r="G103" s="378">
        <v>1304.0152764411275</v>
      </c>
    </row>
    <row r="104" spans="1:7" ht="12.75">
      <c r="A104" s="3" t="s">
        <v>134</v>
      </c>
      <c r="B104" s="412">
        <v>5.6210117451216135</v>
      </c>
      <c r="C104" s="412">
        <v>1.0975900739680267</v>
      </c>
      <c r="D104" s="412">
        <v>4.5335242185635884</v>
      </c>
      <c r="E104" s="412">
        <v>19.491525423728813</v>
      </c>
      <c r="F104" s="412">
        <v>80.50847457627118</v>
      </c>
      <c r="G104" s="378">
        <v>1683.3998289473684</v>
      </c>
    </row>
    <row r="105" spans="1:7" ht="12.75">
      <c r="A105" s="3" t="s">
        <v>137</v>
      </c>
      <c r="B105" s="412">
        <v>2.90391195782854</v>
      </c>
      <c r="C105" s="412">
        <v>0.37182852143482065</v>
      </c>
      <c r="D105" s="412">
        <v>2.5610435059253955</v>
      </c>
      <c r="E105" s="412">
        <v>12.677966101694915</v>
      </c>
      <c r="F105" s="412">
        <v>87.32203389830508</v>
      </c>
      <c r="G105" s="378">
        <v>2031.0484161490683</v>
      </c>
    </row>
    <row r="106" spans="1:7" ht="12.75">
      <c r="A106" s="3" t="s">
        <v>179</v>
      </c>
      <c r="B106" s="412">
        <v>1.5555350041616571</v>
      </c>
      <c r="C106" s="412">
        <v>0.22667621092817944</v>
      </c>
      <c r="D106" s="412">
        <v>1.3521037143084387</v>
      </c>
      <c r="E106" s="412">
        <v>14.357682619647354</v>
      </c>
      <c r="F106" s="412">
        <v>85.64231738035264</v>
      </c>
      <c r="G106" s="378">
        <v>1502.0444411764706</v>
      </c>
    </row>
    <row r="107" spans="1:7" ht="12.75">
      <c r="A107" s="3" t="s">
        <v>180</v>
      </c>
      <c r="B107" s="412">
        <v>4.875612688430593</v>
      </c>
      <c r="C107" s="412">
        <v>0.5806092420265648</v>
      </c>
      <c r="D107" s="412">
        <v>4.3326970492324826</v>
      </c>
      <c r="E107" s="412">
        <v>11.817078106029948</v>
      </c>
      <c r="F107" s="412">
        <v>88.18292189397006</v>
      </c>
      <c r="G107" s="378">
        <v>1679.8792886645251</v>
      </c>
    </row>
    <row r="108" spans="1:7" ht="12.75">
      <c r="A108" s="3" t="s">
        <v>139</v>
      </c>
      <c r="B108" s="412">
        <v>0.28484231943031535</v>
      </c>
      <c r="C108" s="412">
        <v>0.03579098067287043</v>
      </c>
      <c r="D108" s="412">
        <v>0.26047880378589044</v>
      </c>
      <c r="E108" s="412">
        <v>12.080536912751679</v>
      </c>
      <c r="F108" s="412">
        <v>87.91946308724832</v>
      </c>
      <c r="G108" s="378">
        <v>1768.0825190839694</v>
      </c>
    </row>
    <row r="109" spans="1:7" ht="12.75">
      <c r="A109" s="3" t="s">
        <v>181</v>
      </c>
      <c r="B109" s="412">
        <v>5.386109312864145</v>
      </c>
      <c r="C109" s="412">
        <v>0.5110156684959835</v>
      </c>
      <c r="D109" s="412">
        <v>4.90137596436809</v>
      </c>
      <c r="E109" s="412">
        <v>9.44158706833211</v>
      </c>
      <c r="F109" s="412">
        <v>90.55841293166789</v>
      </c>
      <c r="G109" s="378">
        <v>1961.9018296146044</v>
      </c>
    </row>
    <row r="110" spans="1:7" ht="12.75">
      <c r="A110" s="3" t="s">
        <v>182</v>
      </c>
      <c r="B110" s="412">
        <v>1.3206325719041894</v>
      </c>
      <c r="C110" s="412">
        <v>0.10737294201861132</v>
      </c>
      <c r="D110" s="412">
        <v>1.1313926668257377</v>
      </c>
      <c r="E110" s="412">
        <v>8.667736757624397</v>
      </c>
      <c r="F110" s="412">
        <v>91.3322632423756</v>
      </c>
      <c r="G110" s="378">
        <v>2600.1366080843586</v>
      </c>
    </row>
    <row r="111" spans="1:7" ht="12.75">
      <c r="A111" s="3" t="s">
        <v>183</v>
      </c>
      <c r="B111" s="412">
        <v>0.32183482844723943</v>
      </c>
      <c r="C111" s="412">
        <v>0.033802592857710964</v>
      </c>
      <c r="D111" s="412">
        <v>0.2903046210132824</v>
      </c>
      <c r="E111" s="412">
        <v>10.429447852760736</v>
      </c>
      <c r="F111" s="412">
        <v>89.57055214723927</v>
      </c>
      <c r="G111" s="378">
        <v>2063.2122602739723</v>
      </c>
    </row>
    <row r="112" spans="1:7" ht="12.75">
      <c r="A112" s="3" t="s">
        <v>341</v>
      </c>
      <c r="B112" s="412">
        <v>2.6005733838897624</v>
      </c>
      <c r="C112" s="412">
        <v>0.2326413743736578</v>
      </c>
      <c r="D112" s="412">
        <v>1.930724568519844</v>
      </c>
      <c r="E112" s="412">
        <v>10.753676470588236</v>
      </c>
      <c r="F112" s="412">
        <v>89.24632352941177</v>
      </c>
      <c r="G112" s="378">
        <v>2763.6063645726053</v>
      </c>
    </row>
    <row r="113" spans="1:7" ht="12.75">
      <c r="A113" s="3" t="s">
        <v>184</v>
      </c>
      <c r="B113" s="412">
        <v>0.28669194488116156</v>
      </c>
      <c r="C113" s="412">
        <v>0.0835122882366977</v>
      </c>
      <c r="D113" s="412">
        <v>0.17298973991887379</v>
      </c>
      <c r="E113" s="412">
        <v>32.55813953488372</v>
      </c>
      <c r="F113" s="412">
        <v>67.44186046511628</v>
      </c>
      <c r="G113" s="378">
        <v>1857.2924137931034</v>
      </c>
    </row>
    <row r="114" spans="1:7" ht="12.75">
      <c r="A114" s="3" t="s">
        <v>136</v>
      </c>
      <c r="B114" s="412">
        <v>3.36631832054009</v>
      </c>
      <c r="C114" s="412">
        <v>0.7714944722818738</v>
      </c>
      <c r="D114" s="412">
        <v>2.596834486598266</v>
      </c>
      <c r="E114" s="412">
        <v>22.904368358913814</v>
      </c>
      <c r="F114" s="412">
        <v>77.09563164108619</v>
      </c>
      <c r="G114" s="378">
        <v>1614.5300382848393</v>
      </c>
    </row>
    <row r="115" spans="1:7" ht="12.75">
      <c r="A115" s="3" t="s">
        <v>185</v>
      </c>
      <c r="B115" s="412">
        <v>7.738832886340516</v>
      </c>
      <c r="C115" s="412">
        <v>0.8231925554760201</v>
      </c>
      <c r="D115" s="412">
        <v>6.724727590869323</v>
      </c>
      <c r="E115" s="412">
        <v>10.906217070600633</v>
      </c>
      <c r="F115" s="412">
        <v>89.09378292939937</v>
      </c>
      <c r="G115" s="378">
        <v>2092.3726434062687</v>
      </c>
    </row>
    <row r="116" spans="1:7" ht="12.75">
      <c r="A116" s="3" t="s">
        <v>138</v>
      </c>
      <c r="B116" s="412">
        <v>2.313881439008601</v>
      </c>
      <c r="C116" s="412">
        <v>0.322118826055834</v>
      </c>
      <c r="D116" s="412">
        <v>1.9923645907897876</v>
      </c>
      <c r="E116" s="412">
        <v>13.917525773195877</v>
      </c>
      <c r="F116" s="412">
        <v>86.08247422680412</v>
      </c>
      <c r="G116" s="378">
        <v>1872.3088323353293</v>
      </c>
    </row>
    <row r="117" spans="1:7" ht="12.75">
      <c r="A117" s="431" t="s">
        <v>11</v>
      </c>
      <c r="B117" s="288">
        <f>SUM(B100:B116)</f>
        <v>100</v>
      </c>
      <c r="C117" s="413">
        <v>23.180625149129085</v>
      </c>
      <c r="D117" s="413">
        <v>76.81937485087091</v>
      </c>
      <c r="E117" s="413">
        <v>23.180625149129085</v>
      </c>
      <c r="F117" s="413">
        <v>76.81937485087091</v>
      </c>
      <c r="G117" s="415"/>
    </row>
    <row r="118" spans="1:7" ht="12.75">
      <c r="A118" s="269"/>
      <c r="B118" s="291"/>
      <c r="C118" s="178"/>
      <c r="D118" s="178"/>
      <c r="E118" s="178"/>
      <c r="F118" s="178"/>
      <c r="G118" s="266"/>
    </row>
    <row r="119" spans="1:7" ht="12.75">
      <c r="A119" s="274" t="s">
        <v>286</v>
      </c>
      <c r="B119" s="277"/>
      <c r="C119" s="178"/>
      <c r="D119" s="178"/>
      <c r="E119" s="178"/>
      <c r="F119" s="178"/>
      <c r="G119" s="266"/>
    </row>
    <row r="120" spans="1:7" ht="12.75">
      <c r="A120" s="275" t="s">
        <v>189</v>
      </c>
      <c r="B120" s="277"/>
      <c r="C120" s="296"/>
      <c r="D120" s="296"/>
      <c r="E120" s="178"/>
      <c r="F120" s="178"/>
      <c r="G120" s="276"/>
    </row>
    <row r="121" spans="1:7" ht="12.75">
      <c r="A121" s="275" t="s">
        <v>190</v>
      </c>
      <c r="B121" s="277"/>
      <c r="C121" s="178"/>
      <c r="D121" s="178"/>
      <c r="E121" s="178"/>
      <c r="F121" s="178"/>
      <c r="G121" s="266"/>
    </row>
    <row r="122" spans="1:7" ht="12.75">
      <c r="A122" s="275" t="s">
        <v>246</v>
      </c>
      <c r="B122" s="277"/>
      <c r="C122" s="178"/>
      <c r="D122" s="178"/>
      <c r="E122" s="178"/>
      <c r="F122" s="178"/>
      <c r="G122" s="266"/>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41"/>
  <sheetViews>
    <sheetView workbookViewId="0" topLeftCell="A1">
      <selection activeCell="F47" sqref="F47"/>
    </sheetView>
  </sheetViews>
  <sheetFormatPr defaultColWidth="9.140625" defaultRowHeight="12.75"/>
  <cols>
    <col min="2" max="2" width="20.28125" style="0" customWidth="1"/>
    <col min="3" max="6" width="20.140625" style="0" customWidth="1"/>
    <col min="7" max="8" width="9.140625" style="0" hidden="1" customWidth="1"/>
    <col min="9" max="9" width="21.28125" style="0" hidden="1" customWidth="1"/>
    <col min="10" max="10" width="18.140625" style="0" customWidth="1"/>
  </cols>
  <sheetData>
    <row r="1" s="31" customFormat="1" ht="12.75">
      <c r="A1" s="6" t="s">
        <v>288</v>
      </c>
    </row>
    <row r="3" spans="1:6" ht="12.75">
      <c r="A3" s="89" t="s">
        <v>81</v>
      </c>
      <c r="B3" s="89"/>
      <c r="C3" s="89"/>
      <c r="D3" s="89"/>
      <c r="E3" s="89"/>
      <c r="F3" s="89"/>
    </row>
    <row r="4" spans="1:6" ht="12.75">
      <c r="A4" s="90"/>
      <c r="B4" s="90"/>
      <c r="C4" s="90"/>
      <c r="D4" s="90"/>
      <c r="E4" s="90"/>
      <c r="F4" s="90"/>
    </row>
    <row r="5" spans="1:6" ht="12.75">
      <c r="A5" s="89" t="s">
        <v>254</v>
      </c>
      <c r="B5" s="89"/>
      <c r="C5" s="89"/>
      <c r="D5" s="89"/>
      <c r="E5" s="89"/>
      <c r="F5" s="89"/>
    </row>
    <row r="6" spans="1:6" ht="13.5" thickBot="1">
      <c r="A6" s="90"/>
      <c r="B6" s="90"/>
      <c r="C6" s="90"/>
      <c r="D6" s="90"/>
      <c r="E6" s="90"/>
      <c r="F6" s="90"/>
    </row>
    <row r="7" spans="1:6" ht="12.75">
      <c r="A7" s="91"/>
      <c r="B7" s="91"/>
      <c r="C7" s="92" t="s">
        <v>82</v>
      </c>
      <c r="D7" s="92" t="s">
        <v>83</v>
      </c>
      <c r="E7" s="92" t="s">
        <v>84</v>
      </c>
      <c r="F7" s="92" t="s">
        <v>11</v>
      </c>
    </row>
    <row r="8" spans="1:6" ht="12.75">
      <c r="A8" s="90"/>
      <c r="B8" s="90"/>
      <c r="C8" s="93" t="s">
        <v>85</v>
      </c>
      <c r="D8" s="93" t="s">
        <v>86</v>
      </c>
      <c r="E8" s="93" t="s">
        <v>87</v>
      </c>
      <c r="F8" s="94"/>
    </row>
    <row r="9" spans="1:6" ht="12.75">
      <c r="A9" s="95"/>
      <c r="B9" s="95"/>
      <c r="C9" s="96"/>
      <c r="D9" s="96"/>
      <c r="E9" s="96"/>
      <c r="F9" s="97"/>
    </row>
    <row r="10" spans="1:6" ht="12.75">
      <c r="A10" s="98" t="s">
        <v>53</v>
      </c>
      <c r="B10" s="90"/>
      <c r="C10" s="94"/>
      <c r="D10" s="94"/>
      <c r="E10" s="94"/>
      <c r="F10" s="94"/>
    </row>
    <row r="11" spans="1:7" ht="12.75">
      <c r="A11" s="483" t="s">
        <v>88</v>
      </c>
      <c r="B11" s="484"/>
      <c r="C11" s="99">
        <v>1651</v>
      </c>
      <c r="D11" s="99">
        <v>813</v>
      </c>
      <c r="E11" s="99">
        <v>419</v>
      </c>
      <c r="F11" s="99">
        <f>SUM(C11+D11+E11)</f>
        <v>2883</v>
      </c>
      <c r="G11" s="11">
        <f>SUM(C11:F11)</f>
        <v>5766</v>
      </c>
    </row>
    <row r="12" spans="1:6" ht="12.75">
      <c r="A12" s="90" t="s">
        <v>89</v>
      </c>
      <c r="B12" s="90"/>
      <c r="C12" s="99">
        <v>6674</v>
      </c>
      <c r="D12" s="99">
        <v>16405</v>
      </c>
      <c r="E12" s="99">
        <v>4123</v>
      </c>
      <c r="F12" s="100">
        <f>SUM(C12+D12+E12)</f>
        <v>27202</v>
      </c>
    </row>
    <row r="13" spans="1:6" ht="12.75">
      <c r="A13" s="485" t="s">
        <v>255</v>
      </c>
      <c r="B13" s="486"/>
      <c r="C13" s="101">
        <f>SUM(C11:C12)</f>
        <v>8325</v>
      </c>
      <c r="D13" s="101">
        <f>SUM(D11:D12)</f>
        <v>17218</v>
      </c>
      <c r="E13" s="101">
        <f>SUM(E11:E12)</f>
        <v>4542</v>
      </c>
      <c r="F13" s="102">
        <f>SUM(C13:E13)</f>
        <v>30085</v>
      </c>
    </row>
    <row r="14" spans="1:6" ht="12.75">
      <c r="A14" s="90"/>
      <c r="B14" s="90"/>
      <c r="C14" s="99"/>
      <c r="D14" s="99"/>
      <c r="E14" s="99"/>
      <c r="F14" s="99"/>
    </row>
    <row r="15" spans="1:6" ht="12.75">
      <c r="A15" s="98" t="s">
        <v>54</v>
      </c>
      <c r="B15" s="90"/>
      <c r="C15" s="99"/>
      <c r="D15" s="99"/>
      <c r="E15" s="99"/>
      <c r="F15" s="99"/>
    </row>
    <row r="16" spans="1:7" ht="12.75">
      <c r="A16" s="483" t="s">
        <v>88</v>
      </c>
      <c r="B16" s="484"/>
      <c r="C16" s="99">
        <v>85</v>
      </c>
      <c r="D16" s="99">
        <v>145</v>
      </c>
      <c r="E16" s="99">
        <v>0</v>
      </c>
      <c r="F16" s="99">
        <f>SUM(C16+D16+E16)</f>
        <v>230</v>
      </c>
      <c r="G16" s="11">
        <f>SUM(C16:F16)</f>
        <v>460</v>
      </c>
    </row>
    <row r="17" spans="1:6" ht="12.75">
      <c r="A17" s="90" t="s">
        <v>89</v>
      </c>
      <c r="B17" s="90"/>
      <c r="C17" s="99">
        <v>4379</v>
      </c>
      <c r="D17" s="99">
        <v>9573</v>
      </c>
      <c r="E17" s="99">
        <v>1879</v>
      </c>
      <c r="F17" s="99">
        <f>SUM(C17+D17+E17)</f>
        <v>15831</v>
      </c>
    </row>
    <row r="18" spans="1:6" ht="12.75">
      <c r="A18" s="481" t="s">
        <v>256</v>
      </c>
      <c r="B18" s="482"/>
      <c r="C18" s="101">
        <f>SUM(C16:C17)</f>
        <v>4464</v>
      </c>
      <c r="D18" s="101">
        <f>SUM(D16:D17)</f>
        <v>9718</v>
      </c>
      <c r="E18" s="101">
        <f>SUM(E16:E17)</f>
        <v>1879</v>
      </c>
      <c r="F18" s="101">
        <f>SUM(C18:E18)</f>
        <v>16061</v>
      </c>
    </row>
    <row r="19" spans="1:6" ht="12.75">
      <c r="A19" s="90"/>
      <c r="B19" s="90"/>
      <c r="C19" s="103"/>
      <c r="D19" s="103"/>
      <c r="E19" s="103"/>
      <c r="F19" s="103"/>
    </row>
    <row r="20" spans="1:6" ht="12.75">
      <c r="A20" s="481" t="s">
        <v>46</v>
      </c>
      <c r="B20" s="482"/>
      <c r="C20" s="102">
        <f>SUM(C13+C18)</f>
        <v>12789</v>
      </c>
      <c r="D20" s="102">
        <f>SUM(D13+D18)</f>
        <v>26936</v>
      </c>
      <c r="E20" s="102">
        <f>SUM(E13+E18)</f>
        <v>6421</v>
      </c>
      <c r="F20" s="102">
        <f>SUM(F13+F18)</f>
        <v>46146</v>
      </c>
    </row>
    <row r="21" spans="1:6" ht="12.75">
      <c r="A21" s="98"/>
      <c r="B21" s="104"/>
      <c r="C21" s="105"/>
      <c r="D21" s="105"/>
      <c r="E21" s="105"/>
      <c r="F21" s="105"/>
    </row>
    <row r="22" spans="1:6" ht="12.75">
      <c r="A22" s="90"/>
      <c r="B22" s="90"/>
      <c r="C22" s="90"/>
      <c r="D22" s="90"/>
      <c r="E22" s="90"/>
      <c r="F22" s="90"/>
    </row>
    <row r="23" spans="1:6" ht="12.75">
      <c r="A23" s="89" t="s">
        <v>90</v>
      </c>
      <c r="B23" s="89"/>
      <c r="C23" s="89"/>
      <c r="D23" s="89"/>
      <c r="E23" s="89"/>
      <c r="F23" s="89"/>
    </row>
    <row r="24" spans="1:6" ht="13.5" thickBot="1">
      <c r="A24" s="90"/>
      <c r="B24" s="90"/>
      <c r="C24" s="90"/>
      <c r="D24" s="90"/>
      <c r="E24" s="90"/>
      <c r="F24" s="90"/>
    </row>
    <row r="25" spans="1:6" ht="12.75">
      <c r="A25" s="91"/>
      <c r="B25" s="91"/>
      <c r="C25" s="92" t="s">
        <v>82</v>
      </c>
      <c r="D25" s="92" t="s">
        <v>83</v>
      </c>
      <c r="E25" s="92" t="s">
        <v>84</v>
      </c>
      <c r="F25" s="92" t="s">
        <v>11</v>
      </c>
    </row>
    <row r="26" spans="1:6" ht="12.75">
      <c r="A26" s="90"/>
      <c r="B26" s="90"/>
      <c r="C26" s="93" t="s">
        <v>85</v>
      </c>
      <c r="D26" s="93" t="s">
        <v>91</v>
      </c>
      <c r="E26" s="93" t="s">
        <v>87</v>
      </c>
      <c r="F26" s="94"/>
    </row>
    <row r="27" spans="1:6" ht="12.75">
      <c r="A27" s="95"/>
      <c r="B27" s="95"/>
      <c r="C27" s="96"/>
      <c r="D27" s="96"/>
      <c r="E27" s="96"/>
      <c r="F27" s="97"/>
    </row>
    <row r="28" spans="1:7" ht="12.75">
      <c r="A28" s="90" t="s">
        <v>92</v>
      </c>
      <c r="B28" s="90"/>
      <c r="C28" s="99">
        <v>10920</v>
      </c>
      <c r="D28" s="99">
        <v>21759</v>
      </c>
      <c r="E28" s="99">
        <v>4948</v>
      </c>
      <c r="F28" s="99">
        <f>SUM(C28:E28)</f>
        <v>37627</v>
      </c>
      <c r="G28" s="11">
        <f>SUM(C28:F28)</f>
        <v>75254</v>
      </c>
    </row>
    <row r="29" spans="1:6" ht="12.75">
      <c r="A29" s="90"/>
      <c r="B29" s="90"/>
      <c r="C29" s="99"/>
      <c r="D29" s="99"/>
      <c r="E29" s="99"/>
      <c r="F29" s="99"/>
    </row>
    <row r="30" spans="1:6" ht="12.75">
      <c r="A30" s="90" t="s">
        <v>93</v>
      </c>
      <c r="B30" s="90"/>
      <c r="C30" s="99">
        <v>1869</v>
      </c>
      <c r="D30" s="99">
        <v>5177</v>
      </c>
      <c r="E30" s="99">
        <v>1473</v>
      </c>
      <c r="F30" s="99">
        <f>SUM(C30:E30)</f>
        <v>8519</v>
      </c>
    </row>
    <row r="31" spans="1:6" ht="12.75">
      <c r="A31" s="90"/>
      <c r="B31" s="90"/>
      <c r="C31" s="99"/>
      <c r="D31" s="99"/>
      <c r="E31" s="99"/>
      <c r="F31" s="99"/>
    </row>
    <row r="32" spans="1:6" ht="12.75">
      <c r="A32" s="98"/>
      <c r="B32" s="104" t="s">
        <v>46</v>
      </c>
      <c r="C32" s="101">
        <f>SUM(C28:C31)</f>
        <v>12789</v>
      </c>
      <c r="D32" s="101">
        <f>SUM(D28:D31)</f>
        <v>26936</v>
      </c>
      <c r="E32" s="101">
        <f>SUM(E28:E31)</f>
        <v>6421</v>
      </c>
      <c r="F32" s="101">
        <f>SUM(F28:F31)</f>
        <v>46146</v>
      </c>
    </row>
    <row r="33" spans="1:6" ht="12.75">
      <c r="A33" s="90"/>
      <c r="B33" s="90"/>
      <c r="C33" s="90"/>
      <c r="D33" s="90"/>
      <c r="E33" s="90"/>
      <c r="F33" s="90"/>
    </row>
    <row r="34" spans="1:6" ht="12.75">
      <c r="A34" s="106" t="s">
        <v>94</v>
      </c>
      <c r="B34" s="107"/>
      <c r="C34" s="90"/>
      <c r="D34" s="90"/>
      <c r="E34" s="90"/>
      <c r="F34" s="90"/>
    </row>
    <row r="35" spans="1:6" ht="12.75">
      <c r="A35" s="106" t="s">
        <v>95</v>
      </c>
      <c r="B35" s="107"/>
      <c r="C35" s="90"/>
      <c r="D35" s="90"/>
      <c r="E35" s="90"/>
      <c r="F35" s="90"/>
    </row>
    <row r="36" spans="1:6" ht="12.75">
      <c r="A36" s="90" t="s">
        <v>96</v>
      </c>
      <c r="B36" s="107"/>
      <c r="C36" s="90"/>
      <c r="D36" s="90"/>
      <c r="E36" s="90"/>
      <c r="F36" s="90"/>
    </row>
    <row r="37" spans="1:6" ht="12.75">
      <c r="A37" s="90" t="s">
        <v>97</v>
      </c>
      <c r="B37" s="107"/>
      <c r="C37" s="90"/>
      <c r="D37" s="90"/>
      <c r="E37" s="90"/>
      <c r="F37" s="90"/>
    </row>
    <row r="38" spans="1:6" ht="12.75">
      <c r="A38" s="106" t="s">
        <v>98</v>
      </c>
      <c r="B38" s="107"/>
      <c r="C38" s="90"/>
      <c r="D38" s="90"/>
      <c r="E38" s="90"/>
      <c r="F38" s="90"/>
    </row>
    <row r="39" spans="1:6" ht="12.75">
      <c r="A39" s="106" t="s">
        <v>99</v>
      </c>
      <c r="B39" s="107"/>
      <c r="C39" s="90"/>
      <c r="D39" s="90"/>
      <c r="E39" s="90"/>
      <c r="F39" s="90"/>
    </row>
    <row r="40" spans="1:6" ht="12.75">
      <c r="A40" s="106" t="s">
        <v>100</v>
      </c>
      <c r="B40" s="107"/>
      <c r="C40" s="90"/>
      <c r="D40" s="90"/>
      <c r="E40" s="90"/>
      <c r="F40" s="90"/>
    </row>
    <row r="41" spans="1:6" ht="12.75">
      <c r="A41" s="106"/>
      <c r="B41" s="107"/>
      <c r="C41" s="90"/>
      <c r="D41" s="90"/>
      <c r="E41" s="90"/>
      <c r="F41" s="90"/>
    </row>
  </sheetData>
  <mergeCells count="5">
    <mergeCell ref="A20:B20"/>
    <mergeCell ref="A11:B11"/>
    <mergeCell ref="A13:B13"/>
    <mergeCell ref="A16:B16"/>
    <mergeCell ref="A18:B18"/>
  </mergeCells>
  <printOptions/>
  <pageMargins left="0.1968503937007874" right="0.1968503937007874" top="0.3937007874015748" bottom="0.984251968503937" header="0.5118110236220472" footer="0.5118110236220472"/>
  <pageSetup fitToHeight="1" fitToWidth="1" horizontalDpi="600" verticalDpi="600" orientation="portrait" paperSize="9" scale="91"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Geert Vermeulen</cp:lastModifiedBy>
  <cp:lastPrinted>2010-12-22T15:22:01Z</cp:lastPrinted>
  <dcterms:created xsi:type="dcterms:W3CDTF">2001-06-05T15:21:30Z</dcterms:created>
  <dcterms:modified xsi:type="dcterms:W3CDTF">2011-03-14T13:16:58Z</dcterms:modified>
  <cp:category/>
  <cp:version/>
  <cp:contentType/>
  <cp:contentStatus/>
</cp:coreProperties>
</file>