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00" windowHeight="9120" activeTab="0"/>
  </bookViews>
  <sheets>
    <sheet name="INHOUD" sheetId="1" r:id="rId1"/>
    <sheet name="07PHOG01" sheetId="2" r:id="rId2"/>
    <sheet name="07PHOG02" sheetId="3" r:id="rId3"/>
    <sheet name="07PHOG03" sheetId="4" r:id="rId4"/>
    <sheet name="07PHOG04" sheetId="5" r:id="rId5"/>
    <sheet name="07PUNIV01" sheetId="6" r:id="rId6"/>
    <sheet name="07PUNIV02" sheetId="7" r:id="rId7"/>
  </sheets>
  <definedNames>
    <definedName name="_xlnm.Print_Area" localSheetId="1">'07PHOG01'!$A$1:$J$33</definedName>
    <definedName name="_xlnm.Print_Area" localSheetId="2">'07PHOG02'!$A$1:$J$32</definedName>
    <definedName name="_xlnm.Print_Area" localSheetId="4">'07PHOG04'!$A$1:$J$20</definedName>
    <definedName name="_xlnm.Print_Area" localSheetId="5">'07PUNIV01'!$A$1:$M$41</definedName>
    <definedName name="_xlnm.Print_Area" localSheetId="6">'07PUNIV02'!$A$1:$P$26</definedName>
  </definedNames>
  <calcPr fullCalcOnLoad="1"/>
</workbook>
</file>

<file path=xl/sharedStrings.xml><?xml version="1.0" encoding="utf-8"?>
<sst xmlns="http://schemas.openxmlformats.org/spreadsheetml/2006/main" count="232" uniqueCount="77">
  <si>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</si>
  <si>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</si>
  <si>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</si>
  <si>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</si>
  <si>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</si>
  <si>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</si>
  <si>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</si>
  <si>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</si>
  <si>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</si>
  <si>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</si>
  <si>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</si>
  <si>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</si>
  <si>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</si>
  <si>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</si>
  <si>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</si>
  <si>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</si>
  <si>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</si>
  <si>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</si>
  <si>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</si>
  <si>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</si>
  <si>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</si>
  <si>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</si>
  <si>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</si>
  <si>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</si>
  <si>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UNIVERSITAIR ONDERWIJS</t>
  </si>
  <si>
    <t>PERSONEEL AAN DE UNIVERSITEITEN BETAALD TEN LASTE VAN DE WERKINGSUITKERINGEN</t>
  </si>
  <si>
    <t>Zelfstandig academisch personeel</t>
  </si>
  <si>
    <t>Assisterend academisch personeel</t>
  </si>
  <si>
    <t>Administratief en technisch personeel</t>
  </si>
  <si>
    <t>Katholieke Universiteit Leuven</t>
  </si>
  <si>
    <t>Universiteit  Gent</t>
  </si>
  <si>
    <t>Vrije Universiteit Brussel</t>
  </si>
  <si>
    <t>Katholieke Universiteit Brussel</t>
  </si>
  <si>
    <t>Universiteit Antwerpen</t>
  </si>
  <si>
    <t>Aantal voltijdse eenheden op 1 februari</t>
  </si>
  <si>
    <t>Academisch personeel</t>
  </si>
  <si>
    <t>- Zelfstandig academisch personeel</t>
  </si>
  <si>
    <t>- Assisterend academisch personeel</t>
  </si>
  <si>
    <t>Algemeen totaal</t>
  </si>
  <si>
    <t>Zelfstandig academisch</t>
  </si>
  <si>
    <t>Assisterend academisch</t>
  </si>
  <si>
    <t>Administratief en technisch</t>
  </si>
  <si>
    <t>personeel</t>
  </si>
  <si>
    <t>&lt;30</t>
  </si>
  <si>
    <t>60-64</t>
  </si>
  <si>
    <t>65 en +</t>
  </si>
  <si>
    <t xml:space="preserve">Universiteit Hasselt (1) </t>
  </si>
  <si>
    <t>Bestuurspersoneel binnen het</t>
  </si>
  <si>
    <t>administratief en technisch personeel (1)</t>
  </si>
  <si>
    <t xml:space="preserve">Bestuurspersoneel binnen het </t>
  </si>
  <si>
    <t xml:space="preserve">administratief en technisch </t>
  </si>
  <si>
    <t>personeel (1)</t>
  </si>
  <si>
    <t>Academiejaar 2007-2008</t>
  </si>
  <si>
    <t>Aantal budgettaire fulltime-equivalenten (inclusief alle vervangingen, TBS+ en Bonus) - januari 2008</t>
  </si>
  <si>
    <t>Aantal personen (inclusief alle vervangingen, TBS+ en Bonus) - januari 2008</t>
  </si>
  <si>
    <t>Aantal personen (inclusief alle vervangingen, TBS+ en Bonus) -  januari 2008</t>
  </si>
  <si>
    <t>Aantal voltijdse eenheden op 1 februari 2008</t>
  </si>
  <si>
    <t>Aantal personen op 1 februari 2008</t>
  </si>
  <si>
    <t xml:space="preserve">(1) Dit is een door de Stafdiensten Onderwijs en Vorming opgestelde categorie die bestaat uit de beheerders en de graden 10, 11, 12, 13, 15, 16, 17 van het administratief en technisch personeel.                             </t>
  </si>
  <si>
    <t>(1) Het personeel van de transnationale Universiteit Limburg wordt in deze tabel bij dat van Universiteit Hasselt geteld.</t>
  </si>
  <si>
    <t>Bron : Vlaamse Interuniversitaire Raad (Vl.I.R), Ravensteingalerij 27, 1000 Brussel.</t>
  </si>
  <si>
    <t>PERSONEEL HOGESCHOLENONDERWIJS</t>
  </si>
  <si>
    <t>Budgettaire fulltime-equivalenten</t>
  </si>
  <si>
    <t>Bestuurs- en onderwijzend personeel naar statuut en geslacht - budgettaire fulltime-equivalenten</t>
  </si>
  <si>
    <t>Aantal personen</t>
  </si>
  <si>
    <t>Bestuurs- en onderwijzend personeel naar leeftijd, statuut en geslacht - aantal personen</t>
  </si>
  <si>
    <t>Andere personeelscategorieën naar leeftijd, statuut en geslacht - aantal personen</t>
  </si>
  <si>
    <t>PERSONEEL UNIVERSITAIR ONDERWIJS</t>
  </si>
  <si>
    <t>Academisch, administratief- en technisch, en bestuurspersoneel - voltijdse eenheden</t>
  </si>
  <si>
    <t>Academisch, administratief- en technisch, en bestuurspersoneel - aantal personen</t>
  </si>
  <si>
    <t>07PHOG01</t>
  </si>
  <si>
    <t>07PHOG02</t>
  </si>
  <si>
    <t>07PHOG03</t>
  </si>
  <si>
    <t>07PUNIV01</t>
  </si>
  <si>
    <t>07PUNIV02</t>
  </si>
  <si>
    <t>07PHOG04</t>
  </si>
  <si>
    <t>Andere personeelscategorieën naar statuut en geslacht - aantal personen</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</si>
</sst>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 #,##0_-;_-* #,##0\-;_-* &quot;-&quot;_-;_-@_-"/>
    <numFmt numFmtId="186" formatCode="_-&quot;fl&quot;\ * #,##0.00_-;_-&quot;fl&quot;\ * #,##0.00\-;_-&quot;fl&quot;\ * &quot;-&quot;??_-;_-@_-"/>
    <numFmt numFmtId="187" formatCode="_-* #,##0.00_-;_-* #,##0.00\-;_-* &quot;-&quot;??_-;_-@_-"/>
    <numFmt numFmtId="188" formatCode="&quot;F&quot;\ #,##0_-;&quot;F&quot;\ #,##0\-"/>
    <numFmt numFmtId="189" formatCode="&quot;F&quot;\ #,##0_-;[Red]&quot;F&quot;\ #,##0\-"/>
    <numFmt numFmtId="190" formatCode="&quot;F&quot;\ #,##0.00_-;&quot;F&quot;\ #,##0.00\-"/>
    <numFmt numFmtId="191" formatCode="&quot;F&quot;\ #,##0.00_-;[Red]&quot;F&quot;\ #,##0.00\-"/>
    <numFmt numFmtId="192" formatCode="_-&quot;F&quot;\ * #,##0_-;_-&quot;F&quot;\ * #,##0\-;_-&quot;F&quot;\ * &quot;-&quot;_-;_-@_-"/>
    <numFmt numFmtId="193" formatCode="_-&quot;F&quot;\ * #,##0.00_-;_-&quot;F&quot;\ * #,##0.00\-;_-&quot;F&quot;\ * &quot;-&quot;??_-;_-@_-"/>
    <numFmt numFmtId="194" formatCode="#,##0\ &quot;BF&quot;;\-#,##0\ &quot;BF&quot;"/>
    <numFmt numFmtId="195" formatCode="#,##0\ &quot;BF&quot;;[Red]\-#,##0\ &quot;BF&quot;"/>
    <numFmt numFmtId="196" formatCode="#,##0.00\ &quot;BF&quot;;\-#,##0.00\ &quot;BF&quot;"/>
    <numFmt numFmtId="197" formatCode="#,##0.00\ &quot;BF&quot;;[Red]\-#,##0.00\ &quot;BF&quot;"/>
    <numFmt numFmtId="198" formatCode="_-* #,##0\ &quot;BF&quot;_-;\-* #,##0\ &quot;BF&quot;_-;_-* &quot;-&quot;\ &quot;BF&quot;_-;_-@_-"/>
    <numFmt numFmtId="199" formatCode="_-* #,##0\ _B_F_-;\-* #,##0\ _B_F_-;_-* &quot;-&quot;\ _B_F_-;_-@_-"/>
    <numFmt numFmtId="200" formatCode="_-* #,##0.00\ &quot;BF&quot;_-;\-* #,##0.00\ &quot;BF&quot;_-;_-* &quot;-&quot;??\ &quot;BF&quot;_-;_-@_-"/>
    <numFmt numFmtId="201" formatCode="_-* #,##0.00\ _B_F_-;\-* #,##0.00\ _B_F_-;_-* &quot;-&quot;??\ _B_F_-;_-@_-"/>
    <numFmt numFmtId="202" formatCode="#,##0&quot; BF&quot;;\-#,##0&quot; BF&quot;"/>
    <numFmt numFmtId="203" formatCode="#,##0&quot; BF&quot;;[Red]\-#,##0&quot; BF&quot;"/>
    <numFmt numFmtId="204" formatCode="#,##0.00&quot; BF&quot;;\-#,##0.00&quot; BF&quot;"/>
    <numFmt numFmtId="205" formatCode="#,##0.00&quot; BF&quot;;[Red]\-#,##0.00&quot; BF&quot;"/>
    <numFmt numFmtId="206" formatCode="#,##0;0;&quot;-&quot;"/>
    <numFmt numFmtId="207" formatCode="#,##0.0;0.0;&quot;-&quot;"/>
    <numFmt numFmtId="208" formatCode="0.0"/>
  </numFmts>
  <fonts count="43">
    <font>
      <sz val="10"/>
      <name val="MS Sans Serif"/>
      <family val="0"/>
    </font>
    <font>
      <b/>
      <sz val="10"/>
      <name val="MS Sans Serif"/>
      <family val="0"/>
    </font>
    <font>
      <i/>
      <sz val="10"/>
      <name val="MS Sans Serif"/>
      <family val="0"/>
    </font>
    <font>
      <b/>
      <i/>
      <sz val="10"/>
      <name val="MS Sans Serif"/>
      <family val="0"/>
    </font>
    <font>
      <b/>
      <sz val="10"/>
      <name val="Arial"/>
      <family val="2"/>
    </font>
    <font>
      <sz val="10"/>
      <name val="Arial"/>
      <family val="2"/>
    </font>
    <font>
      <sz val="10"/>
      <color indexed="9"/>
      <name val="Arial"/>
      <family val="2"/>
    </font>
    <font>
      <sz val="8"/>
      <name val="Arial"/>
      <family val="2"/>
    </font>
    <font>
      <i/>
      <sz val="10"/>
      <name val="Arial"/>
      <family val="2"/>
    </font>
    <font>
      <b/>
      <sz val="12"/>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201" fontId="5"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7"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205" fontId="0" fillId="0" borderId="0" applyFont="0" applyFill="0" applyBorder="0" applyAlignment="0" applyProtection="0"/>
    <xf numFmtId="20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83">
    <xf numFmtId="0" fontId="0" fillId="0" borderId="0" xfId="0"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lignment horizontal="centerContinuous"/>
    </xf>
    <xf numFmtId="3" fontId="5" fillId="0" borderId="0" xfId="0" applyNumberFormat="1" applyFont="1" applyAlignment="1">
      <alignment horizontal="centerContinuous"/>
    </xf>
    <xf numFmtId="0" fontId="5" fillId="0" borderId="0" xfId="0" applyFont="1" applyAlignment="1">
      <alignment horizontal="centerContinuous"/>
    </xf>
    <xf numFmtId="3" fontId="5" fillId="0" borderId="10" xfId="0" applyNumberFormat="1"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horizontal="center"/>
    </xf>
    <xf numFmtId="3" fontId="5" fillId="0" borderId="12" xfId="0" applyNumberFormat="1" applyFont="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3" fontId="5" fillId="0" borderId="14" xfId="0" applyNumberFormat="1" applyFont="1" applyBorder="1" applyAlignment="1">
      <alignment horizontal="right"/>
    </xf>
    <xf numFmtId="3" fontId="5" fillId="0" borderId="13" xfId="0" applyNumberFormat="1" applyFont="1" applyBorder="1" applyAlignment="1">
      <alignment horizontal="right"/>
    </xf>
    <xf numFmtId="3" fontId="5" fillId="0" borderId="0" xfId="0" applyNumberFormat="1" applyFont="1" applyBorder="1" applyAlignment="1">
      <alignment/>
    </xf>
    <xf numFmtId="3" fontId="5" fillId="0" borderId="15" xfId="0" applyNumberFormat="1" applyFont="1" applyBorder="1" applyAlignment="1">
      <alignment horizontal="right"/>
    </xf>
    <xf numFmtId="3" fontId="5" fillId="0" borderId="0" xfId="0" applyNumberFormat="1" applyFont="1" applyBorder="1" applyAlignment="1">
      <alignment horizontal="right"/>
    </xf>
    <xf numFmtId="3" fontId="4" fillId="0" borderId="0" xfId="0" applyNumberFormat="1" applyFont="1" applyAlignment="1">
      <alignment horizontal="right"/>
    </xf>
    <xf numFmtId="3" fontId="4" fillId="0" borderId="0" xfId="0" applyNumberFormat="1" applyFont="1" applyBorder="1" applyAlignment="1">
      <alignment/>
    </xf>
    <xf numFmtId="206" fontId="4" fillId="0" borderId="0" xfId="0" applyNumberFormat="1" applyFont="1" applyBorder="1" applyAlignment="1">
      <alignment/>
    </xf>
    <xf numFmtId="3" fontId="4" fillId="0" borderId="0" xfId="0" applyNumberFormat="1" applyFont="1" applyBorder="1" applyAlignment="1">
      <alignment horizontal="right"/>
    </xf>
    <xf numFmtId="3" fontId="6" fillId="0" borderId="0" xfId="0" applyNumberFormat="1" applyFont="1" applyAlignment="1">
      <alignment horizontal="centerContinuous"/>
    </xf>
    <xf numFmtId="3" fontId="5" fillId="0" borderId="10" xfId="0" applyNumberFormat="1" applyFont="1" applyBorder="1" applyAlignment="1">
      <alignment horizontal="center"/>
    </xf>
    <xf numFmtId="3" fontId="5" fillId="0" borderId="16" xfId="0" applyNumberFormat="1" applyFont="1" applyBorder="1" applyAlignment="1">
      <alignment horizontal="center"/>
    </xf>
    <xf numFmtId="3" fontId="5" fillId="0" borderId="0" xfId="0" applyNumberFormat="1" applyFont="1" applyAlignment="1">
      <alignment horizontal="center"/>
    </xf>
    <xf numFmtId="3" fontId="5" fillId="0" borderId="17" xfId="0" applyNumberFormat="1" applyFont="1" applyBorder="1" applyAlignment="1">
      <alignment horizontal="right"/>
    </xf>
    <xf numFmtId="3" fontId="5" fillId="0" borderId="18" xfId="0" applyNumberFormat="1" applyFont="1" applyBorder="1" applyAlignment="1">
      <alignment horizontal="right"/>
    </xf>
    <xf numFmtId="3" fontId="5" fillId="0" borderId="0" xfId="55" applyNumberFormat="1" applyFont="1">
      <alignment/>
      <protection/>
    </xf>
    <xf numFmtId="0" fontId="5" fillId="0" borderId="0" xfId="55">
      <alignment/>
      <protection/>
    </xf>
    <xf numFmtId="3" fontId="4" fillId="0" borderId="0" xfId="55" applyNumberFormat="1" applyFont="1" applyAlignment="1">
      <alignment horizontal="centerContinuous"/>
      <protection/>
    </xf>
    <xf numFmtId="3" fontId="5" fillId="0" borderId="0" xfId="55" applyNumberFormat="1" applyFont="1" applyAlignment="1">
      <alignment horizontal="centerContinuous"/>
      <protection/>
    </xf>
    <xf numFmtId="0" fontId="5" fillId="0" borderId="0" xfId="55" applyFont="1" applyAlignment="1">
      <alignment horizontal="centerContinuous"/>
      <protection/>
    </xf>
    <xf numFmtId="0" fontId="5" fillId="0" borderId="0" xfId="55" applyFont="1">
      <alignment/>
      <protection/>
    </xf>
    <xf numFmtId="206" fontId="5" fillId="0" borderId="0" xfId="55" applyNumberFormat="1" applyFont="1">
      <alignment/>
      <protection/>
    </xf>
    <xf numFmtId="206" fontId="5" fillId="0" borderId="0" xfId="55" applyNumberFormat="1" applyFont="1" applyAlignment="1">
      <alignment horizontal="centerContinuous"/>
      <protection/>
    </xf>
    <xf numFmtId="206" fontId="4" fillId="0" borderId="0" xfId="55" applyNumberFormat="1" applyFont="1" applyAlignment="1">
      <alignment horizontal="centerContinuous"/>
      <protection/>
    </xf>
    <xf numFmtId="3" fontId="5" fillId="0" borderId="10" xfId="55" applyNumberFormat="1" applyFont="1" applyBorder="1" applyAlignment="1">
      <alignment horizontal="center"/>
      <protection/>
    </xf>
    <xf numFmtId="206" fontId="5" fillId="0" borderId="16" xfId="55" applyNumberFormat="1" applyFont="1" applyBorder="1" applyAlignment="1">
      <alignment horizontal="centerContinuous"/>
      <protection/>
    </xf>
    <xf numFmtId="206" fontId="5" fillId="0" borderId="10" xfId="55" applyNumberFormat="1" applyFont="1" applyBorder="1" applyAlignment="1">
      <alignment horizontal="centerContinuous"/>
      <protection/>
    </xf>
    <xf numFmtId="206" fontId="5" fillId="0" borderId="17" xfId="55" applyNumberFormat="1" applyFont="1" applyBorder="1" applyAlignment="1">
      <alignment horizontal="centerContinuous"/>
      <protection/>
    </xf>
    <xf numFmtId="206" fontId="5" fillId="0" borderId="18" xfId="55" applyNumberFormat="1" applyFont="1" applyBorder="1" applyAlignment="1">
      <alignment horizontal="centerContinuous"/>
      <protection/>
    </xf>
    <xf numFmtId="3" fontId="5" fillId="0" borderId="0" xfId="55" applyNumberFormat="1" applyFont="1" applyBorder="1" applyAlignment="1">
      <alignment horizontal="right"/>
      <protection/>
    </xf>
    <xf numFmtId="206" fontId="5" fillId="0" borderId="15" xfId="55" applyNumberFormat="1" applyFont="1" applyBorder="1" applyAlignment="1">
      <alignment horizontal="right"/>
      <protection/>
    </xf>
    <xf numFmtId="206" fontId="5" fillId="0" borderId="0" xfId="55" applyNumberFormat="1" applyFont="1" applyBorder="1" applyAlignment="1">
      <alignment horizontal="right"/>
      <protection/>
    </xf>
    <xf numFmtId="206" fontId="5" fillId="0" borderId="15" xfId="55" applyNumberFormat="1" applyFont="1" applyBorder="1">
      <alignment/>
      <protection/>
    </xf>
    <xf numFmtId="206" fontId="5" fillId="0" borderId="13" xfId="55" applyNumberFormat="1" applyFont="1" applyBorder="1">
      <alignment/>
      <protection/>
    </xf>
    <xf numFmtId="3" fontId="4" fillId="0" borderId="0" xfId="55" applyNumberFormat="1" applyFont="1" applyAlignment="1">
      <alignment horizontal="right"/>
      <protection/>
    </xf>
    <xf numFmtId="206" fontId="4" fillId="0" borderId="19" xfId="55" applyNumberFormat="1" applyFont="1" applyBorder="1">
      <alignment/>
      <protection/>
    </xf>
    <xf numFmtId="206" fontId="4" fillId="0" borderId="20" xfId="55" applyNumberFormat="1" applyFont="1" applyBorder="1">
      <alignment/>
      <protection/>
    </xf>
    <xf numFmtId="3" fontId="5" fillId="0" borderId="0" xfId="56" applyNumberFormat="1" applyFont="1">
      <alignment/>
      <protection/>
    </xf>
    <xf numFmtId="0" fontId="5" fillId="0" borderId="0" xfId="56">
      <alignment/>
      <protection/>
    </xf>
    <xf numFmtId="3" fontId="4" fillId="0" borderId="0" xfId="56" applyNumberFormat="1" applyFont="1" applyAlignment="1">
      <alignment horizontal="centerContinuous"/>
      <protection/>
    </xf>
    <xf numFmtId="3" fontId="5" fillId="0" borderId="0" xfId="56" applyNumberFormat="1" applyFont="1" applyAlignment="1">
      <alignment horizontal="centerContinuous"/>
      <protection/>
    </xf>
    <xf numFmtId="0" fontId="5" fillId="0" borderId="0" xfId="56" applyFont="1" applyAlignment="1">
      <alignment horizontal="centerContinuous"/>
      <protection/>
    </xf>
    <xf numFmtId="0" fontId="5" fillId="0" borderId="0" xfId="56" applyFont="1">
      <alignment/>
      <protection/>
    </xf>
    <xf numFmtId="206" fontId="5" fillId="0" borderId="0" xfId="56" applyNumberFormat="1" applyFont="1">
      <alignment/>
      <protection/>
    </xf>
    <xf numFmtId="206" fontId="5" fillId="0" borderId="0" xfId="56" applyNumberFormat="1" applyFont="1" applyAlignment="1">
      <alignment horizontal="centerContinuous"/>
      <protection/>
    </xf>
    <xf numFmtId="206" fontId="4" fillId="0" borderId="0" xfId="56" applyNumberFormat="1" applyFont="1" applyAlignment="1">
      <alignment horizontal="centerContinuous"/>
      <protection/>
    </xf>
    <xf numFmtId="3" fontId="5" fillId="0" borderId="10" xfId="56" applyNumberFormat="1" applyFont="1" applyBorder="1" applyAlignment="1">
      <alignment horizontal="center"/>
      <protection/>
    </xf>
    <xf numFmtId="206" fontId="5" fillId="0" borderId="16" xfId="56" applyNumberFormat="1" applyFont="1" applyBorder="1" applyAlignment="1">
      <alignment horizontal="centerContinuous"/>
      <protection/>
    </xf>
    <xf numFmtId="206" fontId="5" fillId="0" borderId="10" xfId="56" applyNumberFormat="1" applyFont="1" applyBorder="1" applyAlignment="1">
      <alignment horizontal="centerContinuous"/>
      <protection/>
    </xf>
    <xf numFmtId="206" fontId="5" fillId="0" borderId="17" xfId="56" applyNumberFormat="1" applyFont="1" applyBorder="1" applyAlignment="1">
      <alignment horizontal="centerContinuous"/>
      <protection/>
    </xf>
    <xf numFmtId="206" fontId="5" fillId="0" borderId="18" xfId="56" applyNumberFormat="1" applyFont="1" applyBorder="1" applyAlignment="1">
      <alignment horizontal="centerContinuous"/>
      <protection/>
    </xf>
    <xf numFmtId="3" fontId="5" fillId="0" borderId="0" xfId="56" applyNumberFormat="1" applyFont="1" applyBorder="1" applyAlignment="1">
      <alignment horizontal="right"/>
      <protection/>
    </xf>
    <xf numFmtId="206" fontId="5" fillId="0" borderId="15" xfId="56" applyNumberFormat="1" applyFont="1" applyBorder="1" applyAlignment="1">
      <alignment horizontal="right"/>
      <protection/>
    </xf>
    <xf numFmtId="206" fontId="5" fillId="0" borderId="0" xfId="56" applyNumberFormat="1" applyFont="1" applyBorder="1" applyAlignment="1">
      <alignment horizontal="right"/>
      <protection/>
    </xf>
    <xf numFmtId="206" fontId="5" fillId="0" borderId="15" xfId="56" applyNumberFormat="1" applyFont="1" applyBorder="1">
      <alignment/>
      <protection/>
    </xf>
    <xf numFmtId="206" fontId="5" fillId="0" borderId="13" xfId="56" applyNumberFormat="1" applyFont="1" applyBorder="1">
      <alignment/>
      <protection/>
    </xf>
    <xf numFmtId="3" fontId="4" fillId="0" borderId="0" xfId="56" applyNumberFormat="1" applyFont="1" applyAlignment="1">
      <alignment horizontal="right"/>
      <protection/>
    </xf>
    <xf numFmtId="206" fontId="4" fillId="0" borderId="19" xfId="56" applyNumberFormat="1" applyFont="1" applyBorder="1">
      <alignment/>
      <protection/>
    </xf>
    <xf numFmtId="206" fontId="4" fillId="0" borderId="20" xfId="56" applyNumberFormat="1" applyFont="1" applyBorder="1">
      <alignment/>
      <protection/>
    </xf>
    <xf numFmtId="206" fontId="4" fillId="0" borderId="15" xfId="0" applyNumberFormat="1" applyFont="1" applyBorder="1" applyAlignment="1">
      <alignment horizontal="right"/>
    </xf>
    <xf numFmtId="206" fontId="4" fillId="0" borderId="0" xfId="0" applyNumberFormat="1" applyFont="1" applyBorder="1" applyAlignment="1">
      <alignment horizontal="right"/>
    </xf>
    <xf numFmtId="3" fontId="4" fillId="0" borderId="0" xfId="55" applyNumberFormat="1" applyFont="1">
      <alignment/>
      <protection/>
    </xf>
    <xf numFmtId="3" fontId="5" fillId="0" borderId="14" xfId="0" applyNumberFormat="1" applyFont="1" applyBorder="1" applyAlignment="1">
      <alignment horizontal="center"/>
    </xf>
    <xf numFmtId="3" fontId="5" fillId="0" borderId="13" xfId="0" applyNumberFormat="1" applyFont="1" applyBorder="1" applyAlignment="1">
      <alignment horizontal="center"/>
    </xf>
    <xf numFmtId="3" fontId="5" fillId="0" borderId="17" xfId="0" applyNumberFormat="1" applyFont="1" applyBorder="1" applyAlignment="1">
      <alignment horizontal="center"/>
    </xf>
    <xf numFmtId="3" fontId="5" fillId="0" borderId="18" xfId="0" applyNumberFormat="1" applyFont="1" applyBorder="1" applyAlignment="1">
      <alignment horizontal="center"/>
    </xf>
    <xf numFmtId="3" fontId="5" fillId="0" borderId="13" xfId="55" applyNumberFormat="1" applyFont="1" applyBorder="1" applyAlignment="1">
      <alignment horizontal="left"/>
      <protection/>
    </xf>
    <xf numFmtId="3" fontId="5" fillId="0" borderId="13" xfId="56" applyNumberFormat="1" applyFont="1" applyBorder="1" applyAlignment="1">
      <alignment horizontal="left"/>
      <protection/>
    </xf>
    <xf numFmtId="0" fontId="5" fillId="0" borderId="0" xfId="55" applyFont="1" applyFill="1">
      <alignment/>
      <protection/>
    </xf>
    <xf numFmtId="3" fontId="4" fillId="0" borderId="0" xfId="55" applyNumberFormat="1" applyFont="1" applyFill="1">
      <alignment/>
      <protection/>
    </xf>
    <xf numFmtId="3" fontId="5" fillId="0" borderId="0" xfId="55" applyNumberFormat="1" applyFont="1" applyFill="1">
      <alignment/>
      <protection/>
    </xf>
    <xf numFmtId="3" fontId="4" fillId="0" borderId="0" xfId="55" applyNumberFormat="1" applyFont="1" applyFill="1" applyAlignment="1">
      <alignment horizontal="centerContinuous"/>
      <protection/>
    </xf>
    <xf numFmtId="1" fontId="4" fillId="0" borderId="0" xfId="46" applyNumberFormat="1" applyFont="1" applyFill="1" applyAlignment="1">
      <alignment horizontal="centerContinuous"/>
    </xf>
    <xf numFmtId="3" fontId="5" fillId="0" borderId="0" xfId="55" applyNumberFormat="1" applyFont="1" applyFill="1" applyAlignment="1">
      <alignment horizontal="centerContinuous"/>
      <protection/>
    </xf>
    <xf numFmtId="0" fontId="5" fillId="0" borderId="0" xfId="55" applyFont="1" applyFill="1" applyAlignment="1">
      <alignment horizontal="centerContinuous"/>
      <protection/>
    </xf>
    <xf numFmtId="206" fontId="5" fillId="0" borderId="0" xfId="55" applyNumberFormat="1" applyFont="1" applyFill="1">
      <alignment/>
      <protection/>
    </xf>
    <xf numFmtId="3" fontId="5" fillId="0" borderId="10" xfId="55" applyNumberFormat="1" applyFont="1" applyFill="1" applyBorder="1" applyAlignment="1">
      <alignment horizontal="center"/>
      <protection/>
    </xf>
    <xf numFmtId="1" fontId="5" fillId="0" borderId="11" xfId="46" applyNumberFormat="1" applyFont="1" applyFill="1" applyBorder="1" applyAlignment="1">
      <alignment horizontal="centerContinuous"/>
    </xf>
    <xf numFmtId="1" fontId="5" fillId="0" borderId="12" xfId="46" applyNumberFormat="1" applyFont="1" applyFill="1" applyBorder="1" applyAlignment="1">
      <alignment horizontal="centerContinuous"/>
    </xf>
    <xf numFmtId="1" fontId="5" fillId="0" borderId="21" xfId="46" applyNumberFormat="1" applyFont="1" applyFill="1" applyBorder="1" applyAlignment="1">
      <alignment horizontal="centerContinuous"/>
    </xf>
    <xf numFmtId="206" fontId="5" fillId="0" borderId="10" xfId="55" applyNumberFormat="1" applyFont="1" applyFill="1" applyBorder="1" applyAlignment="1">
      <alignment horizontal="centerContinuous"/>
      <protection/>
    </xf>
    <xf numFmtId="3" fontId="5" fillId="0" borderId="13" xfId="55" applyNumberFormat="1" applyFont="1" applyFill="1" applyBorder="1" applyAlignment="1">
      <alignment horizontal="center"/>
      <protection/>
    </xf>
    <xf numFmtId="206" fontId="5" fillId="0" borderId="17" xfId="55" applyNumberFormat="1" applyFont="1" applyFill="1" applyBorder="1" applyAlignment="1">
      <alignment horizontal="centerContinuous"/>
      <protection/>
    </xf>
    <xf numFmtId="206" fontId="5" fillId="0" borderId="18" xfId="55" applyNumberFormat="1" applyFont="1" applyFill="1" applyBorder="1" applyAlignment="1">
      <alignment horizontal="centerContinuous"/>
      <protection/>
    </xf>
    <xf numFmtId="206" fontId="5" fillId="0" borderId="22" xfId="55" applyNumberFormat="1" applyFont="1" applyFill="1" applyBorder="1" applyAlignment="1">
      <alignment horizontal="centerContinuous"/>
      <protection/>
    </xf>
    <xf numFmtId="3" fontId="5" fillId="0" borderId="0" xfId="55" applyNumberFormat="1" applyFont="1" applyFill="1" applyBorder="1" applyAlignment="1">
      <alignment horizontal="right"/>
      <protection/>
    </xf>
    <xf numFmtId="206" fontId="5" fillId="0" borderId="15" xfId="55" applyNumberFormat="1" applyFont="1" applyFill="1" applyBorder="1" applyAlignment="1">
      <alignment horizontal="right"/>
      <protection/>
    </xf>
    <xf numFmtId="206" fontId="5" fillId="0" borderId="0" xfId="55" applyNumberFormat="1" applyFont="1" applyFill="1" applyBorder="1" applyAlignment="1">
      <alignment horizontal="right"/>
      <protection/>
    </xf>
    <xf numFmtId="206" fontId="5" fillId="0" borderId="23" xfId="55" applyNumberFormat="1" applyFont="1" applyFill="1" applyBorder="1" applyAlignment="1">
      <alignment horizontal="right"/>
      <protection/>
    </xf>
    <xf numFmtId="1" fontId="5" fillId="0" borderId="0" xfId="46" applyNumberFormat="1" applyFont="1" applyFill="1" applyAlignment="1">
      <alignment/>
    </xf>
    <xf numFmtId="207" fontId="5" fillId="0" borderId="15" xfId="55" applyNumberFormat="1" applyFont="1" applyFill="1" applyBorder="1">
      <alignment/>
      <protection/>
    </xf>
    <xf numFmtId="207" fontId="5" fillId="0" borderId="0" xfId="55" applyNumberFormat="1" applyFont="1" applyFill="1">
      <alignment/>
      <protection/>
    </xf>
    <xf numFmtId="207" fontId="5" fillId="0" borderId="0" xfId="55" applyNumberFormat="1" applyFont="1" applyFill="1" applyBorder="1">
      <alignment/>
      <protection/>
    </xf>
    <xf numFmtId="207" fontId="5" fillId="0" borderId="23" xfId="55" applyNumberFormat="1" applyFont="1" applyFill="1" applyBorder="1">
      <alignment/>
      <protection/>
    </xf>
    <xf numFmtId="207" fontId="5" fillId="0" borderId="15" xfId="55" applyNumberFormat="1" applyFont="1" applyFill="1" applyBorder="1" applyAlignment="1">
      <alignment horizontal="right"/>
      <protection/>
    </xf>
    <xf numFmtId="208" fontId="5" fillId="0" borderId="15" xfId="55" applyNumberFormat="1" applyFont="1" applyFill="1" applyBorder="1">
      <alignment/>
      <protection/>
    </xf>
    <xf numFmtId="208" fontId="5" fillId="0" borderId="0" xfId="55" applyNumberFormat="1" applyFont="1" applyFill="1">
      <alignment/>
      <protection/>
    </xf>
    <xf numFmtId="207" fontId="5" fillId="0" borderId="14" xfId="55" applyNumberFormat="1" applyFont="1" applyFill="1" applyBorder="1">
      <alignment/>
      <protection/>
    </xf>
    <xf numFmtId="3" fontId="4" fillId="0" borderId="0" xfId="55" applyNumberFormat="1" applyFont="1" applyFill="1" applyAlignment="1">
      <alignment horizontal="right"/>
      <protection/>
    </xf>
    <xf numFmtId="207" fontId="4" fillId="0" borderId="19" xfId="55" applyNumberFormat="1" applyFont="1" applyFill="1" applyBorder="1">
      <alignment/>
      <protection/>
    </xf>
    <xf numFmtId="207" fontId="4" fillId="0" borderId="20" xfId="55" applyNumberFormat="1" applyFont="1" applyFill="1" applyBorder="1">
      <alignment/>
      <protection/>
    </xf>
    <xf numFmtId="207" fontId="4" fillId="0" borderId="24" xfId="55" applyNumberFormat="1" applyFont="1" applyFill="1" applyBorder="1">
      <alignment/>
      <protection/>
    </xf>
    <xf numFmtId="0" fontId="4" fillId="0" borderId="0" xfId="55" applyFont="1" applyFill="1">
      <alignment/>
      <protection/>
    </xf>
    <xf numFmtId="207" fontId="4" fillId="0" borderId="0" xfId="55" applyNumberFormat="1" applyFont="1" applyFill="1" applyBorder="1">
      <alignment/>
      <protection/>
    </xf>
    <xf numFmtId="0" fontId="5" fillId="0" borderId="0" xfId="57" applyFont="1" applyFill="1">
      <alignment/>
      <protection/>
    </xf>
    <xf numFmtId="0" fontId="8" fillId="0" borderId="0" xfId="55" applyFont="1" applyFill="1">
      <alignment/>
      <protection/>
    </xf>
    <xf numFmtId="1" fontId="5" fillId="0" borderId="25" xfId="55" applyNumberFormat="1" applyFont="1" applyFill="1" applyBorder="1" applyAlignment="1">
      <alignment horizontal="center"/>
      <protection/>
    </xf>
    <xf numFmtId="1" fontId="5" fillId="0" borderId="16" xfId="55" applyNumberFormat="1" applyFont="1" applyFill="1" applyBorder="1" applyAlignment="1">
      <alignment horizontal="centerContinuous"/>
      <protection/>
    </xf>
    <xf numFmtId="1" fontId="5" fillId="0" borderId="10" xfId="55" applyNumberFormat="1" applyFont="1" applyFill="1" applyBorder="1" applyAlignment="1">
      <alignment horizontal="centerContinuous"/>
      <protection/>
    </xf>
    <xf numFmtId="1" fontId="5" fillId="0" borderId="0" xfId="55" applyNumberFormat="1" applyFill="1">
      <alignment/>
      <protection/>
    </xf>
    <xf numFmtId="3" fontId="5" fillId="0" borderId="26" xfId="55" applyNumberFormat="1" applyFont="1" applyFill="1" applyBorder="1" applyAlignment="1">
      <alignment horizontal="center"/>
      <protection/>
    </xf>
    <xf numFmtId="206" fontId="5" fillId="0" borderId="17" xfId="55" applyNumberFormat="1" applyFont="1" applyFill="1" applyBorder="1" applyAlignment="1">
      <alignment horizontal="centerContinuous"/>
      <protection/>
    </xf>
    <xf numFmtId="206" fontId="5" fillId="0" borderId="18" xfId="55" applyNumberFormat="1" applyFont="1" applyFill="1" applyBorder="1" applyAlignment="1">
      <alignment horizontal="centerContinuous"/>
      <protection/>
    </xf>
    <xf numFmtId="0" fontId="5" fillId="0" borderId="0" xfId="55" applyFill="1">
      <alignment/>
      <protection/>
    </xf>
    <xf numFmtId="3" fontId="5" fillId="0" borderId="23" xfId="55" applyNumberFormat="1" applyFont="1" applyFill="1" applyBorder="1" applyAlignment="1">
      <alignment horizontal="right"/>
      <protection/>
    </xf>
    <xf numFmtId="206" fontId="5" fillId="0" borderId="15" xfId="55" applyNumberFormat="1" applyFont="1" applyFill="1" applyBorder="1" applyAlignment="1">
      <alignment horizontal="right"/>
      <protection/>
    </xf>
    <xf numFmtId="206" fontId="5" fillId="0" borderId="0" xfId="55" applyNumberFormat="1" applyFont="1" applyFill="1" applyBorder="1" applyAlignment="1">
      <alignment horizontal="right"/>
      <protection/>
    </xf>
    <xf numFmtId="3" fontId="4" fillId="0" borderId="23" xfId="55" applyNumberFormat="1" applyFont="1" applyFill="1" applyBorder="1">
      <alignment/>
      <protection/>
    </xf>
    <xf numFmtId="206" fontId="5" fillId="0" borderId="15" xfId="55" applyNumberFormat="1" applyFont="1" applyFill="1" applyBorder="1">
      <alignment/>
      <protection/>
    </xf>
    <xf numFmtId="206" fontId="5" fillId="0" borderId="0" xfId="55" applyNumberFormat="1" applyFont="1" applyFill="1">
      <alignment/>
      <protection/>
    </xf>
    <xf numFmtId="3" fontId="5" fillId="0" borderId="23" xfId="55" applyNumberFormat="1" applyFont="1" applyFill="1" applyBorder="1">
      <alignment/>
      <protection/>
    </xf>
    <xf numFmtId="207" fontId="5" fillId="0" borderId="15" xfId="55" applyNumberFormat="1" applyFont="1" applyFill="1" applyBorder="1">
      <alignment/>
      <protection/>
    </xf>
    <xf numFmtId="207" fontId="5" fillId="0" borderId="0" xfId="55" applyNumberFormat="1" applyFont="1" applyFill="1">
      <alignment/>
      <protection/>
    </xf>
    <xf numFmtId="207" fontId="5" fillId="0" borderId="0" xfId="55" applyNumberFormat="1" applyFont="1" applyFill="1" applyBorder="1">
      <alignment/>
      <protection/>
    </xf>
    <xf numFmtId="3" fontId="4" fillId="0" borderId="23" xfId="55" applyNumberFormat="1" applyFont="1" applyFill="1" applyBorder="1" applyAlignment="1">
      <alignment horizontal="right"/>
      <protection/>
    </xf>
    <xf numFmtId="3" fontId="4" fillId="0" borderId="0" xfId="55" applyNumberFormat="1" applyFont="1" applyFill="1" applyBorder="1" applyAlignment="1">
      <alignment horizontal="right"/>
      <protection/>
    </xf>
    <xf numFmtId="0" fontId="5" fillId="0" borderId="15" xfId="55" applyFill="1" applyBorder="1">
      <alignment/>
      <protection/>
    </xf>
    <xf numFmtId="0" fontId="5" fillId="0" borderId="0" xfId="55" applyFill="1" applyBorder="1">
      <alignment/>
      <protection/>
    </xf>
    <xf numFmtId="0" fontId="5" fillId="0" borderId="23" xfId="55" applyFill="1" applyBorder="1">
      <alignment/>
      <protection/>
    </xf>
    <xf numFmtId="0" fontId="5" fillId="0" borderId="0" xfId="55" applyFont="1" applyFill="1">
      <alignment/>
      <protection/>
    </xf>
    <xf numFmtId="208" fontId="4" fillId="0" borderId="15" xfId="55" applyNumberFormat="1" applyFont="1" applyFill="1" applyBorder="1">
      <alignment/>
      <protection/>
    </xf>
    <xf numFmtId="208" fontId="4" fillId="0" borderId="0" xfId="55" applyNumberFormat="1" applyFont="1" applyFill="1">
      <alignment/>
      <protection/>
    </xf>
    <xf numFmtId="0" fontId="4" fillId="0" borderId="15" xfId="55" applyFont="1" applyFill="1" applyBorder="1">
      <alignment/>
      <protection/>
    </xf>
    <xf numFmtId="0" fontId="4" fillId="0" borderId="0" xfId="55" applyFont="1" applyFill="1" applyBorder="1">
      <alignment/>
      <protection/>
    </xf>
    <xf numFmtId="0" fontId="4" fillId="0" borderId="23" xfId="55" applyFont="1" applyFill="1" applyBorder="1">
      <alignment/>
      <protection/>
    </xf>
    <xf numFmtId="208" fontId="4" fillId="0" borderId="23" xfId="55" applyNumberFormat="1" applyFont="1" applyFill="1" applyBorder="1">
      <alignment/>
      <protection/>
    </xf>
    <xf numFmtId="0" fontId="7" fillId="0" borderId="0" xfId="55" applyFont="1" applyFill="1">
      <alignment/>
      <protection/>
    </xf>
    <xf numFmtId="3" fontId="5" fillId="0" borderId="0" xfId="55" applyNumberFormat="1" applyFont="1" applyFill="1" applyAlignment="1">
      <alignment horizontal="centerContinuous"/>
      <protection/>
    </xf>
    <xf numFmtId="0" fontId="5" fillId="0" borderId="10" xfId="55" applyFill="1" applyBorder="1">
      <alignment/>
      <protection/>
    </xf>
    <xf numFmtId="0" fontId="5" fillId="0" borderId="16" xfId="55" applyFont="1" applyFill="1" applyBorder="1" applyAlignment="1">
      <alignment horizontal="centerContinuous"/>
      <protection/>
    </xf>
    <xf numFmtId="0" fontId="5" fillId="0" borderId="10" xfId="55" applyFont="1" applyFill="1" applyBorder="1" applyAlignment="1">
      <alignment horizontal="centerContinuous"/>
      <protection/>
    </xf>
    <xf numFmtId="0" fontId="5" fillId="0" borderId="25" xfId="55" applyFont="1" applyFill="1" applyBorder="1" applyAlignment="1">
      <alignment horizontal="centerContinuous"/>
      <protection/>
    </xf>
    <xf numFmtId="0" fontId="5" fillId="0" borderId="15" xfId="55" applyFont="1" applyFill="1" applyBorder="1" applyAlignment="1">
      <alignment horizontal="centerContinuous"/>
      <protection/>
    </xf>
    <xf numFmtId="0" fontId="5" fillId="0" borderId="0" xfId="55" applyFont="1" applyFill="1" applyBorder="1" applyAlignment="1">
      <alignment horizontal="centerContinuous"/>
      <protection/>
    </xf>
    <xf numFmtId="0" fontId="5" fillId="0" borderId="23" xfId="55" applyFont="1" applyFill="1" applyBorder="1" applyAlignment="1">
      <alignment horizontal="centerContinuous"/>
      <protection/>
    </xf>
    <xf numFmtId="0" fontId="5" fillId="0" borderId="0" xfId="55" applyFont="1" applyFill="1" applyBorder="1" applyAlignment="1">
      <alignment/>
      <protection/>
    </xf>
    <xf numFmtId="0" fontId="5" fillId="0" borderId="14" xfId="55" applyFont="1" applyFill="1" applyBorder="1" applyAlignment="1">
      <alignment horizontal="centerContinuous"/>
      <protection/>
    </xf>
    <xf numFmtId="0" fontId="5" fillId="0" borderId="13" xfId="55" applyFont="1" applyFill="1" applyBorder="1" applyAlignment="1">
      <alignment horizontal="centerContinuous"/>
      <protection/>
    </xf>
    <xf numFmtId="0" fontId="5" fillId="0" borderId="26" xfId="55" applyFont="1" applyFill="1" applyBorder="1" applyAlignment="1">
      <alignment horizontal="centerContinuous"/>
      <protection/>
    </xf>
    <xf numFmtId="0" fontId="5" fillId="0" borderId="26" xfId="55" applyFill="1" applyBorder="1" applyAlignment="1">
      <alignment horizontal="center"/>
      <protection/>
    </xf>
    <xf numFmtId="0" fontId="5" fillId="0" borderId="17" xfId="55" applyFont="1" applyFill="1" applyBorder="1" applyAlignment="1">
      <alignment horizontal="center"/>
      <protection/>
    </xf>
    <xf numFmtId="0" fontId="5" fillId="0" borderId="18" xfId="55" applyFont="1" applyFill="1" applyBorder="1" applyAlignment="1">
      <alignment horizontal="center"/>
      <protection/>
    </xf>
    <xf numFmtId="0" fontId="5" fillId="0" borderId="22" xfId="55" applyFont="1" applyFill="1" applyBorder="1" applyAlignment="1">
      <alignment horizontal="center"/>
      <protection/>
    </xf>
    <xf numFmtId="0" fontId="5" fillId="0" borderId="0" xfId="55" applyFill="1" applyAlignment="1">
      <alignment horizontal="center"/>
      <protection/>
    </xf>
    <xf numFmtId="0" fontId="5" fillId="0" borderId="19" xfId="55" applyFont="1" applyFill="1" applyBorder="1" applyAlignment="1">
      <alignment horizontal="center"/>
      <protection/>
    </xf>
    <xf numFmtId="0" fontId="5" fillId="0" borderId="20" xfId="55" applyFont="1" applyFill="1" applyBorder="1" applyAlignment="1">
      <alignment horizontal="center"/>
      <protection/>
    </xf>
    <xf numFmtId="0" fontId="5" fillId="0" borderId="24" xfId="55" applyFont="1" applyFill="1" applyBorder="1" applyAlignment="1">
      <alignment horizontal="center"/>
      <protection/>
    </xf>
    <xf numFmtId="3" fontId="5" fillId="0" borderId="0" xfId="55" applyNumberFormat="1" applyFont="1" applyFill="1" applyBorder="1">
      <alignment/>
      <protection/>
    </xf>
    <xf numFmtId="206" fontId="5" fillId="0" borderId="15" xfId="55" applyNumberFormat="1" applyFill="1" applyBorder="1">
      <alignment/>
      <protection/>
    </xf>
    <xf numFmtId="206" fontId="5" fillId="0" borderId="0" xfId="55" applyNumberFormat="1" applyFill="1" applyBorder="1">
      <alignment/>
      <protection/>
    </xf>
    <xf numFmtId="206" fontId="5" fillId="0" borderId="23" xfId="55" applyNumberFormat="1" applyFill="1" applyBorder="1">
      <alignment/>
      <protection/>
    </xf>
    <xf numFmtId="206" fontId="5" fillId="0" borderId="0" xfId="55" applyNumberFormat="1" applyFill="1">
      <alignment/>
      <protection/>
    </xf>
    <xf numFmtId="206" fontId="4" fillId="0" borderId="19" xfId="55" applyNumberFormat="1" applyFont="1" applyFill="1" applyBorder="1">
      <alignment/>
      <protection/>
    </xf>
    <xf numFmtId="206" fontId="4" fillId="0" borderId="20" xfId="55" applyNumberFormat="1" applyFont="1" applyFill="1" applyBorder="1">
      <alignment/>
      <protection/>
    </xf>
    <xf numFmtId="206" fontId="4" fillId="0" borderId="24" xfId="55" applyNumberFormat="1" applyFont="1" applyFill="1" applyBorder="1">
      <alignment/>
      <protection/>
    </xf>
    <xf numFmtId="0" fontId="9" fillId="0" borderId="0" xfId="0" applyFont="1" applyAlignment="1">
      <alignment/>
    </xf>
    <xf numFmtId="0" fontId="5" fillId="0" borderId="0" xfId="0" applyFont="1" applyAlignment="1">
      <alignment/>
    </xf>
    <xf numFmtId="0" fontId="4" fillId="0" borderId="0" xfId="0" applyFont="1" applyAlignment="1">
      <alignment/>
    </xf>
    <xf numFmtId="3" fontId="4" fillId="0" borderId="0" xfId="55" applyNumberFormat="1" applyFont="1" applyFill="1" applyAlignment="1">
      <alignment horizontal="center"/>
      <protection/>
    </xf>
    <xf numFmtId="1" fontId="4" fillId="0" borderId="0" xfId="46" applyNumberFormat="1" applyFont="1" applyFill="1" applyAlignment="1">
      <alignment horizontal="center"/>
    </xf>
    <xf numFmtId="3" fontId="4" fillId="0" borderId="0" xfId="55" applyNumberFormat="1"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_pers_un" xfId="46"/>
    <cellStyle name="Kop 1" xfId="47"/>
    <cellStyle name="Kop 2" xfId="48"/>
    <cellStyle name="Kop 3" xfId="49"/>
    <cellStyle name="Kop 4" xfId="50"/>
    <cellStyle name="Neutraal" xfId="51"/>
    <cellStyle name="Notitie" xfId="52"/>
    <cellStyle name="Ongeldig" xfId="53"/>
    <cellStyle name="Percent" xfId="54"/>
    <cellStyle name="Standaard_96PHOG03" xfId="55"/>
    <cellStyle name="Standaard_96PHOG04" xfId="56"/>
    <cellStyle name="Standaard_l_hoger0203"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K14" sqref="K14"/>
    </sheetView>
  </sheetViews>
  <sheetFormatPr defaultColWidth="9.140625" defaultRowHeight="12.75"/>
  <cols>
    <col min="1" max="1" width="9.140625" style="178" customWidth="1"/>
    <col min="2" max="2" width="3.8515625" style="178" customWidth="1"/>
    <col min="3" max="16384" width="9.140625" style="178" customWidth="1"/>
  </cols>
  <sheetData>
    <row r="1" ht="15.75">
      <c r="A1" s="177" t="s">
        <v>61</v>
      </c>
    </row>
    <row r="3" ht="12.75">
      <c r="A3" s="179" t="s">
        <v>62</v>
      </c>
    </row>
    <row r="4" spans="1:3" ht="12.75">
      <c r="A4" s="178" t="s">
        <v>70</v>
      </c>
      <c r="C4" s="178" t="s">
        <v>63</v>
      </c>
    </row>
    <row r="6" ht="12.75">
      <c r="A6" s="179" t="s">
        <v>64</v>
      </c>
    </row>
    <row r="7" spans="1:3" ht="12.75">
      <c r="A7" s="178" t="s">
        <v>71</v>
      </c>
      <c r="C7" s="178" t="s">
        <v>76</v>
      </c>
    </row>
    <row r="8" spans="1:3" ht="12.75">
      <c r="A8" s="178" t="s">
        <v>72</v>
      </c>
      <c r="C8" s="178" t="s">
        <v>65</v>
      </c>
    </row>
    <row r="9" spans="1:3" ht="12.75">
      <c r="A9" s="178" t="s">
        <v>75</v>
      </c>
      <c r="C9" s="178" t="s">
        <v>66</v>
      </c>
    </row>
    <row r="13" ht="12.75">
      <c r="A13" s="179" t="s">
        <v>67</v>
      </c>
    </row>
    <row r="14" spans="1:3" ht="12.75">
      <c r="A14" s="178" t="s">
        <v>73</v>
      </c>
      <c r="C14" s="178" t="s">
        <v>68</v>
      </c>
    </row>
    <row r="15" spans="1:3" ht="12.75">
      <c r="A15" s="178" t="s">
        <v>74</v>
      </c>
      <c r="C15" s="178" t="s">
        <v>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F34" sqref="F34"/>
    </sheetView>
  </sheetViews>
  <sheetFormatPr defaultColWidth="9.140625" defaultRowHeight="12.75"/>
  <cols>
    <col min="1" max="1" width="21.8515625" style="2" customWidth="1"/>
    <col min="2" max="10" width="7.8515625" style="2" customWidth="1"/>
    <col min="11" max="16384" width="9.140625" style="2" customWidth="1"/>
  </cols>
  <sheetData>
    <row r="1" ht="12.75">
      <c r="A1" s="73" t="s">
        <v>52</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53</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4" t="s">
        <v>5</v>
      </c>
      <c r="C9" s="75" t="s">
        <v>6</v>
      </c>
      <c r="D9" s="75" t="s">
        <v>4</v>
      </c>
      <c r="E9" s="74" t="s">
        <v>5</v>
      </c>
      <c r="F9" s="75" t="s">
        <v>6</v>
      </c>
      <c r="G9" s="75" t="s">
        <v>4</v>
      </c>
      <c r="H9" s="74" t="s">
        <v>5</v>
      </c>
      <c r="I9" s="75" t="s">
        <v>6</v>
      </c>
      <c r="J9" s="75" t="s">
        <v>4</v>
      </c>
    </row>
    <row r="10" spans="1:10" ht="12.75">
      <c r="A10" s="14"/>
      <c r="B10" s="15"/>
      <c r="C10" s="16"/>
      <c r="D10" s="16"/>
      <c r="E10" s="15"/>
      <c r="F10" s="16"/>
      <c r="G10" s="16"/>
      <c r="H10" s="15"/>
      <c r="I10" s="16"/>
      <c r="J10" s="16"/>
    </row>
    <row r="11" spans="1:10" s="1" customFormat="1" ht="12.75">
      <c r="A11" s="20" t="s">
        <v>4</v>
      </c>
      <c r="B11" s="71">
        <f>2380+142</f>
        <v>2522</v>
      </c>
      <c r="C11" s="72">
        <f>1958+216</f>
        <v>2174</v>
      </c>
      <c r="D11" s="72">
        <f>SUM(B11:C11)</f>
        <v>4696</v>
      </c>
      <c r="E11" s="71">
        <f>1353+3</f>
        <v>1356</v>
      </c>
      <c r="F11" s="72">
        <f>1582+3</f>
        <v>1585</v>
      </c>
      <c r="G11" s="72">
        <f>SUM(E11:F11)</f>
        <v>2941</v>
      </c>
      <c r="H11" s="71">
        <f>SUM(B11,E11)</f>
        <v>3878</v>
      </c>
      <c r="I11" s="72">
        <f>SUM(C11,F11)</f>
        <v>3759</v>
      </c>
      <c r="J11" s="72">
        <f>SUM(H11:I11)</f>
        <v>7637</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17"/>
      <c r="B22" s="19"/>
      <c r="C22" s="19"/>
      <c r="D22" s="19"/>
      <c r="E22" s="19"/>
      <c r="F22" s="19"/>
      <c r="G22" s="19"/>
      <c r="H22" s="19"/>
      <c r="I22" s="19"/>
      <c r="J22" s="19"/>
    </row>
    <row r="23" spans="1:10" s="1" customFormat="1" ht="12.75">
      <c r="A23" s="17"/>
      <c r="B23" s="19"/>
      <c r="C23" s="19"/>
      <c r="D23" s="19"/>
      <c r="E23" s="19"/>
      <c r="F23" s="19"/>
      <c r="G23" s="19"/>
      <c r="H23" s="19"/>
      <c r="I23" s="19"/>
      <c r="J23" s="19"/>
    </row>
    <row r="24" spans="1:10" s="1" customFormat="1" ht="12.75">
      <c r="A24" s="3" t="s">
        <v>7</v>
      </c>
      <c r="B24" s="4"/>
      <c r="C24" s="5"/>
      <c r="D24" s="4"/>
      <c r="E24" s="5"/>
      <c r="F24" s="5"/>
      <c r="G24" s="4"/>
      <c r="H24" s="5"/>
      <c r="I24" s="4"/>
      <c r="J24" s="4"/>
    </row>
    <row r="25" spans="1:10" ht="12.75">
      <c r="A25" s="3"/>
      <c r="B25" s="4"/>
      <c r="C25" s="3"/>
      <c r="D25" s="4"/>
      <c r="E25" s="5"/>
      <c r="F25" s="5"/>
      <c r="G25" s="4"/>
      <c r="H25" s="5"/>
      <c r="I25" s="4"/>
      <c r="J25" s="4"/>
    </row>
    <row r="26" spans="1:10" ht="12.75">
      <c r="A26" s="3" t="s">
        <v>53</v>
      </c>
      <c r="B26" s="4"/>
      <c r="C26" s="3"/>
      <c r="D26" s="4"/>
      <c r="E26" s="5"/>
      <c r="F26" s="5"/>
      <c r="G26" s="4"/>
      <c r="H26" s="5"/>
      <c r="I26" s="4"/>
      <c r="J26" s="4"/>
    </row>
    <row r="27" spans="1:10" ht="12.75">
      <c r="A27" s="3"/>
      <c r="B27" s="4"/>
      <c r="C27" s="3"/>
      <c r="D27" s="4"/>
      <c r="E27" s="5"/>
      <c r="F27" s="5"/>
      <c r="G27" s="4"/>
      <c r="H27" s="5"/>
      <c r="I27" s="4"/>
      <c r="J27" s="4"/>
    </row>
    <row r="28" spans="1:10" ht="12.75">
      <c r="A28" s="3" t="s">
        <v>1</v>
      </c>
      <c r="B28" s="4"/>
      <c r="C28" s="3"/>
      <c r="D28" s="4"/>
      <c r="E28" s="5"/>
      <c r="F28" s="5"/>
      <c r="G28" s="4"/>
      <c r="H28" s="5"/>
      <c r="I28" s="4"/>
      <c r="J28" s="4"/>
    </row>
    <row r="29" spans="1:10" ht="13.5" thickBot="1">
      <c r="A29" s="3"/>
      <c r="B29" s="4"/>
      <c r="C29" s="3"/>
      <c r="D29" s="4"/>
      <c r="E29" s="5"/>
      <c r="F29" s="5"/>
      <c r="G29" s="4"/>
      <c r="H29" s="5"/>
      <c r="I29" s="4"/>
      <c r="J29" s="4"/>
    </row>
    <row r="30" spans="1:10" ht="12.75">
      <c r="A30" s="6"/>
      <c r="B30" s="7"/>
      <c r="C30" s="8" t="s">
        <v>8</v>
      </c>
      <c r="D30" s="9"/>
      <c r="E30" s="7"/>
      <c r="F30" s="8" t="s">
        <v>9</v>
      </c>
      <c r="G30" s="9"/>
      <c r="H30" s="7"/>
      <c r="I30" s="10" t="s">
        <v>10</v>
      </c>
      <c r="J30" s="9"/>
    </row>
    <row r="31" spans="1:10" ht="12.75">
      <c r="A31" s="11"/>
      <c r="B31" s="12" t="s">
        <v>5</v>
      </c>
      <c r="C31" s="13" t="s">
        <v>6</v>
      </c>
      <c r="D31" s="13" t="s">
        <v>4</v>
      </c>
      <c r="E31" s="12" t="s">
        <v>5</v>
      </c>
      <c r="F31" s="13" t="s">
        <v>6</v>
      </c>
      <c r="G31" s="13" t="s">
        <v>4</v>
      </c>
      <c r="H31" s="12" t="s">
        <v>5</v>
      </c>
      <c r="I31" s="13" t="s">
        <v>6</v>
      </c>
      <c r="J31" s="13" t="s">
        <v>4</v>
      </c>
    </row>
    <row r="32" spans="1:10" ht="12.75">
      <c r="A32" s="14"/>
      <c r="B32" s="15"/>
      <c r="C32" s="16"/>
      <c r="D32" s="16"/>
      <c r="E32" s="15"/>
      <c r="F32" s="16"/>
      <c r="G32" s="16"/>
      <c r="H32" s="15"/>
      <c r="I32" s="16"/>
      <c r="J32" s="16"/>
    </row>
    <row r="33" spans="1:10" ht="12.75">
      <c r="A33" s="20" t="s">
        <v>4</v>
      </c>
      <c r="B33" s="71">
        <f>416+21</f>
        <v>437</v>
      </c>
      <c r="C33" s="72">
        <f>787+52</f>
        <v>839</v>
      </c>
      <c r="D33" s="72">
        <f>SUM(B33:C33)</f>
        <v>1276</v>
      </c>
      <c r="E33" s="71">
        <f>215+1</f>
        <v>216</v>
      </c>
      <c r="F33" s="72">
        <f>431+1</f>
        <v>432</v>
      </c>
      <c r="G33" s="72">
        <f>SUM(E33:F33)</f>
        <v>648</v>
      </c>
      <c r="H33" s="71">
        <f>SUM(B33,E33)</f>
        <v>653</v>
      </c>
      <c r="I33" s="72">
        <f>SUM(C33,F33)</f>
        <v>1271</v>
      </c>
      <c r="J33" s="72">
        <f>SUM(H33:I33)</f>
        <v>1924</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2"/>
  <sheetViews>
    <sheetView zoomScalePageLayoutView="0" workbookViewId="0" topLeftCell="A1">
      <selection activeCell="G32" sqref="G32"/>
    </sheetView>
  </sheetViews>
  <sheetFormatPr defaultColWidth="9.140625" defaultRowHeight="12.75"/>
  <cols>
    <col min="1" max="1" width="28.57421875" style="2" customWidth="1"/>
    <col min="2" max="16" width="7.7109375" style="2" customWidth="1"/>
    <col min="17" max="16384" width="9.140625" style="2" customWidth="1"/>
  </cols>
  <sheetData>
    <row r="1" ht="12.75">
      <c r="A1" s="73" t="s">
        <v>52</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54</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6" t="s">
        <v>5</v>
      </c>
      <c r="C9" s="77" t="s">
        <v>6</v>
      </c>
      <c r="D9" s="77" t="s">
        <v>4</v>
      </c>
      <c r="E9" s="76" t="s">
        <v>5</v>
      </c>
      <c r="F9" s="77" t="s">
        <v>6</v>
      </c>
      <c r="G9" s="77" t="s">
        <v>4</v>
      </c>
      <c r="H9" s="76" t="s">
        <v>5</v>
      </c>
      <c r="I9" s="77" t="s">
        <v>6</v>
      </c>
      <c r="J9" s="77" t="s">
        <v>4</v>
      </c>
    </row>
    <row r="10" spans="1:10" ht="12.75">
      <c r="A10" s="14"/>
      <c r="B10" s="15"/>
      <c r="C10" s="16"/>
      <c r="D10" s="16"/>
      <c r="E10" s="15"/>
      <c r="F10" s="16"/>
      <c r="G10" s="16"/>
      <c r="H10" s="15"/>
      <c r="I10" s="16"/>
      <c r="J10" s="16"/>
    </row>
    <row r="11" spans="1:10" s="1" customFormat="1" ht="12.75">
      <c r="A11" s="20" t="s">
        <v>4</v>
      </c>
      <c r="B11" s="71">
        <v>2775</v>
      </c>
      <c r="C11" s="72">
        <v>2620</v>
      </c>
      <c r="D11" s="72">
        <f>SUM(B11:C11)</f>
        <v>5395</v>
      </c>
      <c r="E11" s="71">
        <v>2214</v>
      </c>
      <c r="F11" s="72">
        <v>2136</v>
      </c>
      <c r="G11" s="72">
        <f>SUM(E11:F11)</f>
        <v>4350</v>
      </c>
      <c r="H11" s="71">
        <f>SUM(B11,E11)</f>
        <v>4989</v>
      </c>
      <c r="I11" s="72">
        <f>SUM(C11,F11)</f>
        <v>4756</v>
      </c>
      <c r="J11" s="72">
        <f>SUM(H11:I11)</f>
        <v>9745</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18"/>
      <c r="B15" s="20"/>
      <c r="C15" s="20"/>
      <c r="D15" s="20"/>
      <c r="E15" s="20"/>
      <c r="F15" s="20"/>
      <c r="G15" s="20"/>
      <c r="H15" s="20"/>
      <c r="I15" s="20"/>
      <c r="J15" s="20"/>
    </row>
    <row r="22" ht="12.75"/>
    <row r="23" spans="1:10" ht="12.75">
      <c r="A23" s="3" t="s">
        <v>7</v>
      </c>
      <c r="B23" s="4"/>
      <c r="C23" s="5"/>
      <c r="D23" s="5"/>
      <c r="E23" s="4"/>
      <c r="F23" s="4"/>
      <c r="G23" s="4"/>
      <c r="H23" s="5"/>
      <c r="I23" s="4"/>
      <c r="J23" s="4"/>
    </row>
    <row r="24" spans="1:10" ht="12.75">
      <c r="A24" s="3"/>
      <c r="B24" s="4"/>
      <c r="C24" s="3"/>
      <c r="D24" s="5"/>
      <c r="E24" s="4"/>
      <c r="F24" s="4"/>
      <c r="G24" s="4"/>
      <c r="H24" s="5"/>
      <c r="I24" s="4"/>
      <c r="J24" s="4"/>
    </row>
    <row r="25" spans="1:10" ht="12.75">
      <c r="A25" s="3" t="s">
        <v>55</v>
      </c>
      <c r="B25" s="4"/>
      <c r="C25" s="3"/>
      <c r="D25" s="5"/>
      <c r="E25" s="5"/>
      <c r="F25" s="4"/>
      <c r="G25" s="4"/>
      <c r="H25" s="5"/>
      <c r="I25" s="4"/>
      <c r="J25" s="4"/>
    </row>
    <row r="26" spans="1:10" ht="12.75">
      <c r="A26" s="3"/>
      <c r="B26" s="4"/>
      <c r="C26" s="3"/>
      <c r="D26" s="5"/>
      <c r="E26" s="5"/>
      <c r="F26" s="4"/>
      <c r="G26" s="4"/>
      <c r="H26" s="5"/>
      <c r="I26" s="4"/>
      <c r="J26" s="4"/>
    </row>
    <row r="27" spans="1:10" ht="12.75">
      <c r="A27" s="3" t="s">
        <v>1</v>
      </c>
      <c r="B27" s="4"/>
      <c r="C27" s="3"/>
      <c r="D27" s="4"/>
      <c r="E27" s="5"/>
      <c r="F27" s="4"/>
      <c r="G27" s="4"/>
      <c r="H27" s="4"/>
      <c r="I27" s="4"/>
      <c r="J27" s="4"/>
    </row>
    <row r="28" ht="13.5" thickBot="1"/>
    <row r="29" spans="1:10" ht="12.75">
      <c r="A29" s="22"/>
      <c r="B29" s="23"/>
      <c r="C29" s="22" t="s">
        <v>2</v>
      </c>
      <c r="D29" s="22"/>
      <c r="E29" s="23"/>
      <c r="F29" s="22" t="s">
        <v>3</v>
      </c>
      <c r="G29" s="22"/>
      <c r="H29" s="23"/>
      <c r="I29" s="22" t="s">
        <v>4</v>
      </c>
      <c r="J29" s="22"/>
    </row>
    <row r="30" spans="1:10" ht="12.75">
      <c r="A30" s="11"/>
      <c r="B30" s="25" t="s">
        <v>5</v>
      </c>
      <c r="C30" s="26" t="s">
        <v>6</v>
      </c>
      <c r="D30" s="26" t="s">
        <v>4</v>
      </c>
      <c r="E30" s="25" t="s">
        <v>5</v>
      </c>
      <c r="F30" s="26" t="s">
        <v>6</v>
      </c>
      <c r="G30" s="26" t="s">
        <v>4</v>
      </c>
      <c r="H30" s="25" t="s">
        <v>5</v>
      </c>
      <c r="I30" s="26" t="s">
        <v>6</v>
      </c>
      <c r="J30" s="26" t="s">
        <v>4</v>
      </c>
    </row>
    <row r="31" spans="1:10" ht="12.75">
      <c r="A31" s="14"/>
      <c r="B31" s="15"/>
      <c r="C31" s="16"/>
      <c r="D31" s="16"/>
      <c r="E31" s="15"/>
      <c r="F31" s="16"/>
      <c r="G31" s="16"/>
      <c r="H31" s="15"/>
      <c r="I31" s="16"/>
      <c r="J31" s="16"/>
    </row>
    <row r="32" spans="1:10" s="1" customFormat="1" ht="12.75">
      <c r="A32" s="20" t="s">
        <v>4</v>
      </c>
      <c r="B32" s="71">
        <v>457</v>
      </c>
      <c r="C32" s="72">
        <v>997</v>
      </c>
      <c r="D32" s="72">
        <f>SUM(B32:C32)</f>
        <v>1454</v>
      </c>
      <c r="E32" s="71">
        <v>234</v>
      </c>
      <c r="F32" s="72">
        <v>503</v>
      </c>
      <c r="G32" s="72">
        <f>SUM(E32:F32)</f>
        <v>737</v>
      </c>
      <c r="H32" s="71">
        <f>SUM(B32,E32)</f>
        <v>691</v>
      </c>
      <c r="I32" s="72">
        <f>SUM(C32,F32)</f>
        <v>1500</v>
      </c>
      <c r="J32" s="72">
        <f>SUM(H32:I32)</f>
        <v>2191</v>
      </c>
    </row>
    <row r="34" s="24" customFormat="1" ht="12.75"/>
    <row r="35" s="24" customFormat="1" ht="12.75"/>
    <row r="44" s="1" customFormat="1" ht="12.75"/>
    <row r="52" s="1" customFormat="1" ht="12.75"/>
    <row r="59" s="1" customFormat="1" ht="12.75"/>
  </sheetData>
  <sheetProtection/>
  <printOptions horizontalCentered="1"/>
  <pageMargins left="0.1968503937007874" right="0.1968503937007874" top="0.7874015748031497" bottom="0.3937007874015748" header="0.5118110236220472" footer="0.5118110236220472"/>
  <pageSetup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G19" sqref="G19"/>
    </sheetView>
  </sheetViews>
  <sheetFormatPr defaultColWidth="9.140625" defaultRowHeight="12.75"/>
  <cols>
    <col min="1" max="1" width="35.57421875" style="28" customWidth="1"/>
    <col min="2" max="16384" width="9.140625" style="28" customWidth="1"/>
  </cols>
  <sheetData>
    <row r="1" spans="1:10" ht="12.75">
      <c r="A1" s="73" t="s">
        <v>52</v>
      </c>
      <c r="B1" s="27"/>
      <c r="C1" s="27"/>
      <c r="D1" s="27"/>
      <c r="E1" s="27"/>
      <c r="F1" s="27"/>
      <c r="G1" s="27"/>
      <c r="H1" s="27"/>
      <c r="I1" s="27"/>
      <c r="J1" s="27"/>
    </row>
    <row r="2" spans="1:10" ht="12.75">
      <c r="A2" s="29" t="s">
        <v>12</v>
      </c>
      <c r="B2" s="30"/>
      <c r="C2" s="30"/>
      <c r="D2" s="30"/>
      <c r="E2" s="31"/>
      <c r="F2" s="31"/>
      <c r="G2" s="30"/>
      <c r="H2" s="30"/>
      <c r="I2" s="30"/>
      <c r="J2" s="30"/>
    </row>
    <row r="3" spans="1:10" ht="12.75">
      <c r="A3" s="30"/>
      <c r="B3" s="30"/>
      <c r="C3" s="30"/>
      <c r="D3" s="30"/>
      <c r="E3" s="31"/>
      <c r="F3" s="29"/>
      <c r="G3" s="30"/>
      <c r="H3" s="30"/>
      <c r="I3" s="30"/>
      <c r="J3" s="30"/>
    </row>
    <row r="4" spans="1:10" ht="12.75">
      <c r="A4" s="29" t="s">
        <v>54</v>
      </c>
      <c r="B4" s="30"/>
      <c r="C4" s="30"/>
      <c r="D4" s="30"/>
      <c r="E4" s="31"/>
      <c r="F4" s="31"/>
      <c r="G4" s="30"/>
      <c r="H4" s="30"/>
      <c r="I4" s="30"/>
      <c r="J4" s="30"/>
    </row>
    <row r="5" spans="1:10" ht="12.75">
      <c r="A5" s="32"/>
      <c r="B5" s="33"/>
      <c r="C5" s="33"/>
      <c r="D5" s="33"/>
      <c r="E5" s="33"/>
      <c r="F5" s="33"/>
      <c r="G5" s="33"/>
      <c r="H5" s="33"/>
      <c r="I5" s="33"/>
      <c r="J5" s="33"/>
    </row>
    <row r="6" spans="1:10" ht="12.75">
      <c r="A6" s="29" t="s">
        <v>1</v>
      </c>
      <c r="B6" s="34"/>
      <c r="C6" s="34"/>
      <c r="D6" s="34"/>
      <c r="E6" s="34"/>
      <c r="F6" s="35"/>
      <c r="G6" s="34"/>
      <c r="H6" s="34"/>
      <c r="I6" s="34"/>
      <c r="J6" s="34"/>
    </row>
    <row r="7" spans="1:10" ht="13.5" thickBot="1">
      <c r="A7" s="27"/>
      <c r="B7" s="33"/>
      <c r="C7" s="33"/>
      <c r="D7" s="33"/>
      <c r="E7" s="33"/>
      <c r="F7" s="33"/>
      <c r="G7" s="33"/>
      <c r="H7" s="33"/>
      <c r="I7" s="33"/>
      <c r="J7" s="33"/>
    </row>
    <row r="8" spans="1:10" ht="12.75">
      <c r="A8" s="36"/>
      <c r="B8" s="37" t="s">
        <v>2</v>
      </c>
      <c r="C8" s="38"/>
      <c r="D8" s="38"/>
      <c r="E8" s="37" t="s">
        <v>3</v>
      </c>
      <c r="F8" s="38"/>
      <c r="G8" s="38"/>
      <c r="H8" s="37" t="s">
        <v>4</v>
      </c>
      <c r="I8" s="38"/>
      <c r="J8" s="38"/>
    </row>
    <row r="9" spans="1:10" ht="12.75">
      <c r="A9" s="78" t="s">
        <v>13</v>
      </c>
      <c r="B9" s="39" t="s">
        <v>5</v>
      </c>
      <c r="C9" s="40" t="s">
        <v>6</v>
      </c>
      <c r="D9" s="40" t="s">
        <v>4</v>
      </c>
      <c r="E9" s="39" t="s">
        <v>5</v>
      </c>
      <c r="F9" s="40" t="s">
        <v>6</v>
      </c>
      <c r="G9" s="40" t="s">
        <v>4</v>
      </c>
      <c r="H9" s="39" t="s">
        <v>5</v>
      </c>
      <c r="I9" s="40" t="s">
        <v>6</v>
      </c>
      <c r="J9" s="40" t="s">
        <v>4</v>
      </c>
    </row>
    <row r="10" spans="1:10" ht="12.75">
      <c r="A10" s="41"/>
      <c r="B10" s="42"/>
      <c r="C10" s="43"/>
      <c r="D10" s="43"/>
      <c r="E10" s="42"/>
      <c r="F10" s="43"/>
      <c r="G10" s="43"/>
      <c r="H10" s="42"/>
      <c r="I10" s="43"/>
      <c r="J10" s="43"/>
    </row>
    <row r="11" spans="1:10" ht="12.75">
      <c r="A11" s="27" t="s">
        <v>14</v>
      </c>
      <c r="B11" s="44">
        <v>0</v>
      </c>
      <c r="C11" s="33">
        <v>0</v>
      </c>
      <c r="D11" s="33">
        <f>SUM(B11:C11)</f>
        <v>0</v>
      </c>
      <c r="E11" s="44">
        <v>31</v>
      </c>
      <c r="F11" s="33">
        <v>39</v>
      </c>
      <c r="G11" s="33">
        <f aca="true" t="shared" si="0" ref="G11:G19">SUM(E11:F11)</f>
        <v>70</v>
      </c>
      <c r="H11" s="44">
        <f>SUM(B11,E11)</f>
        <v>31</v>
      </c>
      <c r="I11" s="33">
        <f>SUM(C11,F11)</f>
        <v>39</v>
      </c>
      <c r="J11" s="33">
        <f aca="true" t="shared" si="1" ref="J11:J19">SUM(H11:I11)</f>
        <v>70</v>
      </c>
    </row>
    <row r="12" spans="1:10" ht="12.75">
      <c r="A12" s="27" t="s">
        <v>15</v>
      </c>
      <c r="B12" s="44">
        <v>0</v>
      </c>
      <c r="C12" s="33">
        <v>3</v>
      </c>
      <c r="D12" s="33">
        <f aca="true" t="shared" si="2" ref="D12:D19">SUM(B12:C12)</f>
        <v>3</v>
      </c>
      <c r="E12" s="44">
        <v>244</v>
      </c>
      <c r="F12" s="33">
        <v>374</v>
      </c>
      <c r="G12" s="33">
        <f t="shared" si="0"/>
        <v>618</v>
      </c>
      <c r="H12" s="44">
        <f aca="true" t="shared" si="3" ref="H12:H19">SUM(B12,E12)</f>
        <v>244</v>
      </c>
      <c r="I12" s="33">
        <f aca="true" t="shared" si="4" ref="I12:I19">SUM(C12,F12)</f>
        <v>377</v>
      </c>
      <c r="J12" s="33">
        <f t="shared" si="1"/>
        <v>621</v>
      </c>
    </row>
    <row r="13" spans="1:10" ht="12.75">
      <c r="A13" s="27" t="s">
        <v>16</v>
      </c>
      <c r="B13" s="44">
        <v>39</v>
      </c>
      <c r="C13" s="33">
        <v>77</v>
      </c>
      <c r="D13" s="33">
        <f t="shared" si="2"/>
        <v>116</v>
      </c>
      <c r="E13" s="44">
        <v>446</v>
      </c>
      <c r="F13" s="33">
        <v>596</v>
      </c>
      <c r="G13" s="33">
        <f t="shared" si="0"/>
        <v>1042</v>
      </c>
      <c r="H13" s="44">
        <f t="shared" si="3"/>
        <v>485</v>
      </c>
      <c r="I13" s="33">
        <f t="shared" si="4"/>
        <v>673</v>
      </c>
      <c r="J13" s="33">
        <f t="shared" si="1"/>
        <v>1158</v>
      </c>
    </row>
    <row r="14" spans="1:10" ht="12.75">
      <c r="A14" s="27" t="s">
        <v>17</v>
      </c>
      <c r="B14" s="42">
        <v>131</v>
      </c>
      <c r="C14" s="33">
        <v>195</v>
      </c>
      <c r="D14" s="33">
        <f t="shared" si="2"/>
        <v>326</v>
      </c>
      <c r="E14" s="44">
        <v>383</v>
      </c>
      <c r="F14" s="33">
        <v>427</v>
      </c>
      <c r="G14" s="33">
        <f t="shared" si="0"/>
        <v>810</v>
      </c>
      <c r="H14" s="44">
        <f t="shared" si="3"/>
        <v>514</v>
      </c>
      <c r="I14" s="33">
        <f t="shared" si="4"/>
        <v>622</v>
      </c>
      <c r="J14" s="33">
        <f t="shared" si="1"/>
        <v>1136</v>
      </c>
    </row>
    <row r="15" spans="1:10" ht="12.75">
      <c r="A15" s="27" t="s">
        <v>18</v>
      </c>
      <c r="B15" s="42">
        <v>249</v>
      </c>
      <c r="C15" s="33">
        <v>349</v>
      </c>
      <c r="D15" s="33">
        <f t="shared" si="2"/>
        <v>598</v>
      </c>
      <c r="E15" s="44">
        <v>357</v>
      </c>
      <c r="F15" s="33">
        <v>353</v>
      </c>
      <c r="G15" s="33">
        <f t="shared" si="0"/>
        <v>710</v>
      </c>
      <c r="H15" s="44">
        <f t="shared" si="3"/>
        <v>606</v>
      </c>
      <c r="I15" s="33">
        <f t="shared" si="4"/>
        <v>702</v>
      </c>
      <c r="J15" s="33">
        <f t="shared" si="1"/>
        <v>1308</v>
      </c>
    </row>
    <row r="16" spans="1:10" ht="12.75">
      <c r="A16" s="27" t="s">
        <v>19</v>
      </c>
      <c r="B16" s="42">
        <v>477</v>
      </c>
      <c r="C16" s="33">
        <v>499</v>
      </c>
      <c r="D16" s="33">
        <f t="shared" si="2"/>
        <v>976</v>
      </c>
      <c r="E16" s="44">
        <v>291</v>
      </c>
      <c r="F16" s="33">
        <v>221</v>
      </c>
      <c r="G16" s="33">
        <f t="shared" si="0"/>
        <v>512</v>
      </c>
      <c r="H16" s="44">
        <f t="shared" si="3"/>
        <v>768</v>
      </c>
      <c r="I16" s="33">
        <f t="shared" si="4"/>
        <v>720</v>
      </c>
      <c r="J16" s="33">
        <f t="shared" si="1"/>
        <v>1488</v>
      </c>
    </row>
    <row r="17" spans="1:10" ht="12.75">
      <c r="A17" s="27" t="s">
        <v>20</v>
      </c>
      <c r="B17" s="42">
        <v>746</v>
      </c>
      <c r="C17" s="33">
        <v>641</v>
      </c>
      <c r="D17" s="33">
        <f t="shared" si="2"/>
        <v>1387</v>
      </c>
      <c r="E17" s="44">
        <v>241</v>
      </c>
      <c r="F17" s="33">
        <v>88</v>
      </c>
      <c r="G17" s="33">
        <f t="shared" si="0"/>
        <v>329</v>
      </c>
      <c r="H17" s="44">
        <f t="shared" si="3"/>
        <v>987</v>
      </c>
      <c r="I17" s="33">
        <f t="shared" si="4"/>
        <v>729</v>
      </c>
      <c r="J17" s="33">
        <f t="shared" si="1"/>
        <v>1716</v>
      </c>
    </row>
    <row r="18" spans="1:10" ht="12.75">
      <c r="A18" s="27" t="s">
        <v>21</v>
      </c>
      <c r="B18" s="42">
        <v>777</v>
      </c>
      <c r="C18" s="33">
        <v>679</v>
      </c>
      <c r="D18" s="33">
        <f t="shared" si="2"/>
        <v>1456</v>
      </c>
      <c r="E18" s="44">
        <v>146</v>
      </c>
      <c r="F18" s="33">
        <v>30</v>
      </c>
      <c r="G18" s="33">
        <f t="shared" si="0"/>
        <v>176</v>
      </c>
      <c r="H18" s="44">
        <f t="shared" si="3"/>
        <v>923</v>
      </c>
      <c r="I18" s="33">
        <f t="shared" si="4"/>
        <v>709</v>
      </c>
      <c r="J18" s="33">
        <f t="shared" si="1"/>
        <v>1632</v>
      </c>
    </row>
    <row r="19" spans="1:10" ht="12.75">
      <c r="A19" s="27" t="s">
        <v>22</v>
      </c>
      <c r="B19" s="42">
        <v>356</v>
      </c>
      <c r="C19" s="33">
        <v>177</v>
      </c>
      <c r="D19" s="45">
        <f t="shared" si="2"/>
        <v>533</v>
      </c>
      <c r="E19" s="44">
        <v>75</v>
      </c>
      <c r="F19" s="33">
        <v>8</v>
      </c>
      <c r="G19" s="45">
        <f t="shared" si="0"/>
        <v>83</v>
      </c>
      <c r="H19" s="44">
        <f t="shared" si="3"/>
        <v>431</v>
      </c>
      <c r="I19" s="33">
        <f t="shared" si="4"/>
        <v>185</v>
      </c>
      <c r="J19" s="45">
        <f t="shared" si="1"/>
        <v>616</v>
      </c>
    </row>
    <row r="20" spans="1:10" ht="12.75">
      <c r="A20" s="46" t="s">
        <v>4</v>
      </c>
      <c r="B20" s="47">
        <f>SUM(B11:B19)</f>
        <v>2775</v>
      </c>
      <c r="C20" s="48">
        <f>SUM(C11:C19)</f>
        <v>2620</v>
      </c>
      <c r="D20" s="48">
        <f aca="true" t="shared" si="5" ref="D20:J20">SUM(D11:D19)</f>
        <v>5395</v>
      </c>
      <c r="E20" s="47">
        <f t="shared" si="5"/>
        <v>2214</v>
      </c>
      <c r="F20" s="48">
        <f t="shared" si="5"/>
        <v>2136</v>
      </c>
      <c r="G20" s="48">
        <f t="shared" si="5"/>
        <v>4350</v>
      </c>
      <c r="H20" s="47">
        <f t="shared" si="5"/>
        <v>4989</v>
      </c>
      <c r="I20" s="48">
        <f t="shared" si="5"/>
        <v>4756</v>
      </c>
      <c r="J20" s="48">
        <f t="shared" si="5"/>
        <v>9745</v>
      </c>
    </row>
  </sheetData>
  <sheetProtection/>
  <printOptions horizontalCentered="1"/>
  <pageMargins left="0.1968503937007874" right="0.1968503937007874" top="0.7874015748031497" bottom="0.3937007874015748" header="0.5118110236220472" footer="0.5118110236220472"/>
  <pageSetup fitToHeight="1" fitToWidth="1" horizontalDpi="300" verticalDpi="300" orientation="portrait" paperSize="9" scale="86"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G19" sqref="G19"/>
    </sheetView>
  </sheetViews>
  <sheetFormatPr defaultColWidth="9.140625" defaultRowHeight="12.75"/>
  <cols>
    <col min="1" max="1" width="31.8515625" style="50" customWidth="1"/>
    <col min="2" max="16384" width="9.140625" style="50" customWidth="1"/>
  </cols>
  <sheetData>
    <row r="1" spans="1:10" ht="12.75">
      <c r="A1" s="73" t="s">
        <v>52</v>
      </c>
      <c r="B1" s="49"/>
      <c r="C1" s="49"/>
      <c r="D1" s="49"/>
      <c r="E1" s="49"/>
      <c r="F1" s="49"/>
      <c r="G1" s="49"/>
      <c r="H1" s="49"/>
      <c r="I1" s="49"/>
      <c r="J1" s="49"/>
    </row>
    <row r="2" spans="1:10" ht="12.75">
      <c r="A2" s="51" t="s">
        <v>23</v>
      </c>
      <c r="B2" s="52"/>
      <c r="C2" s="52"/>
      <c r="D2" s="52"/>
      <c r="E2" s="53"/>
      <c r="F2" s="53"/>
      <c r="G2" s="52"/>
      <c r="H2" s="52"/>
      <c r="I2" s="52"/>
      <c r="J2" s="52"/>
    </row>
    <row r="3" spans="1:10" ht="12.75">
      <c r="A3" s="52"/>
      <c r="B3" s="52"/>
      <c r="C3" s="52"/>
      <c r="D3" s="52"/>
      <c r="E3" s="53"/>
      <c r="F3" s="51"/>
      <c r="G3" s="52"/>
      <c r="H3" s="52"/>
      <c r="I3" s="52"/>
      <c r="J3" s="52"/>
    </row>
    <row r="4" spans="1:10" ht="12.75">
      <c r="A4" s="51" t="s">
        <v>55</v>
      </c>
      <c r="B4" s="52"/>
      <c r="C4" s="52"/>
      <c r="D4" s="52"/>
      <c r="E4" s="53"/>
      <c r="F4" s="53"/>
      <c r="G4" s="52"/>
      <c r="H4" s="52"/>
      <c r="I4" s="52"/>
      <c r="J4" s="52"/>
    </row>
    <row r="5" spans="1:10" ht="12.75">
      <c r="A5" s="54"/>
      <c r="B5" s="55"/>
      <c r="C5" s="55"/>
      <c r="D5" s="55"/>
      <c r="E5" s="55"/>
      <c r="F5" s="55"/>
      <c r="G5" s="55"/>
      <c r="H5" s="55"/>
      <c r="I5" s="55"/>
      <c r="J5" s="55"/>
    </row>
    <row r="6" spans="1:10" ht="12.75">
      <c r="A6" s="51" t="s">
        <v>1</v>
      </c>
      <c r="B6" s="56"/>
      <c r="C6" s="56"/>
      <c r="D6" s="56"/>
      <c r="E6" s="56"/>
      <c r="F6" s="57"/>
      <c r="G6" s="56"/>
      <c r="H6" s="56"/>
      <c r="I6" s="56"/>
      <c r="J6" s="56"/>
    </row>
    <row r="7" spans="1:10" ht="13.5" thickBot="1">
      <c r="A7" s="49"/>
      <c r="B7" s="55"/>
      <c r="C7" s="55"/>
      <c r="D7" s="55"/>
      <c r="E7" s="55"/>
      <c r="F7" s="55"/>
      <c r="G7" s="55"/>
      <c r="H7" s="55"/>
      <c r="I7" s="55"/>
      <c r="J7" s="55"/>
    </row>
    <row r="8" spans="1:10" ht="12.75">
      <c r="A8" s="58"/>
      <c r="B8" s="59" t="s">
        <v>2</v>
      </c>
      <c r="C8" s="60"/>
      <c r="D8" s="60"/>
      <c r="E8" s="59" t="s">
        <v>3</v>
      </c>
      <c r="F8" s="60"/>
      <c r="G8" s="60"/>
      <c r="H8" s="59" t="s">
        <v>4</v>
      </c>
      <c r="I8" s="60"/>
      <c r="J8" s="60"/>
    </row>
    <row r="9" spans="1:10" ht="12.75">
      <c r="A9" s="79" t="s">
        <v>13</v>
      </c>
      <c r="B9" s="61" t="s">
        <v>5</v>
      </c>
      <c r="C9" s="62" t="s">
        <v>6</v>
      </c>
      <c r="D9" s="62" t="s">
        <v>4</v>
      </c>
      <c r="E9" s="61" t="s">
        <v>5</v>
      </c>
      <c r="F9" s="62" t="s">
        <v>6</v>
      </c>
      <c r="G9" s="62" t="s">
        <v>4</v>
      </c>
      <c r="H9" s="61" t="s">
        <v>5</v>
      </c>
      <c r="I9" s="62" t="s">
        <v>6</v>
      </c>
      <c r="J9" s="62" t="s">
        <v>4</v>
      </c>
    </row>
    <row r="10" spans="1:10" ht="12.75">
      <c r="A10" s="63"/>
      <c r="B10" s="64"/>
      <c r="C10" s="65"/>
      <c r="D10" s="65"/>
      <c r="E10" s="64"/>
      <c r="F10" s="65"/>
      <c r="G10" s="65"/>
      <c r="H10" s="64"/>
      <c r="I10" s="65"/>
      <c r="J10" s="65"/>
    </row>
    <row r="11" spans="1:10" ht="12.75">
      <c r="A11" s="49" t="s">
        <v>14</v>
      </c>
      <c r="B11" s="66">
        <v>0</v>
      </c>
      <c r="C11" s="55">
        <v>0</v>
      </c>
      <c r="D11" s="55">
        <f>SUM(B11:C11)</f>
        <v>0</v>
      </c>
      <c r="E11" s="66">
        <v>10</v>
      </c>
      <c r="F11" s="55">
        <v>37</v>
      </c>
      <c r="G11" s="55">
        <f aca="true" t="shared" si="0" ref="G11:G19">SUM(E11:F11)</f>
        <v>47</v>
      </c>
      <c r="H11" s="66">
        <f>SUM(B11,E11)</f>
        <v>10</v>
      </c>
      <c r="I11" s="55">
        <f>SUM(C11,F11)</f>
        <v>37</v>
      </c>
      <c r="J11" s="55">
        <f aca="true" t="shared" si="1" ref="J11:J19">SUM(H11:I11)</f>
        <v>47</v>
      </c>
    </row>
    <row r="12" spans="1:10" ht="12.75">
      <c r="A12" s="49" t="s">
        <v>15</v>
      </c>
      <c r="B12" s="66">
        <v>8</v>
      </c>
      <c r="C12" s="55">
        <v>21</v>
      </c>
      <c r="D12" s="55">
        <f aca="true" t="shared" si="2" ref="D12:D19">SUM(B12:C12)</f>
        <v>29</v>
      </c>
      <c r="E12" s="66">
        <v>77</v>
      </c>
      <c r="F12" s="55">
        <v>134</v>
      </c>
      <c r="G12" s="55">
        <f t="shared" si="0"/>
        <v>211</v>
      </c>
      <c r="H12" s="66">
        <f aca="true" t="shared" si="3" ref="H12:I19">SUM(B12,E12)</f>
        <v>85</v>
      </c>
      <c r="I12" s="55">
        <f t="shared" si="3"/>
        <v>155</v>
      </c>
      <c r="J12" s="55">
        <f t="shared" si="1"/>
        <v>240</v>
      </c>
    </row>
    <row r="13" spans="1:10" ht="12.75">
      <c r="A13" s="49" t="s">
        <v>16</v>
      </c>
      <c r="B13" s="66">
        <v>42</v>
      </c>
      <c r="C13" s="55">
        <v>71</v>
      </c>
      <c r="D13" s="55">
        <f t="shared" si="2"/>
        <v>113</v>
      </c>
      <c r="E13" s="66">
        <v>62</v>
      </c>
      <c r="F13" s="55">
        <v>113</v>
      </c>
      <c r="G13" s="55">
        <f t="shared" si="0"/>
        <v>175</v>
      </c>
      <c r="H13" s="66">
        <f t="shared" si="3"/>
        <v>104</v>
      </c>
      <c r="I13" s="55">
        <f t="shared" si="3"/>
        <v>184</v>
      </c>
      <c r="J13" s="55">
        <f t="shared" si="1"/>
        <v>288</v>
      </c>
    </row>
    <row r="14" spans="1:10" ht="12.75">
      <c r="A14" s="49" t="s">
        <v>17</v>
      </c>
      <c r="B14" s="64">
        <v>44</v>
      </c>
      <c r="C14" s="55">
        <v>111</v>
      </c>
      <c r="D14" s="55">
        <f t="shared" si="2"/>
        <v>155</v>
      </c>
      <c r="E14" s="66">
        <v>28</v>
      </c>
      <c r="F14" s="55">
        <v>86</v>
      </c>
      <c r="G14" s="55">
        <f t="shared" si="0"/>
        <v>114</v>
      </c>
      <c r="H14" s="66">
        <f t="shared" si="3"/>
        <v>72</v>
      </c>
      <c r="I14" s="55">
        <f t="shared" si="3"/>
        <v>197</v>
      </c>
      <c r="J14" s="55">
        <f t="shared" si="1"/>
        <v>269</v>
      </c>
    </row>
    <row r="15" spans="1:10" ht="12.75">
      <c r="A15" s="49" t="s">
        <v>18</v>
      </c>
      <c r="B15" s="64">
        <v>52</v>
      </c>
      <c r="C15" s="55">
        <v>180</v>
      </c>
      <c r="D15" s="55">
        <f t="shared" si="2"/>
        <v>232</v>
      </c>
      <c r="E15" s="66">
        <v>27</v>
      </c>
      <c r="F15" s="55">
        <v>60</v>
      </c>
      <c r="G15" s="55">
        <f t="shared" si="0"/>
        <v>87</v>
      </c>
      <c r="H15" s="66">
        <f t="shared" si="3"/>
        <v>79</v>
      </c>
      <c r="I15" s="55">
        <f t="shared" si="3"/>
        <v>240</v>
      </c>
      <c r="J15" s="55">
        <f t="shared" si="1"/>
        <v>319</v>
      </c>
    </row>
    <row r="16" spans="1:10" ht="12.75">
      <c r="A16" s="49" t="s">
        <v>19</v>
      </c>
      <c r="B16" s="64">
        <v>80</v>
      </c>
      <c r="C16" s="55">
        <v>198</v>
      </c>
      <c r="D16" s="55">
        <f t="shared" si="2"/>
        <v>278</v>
      </c>
      <c r="E16" s="66">
        <v>13</v>
      </c>
      <c r="F16" s="55">
        <v>42</v>
      </c>
      <c r="G16" s="55">
        <f t="shared" si="0"/>
        <v>55</v>
      </c>
      <c r="H16" s="66">
        <f t="shared" si="3"/>
        <v>93</v>
      </c>
      <c r="I16" s="55">
        <f t="shared" si="3"/>
        <v>240</v>
      </c>
      <c r="J16" s="55">
        <f t="shared" si="1"/>
        <v>333</v>
      </c>
    </row>
    <row r="17" spans="1:10" ht="12.75">
      <c r="A17" s="49" t="s">
        <v>20</v>
      </c>
      <c r="B17" s="64">
        <v>109</v>
      </c>
      <c r="C17" s="55">
        <v>221</v>
      </c>
      <c r="D17" s="55">
        <f t="shared" si="2"/>
        <v>330</v>
      </c>
      <c r="E17" s="66">
        <v>14</v>
      </c>
      <c r="F17" s="55">
        <v>26</v>
      </c>
      <c r="G17" s="55">
        <f t="shared" si="0"/>
        <v>40</v>
      </c>
      <c r="H17" s="66">
        <f t="shared" si="3"/>
        <v>123</v>
      </c>
      <c r="I17" s="55">
        <f t="shared" si="3"/>
        <v>247</v>
      </c>
      <c r="J17" s="55">
        <f t="shared" si="1"/>
        <v>370</v>
      </c>
    </row>
    <row r="18" spans="1:10" ht="12.75">
      <c r="A18" s="49" t="s">
        <v>21</v>
      </c>
      <c r="B18" s="64">
        <v>93</v>
      </c>
      <c r="C18" s="55">
        <v>161</v>
      </c>
      <c r="D18" s="55">
        <f t="shared" si="2"/>
        <v>254</v>
      </c>
      <c r="E18" s="66">
        <v>3</v>
      </c>
      <c r="F18" s="55">
        <v>5</v>
      </c>
      <c r="G18" s="55">
        <f t="shared" si="0"/>
        <v>8</v>
      </c>
      <c r="H18" s="66">
        <f t="shared" si="3"/>
        <v>96</v>
      </c>
      <c r="I18" s="55">
        <f t="shared" si="3"/>
        <v>166</v>
      </c>
      <c r="J18" s="55">
        <f t="shared" si="1"/>
        <v>262</v>
      </c>
    </row>
    <row r="19" spans="1:10" ht="12.75">
      <c r="A19" s="49" t="s">
        <v>22</v>
      </c>
      <c r="B19" s="64">
        <v>29</v>
      </c>
      <c r="C19" s="55">
        <v>34</v>
      </c>
      <c r="D19" s="67">
        <f t="shared" si="2"/>
        <v>63</v>
      </c>
      <c r="E19" s="66">
        <v>0</v>
      </c>
      <c r="F19" s="55">
        <v>0</v>
      </c>
      <c r="G19" s="67">
        <f t="shared" si="0"/>
        <v>0</v>
      </c>
      <c r="H19" s="66">
        <f t="shared" si="3"/>
        <v>29</v>
      </c>
      <c r="I19" s="55">
        <f t="shared" si="3"/>
        <v>34</v>
      </c>
      <c r="J19" s="67">
        <f t="shared" si="1"/>
        <v>63</v>
      </c>
    </row>
    <row r="20" spans="1:10" ht="12.75">
      <c r="A20" s="68" t="s">
        <v>4</v>
      </c>
      <c r="B20" s="69">
        <f>SUM(B11:B19)</f>
        <v>457</v>
      </c>
      <c r="C20" s="70">
        <f aca="true" t="shared" si="4" ref="C20:J20">SUM(C11:C19)</f>
        <v>997</v>
      </c>
      <c r="D20" s="70">
        <f t="shared" si="4"/>
        <v>1454</v>
      </c>
      <c r="E20" s="69">
        <f t="shared" si="4"/>
        <v>234</v>
      </c>
      <c r="F20" s="70">
        <f t="shared" si="4"/>
        <v>503</v>
      </c>
      <c r="G20" s="70">
        <f t="shared" si="4"/>
        <v>737</v>
      </c>
      <c r="H20" s="69">
        <f t="shared" si="4"/>
        <v>691</v>
      </c>
      <c r="I20" s="70">
        <f t="shared" si="4"/>
        <v>1500</v>
      </c>
      <c r="J20" s="70">
        <f t="shared" si="4"/>
        <v>2191</v>
      </c>
    </row>
  </sheetData>
  <sheetProtection/>
  <printOptions horizontalCentered="1"/>
  <pageMargins left="0.1968503937007874" right="0.1968503937007874" top="0.7874015748031497" bottom="0.3937007874015748" header="0.5118110236220472" footer="0.5118110236220472"/>
  <pageSetup horizontalDpi="300" verticalDpi="300" orientation="portrait" paperSize="9" scale="85"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45"/>
  <sheetViews>
    <sheetView zoomScalePageLayoutView="0" workbookViewId="0" topLeftCell="A1">
      <selection activeCell="A41" sqref="A41"/>
    </sheetView>
  </sheetViews>
  <sheetFormatPr defaultColWidth="9.140625" defaultRowHeight="12.75"/>
  <cols>
    <col min="1" max="1" width="42.57421875" style="80" customWidth="1"/>
    <col min="2" max="13" width="11.00390625" style="80" customWidth="1"/>
    <col min="14" max="16384" width="9.140625" style="80" customWidth="1"/>
  </cols>
  <sheetData>
    <row r="1" spans="1:10" ht="12.75">
      <c r="A1" s="81" t="s">
        <v>52</v>
      </c>
      <c r="B1" s="82"/>
      <c r="C1" s="82"/>
      <c r="D1" s="82"/>
      <c r="E1" s="82"/>
      <c r="F1" s="82"/>
      <c r="G1" s="82"/>
      <c r="H1" s="82"/>
      <c r="I1" s="82"/>
      <c r="J1" s="82"/>
    </row>
    <row r="2" spans="1:13" ht="12.75">
      <c r="A2" s="83" t="s">
        <v>24</v>
      </c>
      <c r="B2" s="83"/>
      <c r="C2" s="83"/>
      <c r="D2" s="83"/>
      <c r="E2" s="83"/>
      <c r="F2" s="83"/>
      <c r="G2" s="83"/>
      <c r="H2" s="83"/>
      <c r="I2" s="83"/>
      <c r="J2" s="83"/>
      <c r="K2" s="83"/>
      <c r="L2" s="83"/>
      <c r="M2" s="83"/>
    </row>
    <row r="3" spans="1:10" ht="12.75">
      <c r="A3" s="82"/>
      <c r="B3" s="82"/>
      <c r="C3" s="82"/>
      <c r="D3" s="82"/>
      <c r="E3" s="82"/>
      <c r="F3" s="82"/>
      <c r="G3" s="82"/>
      <c r="H3" s="82"/>
      <c r="I3" s="82"/>
      <c r="J3" s="82"/>
    </row>
    <row r="4" spans="1:13" ht="12.75">
      <c r="A4" s="84" t="s">
        <v>25</v>
      </c>
      <c r="B4" s="84"/>
      <c r="C4" s="84"/>
      <c r="D4" s="84"/>
      <c r="E4" s="84"/>
      <c r="F4" s="84"/>
      <c r="G4" s="84"/>
      <c r="H4" s="84"/>
      <c r="I4" s="84"/>
      <c r="J4" s="84"/>
      <c r="K4" s="84"/>
      <c r="L4" s="84"/>
      <c r="M4" s="84"/>
    </row>
    <row r="5" spans="1:10" ht="12.75">
      <c r="A5" s="85"/>
      <c r="B5" s="85"/>
      <c r="C5" s="85"/>
      <c r="D5" s="85"/>
      <c r="E5" s="86"/>
      <c r="F5" s="83"/>
      <c r="G5" s="85"/>
      <c r="H5" s="85"/>
      <c r="I5" s="85"/>
      <c r="J5" s="85"/>
    </row>
    <row r="6" spans="1:13" ht="12.75">
      <c r="A6" s="84" t="s">
        <v>56</v>
      </c>
      <c r="B6" s="84"/>
      <c r="C6" s="84"/>
      <c r="D6" s="84"/>
      <c r="E6" s="84"/>
      <c r="F6" s="84"/>
      <c r="G6" s="84"/>
      <c r="H6" s="84"/>
      <c r="I6" s="84"/>
      <c r="J6" s="84"/>
      <c r="K6" s="84"/>
      <c r="L6" s="84"/>
      <c r="M6" s="84"/>
    </row>
    <row r="7" spans="2:10" ht="13.5" thickBot="1">
      <c r="B7" s="87"/>
      <c r="C7" s="87"/>
      <c r="D7" s="87"/>
      <c r="E7" s="87"/>
      <c r="F7" s="87"/>
      <c r="G7" s="87"/>
      <c r="H7" s="87"/>
      <c r="I7" s="87"/>
      <c r="J7" s="87"/>
    </row>
    <row r="8" spans="1:13" ht="13.5" customHeight="1">
      <c r="A8" s="88"/>
      <c r="B8" s="89" t="s">
        <v>26</v>
      </c>
      <c r="C8" s="90"/>
      <c r="D8" s="91"/>
      <c r="E8" s="89" t="s">
        <v>27</v>
      </c>
      <c r="F8" s="90"/>
      <c r="G8" s="91"/>
      <c r="H8" s="89" t="s">
        <v>28</v>
      </c>
      <c r="I8" s="90"/>
      <c r="J8" s="91"/>
      <c r="K8" s="92" t="s">
        <v>4</v>
      </c>
      <c r="L8" s="92"/>
      <c r="M8" s="92"/>
    </row>
    <row r="9" spans="1:13" ht="13.5" customHeight="1">
      <c r="A9" s="93"/>
      <c r="B9" s="94" t="s">
        <v>5</v>
      </c>
      <c r="C9" s="95" t="s">
        <v>6</v>
      </c>
      <c r="D9" s="95" t="s">
        <v>4</v>
      </c>
      <c r="E9" s="94" t="s">
        <v>5</v>
      </c>
      <c r="F9" s="95" t="s">
        <v>6</v>
      </c>
      <c r="G9" s="95" t="s">
        <v>4</v>
      </c>
      <c r="H9" s="94" t="s">
        <v>5</v>
      </c>
      <c r="I9" s="95" t="s">
        <v>6</v>
      </c>
      <c r="J9" s="96" t="s">
        <v>4</v>
      </c>
      <c r="K9" s="95" t="s">
        <v>5</v>
      </c>
      <c r="L9" s="95" t="s">
        <v>6</v>
      </c>
      <c r="M9" s="95" t="s">
        <v>4</v>
      </c>
    </row>
    <row r="10" spans="1:10" ht="6.75" customHeight="1">
      <c r="A10" s="97"/>
      <c r="B10" s="98"/>
      <c r="C10" s="99"/>
      <c r="D10" s="99"/>
      <c r="E10" s="98"/>
      <c r="F10" s="99"/>
      <c r="G10" s="99"/>
      <c r="H10" s="98"/>
      <c r="I10" s="99"/>
      <c r="J10" s="100"/>
    </row>
    <row r="11" spans="1:13" ht="13.5" customHeight="1">
      <c r="A11" s="101" t="s">
        <v>29</v>
      </c>
      <c r="B11" s="102">
        <f>829.5-9.9</f>
        <v>819.6</v>
      </c>
      <c r="C11" s="103">
        <f>175.55-3.1</f>
        <v>172.45000000000002</v>
      </c>
      <c r="D11" s="103">
        <f aca="true" t="shared" si="0" ref="D11:D16">SUM(B11:C11)</f>
        <v>992.0500000000001</v>
      </c>
      <c r="E11" s="102">
        <v>206.8</v>
      </c>
      <c r="F11" s="103">
        <v>262.65</v>
      </c>
      <c r="G11" s="103">
        <f aca="true" t="shared" si="1" ref="G11:G16">SUM(E11:F11)</f>
        <v>469.45</v>
      </c>
      <c r="H11" s="102">
        <v>750.5</v>
      </c>
      <c r="I11" s="104">
        <v>758.7</v>
      </c>
      <c r="J11" s="105">
        <f aca="true" t="shared" si="2" ref="J11:J16">SUM(H11:I11)</f>
        <v>1509.2</v>
      </c>
      <c r="K11" s="103">
        <f aca="true" t="shared" si="3" ref="K11:L15">SUM(B11,E11,H11)</f>
        <v>1776.9</v>
      </c>
      <c r="L11" s="103">
        <f t="shared" si="3"/>
        <v>1193.8000000000002</v>
      </c>
      <c r="M11" s="103">
        <f aca="true" t="shared" si="4" ref="M11:M16">SUM(K11:L11)</f>
        <v>2970.7000000000003</v>
      </c>
    </row>
    <row r="12" spans="1:13" ht="13.5" customHeight="1">
      <c r="A12" s="101" t="s">
        <v>30</v>
      </c>
      <c r="B12" s="102">
        <f>605.05-12.85-0.15</f>
        <v>592.05</v>
      </c>
      <c r="C12" s="103">
        <f>127-3.3</f>
        <v>123.7</v>
      </c>
      <c r="D12" s="103">
        <f t="shared" si="0"/>
        <v>715.75</v>
      </c>
      <c r="E12" s="102">
        <v>356.9</v>
      </c>
      <c r="F12" s="103">
        <v>367.05</v>
      </c>
      <c r="G12" s="103">
        <f t="shared" si="1"/>
        <v>723.95</v>
      </c>
      <c r="H12" s="102">
        <v>592.29</v>
      </c>
      <c r="I12" s="104">
        <v>673.1</v>
      </c>
      <c r="J12" s="105">
        <f t="shared" si="2"/>
        <v>1265.3899999999999</v>
      </c>
      <c r="K12" s="103">
        <f t="shared" si="3"/>
        <v>1541.2399999999998</v>
      </c>
      <c r="L12" s="103">
        <f t="shared" si="3"/>
        <v>1163.85</v>
      </c>
      <c r="M12" s="103">
        <f t="shared" si="4"/>
        <v>2705.0899999999997</v>
      </c>
    </row>
    <row r="13" spans="1:13" ht="13.5" customHeight="1">
      <c r="A13" s="101" t="s">
        <v>31</v>
      </c>
      <c r="B13" s="102">
        <f>256.75-12.15-1.3</f>
        <v>243.29999999999998</v>
      </c>
      <c r="C13" s="103">
        <f>75.95-2.55-0.2</f>
        <v>73.2</v>
      </c>
      <c r="D13" s="103">
        <f t="shared" si="0"/>
        <v>316.5</v>
      </c>
      <c r="E13" s="102">
        <v>117.28</v>
      </c>
      <c r="F13" s="103">
        <v>98.15</v>
      </c>
      <c r="G13" s="103">
        <f t="shared" si="1"/>
        <v>215.43</v>
      </c>
      <c r="H13" s="102">
        <v>209.55</v>
      </c>
      <c r="I13" s="104">
        <v>241.65</v>
      </c>
      <c r="J13" s="105">
        <f t="shared" si="2"/>
        <v>451.20000000000005</v>
      </c>
      <c r="K13" s="103">
        <f t="shared" si="3"/>
        <v>570.13</v>
      </c>
      <c r="L13" s="103">
        <f t="shared" si="3"/>
        <v>413</v>
      </c>
      <c r="M13" s="103">
        <f t="shared" si="4"/>
        <v>983.13</v>
      </c>
    </row>
    <row r="14" spans="1:13" ht="13.5" customHeight="1">
      <c r="A14" s="101" t="s">
        <v>32</v>
      </c>
      <c r="B14" s="106">
        <f>23.05-0.4</f>
        <v>22.650000000000002</v>
      </c>
      <c r="C14" s="103">
        <f>7.61-0.06</f>
        <v>7.550000000000001</v>
      </c>
      <c r="D14" s="103">
        <f t="shared" si="0"/>
        <v>30.200000000000003</v>
      </c>
      <c r="E14" s="102">
        <v>7.25</v>
      </c>
      <c r="F14" s="103">
        <v>8.85</v>
      </c>
      <c r="G14" s="103">
        <f t="shared" si="1"/>
        <v>16.1</v>
      </c>
      <c r="H14" s="102">
        <v>5</v>
      </c>
      <c r="I14" s="104">
        <v>12</v>
      </c>
      <c r="J14" s="105">
        <f t="shared" si="2"/>
        <v>17</v>
      </c>
      <c r="K14" s="103">
        <f>SUM(B14,E14,H14)</f>
        <v>34.900000000000006</v>
      </c>
      <c r="L14" s="103">
        <f>SUM(C14,F14,I14)</f>
        <v>28.4</v>
      </c>
      <c r="M14" s="103">
        <f t="shared" si="4"/>
        <v>63.300000000000004</v>
      </c>
    </row>
    <row r="15" spans="1:13" ht="13.5" customHeight="1">
      <c r="A15" s="101" t="s">
        <v>46</v>
      </c>
      <c r="B15" s="106">
        <f>78-2.7-0.7</f>
        <v>74.6</v>
      </c>
      <c r="C15" s="103">
        <f>31.75-0.7</f>
        <v>31.05</v>
      </c>
      <c r="D15" s="103">
        <f t="shared" si="0"/>
        <v>105.64999999999999</v>
      </c>
      <c r="E15" s="102">
        <v>34.91</v>
      </c>
      <c r="F15" s="103">
        <v>27.84</v>
      </c>
      <c r="G15" s="103">
        <f t="shared" si="1"/>
        <v>62.75</v>
      </c>
      <c r="H15" s="102">
        <v>45.45</v>
      </c>
      <c r="I15" s="104">
        <v>61.87</v>
      </c>
      <c r="J15" s="105">
        <f t="shared" si="2"/>
        <v>107.32</v>
      </c>
      <c r="K15" s="103">
        <f t="shared" si="3"/>
        <v>154.95999999999998</v>
      </c>
      <c r="L15" s="103">
        <f t="shared" si="3"/>
        <v>120.75999999999999</v>
      </c>
      <c r="M15" s="103">
        <f t="shared" si="4"/>
        <v>275.71999999999997</v>
      </c>
    </row>
    <row r="16" spans="1:13" ht="12.75">
      <c r="A16" s="80" t="s">
        <v>33</v>
      </c>
      <c r="B16" s="107">
        <f>320.27-4.15-0.1</f>
        <v>316.02</v>
      </c>
      <c r="C16" s="108">
        <f>81.35-0.9</f>
        <v>80.44999999999999</v>
      </c>
      <c r="D16" s="103">
        <f t="shared" si="0"/>
        <v>396.46999999999997</v>
      </c>
      <c r="E16" s="107">
        <v>108.4</v>
      </c>
      <c r="F16" s="108">
        <v>133.9</v>
      </c>
      <c r="G16" s="103">
        <f t="shared" si="1"/>
        <v>242.3</v>
      </c>
      <c r="H16" s="107">
        <v>230.6</v>
      </c>
      <c r="I16" s="108">
        <v>307.23</v>
      </c>
      <c r="J16" s="105">
        <f t="shared" si="2"/>
        <v>537.83</v>
      </c>
      <c r="K16" s="109">
        <f>SUM(B16,E16,H16)</f>
        <v>655.02</v>
      </c>
      <c r="L16" s="103">
        <f>SUM(C16,F16,I16)</f>
        <v>521.58</v>
      </c>
      <c r="M16" s="103">
        <f t="shared" si="4"/>
        <v>1176.6</v>
      </c>
    </row>
    <row r="17" spans="1:33" s="114" customFormat="1" ht="15" customHeight="1">
      <c r="A17" s="110" t="s">
        <v>4</v>
      </c>
      <c r="B17" s="111">
        <f aca="true" t="shared" si="5" ref="B17:M17">SUM(B11:B16)</f>
        <v>2068.2200000000003</v>
      </c>
      <c r="C17" s="112">
        <f t="shared" si="5"/>
        <v>488.40000000000003</v>
      </c>
      <c r="D17" s="113">
        <f t="shared" si="5"/>
        <v>2556.62</v>
      </c>
      <c r="E17" s="111">
        <f t="shared" si="5"/>
        <v>831.54</v>
      </c>
      <c r="F17" s="112">
        <f t="shared" si="5"/>
        <v>898.44</v>
      </c>
      <c r="G17" s="113">
        <f t="shared" si="5"/>
        <v>1729.98</v>
      </c>
      <c r="H17" s="111">
        <f>SUM(H11:H16)</f>
        <v>1833.3899999999999</v>
      </c>
      <c r="I17" s="112">
        <f>SUM(I11:I16)</f>
        <v>2054.55</v>
      </c>
      <c r="J17" s="113">
        <f t="shared" si="5"/>
        <v>3887.94</v>
      </c>
      <c r="K17" s="111">
        <f t="shared" si="5"/>
        <v>4733.15</v>
      </c>
      <c r="L17" s="112">
        <f t="shared" si="5"/>
        <v>3441.3900000000003</v>
      </c>
      <c r="M17" s="112">
        <f t="shared" si="5"/>
        <v>8174.540000000001</v>
      </c>
      <c r="O17" s="80"/>
      <c r="T17" s="80"/>
      <c r="U17" s="80"/>
      <c r="V17" s="80"/>
      <c r="W17" s="80"/>
      <c r="X17" s="80"/>
      <c r="Y17" s="80"/>
      <c r="Z17" s="80"/>
      <c r="AA17" s="80"/>
      <c r="AB17" s="80"/>
      <c r="AC17" s="80"/>
      <c r="AD17" s="80"/>
      <c r="AE17" s="80"/>
      <c r="AF17" s="80"/>
      <c r="AG17" s="80"/>
    </row>
    <row r="18" spans="1:33" s="114" customFormat="1" ht="15" customHeight="1">
      <c r="A18" s="110"/>
      <c r="B18" s="115"/>
      <c r="C18" s="115"/>
      <c r="D18" s="115"/>
      <c r="E18" s="115"/>
      <c r="F18" s="115"/>
      <c r="G18" s="115"/>
      <c r="H18" s="115"/>
      <c r="I18" s="115"/>
      <c r="J18" s="115"/>
      <c r="K18" s="115"/>
      <c r="L18" s="115"/>
      <c r="M18" s="115"/>
      <c r="O18" s="80"/>
      <c r="T18" s="80"/>
      <c r="U18" s="80"/>
      <c r="V18" s="80"/>
      <c r="W18" s="80"/>
      <c r="X18" s="80"/>
      <c r="Y18" s="80"/>
      <c r="Z18" s="80"/>
      <c r="AA18" s="80"/>
      <c r="AB18" s="80"/>
      <c r="AC18" s="80"/>
      <c r="AD18" s="80"/>
      <c r="AE18" s="80"/>
      <c r="AF18" s="80"/>
      <c r="AG18" s="80"/>
    </row>
    <row r="19" ht="12.75">
      <c r="A19" s="116" t="s">
        <v>59</v>
      </c>
    </row>
    <row r="20" spans="11:13" ht="12.75">
      <c r="K20" s="103"/>
      <c r="L20" s="103"/>
      <c r="M20" s="103"/>
    </row>
    <row r="22" spans="1:13" ht="12.75">
      <c r="A22" s="84" t="s">
        <v>25</v>
      </c>
      <c r="B22" s="84"/>
      <c r="C22" s="84"/>
      <c r="D22" s="84"/>
      <c r="E22" s="84"/>
      <c r="F22" s="84"/>
      <c r="G22" s="84"/>
      <c r="H22" s="84"/>
      <c r="I22" s="84"/>
      <c r="J22" s="84"/>
      <c r="K22" s="84"/>
      <c r="L22" s="84"/>
      <c r="M22" s="84"/>
    </row>
    <row r="23" spans="1:33" ht="12.75">
      <c r="A23" s="85"/>
      <c r="B23" s="85"/>
      <c r="C23" s="85"/>
      <c r="D23" s="85"/>
      <c r="E23" s="86"/>
      <c r="F23" s="83"/>
      <c r="G23" s="85"/>
      <c r="H23" s="85"/>
      <c r="I23" s="85"/>
      <c r="J23" s="85"/>
      <c r="T23" s="117"/>
      <c r="U23" s="117"/>
      <c r="V23" s="117"/>
      <c r="W23" s="117"/>
      <c r="X23" s="117"/>
      <c r="Y23" s="117"/>
      <c r="Z23" s="117"/>
      <c r="AA23" s="117"/>
      <c r="AB23" s="117"/>
      <c r="AC23" s="117"/>
      <c r="AD23" s="117"/>
      <c r="AE23" s="117"/>
      <c r="AF23" s="117"/>
      <c r="AG23" s="117"/>
    </row>
    <row r="24" spans="1:33" ht="12.75">
      <c r="A24" s="84" t="s">
        <v>34</v>
      </c>
      <c r="B24" s="84"/>
      <c r="C24" s="84"/>
      <c r="D24" s="84"/>
      <c r="E24" s="84"/>
      <c r="F24" s="84"/>
      <c r="G24" s="84"/>
      <c r="H24" s="84"/>
      <c r="I24" s="84"/>
      <c r="J24" s="84"/>
      <c r="K24" s="84"/>
      <c r="L24" s="84"/>
      <c r="M24" s="84"/>
      <c r="T24" s="117"/>
      <c r="U24" s="117"/>
      <c r="V24" s="117"/>
      <c r="W24" s="117"/>
      <c r="X24" s="117"/>
      <c r="Y24" s="117"/>
      <c r="Z24" s="117"/>
      <c r="AA24" s="117"/>
      <c r="AB24" s="117"/>
      <c r="AC24" s="117"/>
      <c r="AD24" s="117"/>
      <c r="AE24" s="117"/>
      <c r="AF24" s="117"/>
      <c r="AG24" s="117"/>
    </row>
    <row r="25" spans="2:33" ht="13.5" thickBot="1">
      <c r="B25" s="87"/>
      <c r="C25" s="87"/>
      <c r="D25" s="87"/>
      <c r="E25" s="87"/>
      <c r="F25" s="87"/>
      <c r="G25" s="87"/>
      <c r="H25" s="87"/>
      <c r="I25" s="87"/>
      <c r="J25" s="87"/>
      <c r="T25" s="117"/>
      <c r="U25" s="117"/>
      <c r="V25" s="117"/>
      <c r="W25" s="117"/>
      <c r="X25" s="117"/>
      <c r="Y25" s="117"/>
      <c r="Z25" s="117"/>
      <c r="AA25" s="117"/>
      <c r="AB25" s="117"/>
      <c r="AC25" s="117"/>
      <c r="AD25" s="117"/>
      <c r="AE25" s="117"/>
      <c r="AF25" s="117"/>
      <c r="AG25" s="117"/>
    </row>
    <row r="26" spans="1:24" s="121" customFormat="1" ht="12.75">
      <c r="A26" s="118"/>
      <c r="B26" s="119">
        <v>2002</v>
      </c>
      <c r="C26" s="120"/>
      <c r="D26" s="120"/>
      <c r="E26" s="119">
        <v>2004</v>
      </c>
      <c r="F26" s="120"/>
      <c r="G26" s="120"/>
      <c r="H26" s="119">
        <v>2006</v>
      </c>
      <c r="I26" s="120"/>
      <c r="J26" s="120"/>
      <c r="K26" s="119">
        <v>2008</v>
      </c>
      <c r="L26" s="120"/>
      <c r="M26" s="120"/>
      <c r="N26" s="114"/>
      <c r="O26" s="114"/>
      <c r="P26" s="114"/>
      <c r="Q26" s="114"/>
      <c r="R26" s="114"/>
      <c r="S26" s="114"/>
      <c r="T26" s="114"/>
      <c r="U26" s="114"/>
      <c r="V26" s="114"/>
      <c r="W26" s="114"/>
      <c r="X26" s="114"/>
    </row>
    <row r="27" spans="1:24" s="125" customFormat="1" ht="12.75">
      <c r="A27" s="122"/>
      <c r="B27" s="123" t="s">
        <v>5</v>
      </c>
      <c r="C27" s="124" t="s">
        <v>6</v>
      </c>
      <c r="D27" s="124" t="s">
        <v>4</v>
      </c>
      <c r="E27" s="123" t="s">
        <v>5</v>
      </c>
      <c r="F27" s="124" t="s">
        <v>6</v>
      </c>
      <c r="G27" s="124" t="s">
        <v>4</v>
      </c>
      <c r="H27" s="123" t="s">
        <v>5</v>
      </c>
      <c r="I27" s="124" t="s">
        <v>6</v>
      </c>
      <c r="J27" s="124" t="s">
        <v>4</v>
      </c>
      <c r="K27" s="123" t="s">
        <v>5</v>
      </c>
      <c r="L27" s="124" t="s">
        <v>6</v>
      </c>
      <c r="M27" s="124" t="s">
        <v>4</v>
      </c>
      <c r="N27" s="80"/>
      <c r="O27" s="80"/>
      <c r="P27" s="80"/>
      <c r="Q27" s="80"/>
      <c r="R27" s="80"/>
      <c r="S27" s="80"/>
      <c r="T27" s="80"/>
      <c r="U27" s="80"/>
      <c r="V27" s="80"/>
      <c r="W27" s="80"/>
      <c r="X27" s="80"/>
    </row>
    <row r="28" spans="1:24" s="125" customFormat="1" ht="12.75">
      <c r="A28" s="126"/>
      <c r="B28" s="127"/>
      <c r="C28" s="128"/>
      <c r="D28" s="128"/>
      <c r="E28" s="127"/>
      <c r="F28" s="128"/>
      <c r="G28" s="128"/>
      <c r="H28" s="127"/>
      <c r="I28" s="128"/>
      <c r="J28" s="128"/>
      <c r="K28" s="127"/>
      <c r="L28" s="128"/>
      <c r="M28" s="128"/>
      <c r="N28" s="80"/>
      <c r="O28" s="80"/>
      <c r="P28" s="80"/>
      <c r="Q28" s="80"/>
      <c r="R28" s="80"/>
      <c r="S28" s="80"/>
      <c r="T28" s="80"/>
      <c r="U28" s="80"/>
      <c r="V28" s="80"/>
      <c r="W28" s="80"/>
      <c r="X28" s="80"/>
    </row>
    <row r="29" spans="1:24" s="125" customFormat="1" ht="12.75">
      <c r="A29" s="129" t="s">
        <v>35</v>
      </c>
      <c r="B29" s="130"/>
      <c r="C29" s="131"/>
      <c r="D29" s="131"/>
      <c r="E29" s="130"/>
      <c r="F29" s="131"/>
      <c r="G29" s="131"/>
      <c r="H29" s="130"/>
      <c r="I29" s="131"/>
      <c r="J29" s="131"/>
      <c r="K29" s="130"/>
      <c r="L29" s="131"/>
      <c r="M29" s="131"/>
      <c r="N29" s="80"/>
      <c r="O29" s="80"/>
      <c r="P29" s="80"/>
      <c r="Q29" s="80"/>
      <c r="R29" s="80"/>
      <c r="S29" s="80"/>
      <c r="T29" s="80"/>
      <c r="U29" s="80"/>
      <c r="V29" s="80"/>
      <c r="W29" s="80"/>
      <c r="X29" s="80"/>
    </row>
    <row r="30" spans="1:24" s="125" customFormat="1" ht="12.75">
      <c r="A30" s="132" t="s">
        <v>36</v>
      </c>
      <c r="B30" s="133">
        <v>2162.8</v>
      </c>
      <c r="C30" s="134">
        <v>369.6</v>
      </c>
      <c r="D30" s="134">
        <f>SUM(B30,C30)</f>
        <v>2532.4</v>
      </c>
      <c r="E30" s="133">
        <v>2127.4</v>
      </c>
      <c r="F30" s="134">
        <v>389.5</v>
      </c>
      <c r="G30" s="134">
        <f>SUM(E30:F30)</f>
        <v>2516.9</v>
      </c>
      <c r="H30" s="133">
        <f>824.74+588.3+263.95+333.7+77.6+26.52-8.14-11.05-0.25-8.5-1.1-1.9-0.1-0.25-0.8-0.47</f>
        <v>2082.25</v>
      </c>
      <c r="I30" s="134">
        <f>141.6+120+66.85+74.55+28.85+7.46-2.8-1.9-2.15-0.1-1.3-0.2-0.06</f>
        <v>430.80000000000007</v>
      </c>
      <c r="J30" s="134">
        <f>SUM(H30:I30)</f>
        <v>2513.05</v>
      </c>
      <c r="K30" s="133">
        <v>2068.22</v>
      </c>
      <c r="L30" s="134">
        <v>488.4</v>
      </c>
      <c r="M30" s="134">
        <f>SUM(K30:L30)</f>
        <v>2556.62</v>
      </c>
      <c r="N30" s="80"/>
      <c r="O30" s="80"/>
      <c r="P30" s="80"/>
      <c r="Q30" s="80"/>
      <c r="R30" s="80"/>
      <c r="S30" s="80"/>
      <c r="T30" s="80"/>
      <c r="U30" s="80"/>
      <c r="V30" s="80"/>
      <c r="W30" s="80"/>
      <c r="X30" s="80"/>
    </row>
    <row r="31" spans="1:24" s="125" customFormat="1" ht="12.75">
      <c r="A31" s="132" t="s">
        <v>37</v>
      </c>
      <c r="B31" s="133">
        <v>984.4</v>
      </c>
      <c r="C31" s="135">
        <v>823.6</v>
      </c>
      <c r="D31" s="134">
        <f>SUM(B31,C31)</f>
        <v>1808</v>
      </c>
      <c r="E31" s="133">
        <v>963.4</v>
      </c>
      <c r="F31" s="135">
        <v>852.3</v>
      </c>
      <c r="G31" s="134">
        <f>SUM(E31:F31)</f>
        <v>1815.6999999999998</v>
      </c>
      <c r="H31" s="133">
        <f>272.7+355.35+119.29+127.2+36.35+8.05</f>
        <v>918.9399999999999</v>
      </c>
      <c r="I31" s="135">
        <f>277.4+339.4+100.9+138.8+29.8+12.55</f>
        <v>898.8499999999999</v>
      </c>
      <c r="J31" s="134">
        <f>SUM(H31:I31)</f>
        <v>1817.79</v>
      </c>
      <c r="K31" s="133">
        <v>831.54</v>
      </c>
      <c r="L31" s="135">
        <v>898.44</v>
      </c>
      <c r="M31" s="134">
        <f>SUM(K31:L31)</f>
        <v>1729.98</v>
      </c>
      <c r="N31" s="80"/>
      <c r="O31" s="80"/>
      <c r="P31" s="80"/>
      <c r="Q31" s="80"/>
      <c r="R31" s="80"/>
      <c r="S31" s="80"/>
      <c r="T31" s="80"/>
      <c r="U31" s="80"/>
      <c r="V31" s="80"/>
      <c r="W31" s="80"/>
      <c r="X31" s="80"/>
    </row>
    <row r="32" spans="1:24" s="114" customFormat="1" ht="12.75">
      <c r="A32" s="136" t="s">
        <v>4</v>
      </c>
      <c r="B32" s="111">
        <f>SUM(B30:B31)</f>
        <v>3147.2000000000003</v>
      </c>
      <c r="C32" s="112">
        <f>SUM(C30:C31)</f>
        <v>1193.2</v>
      </c>
      <c r="D32" s="112">
        <f>SUM(D30:D31)</f>
        <v>4340.4</v>
      </c>
      <c r="E32" s="111">
        <f>SUM(E30:E31)</f>
        <v>3090.8</v>
      </c>
      <c r="F32" s="112">
        <f>SUM(F30:F31)</f>
        <v>1241.8</v>
      </c>
      <c r="G32" s="113">
        <f>SUM(E32:F32)</f>
        <v>4332.6</v>
      </c>
      <c r="H32" s="111">
        <f>SUM(H30:H31)</f>
        <v>3001.19</v>
      </c>
      <c r="I32" s="112">
        <f>SUM(I30:I31)</f>
        <v>1329.65</v>
      </c>
      <c r="J32" s="112">
        <f>SUM(H32:I32)</f>
        <v>4330.84</v>
      </c>
      <c r="K32" s="111">
        <f>SUM(K30:K31)</f>
        <v>2899.7599999999998</v>
      </c>
      <c r="L32" s="112">
        <f>SUM(L30:L31)</f>
        <v>1386.8400000000001</v>
      </c>
      <c r="M32" s="112">
        <f>SUM(K32:L32)</f>
        <v>4286.6</v>
      </c>
      <c r="N32" s="80"/>
      <c r="O32" s="80"/>
      <c r="P32" s="80"/>
      <c r="Q32" s="80"/>
      <c r="R32" s="80"/>
      <c r="S32" s="80"/>
      <c r="T32" s="80"/>
      <c r="U32" s="80"/>
      <c r="V32" s="80"/>
      <c r="W32" s="80"/>
      <c r="X32" s="80"/>
    </row>
    <row r="33" spans="1:24" s="125" customFormat="1" ht="9.75" customHeight="1">
      <c r="A33" s="132"/>
      <c r="B33" s="133"/>
      <c r="C33" s="135"/>
      <c r="D33" s="135"/>
      <c r="E33" s="133"/>
      <c r="F33" s="135"/>
      <c r="G33" s="134"/>
      <c r="H33" s="133"/>
      <c r="I33" s="135"/>
      <c r="J33" s="134"/>
      <c r="K33" s="133"/>
      <c r="L33" s="135"/>
      <c r="M33" s="134"/>
      <c r="N33" s="121"/>
      <c r="O33" s="121"/>
      <c r="P33" s="121"/>
      <c r="Q33" s="121"/>
      <c r="R33" s="121"/>
      <c r="S33" s="121"/>
      <c r="T33" s="121"/>
      <c r="U33" s="121"/>
      <c r="V33" s="121"/>
      <c r="W33" s="121"/>
      <c r="X33" s="121"/>
    </row>
    <row r="34" spans="1:13" s="125" customFormat="1" ht="12.75">
      <c r="A34" s="129" t="s">
        <v>28</v>
      </c>
      <c r="B34" s="133">
        <v>1980.6</v>
      </c>
      <c r="C34" s="135">
        <v>1828.5</v>
      </c>
      <c r="D34" s="135">
        <f>SUM(B34,C34)</f>
        <v>3809.1</v>
      </c>
      <c r="E34" s="133">
        <v>1931.5</v>
      </c>
      <c r="F34" s="135">
        <v>1962.7</v>
      </c>
      <c r="G34" s="134">
        <f>SUM(E34:F34)</f>
        <v>3894.2</v>
      </c>
      <c r="H34" s="133">
        <f>719.47+625.3+203.25+251.35+49.1+5.8</f>
        <v>1854.2699999999998</v>
      </c>
      <c r="I34" s="135">
        <f>715.52+646.25+228.65+313.49+51.14+14.6</f>
        <v>1969.65</v>
      </c>
      <c r="J34" s="134">
        <f>SUM(H34:I34)</f>
        <v>3823.92</v>
      </c>
      <c r="K34" s="133">
        <v>1833.39</v>
      </c>
      <c r="L34" s="135">
        <v>2054.55</v>
      </c>
      <c r="M34" s="134">
        <f>SUM(K34:L34)</f>
        <v>3887.9400000000005</v>
      </c>
    </row>
    <row r="35" spans="1:24" s="114" customFormat="1" ht="12.75">
      <c r="A35" s="137" t="s">
        <v>38</v>
      </c>
      <c r="B35" s="111">
        <f>SUM(B34,B32)</f>
        <v>5127.8</v>
      </c>
      <c r="C35" s="112">
        <v>3021.67</v>
      </c>
      <c r="D35" s="112">
        <v>8149.4</v>
      </c>
      <c r="E35" s="111">
        <f aca="true" t="shared" si="6" ref="E35:J35">SUM(E32+E34)</f>
        <v>5022.3</v>
      </c>
      <c r="F35" s="112">
        <f t="shared" si="6"/>
        <v>3204.5</v>
      </c>
      <c r="G35" s="112">
        <f t="shared" si="6"/>
        <v>8226.8</v>
      </c>
      <c r="H35" s="111">
        <f t="shared" si="6"/>
        <v>4855.46</v>
      </c>
      <c r="I35" s="112">
        <f t="shared" si="6"/>
        <v>3299.3</v>
      </c>
      <c r="J35" s="112">
        <f t="shared" si="6"/>
        <v>8154.76</v>
      </c>
      <c r="K35" s="111">
        <f>SUM(K32+K34)</f>
        <v>4733.15</v>
      </c>
      <c r="L35" s="112">
        <f>SUM(L32+L34)</f>
        <v>3441.3900000000003</v>
      </c>
      <c r="M35" s="112">
        <f>SUM(M32+M34)</f>
        <v>8174.540000000001</v>
      </c>
      <c r="N35" s="125"/>
      <c r="O35" s="125"/>
      <c r="P35" s="125"/>
      <c r="Q35" s="125"/>
      <c r="R35" s="125"/>
      <c r="S35" s="125"/>
      <c r="T35" s="125"/>
      <c r="U35" s="125"/>
      <c r="V35" s="125"/>
      <c r="W35" s="125"/>
      <c r="X35" s="125"/>
    </row>
    <row r="36" spans="1:11" s="125" customFormat="1" ht="17.25" customHeight="1">
      <c r="A36" s="114" t="s">
        <v>47</v>
      </c>
      <c r="B36" s="138"/>
      <c r="E36" s="138"/>
      <c r="F36" s="139"/>
      <c r="G36" s="140"/>
      <c r="H36" s="141"/>
      <c r="J36" s="140"/>
      <c r="K36" s="141"/>
    </row>
    <row r="37" spans="1:13" s="125" customFormat="1" ht="12" customHeight="1">
      <c r="A37" s="114" t="s">
        <v>48</v>
      </c>
      <c r="B37" s="142">
        <f>63.25+2+14.5+9+8+3.6+2.7+4</f>
        <v>107.05</v>
      </c>
      <c r="C37" s="143">
        <f>13+3.8+2.7+1+2+1</f>
        <v>23.5</v>
      </c>
      <c r="D37" s="143">
        <f>B37+C37</f>
        <v>130.55</v>
      </c>
      <c r="E37" s="144">
        <f>53.7+2+13.5+15.6+10.7+4+4</f>
        <v>103.5</v>
      </c>
      <c r="F37" s="145">
        <f>12+8.9+5.8+5.5+1+1</f>
        <v>34.2</v>
      </c>
      <c r="G37" s="146">
        <f>E37+F37</f>
        <v>137.7</v>
      </c>
      <c r="H37" s="143">
        <f>42.87+2+12.4+20.3+12.7+2+0.1+0.8</f>
        <v>93.16999999999999</v>
      </c>
      <c r="I37" s="114">
        <f>16+7.6+5.8+4.5+1</f>
        <v>34.900000000000006</v>
      </c>
      <c r="J37" s="147">
        <f>H37+I37</f>
        <v>128.07</v>
      </c>
      <c r="K37" s="143">
        <f>2+98.45</f>
        <v>100.45</v>
      </c>
      <c r="L37" s="114">
        <f>1+39.7</f>
        <v>40.7</v>
      </c>
      <c r="M37" s="143">
        <f>K37+L37</f>
        <v>141.15</v>
      </c>
    </row>
    <row r="38" s="125" customFormat="1" ht="7.5" customHeight="1">
      <c r="A38" s="148"/>
    </row>
    <row r="39" spans="1:33" ht="12.75">
      <c r="A39" s="80" t="s">
        <v>58</v>
      </c>
      <c r="T39" s="114"/>
      <c r="U39" s="114"/>
      <c r="V39" s="114"/>
      <c r="W39" s="114"/>
      <c r="X39" s="114"/>
      <c r="Y39" s="114"/>
      <c r="Z39" s="114"/>
      <c r="AA39" s="114"/>
      <c r="AB39" s="114"/>
      <c r="AC39" s="114"/>
      <c r="AD39" s="114"/>
      <c r="AE39" s="114"/>
      <c r="AF39" s="114"/>
      <c r="AG39" s="114"/>
    </row>
    <row r="40" spans="20:33" ht="8.25" customHeight="1">
      <c r="T40" s="125"/>
      <c r="U40" s="125"/>
      <c r="V40" s="125"/>
      <c r="W40" s="125"/>
      <c r="X40" s="125"/>
      <c r="Y40" s="125"/>
      <c r="Z40" s="125"/>
      <c r="AA40" s="125"/>
      <c r="AB40" s="125"/>
      <c r="AC40" s="125"/>
      <c r="AD40" s="125"/>
      <c r="AE40" s="125"/>
      <c r="AF40" s="125"/>
      <c r="AG40" s="125"/>
    </row>
    <row r="41" spans="1:33" ht="12.75">
      <c r="A41" s="101" t="s">
        <v>60</v>
      </c>
      <c r="T41" s="125"/>
      <c r="U41" s="125"/>
      <c r="V41" s="125"/>
      <c r="W41" s="125"/>
      <c r="X41" s="125"/>
      <c r="Y41" s="125"/>
      <c r="Z41" s="125"/>
      <c r="AA41" s="125"/>
      <c r="AB41" s="125"/>
      <c r="AC41" s="125"/>
      <c r="AD41" s="125"/>
      <c r="AE41" s="125"/>
      <c r="AF41" s="125"/>
      <c r="AG41" s="125"/>
    </row>
    <row r="42" spans="10:33" ht="12.75">
      <c r="J42" s="134">
        <v>0</v>
      </c>
      <c r="T42" s="114"/>
      <c r="U42" s="114"/>
      <c r="V42" s="114"/>
      <c r="W42" s="114"/>
      <c r="X42" s="114"/>
      <c r="Y42" s="114"/>
      <c r="Z42" s="114"/>
      <c r="AA42" s="114"/>
      <c r="AB42" s="114"/>
      <c r="AC42" s="114"/>
      <c r="AD42" s="114"/>
      <c r="AE42" s="114"/>
      <c r="AF42" s="114"/>
      <c r="AG42" s="114"/>
    </row>
    <row r="43" spans="20:33" ht="12.75">
      <c r="T43" s="125"/>
      <c r="U43" s="125"/>
      <c r="V43" s="125"/>
      <c r="W43" s="125"/>
      <c r="X43" s="125"/>
      <c r="Y43" s="125"/>
      <c r="Z43" s="125"/>
      <c r="AA43" s="125"/>
      <c r="AB43" s="125"/>
      <c r="AC43" s="125"/>
      <c r="AD43" s="125"/>
      <c r="AE43" s="125"/>
      <c r="AF43" s="125"/>
      <c r="AG43" s="125"/>
    </row>
    <row r="44" spans="20:33" ht="12.75">
      <c r="T44" s="125"/>
      <c r="U44" s="125"/>
      <c r="V44" s="125"/>
      <c r="W44" s="125"/>
      <c r="X44" s="125"/>
      <c r="Y44" s="125"/>
      <c r="Z44" s="125"/>
      <c r="AA44" s="125"/>
      <c r="AB44" s="125"/>
      <c r="AC44" s="125"/>
      <c r="AD44" s="125"/>
      <c r="AE44" s="125"/>
      <c r="AF44" s="125"/>
      <c r="AG44" s="125"/>
    </row>
    <row r="45" spans="20:33" ht="12.75">
      <c r="T45" s="125"/>
      <c r="U45" s="125"/>
      <c r="V45" s="125"/>
      <c r="W45" s="125"/>
      <c r="X45" s="125"/>
      <c r="Y45" s="125"/>
      <c r="Z45" s="125"/>
      <c r="AA45" s="125"/>
      <c r="AB45" s="125"/>
      <c r="AC45" s="125"/>
      <c r="AD45" s="125"/>
      <c r="AE45" s="125"/>
      <c r="AF45" s="125"/>
      <c r="AG45" s="125"/>
    </row>
  </sheetData>
  <sheetProtection/>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1"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G26"/>
  <sheetViews>
    <sheetView zoomScalePageLayoutView="0" workbookViewId="0" topLeftCell="A1">
      <selection activeCell="A26" sqref="A26"/>
    </sheetView>
  </sheetViews>
  <sheetFormatPr defaultColWidth="9.140625" defaultRowHeight="12.75"/>
  <cols>
    <col min="1" max="1" width="10.8515625" style="125" customWidth="1"/>
    <col min="2" max="16" width="10.140625" style="125" customWidth="1"/>
    <col min="17" max="16384" width="9.140625" style="125" customWidth="1"/>
  </cols>
  <sheetData>
    <row r="1" spans="1:4" s="80" customFormat="1" ht="12.75">
      <c r="A1" s="81" t="s">
        <v>52</v>
      </c>
      <c r="B1" s="82"/>
      <c r="C1" s="82"/>
      <c r="D1" s="82"/>
    </row>
    <row r="2" spans="1:16" s="80" customFormat="1" ht="12.75">
      <c r="A2" s="182" t="s">
        <v>24</v>
      </c>
      <c r="B2" s="182"/>
      <c r="C2" s="182"/>
      <c r="D2" s="182"/>
      <c r="E2" s="182"/>
      <c r="F2" s="182"/>
      <c r="G2" s="182"/>
      <c r="H2" s="182"/>
      <c r="I2" s="182"/>
      <c r="J2" s="182"/>
      <c r="K2" s="182"/>
      <c r="L2" s="182"/>
      <c r="M2" s="182"/>
      <c r="N2" s="182"/>
      <c r="O2" s="182"/>
      <c r="P2" s="182"/>
    </row>
    <row r="3" spans="1:4" s="80" customFormat="1" ht="7.5" customHeight="1">
      <c r="A3" s="82"/>
      <c r="B3" s="82"/>
      <c r="C3" s="82"/>
      <c r="D3" s="82"/>
    </row>
    <row r="4" spans="1:16" s="80" customFormat="1" ht="12.75">
      <c r="A4" s="181" t="s">
        <v>25</v>
      </c>
      <c r="B4" s="181"/>
      <c r="C4" s="181"/>
      <c r="D4" s="181"/>
      <c r="E4" s="181"/>
      <c r="F4" s="181"/>
      <c r="G4" s="181"/>
      <c r="H4" s="181"/>
      <c r="I4" s="181"/>
      <c r="J4" s="181"/>
      <c r="K4" s="181"/>
      <c r="L4" s="181"/>
      <c r="M4" s="181"/>
      <c r="N4" s="181"/>
      <c r="O4" s="181"/>
      <c r="P4" s="181"/>
    </row>
    <row r="5" spans="1:4" ht="8.25" customHeight="1">
      <c r="A5" s="149"/>
      <c r="B5" s="149"/>
      <c r="C5" s="149"/>
      <c r="D5" s="149"/>
    </row>
    <row r="6" spans="1:16" ht="12.75">
      <c r="A6" s="180" t="s">
        <v>57</v>
      </c>
      <c r="B6" s="180"/>
      <c r="C6" s="180"/>
      <c r="D6" s="180"/>
      <c r="E6" s="180"/>
      <c r="F6" s="180"/>
      <c r="G6" s="180"/>
      <c r="H6" s="180"/>
      <c r="I6" s="180"/>
      <c r="J6" s="180"/>
      <c r="K6" s="180"/>
      <c r="L6" s="180"/>
      <c r="M6" s="180"/>
      <c r="N6" s="180"/>
      <c r="O6" s="180"/>
      <c r="P6" s="180"/>
    </row>
    <row r="7" spans="1:4" ht="6.75" customHeight="1" thickBot="1">
      <c r="A7" s="141"/>
      <c r="B7" s="131"/>
      <c r="C7" s="131"/>
      <c r="D7" s="131"/>
    </row>
    <row r="8" spans="1:16" ht="12.75">
      <c r="A8" s="150"/>
      <c r="B8" s="151" t="s">
        <v>39</v>
      </c>
      <c r="C8" s="152"/>
      <c r="D8" s="153"/>
      <c r="E8" s="152" t="s">
        <v>40</v>
      </c>
      <c r="F8" s="152"/>
      <c r="G8" s="152"/>
      <c r="H8" s="151" t="s">
        <v>41</v>
      </c>
      <c r="I8" s="152"/>
      <c r="J8" s="153"/>
      <c r="K8" s="152" t="s">
        <v>4</v>
      </c>
      <c r="L8" s="152"/>
      <c r="M8" s="152"/>
      <c r="N8" s="151" t="s">
        <v>49</v>
      </c>
      <c r="O8" s="152"/>
      <c r="P8" s="152"/>
    </row>
    <row r="9" spans="1:16" ht="12.75">
      <c r="A9" s="139"/>
      <c r="B9" s="154" t="s">
        <v>42</v>
      </c>
      <c r="C9" s="155"/>
      <c r="D9" s="156"/>
      <c r="E9" s="155" t="s">
        <v>42</v>
      </c>
      <c r="F9" s="155"/>
      <c r="G9" s="155"/>
      <c r="H9" s="154" t="s">
        <v>42</v>
      </c>
      <c r="I9" s="155"/>
      <c r="J9" s="156"/>
      <c r="K9" s="157"/>
      <c r="L9" s="157"/>
      <c r="M9" s="157"/>
      <c r="N9" s="154" t="s">
        <v>50</v>
      </c>
      <c r="O9" s="155"/>
      <c r="P9" s="155"/>
    </row>
    <row r="10" spans="1:16" ht="12.75">
      <c r="A10" s="139"/>
      <c r="B10" s="154"/>
      <c r="C10" s="155"/>
      <c r="D10" s="156"/>
      <c r="E10" s="155"/>
      <c r="F10" s="155"/>
      <c r="G10" s="155"/>
      <c r="H10" s="158"/>
      <c r="I10" s="159"/>
      <c r="J10" s="160"/>
      <c r="K10" s="157"/>
      <c r="L10" s="157"/>
      <c r="M10" s="157"/>
      <c r="N10" s="158" t="s">
        <v>51</v>
      </c>
      <c r="O10" s="159"/>
      <c r="P10" s="159"/>
    </row>
    <row r="11" spans="1:16" s="165" customFormat="1" ht="12.75">
      <c r="A11" s="161"/>
      <c r="B11" s="162" t="s">
        <v>5</v>
      </c>
      <c r="C11" s="163" t="s">
        <v>6</v>
      </c>
      <c r="D11" s="164" t="s">
        <v>4</v>
      </c>
      <c r="E11" s="163" t="s">
        <v>5</v>
      </c>
      <c r="F11" s="163" t="s">
        <v>6</v>
      </c>
      <c r="G11" s="163" t="s">
        <v>4</v>
      </c>
      <c r="H11" s="162" t="s">
        <v>5</v>
      </c>
      <c r="I11" s="163" t="s">
        <v>6</v>
      </c>
      <c r="J11" s="164" t="s">
        <v>4</v>
      </c>
      <c r="K11" s="163" t="s">
        <v>5</v>
      </c>
      <c r="L11" s="163" t="s">
        <v>6</v>
      </c>
      <c r="M11" s="163" t="s">
        <v>4</v>
      </c>
      <c r="N11" s="162" t="s">
        <v>5</v>
      </c>
      <c r="O11" s="163" t="s">
        <v>6</v>
      </c>
      <c r="P11" s="163" t="s">
        <v>4</v>
      </c>
    </row>
    <row r="12" spans="2:16" s="165" customFormat="1" ht="7.5" customHeight="1">
      <c r="B12" s="166"/>
      <c r="C12" s="167"/>
      <c r="D12" s="168"/>
      <c r="E12" s="167"/>
      <c r="F12" s="167"/>
      <c r="G12" s="167"/>
      <c r="H12" s="166"/>
      <c r="I12" s="167"/>
      <c r="J12" s="168"/>
      <c r="K12" s="167"/>
      <c r="L12" s="167"/>
      <c r="M12" s="167"/>
      <c r="N12" s="166"/>
      <c r="O12" s="167"/>
      <c r="P12" s="167"/>
    </row>
    <row r="13" spans="1:16" s="139" customFormat="1" ht="12" customHeight="1">
      <c r="A13" s="169" t="s">
        <v>43</v>
      </c>
      <c r="B13" s="170">
        <v>20</v>
      </c>
      <c r="C13" s="171">
        <v>9</v>
      </c>
      <c r="D13" s="172">
        <f>SUM(B13:C13)</f>
        <v>29</v>
      </c>
      <c r="E13" s="171">
        <f>111+477</f>
        <v>588</v>
      </c>
      <c r="F13" s="171">
        <f>180+488</f>
        <v>668</v>
      </c>
      <c r="G13" s="171">
        <f aca="true" t="shared" si="0" ref="G13:G21">SUM(E13:F13)</f>
        <v>1256</v>
      </c>
      <c r="H13" s="170">
        <f>39+160</f>
        <v>199</v>
      </c>
      <c r="I13" s="171">
        <f>49+221</f>
        <v>270</v>
      </c>
      <c r="J13" s="172">
        <f aca="true" t="shared" si="1" ref="J13:J21">SUM(H13:I13)</f>
        <v>469</v>
      </c>
      <c r="K13" s="171">
        <f>SUM(B13,E13,H13)</f>
        <v>807</v>
      </c>
      <c r="L13" s="171">
        <f>SUM(C13,F13,I13)</f>
        <v>947</v>
      </c>
      <c r="M13" s="171">
        <f aca="true" t="shared" si="2" ref="M13:M21">SUM(K13:L13)</f>
        <v>1754</v>
      </c>
      <c r="N13" s="170">
        <v>0</v>
      </c>
      <c r="O13" s="171">
        <v>0</v>
      </c>
      <c r="P13" s="171">
        <f aca="true" t="shared" si="3" ref="P13:P21">SUM(N13:O13)</f>
        <v>0</v>
      </c>
    </row>
    <row r="14" spans="1:16" ht="12.75">
      <c r="A14" s="169" t="s">
        <v>16</v>
      </c>
      <c r="B14" s="170">
        <v>177</v>
      </c>
      <c r="C14" s="171">
        <v>73</v>
      </c>
      <c r="D14" s="172">
        <f aca="true" t="shared" si="4" ref="D14:D21">SUM(B14:C14)</f>
        <v>250</v>
      </c>
      <c r="E14" s="173">
        <v>283</v>
      </c>
      <c r="F14" s="173">
        <v>293</v>
      </c>
      <c r="G14" s="173">
        <f t="shared" si="0"/>
        <v>576</v>
      </c>
      <c r="H14" s="170">
        <v>211</v>
      </c>
      <c r="I14" s="171">
        <v>288</v>
      </c>
      <c r="J14" s="172">
        <f t="shared" si="1"/>
        <v>499</v>
      </c>
      <c r="K14" s="173">
        <f aca="true" t="shared" si="5" ref="K14:L21">SUM(B14,E14,H14)</f>
        <v>671</v>
      </c>
      <c r="L14" s="173">
        <f t="shared" si="5"/>
        <v>654</v>
      </c>
      <c r="M14" s="173">
        <f t="shared" si="2"/>
        <v>1325</v>
      </c>
      <c r="N14" s="170">
        <v>1</v>
      </c>
      <c r="O14" s="171">
        <v>2</v>
      </c>
      <c r="P14" s="171">
        <f t="shared" si="3"/>
        <v>3</v>
      </c>
    </row>
    <row r="15" spans="1:16" ht="12.75">
      <c r="A15" s="169" t="s">
        <v>17</v>
      </c>
      <c r="B15" s="170">
        <v>367</v>
      </c>
      <c r="C15" s="171">
        <v>160</v>
      </c>
      <c r="D15" s="172">
        <f t="shared" si="4"/>
        <v>527</v>
      </c>
      <c r="E15" s="173">
        <v>485</v>
      </c>
      <c r="F15" s="173">
        <v>373</v>
      </c>
      <c r="G15" s="173">
        <f t="shared" si="0"/>
        <v>858</v>
      </c>
      <c r="H15" s="170">
        <v>237</v>
      </c>
      <c r="I15" s="171">
        <v>351</v>
      </c>
      <c r="J15" s="172">
        <f t="shared" si="1"/>
        <v>588</v>
      </c>
      <c r="K15" s="173">
        <f t="shared" si="5"/>
        <v>1089</v>
      </c>
      <c r="L15" s="173">
        <f t="shared" si="5"/>
        <v>884</v>
      </c>
      <c r="M15" s="173">
        <f t="shared" si="2"/>
        <v>1973</v>
      </c>
      <c r="N15" s="170">
        <v>9</v>
      </c>
      <c r="O15" s="171">
        <v>6</v>
      </c>
      <c r="P15" s="171">
        <f t="shared" si="3"/>
        <v>15</v>
      </c>
    </row>
    <row r="16" spans="1:16" ht="12.75">
      <c r="A16" s="169" t="s">
        <v>18</v>
      </c>
      <c r="B16" s="170">
        <v>496</v>
      </c>
      <c r="C16" s="171">
        <v>179</v>
      </c>
      <c r="D16" s="172">
        <f t="shared" si="4"/>
        <v>675</v>
      </c>
      <c r="E16" s="173">
        <v>0</v>
      </c>
      <c r="F16" s="173">
        <v>0</v>
      </c>
      <c r="G16" s="173">
        <f t="shared" si="0"/>
        <v>0</v>
      </c>
      <c r="H16" s="170">
        <v>270</v>
      </c>
      <c r="I16" s="171">
        <v>373</v>
      </c>
      <c r="J16" s="172">
        <f t="shared" si="1"/>
        <v>643</v>
      </c>
      <c r="K16" s="173">
        <f>SUM(B16,E16,H16)</f>
        <v>766</v>
      </c>
      <c r="L16" s="173">
        <f t="shared" si="5"/>
        <v>552</v>
      </c>
      <c r="M16" s="173">
        <f t="shared" si="2"/>
        <v>1318</v>
      </c>
      <c r="N16" s="170">
        <v>17</v>
      </c>
      <c r="O16" s="171">
        <v>12</v>
      </c>
      <c r="P16" s="171">
        <f t="shared" si="3"/>
        <v>29</v>
      </c>
    </row>
    <row r="17" spans="1:16" ht="12.75">
      <c r="A17" s="169" t="s">
        <v>19</v>
      </c>
      <c r="B17" s="170">
        <v>553</v>
      </c>
      <c r="C17" s="171">
        <v>141</v>
      </c>
      <c r="D17" s="172">
        <f t="shared" si="4"/>
        <v>694</v>
      </c>
      <c r="E17" s="173">
        <v>0</v>
      </c>
      <c r="F17" s="173">
        <v>0</v>
      </c>
      <c r="G17" s="173">
        <f t="shared" si="0"/>
        <v>0</v>
      </c>
      <c r="H17" s="170">
        <v>284</v>
      </c>
      <c r="I17" s="171">
        <v>365</v>
      </c>
      <c r="J17" s="172">
        <f t="shared" si="1"/>
        <v>649</v>
      </c>
      <c r="K17" s="173">
        <f t="shared" si="5"/>
        <v>837</v>
      </c>
      <c r="L17" s="173">
        <f t="shared" si="5"/>
        <v>506</v>
      </c>
      <c r="M17" s="173">
        <f t="shared" si="2"/>
        <v>1343</v>
      </c>
      <c r="N17" s="170">
        <f>1+25</f>
        <v>26</v>
      </c>
      <c r="O17" s="171">
        <f>1+7</f>
        <v>8</v>
      </c>
      <c r="P17" s="171">
        <f t="shared" si="3"/>
        <v>34</v>
      </c>
    </row>
    <row r="18" spans="1:16" ht="12.75">
      <c r="A18" s="169" t="s">
        <v>20</v>
      </c>
      <c r="B18" s="170">
        <v>530</v>
      </c>
      <c r="C18" s="171">
        <v>103</v>
      </c>
      <c r="D18" s="172">
        <f t="shared" si="4"/>
        <v>633</v>
      </c>
      <c r="E18" s="173">
        <v>0</v>
      </c>
      <c r="F18" s="173">
        <v>0</v>
      </c>
      <c r="G18" s="173">
        <f t="shared" si="0"/>
        <v>0</v>
      </c>
      <c r="H18" s="170">
        <v>236</v>
      </c>
      <c r="I18" s="171">
        <v>417</v>
      </c>
      <c r="J18" s="172">
        <f t="shared" si="1"/>
        <v>653</v>
      </c>
      <c r="K18" s="173">
        <f t="shared" si="5"/>
        <v>766</v>
      </c>
      <c r="L18" s="173">
        <f t="shared" si="5"/>
        <v>520</v>
      </c>
      <c r="M18" s="173">
        <f t="shared" si="2"/>
        <v>1286</v>
      </c>
      <c r="N18" s="170">
        <v>19</v>
      </c>
      <c r="O18" s="171">
        <v>5</v>
      </c>
      <c r="P18" s="171">
        <f t="shared" si="3"/>
        <v>24</v>
      </c>
    </row>
    <row r="19" spans="1:16" ht="12.75">
      <c r="A19" s="169" t="s">
        <v>21</v>
      </c>
      <c r="B19" s="170">
        <v>549</v>
      </c>
      <c r="C19" s="171">
        <v>88</v>
      </c>
      <c r="D19" s="172">
        <f t="shared" si="4"/>
        <v>637</v>
      </c>
      <c r="E19" s="173">
        <v>0</v>
      </c>
      <c r="F19" s="173">
        <v>0</v>
      </c>
      <c r="G19" s="173">
        <f t="shared" si="0"/>
        <v>0</v>
      </c>
      <c r="H19" s="170">
        <v>374</v>
      </c>
      <c r="I19" s="171">
        <v>429</v>
      </c>
      <c r="J19" s="172">
        <f t="shared" si="1"/>
        <v>803</v>
      </c>
      <c r="K19" s="173">
        <f t="shared" si="5"/>
        <v>923</v>
      </c>
      <c r="L19" s="173">
        <f t="shared" si="5"/>
        <v>517</v>
      </c>
      <c r="M19" s="173">
        <f t="shared" si="2"/>
        <v>1440</v>
      </c>
      <c r="N19" s="170">
        <v>27</v>
      </c>
      <c r="O19" s="171">
        <v>6</v>
      </c>
      <c r="P19" s="171">
        <f t="shared" si="3"/>
        <v>33</v>
      </c>
    </row>
    <row r="20" spans="1:16" ht="12.75">
      <c r="A20" s="169" t="s">
        <v>44</v>
      </c>
      <c r="B20" s="170">
        <v>526</v>
      </c>
      <c r="C20" s="171">
        <v>62</v>
      </c>
      <c r="D20" s="172">
        <f t="shared" si="4"/>
        <v>588</v>
      </c>
      <c r="E20" s="173">
        <v>0</v>
      </c>
      <c r="F20" s="173">
        <v>0</v>
      </c>
      <c r="G20" s="173">
        <f t="shared" si="0"/>
        <v>0</v>
      </c>
      <c r="H20" s="170">
        <v>151</v>
      </c>
      <c r="I20" s="171">
        <v>66</v>
      </c>
      <c r="J20" s="172">
        <f t="shared" si="1"/>
        <v>217</v>
      </c>
      <c r="K20" s="173">
        <f t="shared" si="5"/>
        <v>677</v>
      </c>
      <c r="L20" s="173">
        <f t="shared" si="5"/>
        <v>128</v>
      </c>
      <c r="M20" s="173">
        <f t="shared" si="2"/>
        <v>805</v>
      </c>
      <c r="N20" s="170">
        <f>1+7</f>
        <v>8</v>
      </c>
      <c r="O20" s="171">
        <v>3</v>
      </c>
      <c r="P20" s="171">
        <f t="shared" si="3"/>
        <v>11</v>
      </c>
    </row>
    <row r="21" spans="1:16" ht="12.75">
      <c r="A21" s="169" t="s">
        <v>45</v>
      </c>
      <c r="B21" s="170">
        <v>22</v>
      </c>
      <c r="C21" s="171">
        <v>2</v>
      </c>
      <c r="D21" s="172">
        <f t="shared" si="4"/>
        <v>24</v>
      </c>
      <c r="E21" s="173">
        <v>0</v>
      </c>
      <c r="F21" s="173">
        <v>0</v>
      </c>
      <c r="G21" s="173">
        <f t="shared" si="0"/>
        <v>0</v>
      </c>
      <c r="H21" s="170">
        <v>0</v>
      </c>
      <c r="I21" s="171">
        <v>0</v>
      </c>
      <c r="J21" s="172">
        <f t="shared" si="1"/>
        <v>0</v>
      </c>
      <c r="K21" s="173">
        <f t="shared" si="5"/>
        <v>22</v>
      </c>
      <c r="L21" s="173">
        <f t="shared" si="5"/>
        <v>2</v>
      </c>
      <c r="M21" s="173">
        <f t="shared" si="2"/>
        <v>24</v>
      </c>
      <c r="N21" s="170">
        <v>0</v>
      </c>
      <c r="O21" s="171">
        <v>0</v>
      </c>
      <c r="P21" s="171">
        <f t="shared" si="3"/>
        <v>0</v>
      </c>
    </row>
    <row r="22" spans="1:16" s="114" customFormat="1" ht="12.75">
      <c r="A22" s="137" t="s">
        <v>4</v>
      </c>
      <c r="B22" s="174">
        <f>SUM(B13:B21)</f>
        <v>3240</v>
      </c>
      <c r="C22" s="175">
        <f aca="true" t="shared" si="6" ref="C22:M22">SUM(C13:C21)</f>
        <v>817</v>
      </c>
      <c r="D22" s="176">
        <f t="shared" si="6"/>
        <v>4057</v>
      </c>
      <c r="E22" s="175">
        <f t="shared" si="6"/>
        <v>1356</v>
      </c>
      <c r="F22" s="175">
        <f t="shared" si="6"/>
        <v>1334</v>
      </c>
      <c r="G22" s="175">
        <f t="shared" si="6"/>
        <v>2690</v>
      </c>
      <c r="H22" s="174">
        <f t="shared" si="6"/>
        <v>1962</v>
      </c>
      <c r="I22" s="175">
        <f t="shared" si="6"/>
        <v>2559</v>
      </c>
      <c r="J22" s="176">
        <f t="shared" si="6"/>
        <v>4521</v>
      </c>
      <c r="K22" s="175">
        <f t="shared" si="6"/>
        <v>6558</v>
      </c>
      <c r="L22" s="175">
        <f t="shared" si="6"/>
        <v>4710</v>
      </c>
      <c r="M22" s="175">
        <f t="shared" si="6"/>
        <v>11268</v>
      </c>
      <c r="N22" s="174">
        <f>SUM(N13:N21)</f>
        <v>107</v>
      </c>
      <c r="O22" s="175">
        <f>SUM(O13:O21)</f>
        <v>42</v>
      </c>
      <c r="P22" s="175">
        <f>SUM(P13:P21)</f>
        <v>149</v>
      </c>
    </row>
    <row r="23" ht="6.75" customHeight="1"/>
    <row r="24" spans="1:33" s="80" customFormat="1" ht="12.75">
      <c r="A24" s="80" t="s">
        <v>58</v>
      </c>
      <c r="T24" s="114"/>
      <c r="U24" s="114"/>
      <c r="V24" s="114"/>
      <c r="W24" s="114"/>
      <c r="X24" s="114"/>
      <c r="Y24" s="114"/>
      <c r="Z24" s="114"/>
      <c r="AA24" s="114"/>
      <c r="AB24" s="114"/>
      <c r="AC24" s="114"/>
      <c r="AD24" s="114"/>
      <c r="AE24" s="114"/>
      <c r="AF24" s="114"/>
      <c r="AG24" s="114"/>
    </row>
    <row r="25" ht="7.5" customHeight="1"/>
    <row r="26" ht="12.75">
      <c r="A26" s="101" t="s">
        <v>60</v>
      </c>
    </row>
  </sheetData>
  <sheetProtection/>
  <mergeCells count="3">
    <mergeCell ref="A6:P6"/>
    <mergeCell ref="A4:P4"/>
    <mergeCell ref="A2:P2"/>
  </mergeCells>
  <printOptions horizontalCentered="1"/>
  <pageMargins left="0.3937007874015748" right="0.3937007874015748" top="0.5905511811023623" bottom="0.984251968503937" header="0.5118110236220472" footer="0.5118110236220472"/>
  <pageSetup fitToHeight="1" fitToWidth="1" horizontalDpi="600" verticalDpi="600" orientation="landscape" paperSize="9" scale="87"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flaubert45</cp:lastModifiedBy>
  <cp:lastPrinted>2008-10-30T16:59:17Z</cp:lastPrinted>
  <dcterms:created xsi:type="dcterms:W3CDTF">1999-11-09T10:41:36Z</dcterms:created>
  <dcterms:modified xsi:type="dcterms:W3CDTF">2012-04-09T19:36:38Z</dcterms:modified>
  <cp:category/>
  <cp:version/>
  <cp:contentType/>
  <cp:contentStatus/>
</cp:coreProperties>
</file>