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7764" yWindow="65524" windowWidth="7608" windowHeight="9036" tabRatio="639" activeTab="0"/>
  </bookViews>
  <sheets>
    <sheet name="INHOUD" sheetId="1" r:id="rId1"/>
    <sheet name="11EVO01" sheetId="2" r:id="rId2"/>
    <sheet name="11EVO02" sheetId="3" r:id="rId3"/>
    <sheet name="11EVO03" sheetId="4" r:id="rId4"/>
    <sheet name="11EVO04" sheetId="5" r:id="rId5"/>
    <sheet name="11EVO05" sheetId="6" r:id="rId6"/>
    <sheet name="11EVO06" sheetId="7" r:id="rId7"/>
    <sheet name="11EVO07" sheetId="8" r:id="rId8"/>
    <sheet name="11EVO08" sheetId="9" r:id="rId9"/>
    <sheet name="11EVO09" sheetId="10" r:id="rId10"/>
    <sheet name="11EVO10" sheetId="11" r:id="rId11"/>
    <sheet name="11EVO11" sheetId="12" r:id="rId12"/>
    <sheet name="11EVO12" sheetId="13" r:id="rId13"/>
    <sheet name="11EVO13" sheetId="14" r:id="rId14"/>
    <sheet name="11EVO14" sheetId="15" r:id="rId15"/>
  </sheets>
  <definedNames>
    <definedName name="_xlnm.Print_Area" localSheetId="1">'11EVO01'!$A$1:$N$88</definedName>
    <definedName name="_xlnm.Print_Area" localSheetId="8">'11EVO08'!$A$2:$F$102</definedName>
    <definedName name="_xlnm.Print_Area" localSheetId="12">'11EVO12'!$A$2:$L$76</definedName>
    <definedName name="_xlnm.Print_Area" localSheetId="14">'11EVO14'!$A$1:$I$118</definedName>
  </definedNames>
  <calcPr fullCalcOnLoad="1"/>
</workbook>
</file>

<file path=xl/sharedStrings.xml><?xml version="1.0" encoding="utf-8"?>
<sst xmlns="http://schemas.openxmlformats.org/spreadsheetml/2006/main" count="2013" uniqueCount="309">
  <si>
    <t>Provincie</t>
  </si>
  <si>
    <t>Gemeente</t>
  </si>
  <si>
    <t>Jongens</t>
  </si>
  <si>
    <t>Meisjes</t>
  </si>
  <si>
    <t>Totaal</t>
  </si>
  <si>
    <t>onderwijs</t>
  </si>
  <si>
    <t>Privaatrechtelijk</t>
  </si>
  <si>
    <t>Gemeenschaps-</t>
  </si>
  <si>
    <t>rechtspersoon</t>
  </si>
  <si>
    <t>1991-1992</t>
  </si>
  <si>
    <t>1992-1993</t>
  </si>
  <si>
    <t>1995-1996</t>
  </si>
  <si>
    <t>Verhouding t.o.v.</t>
  </si>
  <si>
    <t>Schooljaar</t>
  </si>
  <si>
    <t>Absoluut</t>
  </si>
  <si>
    <t>Procent</t>
  </si>
  <si>
    <t>1990 - 1991</t>
  </si>
  <si>
    <t xml:space="preserve">1991 - 1992 </t>
  </si>
  <si>
    <t xml:space="preserve">1992 - 1993 </t>
  </si>
  <si>
    <t xml:space="preserve">1993 - 1994 </t>
  </si>
  <si>
    <t>1994 - 1995</t>
  </si>
  <si>
    <t>1995 - 1996</t>
  </si>
  <si>
    <t>1996 - 1997</t>
  </si>
  <si>
    <t>1997 - 1998</t>
  </si>
  <si>
    <t>1998 - 1999</t>
  </si>
  <si>
    <t>1999 - 2000</t>
  </si>
  <si>
    <t>2000 - 2001</t>
  </si>
  <si>
    <t xml:space="preserve">      de inrichtende macht van de provinciale scholen die op het grondgebied van het Brussels Hoofdstedelijk Gewest gelegen waren.</t>
  </si>
  <si>
    <t xml:space="preserve">      De leerlingen uit deze onderwijsinstellingen werden in het schooljaar 1994-1995 bij het provinciaal onderwijs geteld.  </t>
  </si>
  <si>
    <t xml:space="preserve">     Vanaf het schooljaar 1995-1996 werden deze leerlingen bij het gemeentelijk onderwijs geteld. </t>
  </si>
  <si>
    <t>Procentueel</t>
  </si>
  <si>
    <t xml:space="preserve">aandeel </t>
  </si>
  <si>
    <t>Gemeente, OCMW</t>
  </si>
  <si>
    <t>1992 - 1993</t>
  </si>
  <si>
    <t>Gemeente en</t>
  </si>
  <si>
    <t>intercommunale</t>
  </si>
  <si>
    <t>en intercommunale</t>
  </si>
  <si>
    <t>Mannen</t>
  </si>
  <si>
    <t>Vrouwen</t>
  </si>
  <si>
    <t>1991 - 1992</t>
  </si>
  <si>
    <t>1993 - 1994</t>
  </si>
  <si>
    <t>EVOLUTIE VAN HET AANTAL LEERLINGEN VANAF HET SCHOOLJAAR 1992-1993</t>
  </si>
  <si>
    <t>DEELTIJDS SECUNDAIR ONDERWIJS</t>
  </si>
  <si>
    <t>Gemeente/VGC</t>
  </si>
  <si>
    <t>LINEAIR ONDERWIJS</t>
  </si>
  <si>
    <t>Referteperiode</t>
  </si>
  <si>
    <t>MODULAIR ONDERWIJS</t>
  </si>
  <si>
    <t>BEELDENDE KUNST</t>
  </si>
  <si>
    <t>MUZIEK, WOORDKUNST EN DANS</t>
  </si>
  <si>
    <t>TOTAAL DEELTIJDS KUNSTONDERWIJS</t>
  </si>
  <si>
    <t>Beeldende</t>
  </si>
  <si>
    <t>Muziek, Woordkunst, Dans</t>
  </si>
  <si>
    <t>Totaal Deeltijds</t>
  </si>
  <si>
    <t>Kunst (BK)</t>
  </si>
  <si>
    <t>Muziek (M)</t>
  </si>
  <si>
    <t>Woordkunst (W)</t>
  </si>
  <si>
    <t>Dans (D)</t>
  </si>
  <si>
    <t>Totaal MWD</t>
  </si>
  <si>
    <t>Kunstonderwijs</t>
  </si>
  <si>
    <t>(1) De telling is gebaseerd op het aantal financierbare leerlingen, geteld op 1 februari.</t>
  </si>
  <si>
    <t xml:space="preserve">     Wie meer dan één studierichting volgt, wordt meer dan éénmaal geteld.</t>
  </si>
  <si>
    <t>2001 - 2002</t>
  </si>
  <si>
    <t>2002 - 2003</t>
  </si>
  <si>
    <t>en OCMW</t>
  </si>
  <si>
    <t>Gemeente,</t>
  </si>
  <si>
    <t>OCMW</t>
  </si>
  <si>
    <t>2003 - 2004</t>
  </si>
  <si>
    <t>2004 - 2005</t>
  </si>
  <si>
    <t>2005 - 2006</t>
  </si>
  <si>
    <t xml:space="preserve">(1) Ingevolge de splitsing van de provincie Brabant werd de Vlaamse Gemeenschapscommissie vanaf 1 januari 1995 </t>
  </si>
  <si>
    <t>(2) Om dubbeltellingen te vermijden werden de leerlingen in het buitengewoon onderwijs van het type 5 niet meegeteld in deze tabel (zie toelichting).</t>
  </si>
  <si>
    <t>TOTAAL KLEUTERONDERWIJS (1)(2)</t>
  </si>
  <si>
    <t>BUITENGEWOON KLEUTERONDERWIJS (1)(2)</t>
  </si>
  <si>
    <t>TOTAAL KLEUTERONDERWIJS NAAR GESLACHT (1)(2)</t>
  </si>
  <si>
    <t>BUITENGEWOON KLEUTERONDERWIJS NAAR GESLACHT (1)(2)</t>
  </si>
  <si>
    <t>BUITENGEWOON LAGER ONDERWIJS (1)(2)</t>
  </si>
  <si>
    <t>TOTAAL LAGER ONDERWIJS (1)(2)</t>
  </si>
  <si>
    <t>BUITENGEWOON LAGER ONDERWIJS NAAR GESLACHT (1)(2)</t>
  </si>
  <si>
    <t>TOTAAL LAGER ONDERWIJS NAAR GESLACHT (1)(2)</t>
  </si>
  <si>
    <t xml:space="preserve">GEWOON KLEUTERONDERWIJS </t>
  </si>
  <si>
    <t xml:space="preserve">GEWOON KLEUTERONDERWIJS NAAR GESLACHT </t>
  </si>
  <si>
    <t xml:space="preserve">GEWOON LAGER ONDERWIJS </t>
  </si>
  <si>
    <t xml:space="preserve">GEWOON LAGER ONDERWIJS NAAR GESLACHT </t>
  </si>
  <si>
    <t>BUITENGEWOON SECUNDAIR ONDERWIJS (1)(2)</t>
  </si>
  <si>
    <t>TOTAAL SECUNDAIR ONDERWIJS (1)(2)</t>
  </si>
  <si>
    <t>BUITENGEWOON SECUNDAIR ONDERWIJS NAAR GESLACHT (1)(2)</t>
  </si>
  <si>
    <t>TOTAAL SECUNDAIR ONDERWIJS NAAR GESLACHT (1)(2)</t>
  </si>
  <si>
    <t>2005 - 2005</t>
  </si>
  <si>
    <t>EVOLUTIE VAN DE SCHOOLBEVOLKING VANAF HET SCHOOLJAAR 1992-1993</t>
  </si>
  <si>
    <t>2006 - 2007</t>
  </si>
  <si>
    <t>PER STUDIERICHTING</t>
  </si>
  <si>
    <t>EVOLUTIE VAN HET AANTAL LEERLINGEN (1) VANAF HET SCHOOLJAAR 1991-1992</t>
  </si>
  <si>
    <t>DEELTIJDS KUNSTONDERWIJS</t>
  </si>
  <si>
    <t>2007 - 2008</t>
  </si>
  <si>
    <t>2008 - 2009</t>
  </si>
  <si>
    <t>(1) Het deeltijds zeevisserijonderwijs is vanaf het schooljaar 2008-2009 geïntegreerd in het deeltijds beroepssecundair onderwijs.</t>
  </si>
  <si>
    <t>DEELTIJDS ZEEVISSERIJONDERWIJS (1)</t>
  </si>
  <si>
    <t>SECUNDAIR VOLWASSENENONDERWIJS</t>
  </si>
  <si>
    <t xml:space="preserve">AANTAL UNIEKE INSCHRIJVINGEN IN EEN OPLEIDING </t>
  </si>
  <si>
    <t>1/4/2008 - 31/3/2009</t>
  </si>
  <si>
    <t>HOGER BEROEPSONDERWIJS VAN HET VOLWASSENENONDERWIJS</t>
  </si>
  <si>
    <t>2009 - 2010</t>
  </si>
  <si>
    <t>1/4/2009 - 31/3/2010</t>
  </si>
  <si>
    <t>1/4/2009 - 31/3/2010 (1)</t>
  </si>
  <si>
    <t>Evolutie kleuteronderwijs naar soort inrichtende macht</t>
  </si>
  <si>
    <t>Evolutie kleuteronderwijs naar soort inrichtende macht en geslacht</t>
  </si>
  <si>
    <t>Evolutie lager onderwijs naar soort inrichtende macht</t>
  </si>
  <si>
    <t>Evolutie lager onderwijs naar soort inrichtende macht en geslacht</t>
  </si>
  <si>
    <t>Evolutie secundair onderwijs naar soort inrichtende macht</t>
  </si>
  <si>
    <t>Evolutie secundair onderwijs naar soort inrichtende macht en geslacht</t>
  </si>
  <si>
    <t>Evolutie deeltijds beroepssecundair onderwijs</t>
  </si>
  <si>
    <t>Evolutie deeltijds kunstonderwijs</t>
  </si>
  <si>
    <t>Evolutie volwassenenonderwijs</t>
  </si>
  <si>
    <t>2009 - 2010 (3)</t>
  </si>
  <si>
    <t>SCHOOLBEVOLKING: EVOLUTIETABELLEN</t>
  </si>
  <si>
    <t>2010 - 2011</t>
  </si>
  <si>
    <t>(3) In 2009-2010 werd de vroegere opleiding verpleegkunde van de 4de graad omgevormd tot hoger beroepsonderwijs (HBO5 verpleegkunde). Vanaf dan zijn die leerlingenaantallen niet meer opgenomen in deze tabel.</t>
  </si>
  <si>
    <t>1/4/2010 - 31/3/2011</t>
  </si>
  <si>
    <t>EVOLUTIE VAN HET AANTAL LEERLINGEN IN HET BUITENGEWOON ONDERWIJS VAN HET TYPE 5</t>
  </si>
  <si>
    <t>Buitengewoon kleuteronderwijs - type 5</t>
  </si>
  <si>
    <t>J</t>
  </si>
  <si>
    <t>M</t>
  </si>
  <si>
    <t>T</t>
  </si>
  <si>
    <t>1993-1994</t>
  </si>
  <si>
    <t>1994-1995</t>
  </si>
  <si>
    <t>1996-1997</t>
  </si>
  <si>
    <t>1997-1998</t>
  </si>
  <si>
    <t>1998-1999</t>
  </si>
  <si>
    <t>1999-2000</t>
  </si>
  <si>
    <t>n.b.</t>
  </si>
  <si>
    <t>2000-2001</t>
  </si>
  <si>
    <t>2001-2002</t>
  </si>
  <si>
    <t>2002-2003</t>
  </si>
  <si>
    <t>2003-2004</t>
  </si>
  <si>
    <t>2004-2005</t>
  </si>
  <si>
    <t>2005-2006</t>
  </si>
  <si>
    <t>2006-2007</t>
  </si>
  <si>
    <t>2007-2008</t>
  </si>
  <si>
    <t>2008-2009</t>
  </si>
  <si>
    <t>2009-2010</t>
  </si>
  <si>
    <t>2010-2011</t>
  </si>
  <si>
    <t>Buitengewoon lager onderwijs - type 5</t>
  </si>
  <si>
    <t>Buitengewoon secundair onderwijs - type 5</t>
  </si>
  <si>
    <t>SPECIFIEKE LERARENOPLEIDING</t>
  </si>
  <si>
    <t>(1) Vanaf 1/9/2009 werden de vroegere GPB-opleidingen vervangen door de Specifieke lerarenopleiding. In tegenstelling tot de GPB-opleidingen behoort de Specifieke lerarenopleiding niet tot het hoger beroepsonderwijs van het volwassenenonderwijs. De GPB-opleidingen die nog geregistreerd werden vóór 1/9/2009 zijn bij het hoger beroepsonderwijs van het volwassenenonderwijs geteld. De lerarenopleidingen die na 1/9/2009 geregistreerd werden, zijn bij de Specifieke lerarenopleiding geteld.</t>
  </si>
  <si>
    <t>BASISEDUCATIE</t>
  </si>
  <si>
    <t>,</t>
  </si>
  <si>
    <t>EVOLUTIE VAN HET AANTAL CURSISTEN VANAF HET WERKJAAR 1990-1991</t>
  </si>
  <si>
    <t>Werkjaar</t>
  </si>
  <si>
    <t>Bron data tot 2006-2007: Vlaams Ondersteuningscentrum voor de Basiseducatie (VOCB).</t>
  </si>
  <si>
    <t>Bron data 2007-2008: Federatie Centra Basiseducatie vzw.</t>
  </si>
  <si>
    <t>BEGELEID INDIVIDUEEL STUDEREN (1)(2)</t>
  </si>
  <si>
    <t>Jaar</t>
  </si>
  <si>
    <t>Ingeschreven cursisten</t>
  </si>
  <si>
    <t>2006 (3)</t>
  </si>
  <si>
    <t>2007 (4)</t>
  </si>
  <si>
    <t xml:space="preserve">(1) In 1999 werd de naam 'afstandsonderwijs' vervangen door BIS - 'Begeleid Individueel Studeren'. </t>
  </si>
  <si>
    <t>(3) Inclusief BIS-Online.</t>
  </si>
  <si>
    <t>(5) BIS werd definitief stopgezet op 31 december 2010.</t>
  </si>
  <si>
    <t>2010 (5)</t>
  </si>
  <si>
    <t>Evolutie basiseducatie en BIS</t>
  </si>
  <si>
    <t>Evolutie buitengewoon onderwijs van het type 5</t>
  </si>
  <si>
    <t>11EVO01</t>
  </si>
  <si>
    <t>11EVO02</t>
  </si>
  <si>
    <t>11EVO03</t>
  </si>
  <si>
    <t>11EVO04</t>
  </si>
  <si>
    <t>11EVO05</t>
  </si>
  <si>
    <t>11EVO06</t>
  </si>
  <si>
    <t>11EVO10</t>
  </si>
  <si>
    <t>11EVO11</t>
  </si>
  <si>
    <t>11EVO12</t>
  </si>
  <si>
    <t>11EVO13</t>
  </si>
  <si>
    <t>11EVO14</t>
  </si>
  <si>
    <t>Schooljaar 2011-2012</t>
  </si>
  <si>
    <t>2011 - 2012</t>
  </si>
  <si>
    <t>2011-2012</t>
  </si>
  <si>
    <t>1/4/2011 - 31/3/2012</t>
  </si>
  <si>
    <t>(2) Sinds mei 2000 wordt een beperkt inschrijvingsgeld gevraagd voor de cursussen van BIS. De heffing van deze vorm van remgeld leidde tot een vermindering van het aantal inschrijvingen.</t>
  </si>
  <si>
    <t>(4) Sinds 16 april 2007 bedient BIS enkel nog cursisten die zich voorbereiden op de Centrale Examencommissie en gedetineerden. De dienstverlening aan het brede publiek werd stopgezet. Ook BIS-Online werd volledig afgebouwd in 2007.</t>
  </si>
  <si>
    <t xml:space="preserve">      Een student die met een diplomacontract in verschillende opleidingen ingeschreven is, wordt meerdere keren meegeteld in bovenstaande tabellen.</t>
  </si>
  <si>
    <t>(8) Vanaf 2008-2009 wordt het concept 'eerste inschrijving' verlaten. Een student kan in meerdere opleidingen ingeschreven zijn.</t>
  </si>
  <si>
    <t xml:space="preserve">      Alle onderwijstalen worden opgenomen. Tot 2004-2005 gaat het om het aantal hoofdinschrijvingen in de Nederlandse onderwijstaal.</t>
  </si>
  <si>
    <t xml:space="preserve">      huidige academiejaar. Daarnaast kunnen de studenten zich nog inschrijven in een andere opleiding. Dit zijn dan tweede of volgende inschrijvingen. </t>
  </si>
  <si>
    <t>(7) Vanaf 2005-2006 betreft het de eerste inschrijving van de studenten met een diplomacontract; en dit in een instelling van het hoger onderwijs in het</t>
  </si>
  <si>
    <t xml:space="preserve">      en de basisopleidingen in afbouw, inclusief HOKT SP, opgenomen.</t>
  </si>
  <si>
    <t xml:space="preserve">(6) Vanaf 2004-2005 worden in deze tabel de professioneel en academisch gerichte bachelors, de masters, </t>
  </si>
  <si>
    <t xml:space="preserve">     Deze breuklijn is éénmalig en vanaf het academiejaar 1999-2000 geven de cijfers een correct beeld van de reële situatie.</t>
  </si>
  <si>
    <t xml:space="preserve">     ze zijn ingeschreven.  In realiteit stijgt de studentenbevolking in het hogescholenonderwijs in het academiejaar 1999-2000.</t>
  </si>
  <si>
    <t xml:space="preserve">     en dubbel geteld in de tabellen. In DTO worden de IAJ-studenten slechts éénmaal geregistreerd, in het laagste jaar waarin </t>
  </si>
  <si>
    <t xml:space="preserve">     van IAJ-studenten.  In de traditionele opvraging werden IAJ-studenten (Individueel Aangepast Jaarprogramma), vaak dubbel geregistreerd</t>
  </si>
  <si>
    <t xml:space="preserve">     studentenaantallen in het academiejaar 1999-2000, zichtbaar in de evolutietabellen, wordt verklaard door de nieuwe wijze van registratie</t>
  </si>
  <si>
    <t xml:space="preserve">     aan de Databank Tertiair Onderwijs (DTO). Deze databank vervangt vanaf dan de traditionele gegevensopvraging.  De daling van de</t>
  </si>
  <si>
    <t xml:space="preserve">(5) Met ingang van het academiejaar 1999-2000 worden de cijfergegevens voor de aanmaak van de tabellen van het hogescholenonderwijs ontleend </t>
  </si>
  <si>
    <t>(4) In deze tabel zijn de vrije studenten niet meer in het cijfermateriaal opgenomen vanaf het academiejaar 1993-1994.</t>
  </si>
  <si>
    <t xml:space="preserve">      het departement Cultuur naar het departement Onderwijs werden overgeheveld, mee opgenomen in de tabellen.</t>
  </si>
  <si>
    <t xml:space="preserve">(3) Vanaf het academiejaar 1993-1994 werden de instellingen voor kunstonderwijs die in 1991 van </t>
  </si>
  <si>
    <t>(2) Vanaf het academiejaar 1991-1992 werd de teldatum verschoven van 1 oktober naar 1 februari.</t>
  </si>
  <si>
    <t>(1) Periode 1985-1986 tot en met 1994-1995: pedagogisch onderwijs van het lange type niet inbegrepen.</t>
  </si>
  <si>
    <t>2008 - 2009 (8)</t>
  </si>
  <si>
    <t>Academiejaar</t>
  </si>
  <si>
    <t>Specifieke lerarenopleiding na professioneel gerichte bachelor</t>
  </si>
  <si>
    <t>Initiële lerarenopleiding van academisch niveau</t>
  </si>
  <si>
    <t>Voortgezette lerarenopleidingen</t>
  </si>
  <si>
    <t>Voortgezette opleidingen</t>
  </si>
  <si>
    <t>Master na master</t>
  </si>
  <si>
    <t>Bachelor na bachelor</t>
  </si>
  <si>
    <t xml:space="preserve">2009 - 2010 </t>
  </si>
  <si>
    <t xml:space="preserve">2006 - 2007 </t>
  </si>
  <si>
    <t>2005 - 2006 (7)</t>
  </si>
  <si>
    <t>2004 - 2005 (6)</t>
  </si>
  <si>
    <t xml:space="preserve">2003 - 2004 </t>
  </si>
  <si>
    <t xml:space="preserve">2002 - 2003 </t>
  </si>
  <si>
    <t xml:space="preserve">2001 - 2002 </t>
  </si>
  <si>
    <t xml:space="preserve">2000 - 2001 </t>
  </si>
  <si>
    <t>1999 - 2000 (5)</t>
  </si>
  <si>
    <t>1993 - 1994 (3)(4)</t>
  </si>
  <si>
    <t>1991 - 1992 (2)</t>
  </si>
  <si>
    <t>1989 - 1990</t>
  </si>
  <si>
    <t>1988 - 1989</t>
  </si>
  <si>
    <t>1987 - 1988</t>
  </si>
  <si>
    <t>1986 - 1987</t>
  </si>
  <si>
    <t>1985 - 1986 (1)</t>
  </si>
  <si>
    <t>BAMA en Basisopleidingen en initiële lerarenopleidingen</t>
  </si>
  <si>
    <t>EVOLUTIE VAN HET AANTAL STUDENTEN PER SOORT OPLEIDING EN GESLACHT</t>
  </si>
  <si>
    <t>HOGESCHOLENONDERWIJS</t>
  </si>
  <si>
    <t>Academiejaar 2011-2012</t>
  </si>
  <si>
    <t xml:space="preserve">      Een student die met een diplomacontract in verschillende opleidingen ingeschreven is, wordt meerdere keren meegeteld .</t>
  </si>
  <si>
    <t>(2) Vanaf 2008-2009 wordt het concept 'eerste inschrijving' verlaten. Een student kan in meerdere opleidingen ingeschreven zijn.</t>
  </si>
  <si>
    <t>Dit zijn dan tweede of volgende inschrijvingen.</t>
  </si>
  <si>
    <t>een instelling van het hoger onderwijs in het huidige academiejaar. Daarnaast kunnen de studenten zich nog inschrijven in een andere opleiding.</t>
  </si>
  <si>
    <t xml:space="preserve">(1) Vanaf 2005-2006 t.e.m. 2007-2008 betreft het de eerste inschrijving van de studenten met een diplomacontract en dit in </t>
  </si>
  <si>
    <t>2008 - 2009 (2)</t>
  </si>
  <si>
    <t>2005 - 2006 (1)</t>
  </si>
  <si>
    <t>Universiteiten</t>
  </si>
  <si>
    <t>Hogescholen</t>
  </si>
  <si>
    <t>Academische opleidingen en basisopleidingen</t>
  </si>
  <si>
    <t>Professioneel gerichte bachelor en basisopleidingen</t>
  </si>
  <si>
    <t>Aantal studenten ingeschreven met een diplomacontract per professioneel en academisch niveau</t>
  </si>
  <si>
    <t>HOGER ONDERWIJS</t>
  </si>
  <si>
    <t>Bron data 1999-2000 en volgende: Vlaams Ministerie van Onderwijs en Vorming.</t>
  </si>
  <si>
    <t>Bron data 1995-1996 tot en met 1998-1999: Vlaamse Interuniversitaire Raad (VLIR), Ravensteingalerij 27, 1000 Brussel.</t>
  </si>
  <si>
    <t xml:space="preserve">      Een student die met een diplomacontract in verschillende opleidingen ingeschreven is, wordt meerdere keren meegeteld.</t>
  </si>
  <si>
    <t>(4) Vanaf 2008-2009 wordt het concept 'eerste inschrijving' verlaten. Een student kan in meerdere opleidingen ingeschreven zijn.</t>
  </si>
  <si>
    <t xml:space="preserve">    Tot 2004-2005 gaat het om het aantal hoofdinschrijvingen.</t>
  </si>
  <si>
    <t xml:space="preserve">     Dit zijn dan  tweede of volgende inschrijvingen. Alle onderwijstalen worden opgenomen. </t>
  </si>
  <si>
    <t xml:space="preserve">     het hoger onderwijs in het huidige academiejaar. Daarnaast kunnen de studenten zich nog inschrijven in een andere opleiding.</t>
  </si>
  <si>
    <t>(3) Vanaf 2005-2006 t.e.m. 2007-2008 betreft het de eerste inschrijving van de studenten met een diplomacontract en dit in een instelling van</t>
  </si>
  <si>
    <t>(2) Vanaf 2004-2005 zijn de academisch gerichte bachelors en de master na master inbegrepen.</t>
  </si>
  <si>
    <t>(1) Vanaf het academiejaar 1999-2000 worden de studentengegevens verzameld door het Vlaams Ministerie van Onderwijs en Vorming via de Databank Tertiair Onderwijs (DTO). De vorige jaren was de Vlaamse Interuniversitaire Raad (VLIR) verantwoordelijk voor de aanlevering van de gegevens. 
Voor het bepalen van de studentenbevolking in het universitair onderwijs, worden in DTO de hoofdinschrijvingen in volgende opleidingen meegeteld: academische basisopleidingen, aanvullende opleidingen, specialisatieopleidingen en de academische initiële lerarenopleiding.</t>
  </si>
  <si>
    <t>2008 - 2009 (4)</t>
  </si>
  <si>
    <t>2005 - 2006 (3)</t>
  </si>
  <si>
    <t>2004 - 2005 (2)</t>
  </si>
  <si>
    <t>1999 - 2000 (1)</t>
  </si>
  <si>
    <t>Totaal van academische gerichte bachelor, kandidaturen en licenties, master, master na master, master na professioneel gerichte bachelor, voortgezette opleidingen GAS en GGS, academische initiële lerarenopleidingen, specifieke lerarenopleiding na master</t>
  </si>
  <si>
    <t>EVOLUTIE VAN HET AANTAL STUDENTEN PER GESLACHT</t>
  </si>
  <si>
    <t>UNIVERSITAIR ONDERWIJS</t>
  </si>
  <si>
    <t>Bron data 1993-1994 tot en met 1998-1999: Vlaamse Interuniversitaire Raad (VLIR), Ravensteingalerij 27, 1000 Brussel.</t>
  </si>
  <si>
    <t xml:space="preserve">     Tot 2004-2005 gaat het om het aantal hoofdinschrijvingen.</t>
  </si>
  <si>
    <t xml:space="preserve">     opleiding. Dit zijn dan  tweede of volgende inschrijvingen. Alle onderwijstalen worden opgenomen. </t>
  </si>
  <si>
    <t xml:space="preserve">     het hoger onderwijs in het huidige academiejaar. Daarnaast kunnen de studenten zich nog inschrijven in een andere</t>
  </si>
  <si>
    <t>(2) Vanaf 2004-2005 zijn de academisch gerichte bachelors inbegrepen.</t>
  </si>
  <si>
    <t>(1) Vanaf het academiejaar 1999-2000 worden de studentengegevens verzameld door het departement Onderwijs via de Databank Tertiair Onderwijs (DTO). De vorige jaren was de Vlaamse Interuniversitaire Raad (VLIR) verantwoordelijk voor de aanlevering van de gegevens. 
Voor het bepalen van de studentenbevolking in het universitair onderwijs, worden in DTO de hoofdinschrijvingen in volgende opleidingen meegeteld: academische basisopleidingen, aanvullende opleidingen, specialisatieopleidingen en de academische initiële lerarenopleiding.</t>
  </si>
  <si>
    <t xml:space="preserve">1998 - 1999 </t>
  </si>
  <si>
    <t xml:space="preserve">1996 - 1997 </t>
  </si>
  <si>
    <t>kandidaturen en licenties</t>
  </si>
  <si>
    <t xml:space="preserve">Enkel academisch gerichte bachelor, masters en </t>
  </si>
  <si>
    <t xml:space="preserve">     tabel hierboven ook niet meegeteld bij het hoger onderwijs.</t>
  </si>
  <si>
    <t xml:space="preserve">     Hoger beroepsonderwijs behoort tot het hoger onderwijs. HBO5-verpleegkunde werd niet meer meegeteld bij het secundair onderwijs, maar is in de </t>
  </si>
  <si>
    <t>(6) In 2009-2010 werd de vroegere opleiding verpleegkunde van de 4de graad secundair onderwijs omgevormd tot hoger beroepsonderwijs (HBO5-verpleegkunde).</t>
  </si>
  <si>
    <t xml:space="preserve">      ingeschreven is immers maar één keer geteld.</t>
  </si>
  <si>
    <t xml:space="preserve">      aantallen in de kolommen Mannen, Vrouwen en Totaal. In de laatste kolommen wordt een student die zowel in een hogeschool als in een universiteit</t>
  </si>
  <si>
    <t>(5) Vanaf 2008-2009 is de som van het aantal studenten in het hogescholenonderwijs en het universitair onderwijs in deze tabel niet gelijk aan de som van de</t>
  </si>
  <si>
    <t xml:space="preserve">      onderwijs in het huidige academiejaar. Tot 2004-2005 gaat het om het aantal hoofdinschrijvingen in de basisopleidingen.</t>
  </si>
  <si>
    <t>(4) Vanaf 2005-2006 t.e.m. 2007-2008 betreft het de eerste inschrijving van de studenten met een diplomacontract, en dit in een instelling van het hoger</t>
  </si>
  <si>
    <t xml:space="preserve">      geteld.  De vrije studenten zijn niet opgenomen in de cijfers.</t>
  </si>
  <si>
    <t>(3) Voor het hogescholenonderwijs en het universitair onderwijs worden vanaf 1999-2000 het aantal hoofdinschrijvingen in de basisopleidingen</t>
  </si>
  <si>
    <t xml:space="preserve">      jaar waarin ze zijn ingeschreven. In de voorgaande academiejaren werden ze dubbel geteld.</t>
  </si>
  <si>
    <t>(2) Vanaf het academiejaar 1999-2000 worden de IAJ-studenten (Individueel Aangepast Jaarprogramma) slechts éénmaal geteld, in het laagste</t>
  </si>
  <si>
    <t>(1) Om dubbeltellingen te vermijden werden de leerlingen in het buitengewoon onderwijs van het type 5 niet meegeteld in deze tabel (zie toelichting).</t>
  </si>
  <si>
    <t>2008 - 2009 (5)</t>
  </si>
  <si>
    <t>2005 - 2006 (4)</t>
  </si>
  <si>
    <t xml:space="preserve">2004 - 2005 </t>
  </si>
  <si>
    <t>1999 - 2000 (2)(3)</t>
  </si>
  <si>
    <t xml:space="preserve">1997 - 1998 </t>
  </si>
  <si>
    <t xml:space="preserve">1995 - 1996 </t>
  </si>
  <si>
    <t xml:space="preserve">1994 - 1995 </t>
  </si>
  <si>
    <t>Universitair</t>
  </si>
  <si>
    <t>Hogescholen-</t>
  </si>
  <si>
    <t>VANAF HET ACADIEMIEJAAR 1993-1994</t>
  </si>
  <si>
    <t xml:space="preserve">EVOLUTIE VAN HET AANTAL STUDENTEN IN HET HOGER ONDERWIJS </t>
  </si>
  <si>
    <t xml:space="preserve">2010 - 2011 </t>
  </si>
  <si>
    <t>2009 - 2010 (6)</t>
  </si>
  <si>
    <t xml:space="preserve">1999 - 2000 </t>
  </si>
  <si>
    <t>onderwijs (1)</t>
  </si>
  <si>
    <t>Secundair</t>
  </si>
  <si>
    <t>Lager</t>
  </si>
  <si>
    <t>Kleuter-</t>
  </si>
  <si>
    <t>VANAF HET SCHOOLJAAR 1993-1994</t>
  </si>
  <si>
    <t>EVOLUTIE VAN DE SCHOOLBEVOLKING IN HET VOLTIJDS BASIS- EN SECUNDAIR ONDERWIJS</t>
  </si>
  <si>
    <t>Specifieke lerarenopleiding na master</t>
  </si>
  <si>
    <t>Evolutie hogescholenonderwijs</t>
  </si>
  <si>
    <t>Evolutie universitair onderwijs</t>
  </si>
  <si>
    <t>Evolutie leerplichtonderwijs en hoger onderwijs</t>
  </si>
  <si>
    <t>11EVO07</t>
  </si>
  <si>
    <t>11EVO08</t>
  </si>
  <si>
    <t>11EVO09</t>
  </si>
  <si>
    <t>Bron data vanaf 2010-2011: Beleidsdomein Onderwijs en Vorming (financierbare cursisten).</t>
  </si>
  <si>
    <t>VOLTIJDS GEWOON SECUNDAIR ONDERWIJS (1)</t>
  </si>
  <si>
    <t>VOLTIJDS GEWOON SECUNDAIR ONDERWIJS NAAR GESLACHT (1)</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</si>
</sst>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quot;-&quot;"/>
    <numFmt numFmtId="165" formatCode="0.0"/>
    <numFmt numFmtId="166" formatCode="#,##0.0"/>
    <numFmt numFmtId="167" formatCode="0.000000"/>
    <numFmt numFmtId="168" formatCode="0.000%"/>
    <numFmt numFmtId="169" formatCode="0.0%"/>
    <numFmt numFmtId="170" formatCode="0.0000%"/>
    <numFmt numFmtId="171" formatCode="#,##0.00;0.00;&quot;-&quot;"/>
  </numFmts>
  <fonts count="53">
    <font>
      <sz val="10"/>
      <name val="Arial"/>
      <family val="0"/>
    </font>
    <font>
      <sz val="11"/>
      <color indexed="8"/>
      <name val="Calibri"/>
      <family val="2"/>
    </font>
    <font>
      <sz val="8"/>
      <name val="Arial"/>
      <family val="2"/>
    </font>
    <font>
      <b/>
      <sz val="8"/>
      <name val="Arial"/>
      <family val="2"/>
    </font>
    <font>
      <sz val="10"/>
      <name val="Helv"/>
      <family val="0"/>
    </font>
    <font>
      <sz val="10"/>
      <name val="MS Sans Serif"/>
      <family val="2"/>
    </font>
    <font>
      <sz val="10"/>
      <name val="Optimum"/>
      <family val="0"/>
    </font>
    <font>
      <b/>
      <sz val="8"/>
      <name val="Arial Narrow"/>
      <family val="2"/>
    </font>
    <font>
      <b/>
      <i/>
      <sz val="8"/>
      <name val="Arial"/>
      <family val="2"/>
    </font>
    <font>
      <b/>
      <i/>
      <sz val="8"/>
      <color indexed="8"/>
      <name val="Arial Narrow"/>
      <family val="2"/>
    </font>
    <font>
      <b/>
      <sz val="12"/>
      <name val="Arial"/>
      <family val="2"/>
    </font>
    <font>
      <sz val="7"/>
      <color indexed="9"/>
      <name val="Arial"/>
      <family val="2"/>
    </font>
    <font>
      <b/>
      <sz val="8"/>
      <color indexed="10"/>
      <name val="Arial"/>
      <family val="2"/>
    </font>
    <font>
      <sz val="8"/>
      <name val="MS Sans Serif"/>
      <family val="2"/>
    </font>
    <font>
      <sz val="8"/>
      <color indexed="8"/>
      <name val="Arial"/>
      <family val="2"/>
    </font>
    <font>
      <sz val="8"/>
      <color indexed="9"/>
      <name val="Arial"/>
      <family val="2"/>
    </font>
    <font>
      <sz val="8"/>
      <name val="Trebuchet MS"/>
      <family val="2"/>
    </font>
    <font>
      <sz val="9"/>
      <name val="Arial"/>
      <family val="2"/>
    </font>
    <font>
      <b/>
      <sz val="9"/>
      <name val="Arial"/>
      <family val="2"/>
    </font>
    <font>
      <sz val="9"/>
      <name val="MS Sans Serif"/>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1"/>
      <color indexed="63"/>
      <name val="Calibri"/>
      <family val="2"/>
    </font>
    <font>
      <i/>
      <sz val="11"/>
      <color indexed="23"/>
      <name val="Calibri"/>
      <family val="2"/>
    </font>
    <font>
      <sz val="11"/>
      <color indexed="10"/>
      <name val="Calibri"/>
      <family val="2"/>
    </font>
    <font>
      <b/>
      <sz val="11"/>
      <color indexed="10"/>
      <name val="Arial"/>
      <family val="2"/>
    </font>
    <font>
      <b/>
      <sz val="9"/>
      <color indexed="8"/>
      <name val="Arial"/>
      <family val="0"/>
    </font>
    <font>
      <sz val="9"/>
      <color indexed="8"/>
      <name val="Arial"/>
      <family val="0"/>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1"/>
      <color rgb="FF3F3F3F"/>
      <name val="Calibri"/>
      <family val="2"/>
    </font>
    <font>
      <i/>
      <sz val="11"/>
      <color rgb="FF7F7F7F"/>
      <name val="Calibri"/>
      <family val="2"/>
    </font>
    <font>
      <sz val="11"/>
      <color rgb="FFFF0000"/>
      <name val="Calibri"/>
      <family val="2"/>
    </font>
    <font>
      <b/>
      <sz val="11"/>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8"/>
        <bgColor indexed="64"/>
      </patternFill>
    </fill>
    <fill>
      <patternFill patternType="solid">
        <fgColor indexed="9"/>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right/>
      <top style="thin"/>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medium"/>
      <right style="medium"/>
      <top style="medium"/>
      <bottom style="medium"/>
    </border>
    <border>
      <left style="medium"/>
      <right/>
      <top/>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bottom/>
    </border>
    <border>
      <left/>
      <right style="thin"/>
      <top style="thin"/>
      <bottom/>
    </border>
    <border>
      <left style="thin"/>
      <right/>
      <top/>
      <bottom/>
    </border>
    <border>
      <left style="thin"/>
      <right/>
      <top/>
      <bottom style="thin"/>
    </border>
    <border>
      <left/>
      <right style="thin"/>
      <top/>
      <bottom style="thin"/>
    </border>
    <border>
      <left/>
      <right style="thin"/>
      <top/>
      <bottom/>
    </border>
    <border>
      <left style="thin"/>
      <right/>
      <top style="thin"/>
      <bottom style="thin"/>
    </border>
    <border>
      <left/>
      <right/>
      <top style="thin"/>
      <bottom style="thin"/>
    </border>
    <border>
      <left/>
      <right style="thin"/>
      <top style="thin"/>
      <bottom style="thin"/>
    </border>
    <border>
      <left/>
      <right/>
      <top/>
      <bottom style="thin"/>
    </border>
    <border>
      <left style="thin"/>
      <right style="thin"/>
      <top/>
      <bottom/>
    </border>
    <border>
      <left style="thin"/>
      <right style="thin"/>
      <top/>
      <bottom style="thin"/>
    </border>
    <border>
      <left style="thin"/>
      <right style="thin"/>
      <top style="thin"/>
      <bottom/>
    </border>
    <border>
      <left style="thin"/>
      <right/>
      <top style="medium"/>
      <bottom style="thin"/>
    </border>
    <border>
      <left/>
      <right/>
      <top style="medium"/>
      <bottom style="thin"/>
    </border>
    <border>
      <left/>
      <right style="thin"/>
      <top style="medium"/>
      <bottom style="thin"/>
    </border>
    <border>
      <left style="thin"/>
      <right/>
      <top style="double"/>
      <bottom/>
    </border>
    <border>
      <left/>
      <right/>
      <top style="double"/>
      <bottom/>
    </border>
    <border>
      <left/>
      <right style="thin"/>
      <top style="double"/>
      <bottom/>
    </border>
    <border>
      <left style="thin"/>
      <right style="thin"/>
      <top style="thin"/>
      <bottom style="thin"/>
    </border>
    <border>
      <left style="thin"/>
      <right style="thin"/>
      <top style="double"/>
      <bottom>
        <color indexed="63"/>
      </bottom>
    </border>
    <border>
      <left style="thin"/>
      <right>
        <color indexed="63"/>
      </right>
      <top>
        <color indexed="63"/>
      </top>
      <bottom style="double"/>
    </border>
    <border>
      <left style="thin"/>
      <right style="thin"/>
      <top>
        <color indexed="63"/>
      </top>
      <bottom style="double"/>
    </border>
    <border>
      <left>
        <color indexed="63"/>
      </left>
      <right style="thin"/>
      <top>
        <color indexed="63"/>
      </top>
      <bottom style="double"/>
    </border>
    <border>
      <left style="thin"/>
      <right style="thin"/>
      <top style="medium"/>
      <bottom style="thin"/>
    </border>
    <border>
      <left>
        <color indexed="63"/>
      </left>
      <right>
        <color indexed="63"/>
      </right>
      <top style="medium"/>
      <bottom>
        <color indexed="63"/>
      </bottom>
    </border>
    <border>
      <left style="thin"/>
      <right>
        <color indexed="63"/>
      </right>
      <top style="double"/>
      <bottom style="thin"/>
    </border>
    <border>
      <left style="thin"/>
      <right style="thin"/>
      <top style="double"/>
      <bottom style="thin"/>
    </border>
    <border>
      <left style="thin"/>
      <right>
        <color indexed="63"/>
      </right>
      <top style="medium"/>
      <bottom>
        <color indexed="63"/>
      </bottom>
    </border>
  </borders>
  <cellStyleXfs count="8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 fontId="4" fillId="0" borderId="0" applyFont="0" applyFill="0" applyBorder="0" applyAlignment="0" applyProtection="0"/>
    <xf numFmtId="165" fontId="6" fillId="0" borderId="0" applyFont="0" applyFill="0" applyBorder="0" applyAlignment="0" applyProtection="0"/>
    <xf numFmtId="167" fontId="6" fillId="0" borderId="0" applyFon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3" fontId="5" fillId="0" borderId="0" applyFont="0" applyFill="0" applyBorder="0" applyAlignment="0" applyProtection="0"/>
    <xf numFmtId="4" fontId="4" fillId="0" borderId="0" applyFont="0" applyFill="0" applyBorder="0" applyAlignment="0" applyProtection="0"/>
    <xf numFmtId="0" fontId="41" fillId="0" borderId="3" applyNumberFormat="0" applyFill="0" applyAlignment="0" applyProtection="0"/>
    <xf numFmtId="0" fontId="42" fillId="28" borderId="0" applyNumberFormat="0" applyBorder="0" applyAlignment="0" applyProtection="0"/>
    <xf numFmtId="3" fontId="2" fillId="1" borderId="4" applyBorder="0">
      <alignment/>
      <protection/>
    </xf>
    <xf numFmtId="0" fontId="43"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6" fontId="5" fillId="0" borderId="0" applyFont="0" applyFill="0" applyBorder="0" applyAlignment="0" applyProtection="0"/>
    <xf numFmtId="2" fontId="5"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7" fillId="1" borderId="8">
      <alignment horizontal="center" vertical="top" textRotation="90"/>
      <protection/>
    </xf>
    <xf numFmtId="0" fontId="47" fillId="30" borderId="0" applyNumberFormat="0" applyBorder="0" applyAlignment="0" applyProtection="0"/>
    <xf numFmtId="4" fontId="4" fillId="0" borderId="0" applyFont="0" applyFill="0" applyBorder="0" applyAlignment="0" applyProtection="0"/>
    <xf numFmtId="0" fontId="8" fillId="0" borderId="9">
      <alignment/>
      <protection/>
    </xf>
    <xf numFmtId="0" fontId="0" fillId="31" borderId="10" applyNumberFormat="0" applyFont="0" applyAlignment="0" applyProtection="0"/>
    <xf numFmtId="0" fontId="48" fillId="32" borderId="0" applyNumberFormat="0" applyBorder="0" applyAlignment="0" applyProtection="0"/>
    <xf numFmtId="169" fontId="5" fillId="0" borderId="0" applyFont="0" applyFill="0" applyBorder="0" applyAlignment="0" applyProtection="0"/>
    <xf numFmtId="10" fontId="5" fillId="0" borderId="0">
      <alignment/>
      <protection/>
    </xf>
    <xf numFmtId="168" fontId="5" fillId="0" borderId="0" applyFont="0" applyFill="0" applyBorder="0" applyAlignment="0" applyProtection="0"/>
    <xf numFmtId="170" fontId="6" fillId="0" borderId="0" applyFont="0" applyFill="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5" fillId="0" borderId="0">
      <alignment/>
      <protection/>
    </xf>
    <xf numFmtId="0" fontId="0" fillId="0" borderId="0">
      <alignment/>
      <protection/>
    </xf>
    <xf numFmtId="0" fontId="5" fillId="0" borderId="0">
      <alignment/>
      <protection/>
    </xf>
    <xf numFmtId="0" fontId="0" fillId="0" borderId="0">
      <alignment/>
      <protection/>
    </xf>
    <xf numFmtId="0" fontId="2" fillId="0" borderId="0">
      <alignment/>
      <protection/>
    </xf>
    <xf numFmtId="0" fontId="9" fillId="0" borderId="9" applyBorder="0" applyAlignment="0">
      <protection/>
    </xf>
    <xf numFmtId="0" fontId="10" fillId="0" borderId="0">
      <alignment/>
      <protection/>
    </xf>
    <xf numFmtId="0" fontId="11" fillId="33" borderId="9" applyBorder="0">
      <alignment/>
      <protection/>
    </xf>
    <xf numFmtId="0" fontId="49" fillId="26" borderId="1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cellStyleXfs>
  <cellXfs count="494">
    <xf numFmtId="0" fontId="0" fillId="0" borderId="0" xfId="0" applyAlignment="1">
      <alignment/>
    </xf>
    <xf numFmtId="0" fontId="3" fillId="0" borderId="0" xfId="0" applyFont="1" applyBorder="1" applyAlignment="1">
      <alignment/>
    </xf>
    <xf numFmtId="3" fontId="2" fillId="0" borderId="0" xfId="73" applyNumberFormat="1" applyFont="1">
      <alignment/>
      <protection/>
    </xf>
    <xf numFmtId="10" fontId="2" fillId="0" borderId="0" xfId="73" applyNumberFormat="1" applyFont="1">
      <alignment/>
      <protection/>
    </xf>
    <xf numFmtId="9" fontId="2" fillId="0" borderId="0" xfId="73" applyNumberFormat="1" applyFont="1">
      <alignment/>
      <protection/>
    </xf>
    <xf numFmtId="0" fontId="2" fillId="0" borderId="0" xfId="73" applyFont="1">
      <alignment/>
      <protection/>
    </xf>
    <xf numFmtId="3" fontId="3" fillId="0" borderId="0" xfId="73" applyNumberFormat="1" applyFont="1" applyAlignment="1">
      <alignment horizontal="centerContinuous"/>
      <protection/>
    </xf>
    <xf numFmtId="3" fontId="2" fillId="0" borderId="0" xfId="73" applyNumberFormat="1" applyFont="1" applyAlignment="1">
      <alignment horizontal="centerContinuous"/>
      <protection/>
    </xf>
    <xf numFmtId="10" fontId="2" fillId="0" borderId="0" xfId="73" applyNumberFormat="1" applyFont="1" applyAlignment="1">
      <alignment horizontal="centerContinuous"/>
      <protection/>
    </xf>
    <xf numFmtId="0" fontId="2" fillId="0" borderId="0" xfId="73" applyFont="1" applyAlignment="1">
      <alignment horizontal="centerContinuous"/>
      <protection/>
    </xf>
    <xf numFmtId="9" fontId="2" fillId="0" borderId="0" xfId="73" applyNumberFormat="1" applyFont="1" applyAlignment="1">
      <alignment horizontal="centerContinuous"/>
      <protection/>
    </xf>
    <xf numFmtId="3" fontId="2" fillId="0" borderId="4" xfId="73" applyNumberFormat="1" applyFont="1" applyBorder="1">
      <alignment/>
      <protection/>
    </xf>
    <xf numFmtId="3" fontId="2" fillId="0" borderId="4" xfId="73" applyNumberFormat="1" applyFont="1" applyBorder="1" applyAlignment="1">
      <alignment horizontal="centerContinuous"/>
      <protection/>
    </xf>
    <xf numFmtId="10" fontId="2" fillId="0" borderId="12" xfId="73" applyNumberFormat="1" applyFont="1" applyBorder="1" applyAlignment="1">
      <alignment horizontal="centerContinuous"/>
      <protection/>
    </xf>
    <xf numFmtId="9" fontId="2" fillId="0" borderId="13" xfId="73" applyNumberFormat="1" applyFont="1" applyBorder="1" applyAlignment="1">
      <alignment horizontal="centerContinuous"/>
      <protection/>
    </xf>
    <xf numFmtId="10" fontId="2" fillId="0" borderId="13" xfId="73" applyNumberFormat="1" applyFont="1" applyBorder="1" applyAlignment="1">
      <alignment horizontal="centerContinuous"/>
      <protection/>
    </xf>
    <xf numFmtId="3" fontId="2" fillId="0" borderId="14" xfId="73" applyNumberFormat="1" applyFont="1" applyBorder="1" applyAlignment="1">
      <alignment horizontal="centerContinuous"/>
      <protection/>
    </xf>
    <xf numFmtId="3" fontId="2" fillId="0" borderId="15" xfId="73" applyNumberFormat="1" applyFont="1" applyBorder="1" applyAlignment="1">
      <alignment horizontal="centerContinuous"/>
      <protection/>
    </xf>
    <xf numFmtId="3" fontId="2" fillId="0" borderId="16" xfId="73" applyNumberFormat="1" applyFont="1" applyBorder="1" applyAlignment="1">
      <alignment horizontal="centerContinuous"/>
      <protection/>
    </xf>
    <xf numFmtId="3" fontId="2" fillId="0" borderId="14" xfId="73" applyNumberFormat="1" applyFont="1" applyBorder="1">
      <alignment/>
      <protection/>
    </xf>
    <xf numFmtId="9" fontId="2" fillId="0" borderId="17" xfId="73" applyNumberFormat="1" applyFont="1" applyBorder="1">
      <alignment/>
      <protection/>
    </xf>
    <xf numFmtId="10" fontId="2" fillId="0" borderId="17" xfId="73" applyNumberFormat="1" applyFont="1" applyBorder="1" applyAlignment="1">
      <alignment horizontal="centerContinuous"/>
      <protection/>
    </xf>
    <xf numFmtId="3" fontId="2" fillId="0" borderId="15" xfId="73" applyNumberFormat="1" applyFont="1" applyBorder="1" applyAlignment="1">
      <alignment horizontal="right"/>
      <protection/>
    </xf>
    <xf numFmtId="3" fontId="2" fillId="0" borderId="18" xfId="73" applyNumberFormat="1" applyFont="1" applyBorder="1" applyAlignment="1">
      <alignment horizontal="centerContinuous"/>
      <protection/>
    </xf>
    <xf numFmtId="10" fontId="2" fillId="0" borderId="19" xfId="73" applyNumberFormat="1" applyFont="1" applyBorder="1" applyAlignment="1">
      <alignment horizontal="centerContinuous"/>
      <protection/>
    </xf>
    <xf numFmtId="9" fontId="2" fillId="0" borderId="20" xfId="73" applyNumberFormat="1" applyFont="1" applyBorder="1" applyAlignment="1">
      <alignment horizontal="centerContinuous"/>
      <protection/>
    </xf>
    <xf numFmtId="0" fontId="2" fillId="0" borderId="0" xfId="73" applyFont="1" applyAlignment="1">
      <alignment horizontal="right"/>
      <protection/>
    </xf>
    <xf numFmtId="3" fontId="2" fillId="0" borderId="14" xfId="73" applyNumberFormat="1" applyFont="1" applyBorder="1" applyAlignment="1">
      <alignment/>
      <protection/>
    </xf>
    <xf numFmtId="1" fontId="2" fillId="1" borderId="17" xfId="73" applyNumberFormat="1" applyFont="1" applyFill="1" applyBorder="1" applyAlignment="1">
      <alignment/>
      <protection/>
    </xf>
    <xf numFmtId="2" fontId="2" fillId="0" borderId="17" xfId="73" applyNumberFormat="1" applyFont="1" applyBorder="1">
      <alignment/>
      <protection/>
    </xf>
    <xf numFmtId="0" fontId="2" fillId="0" borderId="0" xfId="73" applyFont="1" applyBorder="1">
      <alignment/>
      <protection/>
    </xf>
    <xf numFmtId="2" fontId="2" fillId="0" borderId="0" xfId="73" applyNumberFormat="1" applyFont="1" applyBorder="1" applyAlignment="1">
      <alignment/>
      <protection/>
    </xf>
    <xf numFmtId="0" fontId="2" fillId="0" borderId="14" xfId="73" applyFont="1" applyBorder="1">
      <alignment/>
      <protection/>
    </xf>
    <xf numFmtId="3" fontId="2" fillId="1" borderId="14" xfId="73" applyNumberFormat="1" applyFont="1" applyFill="1" applyBorder="1">
      <alignment/>
      <protection/>
    </xf>
    <xf numFmtId="2" fontId="2" fillId="1" borderId="17" xfId="73" applyNumberFormat="1" applyFont="1" applyFill="1" applyBorder="1">
      <alignment/>
      <protection/>
    </xf>
    <xf numFmtId="2" fontId="2" fillId="0" borderId="17" xfId="73" applyNumberFormat="1" applyFont="1" applyBorder="1" applyAlignment="1">
      <alignment/>
      <protection/>
    </xf>
    <xf numFmtId="3" fontId="2" fillId="0" borderId="15" xfId="73" applyNumberFormat="1" applyFont="1" applyBorder="1">
      <alignment/>
      <protection/>
    </xf>
    <xf numFmtId="3" fontId="2" fillId="0" borderId="15" xfId="73" applyNumberFormat="1" applyFont="1" applyBorder="1" applyAlignment="1">
      <alignment/>
      <protection/>
    </xf>
    <xf numFmtId="2" fontId="2" fillId="0" borderId="21" xfId="73" applyNumberFormat="1" applyFont="1" applyBorder="1" applyAlignment="1">
      <alignment/>
      <protection/>
    </xf>
    <xf numFmtId="2" fontId="2" fillId="0" borderId="16" xfId="73" applyNumberFormat="1" applyFont="1" applyBorder="1" applyAlignment="1">
      <alignment/>
      <protection/>
    </xf>
    <xf numFmtId="1" fontId="2" fillId="1" borderId="16" xfId="73" applyNumberFormat="1" applyFont="1" applyFill="1" applyBorder="1" applyAlignment="1">
      <alignment/>
      <protection/>
    </xf>
    <xf numFmtId="2" fontId="2" fillId="0" borderId="16" xfId="73" applyNumberFormat="1" applyFont="1" applyBorder="1">
      <alignment/>
      <protection/>
    </xf>
    <xf numFmtId="2" fontId="2" fillId="0" borderId="0" xfId="73" applyNumberFormat="1" applyFont="1">
      <alignment/>
      <protection/>
    </xf>
    <xf numFmtId="1" fontId="2" fillId="1" borderId="17" xfId="73" applyNumberFormat="1" applyFont="1" applyFill="1" applyBorder="1" applyAlignment="1">
      <alignment horizontal="right"/>
      <protection/>
    </xf>
    <xf numFmtId="2" fontId="2" fillId="0" borderId="17" xfId="73" applyNumberFormat="1" applyFont="1" applyFill="1" applyBorder="1">
      <alignment/>
      <protection/>
    </xf>
    <xf numFmtId="1" fontId="2" fillId="0" borderId="0" xfId="73" applyNumberFormat="1" applyFont="1">
      <alignment/>
      <protection/>
    </xf>
    <xf numFmtId="2" fontId="2" fillId="0" borderId="0" xfId="73" applyNumberFormat="1" applyFont="1" applyBorder="1">
      <alignment/>
      <protection/>
    </xf>
    <xf numFmtId="164" fontId="2" fillId="0" borderId="14" xfId="73" applyNumberFormat="1" applyFont="1" applyBorder="1">
      <alignment/>
      <protection/>
    </xf>
    <xf numFmtId="164" fontId="2" fillId="0" borderId="0" xfId="73" applyNumberFormat="1" applyFont="1" applyBorder="1">
      <alignment/>
      <protection/>
    </xf>
    <xf numFmtId="2" fontId="2" fillId="0" borderId="21" xfId="73" applyNumberFormat="1" applyFont="1" applyBorder="1">
      <alignment/>
      <protection/>
    </xf>
    <xf numFmtId="164" fontId="2" fillId="0" borderId="15" xfId="73" applyNumberFormat="1" applyFont="1" applyBorder="1">
      <alignment/>
      <protection/>
    </xf>
    <xf numFmtId="164" fontId="2" fillId="0" borderId="21" xfId="73" applyNumberFormat="1" applyFont="1" applyBorder="1">
      <alignment/>
      <protection/>
    </xf>
    <xf numFmtId="1" fontId="2" fillId="1" borderId="16" xfId="73" applyNumberFormat="1" applyFont="1" applyFill="1" applyBorder="1" applyAlignment="1">
      <alignment horizontal="right"/>
      <protection/>
    </xf>
    <xf numFmtId="3" fontId="2" fillId="0" borderId="0" xfId="73" applyNumberFormat="1" applyFont="1" applyBorder="1">
      <alignment/>
      <protection/>
    </xf>
    <xf numFmtId="3" fontId="2" fillId="0" borderId="12" xfId="73" applyNumberFormat="1" applyFont="1" applyBorder="1" applyAlignment="1">
      <alignment horizontal="centerContinuous"/>
      <protection/>
    </xf>
    <xf numFmtId="0" fontId="2" fillId="0" borderId="12" xfId="73" applyFont="1" applyBorder="1" applyAlignment="1">
      <alignment horizontal="centerContinuous"/>
      <protection/>
    </xf>
    <xf numFmtId="3" fontId="2" fillId="0" borderId="13" xfId="73" applyNumberFormat="1" applyFont="1" applyBorder="1" applyAlignment="1">
      <alignment horizontal="centerContinuous"/>
      <protection/>
    </xf>
    <xf numFmtId="3" fontId="2" fillId="0" borderId="14" xfId="73" applyNumberFormat="1" applyFont="1" applyBorder="1" applyAlignment="1">
      <alignment horizontal="center"/>
      <protection/>
    </xf>
    <xf numFmtId="3" fontId="2" fillId="0" borderId="17" xfId="73" applyNumberFormat="1" applyFont="1" applyBorder="1">
      <alignment/>
      <protection/>
    </xf>
    <xf numFmtId="0" fontId="2" fillId="0" borderId="14" xfId="73" applyFont="1" applyBorder="1" applyAlignment="1">
      <alignment horizontal="centerContinuous"/>
      <protection/>
    </xf>
    <xf numFmtId="3" fontId="2" fillId="0" borderId="17" xfId="73" applyNumberFormat="1" applyFont="1" applyBorder="1" applyAlignment="1">
      <alignment horizontal="centerContinuous"/>
      <protection/>
    </xf>
    <xf numFmtId="3" fontId="2" fillId="0" borderId="18" xfId="73" applyNumberFormat="1" applyFont="1" applyBorder="1" applyAlignment="1">
      <alignment horizontal="right"/>
      <protection/>
    </xf>
    <xf numFmtId="3" fontId="2" fillId="0" borderId="19" xfId="73" applyNumberFormat="1" applyFont="1" applyBorder="1" applyAlignment="1">
      <alignment horizontal="right"/>
      <protection/>
    </xf>
    <xf numFmtId="3" fontId="2" fillId="0" borderId="20" xfId="73" applyNumberFormat="1" applyFont="1" applyBorder="1" applyAlignment="1">
      <alignment horizontal="right"/>
      <protection/>
    </xf>
    <xf numFmtId="2" fontId="2" fillId="0" borderId="14" xfId="73" applyNumberFormat="1" applyFont="1" applyBorder="1">
      <alignment/>
      <protection/>
    </xf>
    <xf numFmtId="3" fontId="2" fillId="0" borderId="22" xfId="73" applyNumberFormat="1" applyFont="1" applyBorder="1">
      <alignment/>
      <protection/>
    </xf>
    <xf numFmtId="0" fontId="2" fillId="0" borderId="17" xfId="73" applyFont="1" applyBorder="1">
      <alignment/>
      <protection/>
    </xf>
    <xf numFmtId="3" fontId="2" fillId="0" borderId="23" xfId="73" applyNumberFormat="1" applyFont="1" applyBorder="1">
      <alignment/>
      <protection/>
    </xf>
    <xf numFmtId="3" fontId="2" fillId="0" borderId="21" xfId="73" applyNumberFormat="1" applyFont="1" applyBorder="1">
      <alignment/>
      <protection/>
    </xf>
    <xf numFmtId="3" fontId="2" fillId="0" borderId="16" xfId="73" applyNumberFormat="1" applyFont="1" applyBorder="1">
      <alignment/>
      <protection/>
    </xf>
    <xf numFmtId="2" fontId="2" fillId="0" borderId="15" xfId="73" applyNumberFormat="1" applyFont="1" applyBorder="1">
      <alignment/>
      <protection/>
    </xf>
    <xf numFmtId="0" fontId="3" fillId="0" borderId="0" xfId="73" applyFont="1" applyAlignment="1">
      <alignment horizontal="centerContinuous"/>
      <protection/>
    </xf>
    <xf numFmtId="1" fontId="2" fillId="1" borderId="17" xfId="73" applyNumberFormat="1" applyFont="1" applyFill="1" applyBorder="1">
      <alignment/>
      <protection/>
    </xf>
    <xf numFmtId="1" fontId="2" fillId="1" borderId="16" xfId="73" applyNumberFormat="1" applyFont="1" applyFill="1" applyBorder="1">
      <alignment/>
      <protection/>
    </xf>
    <xf numFmtId="10" fontId="2" fillId="0" borderId="19" xfId="73" applyNumberFormat="1" applyFont="1" applyBorder="1" applyAlignment="1">
      <alignment horizontal="right"/>
      <protection/>
    </xf>
    <xf numFmtId="9" fontId="2" fillId="0" borderId="20" xfId="73" applyNumberFormat="1" applyFont="1" applyBorder="1" applyAlignment="1">
      <alignment horizontal="right"/>
      <protection/>
    </xf>
    <xf numFmtId="2" fontId="2" fillId="0" borderId="0" xfId="73" applyNumberFormat="1" applyFont="1" applyFill="1" applyBorder="1">
      <alignment/>
      <protection/>
    </xf>
    <xf numFmtId="0" fontId="2" fillId="0" borderId="4" xfId="73" applyFont="1" applyBorder="1" applyAlignment="1">
      <alignment horizontal="centerContinuous"/>
      <protection/>
    </xf>
    <xf numFmtId="3" fontId="2" fillId="0" borderId="24" xfId="73" applyNumberFormat="1" applyFont="1" applyBorder="1" applyAlignment="1">
      <alignment horizontal="centerContinuous"/>
      <protection/>
    </xf>
    <xf numFmtId="3" fontId="2" fillId="0" borderId="19" xfId="73" applyNumberFormat="1" applyFont="1" applyBorder="1" applyAlignment="1">
      <alignment horizontal="centerContinuous"/>
      <protection/>
    </xf>
    <xf numFmtId="3" fontId="2" fillId="0" borderId="20" xfId="73" applyNumberFormat="1" applyFont="1" applyBorder="1" applyAlignment="1">
      <alignment horizontal="centerContinuous"/>
      <protection/>
    </xf>
    <xf numFmtId="3" fontId="2" fillId="0" borderId="0" xfId="73" applyNumberFormat="1" applyFont="1" applyAlignment="1">
      <alignment horizontal="right"/>
      <protection/>
    </xf>
    <xf numFmtId="0" fontId="0" fillId="0" borderId="0" xfId="73" applyFont="1">
      <alignment/>
      <protection/>
    </xf>
    <xf numFmtId="0" fontId="3" fillId="0" borderId="0" xfId="73" applyFont="1">
      <alignment/>
      <protection/>
    </xf>
    <xf numFmtId="0" fontId="0" fillId="0" borderId="0" xfId="73" applyFont="1" applyAlignment="1">
      <alignment horizontal="centerContinuous"/>
      <protection/>
    </xf>
    <xf numFmtId="3" fontId="2" fillId="0" borderId="12" xfId="73" applyNumberFormat="1" applyFont="1" applyBorder="1" applyAlignment="1">
      <alignment horizontal="center"/>
      <protection/>
    </xf>
    <xf numFmtId="3" fontId="2" fillId="0" borderId="13" xfId="73" applyNumberFormat="1" applyFont="1" applyBorder="1">
      <alignment/>
      <protection/>
    </xf>
    <xf numFmtId="0" fontId="0" fillId="0" borderId="0" xfId="73" applyFont="1" applyBorder="1">
      <alignment/>
      <protection/>
    </xf>
    <xf numFmtId="164" fontId="2" fillId="0" borderId="0" xfId="73" applyNumberFormat="1" applyFont="1">
      <alignment/>
      <protection/>
    </xf>
    <xf numFmtId="164" fontId="2" fillId="0" borderId="16" xfId="73" applyNumberFormat="1" applyFont="1" applyBorder="1">
      <alignment/>
      <protection/>
    </xf>
    <xf numFmtId="164" fontId="2" fillId="0" borderId="17" xfId="73" applyNumberFormat="1" applyFont="1" applyBorder="1">
      <alignment/>
      <protection/>
    </xf>
    <xf numFmtId="1" fontId="2" fillId="0" borderId="0" xfId="73" applyNumberFormat="1" applyFont="1" applyFill="1" applyBorder="1" applyAlignment="1">
      <alignment horizontal="right"/>
      <protection/>
    </xf>
    <xf numFmtId="1" fontId="2" fillId="0" borderId="0" xfId="73" applyNumberFormat="1" applyFont="1" applyFill="1" applyBorder="1">
      <alignment/>
      <protection/>
    </xf>
    <xf numFmtId="171" fontId="2" fillId="0" borderId="16" xfId="73" applyNumberFormat="1" applyFont="1" applyBorder="1">
      <alignment/>
      <protection/>
    </xf>
    <xf numFmtId="171" fontId="2" fillId="0" borderId="17" xfId="73" applyNumberFormat="1" applyFont="1" applyBorder="1">
      <alignment/>
      <protection/>
    </xf>
    <xf numFmtId="1" fontId="2" fillId="34" borderId="0" xfId="73" applyNumberFormat="1" applyFont="1" applyFill="1" applyBorder="1" applyAlignment="1">
      <alignment horizontal="right"/>
      <protection/>
    </xf>
    <xf numFmtId="0" fontId="3" fillId="0" borderId="0" xfId="0" applyFont="1" applyFill="1" applyBorder="1" applyAlignment="1">
      <alignment/>
    </xf>
    <xf numFmtId="3" fontId="2" fillId="0" borderId="0" xfId="73" applyNumberFormat="1" applyFont="1" applyFill="1">
      <alignment/>
      <protection/>
    </xf>
    <xf numFmtId="10" fontId="2" fillId="0" borderId="0" xfId="73" applyNumberFormat="1" applyFont="1" applyFill="1">
      <alignment/>
      <protection/>
    </xf>
    <xf numFmtId="9" fontId="2" fillId="0" borderId="0" xfId="73" applyNumberFormat="1" applyFont="1" applyFill="1" applyBorder="1">
      <alignment/>
      <protection/>
    </xf>
    <xf numFmtId="0" fontId="2" fillId="0" borderId="0" xfId="73" applyFont="1" applyFill="1">
      <alignment/>
      <protection/>
    </xf>
    <xf numFmtId="3" fontId="3" fillId="0" borderId="0" xfId="73" applyNumberFormat="1" applyFont="1" applyFill="1" applyAlignment="1">
      <alignment horizontal="centerContinuous"/>
      <protection/>
    </xf>
    <xf numFmtId="3" fontId="2" fillId="0" borderId="0" xfId="73" applyNumberFormat="1" applyFont="1" applyFill="1" applyAlignment="1">
      <alignment horizontal="centerContinuous"/>
      <protection/>
    </xf>
    <xf numFmtId="10" fontId="2" fillId="0" borderId="0" xfId="73" applyNumberFormat="1" applyFont="1" applyFill="1" applyAlignment="1">
      <alignment horizontal="centerContinuous"/>
      <protection/>
    </xf>
    <xf numFmtId="0" fontId="2" fillId="0" borderId="0" xfId="73" applyFont="1" applyFill="1" applyAlignment="1">
      <alignment horizontal="centerContinuous"/>
      <protection/>
    </xf>
    <xf numFmtId="9" fontId="2" fillId="0" borderId="0" xfId="73" applyNumberFormat="1" applyFont="1" applyFill="1" applyBorder="1" applyAlignment="1">
      <alignment horizontal="centerContinuous"/>
      <protection/>
    </xf>
    <xf numFmtId="3" fontId="2" fillId="0" borderId="4" xfId="73" applyNumberFormat="1" applyFont="1" applyFill="1" applyBorder="1" applyAlignment="1">
      <alignment horizontal="center"/>
      <protection/>
    </xf>
    <xf numFmtId="3" fontId="2" fillId="0" borderId="4" xfId="73" applyNumberFormat="1" applyFont="1" applyFill="1" applyBorder="1" applyAlignment="1">
      <alignment horizontal="centerContinuous"/>
      <protection/>
    </xf>
    <xf numFmtId="10" fontId="2" fillId="0" borderId="12" xfId="73" applyNumberFormat="1" applyFont="1" applyFill="1" applyBorder="1" applyAlignment="1">
      <alignment horizontal="centerContinuous"/>
      <protection/>
    </xf>
    <xf numFmtId="9" fontId="2" fillId="0" borderId="12" xfId="73" applyNumberFormat="1" applyFont="1" applyFill="1" applyBorder="1" applyAlignment="1">
      <alignment horizontal="centerContinuous"/>
      <protection/>
    </xf>
    <xf numFmtId="9" fontId="2" fillId="0" borderId="13" xfId="73" applyNumberFormat="1" applyFont="1" applyFill="1" applyBorder="1" applyAlignment="1">
      <alignment horizontal="centerContinuous"/>
      <protection/>
    </xf>
    <xf numFmtId="10" fontId="2" fillId="0" borderId="13" xfId="73" applyNumberFormat="1" applyFont="1" applyFill="1" applyBorder="1" applyAlignment="1">
      <alignment horizontal="centerContinuous"/>
      <protection/>
    </xf>
    <xf numFmtId="3" fontId="2" fillId="0" borderId="14" xfId="73" applyNumberFormat="1" applyFont="1" applyFill="1" applyBorder="1" applyAlignment="1">
      <alignment horizontal="centerContinuous"/>
      <protection/>
    </xf>
    <xf numFmtId="3" fontId="2" fillId="0" borderId="15" xfId="73" applyNumberFormat="1" applyFont="1" applyFill="1" applyBorder="1" applyAlignment="1">
      <alignment horizontal="centerContinuous"/>
      <protection/>
    </xf>
    <xf numFmtId="3" fontId="2" fillId="0" borderId="16" xfId="73" applyNumberFormat="1" applyFont="1" applyFill="1" applyBorder="1" applyAlignment="1">
      <alignment horizontal="centerContinuous"/>
      <protection/>
    </xf>
    <xf numFmtId="3" fontId="2" fillId="0" borderId="14" xfId="73" applyNumberFormat="1" applyFont="1" applyFill="1" applyBorder="1">
      <alignment/>
      <protection/>
    </xf>
    <xf numFmtId="9" fontId="2" fillId="0" borderId="17" xfId="73" applyNumberFormat="1" applyFont="1" applyFill="1" applyBorder="1">
      <alignment/>
      <protection/>
    </xf>
    <xf numFmtId="10" fontId="2" fillId="0" borderId="17" xfId="73" applyNumberFormat="1" applyFont="1" applyFill="1" applyBorder="1" applyAlignment="1">
      <alignment horizontal="centerContinuous"/>
      <protection/>
    </xf>
    <xf numFmtId="3" fontId="2" fillId="0" borderId="15" xfId="73" applyNumberFormat="1" applyFont="1" applyFill="1" applyBorder="1" applyAlignment="1">
      <alignment horizontal="center"/>
      <protection/>
    </xf>
    <xf numFmtId="3" fontId="2" fillId="0" borderId="18" xfId="73" applyNumberFormat="1" applyFont="1" applyFill="1" applyBorder="1" applyAlignment="1">
      <alignment horizontal="center"/>
      <protection/>
    </xf>
    <xf numFmtId="10" fontId="2" fillId="0" borderId="19" xfId="73" applyNumberFormat="1" applyFont="1" applyFill="1" applyBorder="1" applyAlignment="1">
      <alignment horizontal="center"/>
      <protection/>
    </xf>
    <xf numFmtId="10" fontId="2" fillId="0" borderId="20" xfId="73" applyNumberFormat="1" applyFont="1" applyFill="1" applyBorder="1" applyAlignment="1">
      <alignment horizontal="center"/>
      <protection/>
    </xf>
    <xf numFmtId="0" fontId="2" fillId="0" borderId="0" xfId="73" applyFont="1" applyFill="1" applyAlignment="1">
      <alignment horizontal="center"/>
      <protection/>
    </xf>
    <xf numFmtId="9" fontId="2" fillId="0" borderId="20" xfId="73" applyNumberFormat="1" applyFont="1" applyFill="1" applyBorder="1" applyAlignment="1">
      <alignment horizontal="center"/>
      <protection/>
    </xf>
    <xf numFmtId="164" fontId="2" fillId="0" borderId="14" xfId="73" applyNumberFormat="1" applyFont="1" applyFill="1" applyBorder="1" applyAlignment="1">
      <alignment/>
      <protection/>
    </xf>
    <xf numFmtId="164" fontId="2" fillId="0" borderId="0" xfId="73" applyNumberFormat="1" applyFont="1" applyFill="1" applyBorder="1" applyAlignment="1">
      <alignment/>
      <protection/>
    </xf>
    <xf numFmtId="164" fontId="2" fillId="0" borderId="17" xfId="73" applyNumberFormat="1" applyFont="1" applyFill="1" applyBorder="1" applyAlignment="1">
      <alignment/>
      <protection/>
    </xf>
    <xf numFmtId="164" fontId="2" fillId="0" borderId="14" xfId="73" applyNumberFormat="1" applyFont="1" applyFill="1" applyBorder="1">
      <alignment/>
      <protection/>
    </xf>
    <xf numFmtId="164" fontId="2" fillId="0" borderId="0" xfId="73" applyNumberFormat="1" applyFont="1" applyFill="1" applyBorder="1">
      <alignment/>
      <protection/>
    </xf>
    <xf numFmtId="0" fontId="2" fillId="0" borderId="0" xfId="73" applyFont="1" applyFill="1" applyBorder="1">
      <alignment/>
      <protection/>
    </xf>
    <xf numFmtId="164" fontId="2" fillId="0" borderId="0" xfId="73" applyNumberFormat="1" applyFont="1" applyFill="1">
      <alignment/>
      <protection/>
    </xf>
    <xf numFmtId="3" fontId="2" fillId="0" borderId="15" xfId="73" applyNumberFormat="1" applyFont="1" applyFill="1" applyBorder="1">
      <alignment/>
      <protection/>
    </xf>
    <xf numFmtId="164" fontId="2" fillId="0" borderId="15" xfId="73" applyNumberFormat="1" applyFont="1" applyFill="1" applyBorder="1" applyAlignment="1">
      <alignment/>
      <protection/>
    </xf>
    <xf numFmtId="164" fontId="2" fillId="0" borderId="21" xfId="73" applyNumberFormat="1" applyFont="1" applyFill="1" applyBorder="1" applyAlignment="1">
      <alignment/>
      <protection/>
    </xf>
    <xf numFmtId="164" fontId="2" fillId="0" borderId="16" xfId="73" applyNumberFormat="1" applyFont="1" applyFill="1" applyBorder="1" applyAlignment="1">
      <alignment/>
      <protection/>
    </xf>
    <xf numFmtId="164" fontId="2" fillId="0" borderId="15" xfId="73" applyNumberFormat="1" applyFont="1" applyFill="1" applyBorder="1">
      <alignment/>
      <protection/>
    </xf>
    <xf numFmtId="2" fontId="2" fillId="0" borderId="16" xfId="73" applyNumberFormat="1" applyFont="1" applyFill="1" applyBorder="1">
      <alignment/>
      <protection/>
    </xf>
    <xf numFmtId="3" fontId="2" fillId="0" borderId="0" xfId="73" applyNumberFormat="1" applyFont="1" applyFill="1" applyBorder="1">
      <alignment/>
      <protection/>
    </xf>
    <xf numFmtId="0" fontId="3" fillId="0" borderId="0" xfId="73" applyFont="1" applyFill="1" applyAlignment="1">
      <alignment horizontal="centerContinuous"/>
      <protection/>
    </xf>
    <xf numFmtId="0" fontId="2" fillId="0" borderId="0" xfId="73" applyFont="1" applyFill="1" applyBorder="1" applyAlignment="1">
      <alignment horizontal="centerContinuous"/>
      <protection/>
    </xf>
    <xf numFmtId="0" fontId="2" fillId="0" borderId="0" xfId="0" applyFont="1" applyAlignment="1" quotePrefix="1">
      <alignment/>
    </xf>
    <xf numFmtId="3" fontId="2" fillId="0" borderId="15" xfId="73" applyNumberFormat="1" applyFont="1" applyBorder="1" applyAlignment="1">
      <alignment horizontal="center"/>
      <protection/>
    </xf>
    <xf numFmtId="3" fontId="2" fillId="0" borderId="4" xfId="73" applyNumberFormat="1" applyFont="1" applyBorder="1" applyAlignment="1">
      <alignment horizontal="center"/>
      <protection/>
    </xf>
    <xf numFmtId="9" fontId="2" fillId="0" borderId="12" xfId="73" applyNumberFormat="1" applyFont="1" applyBorder="1" applyAlignment="1">
      <alignment horizontal="centerContinuous"/>
      <protection/>
    </xf>
    <xf numFmtId="9" fontId="2" fillId="0" borderId="0" xfId="73" applyNumberFormat="1" applyFont="1" applyBorder="1">
      <alignment/>
      <protection/>
    </xf>
    <xf numFmtId="3" fontId="2" fillId="0" borderId="18" xfId="73" applyNumberFormat="1" applyFont="1" applyBorder="1" applyAlignment="1">
      <alignment horizontal="center"/>
      <protection/>
    </xf>
    <xf numFmtId="10" fontId="2" fillId="0" borderId="19" xfId="73" applyNumberFormat="1" applyFont="1" applyBorder="1" applyAlignment="1">
      <alignment horizontal="center"/>
      <protection/>
    </xf>
    <xf numFmtId="0" fontId="2" fillId="0" borderId="0" xfId="73" applyFont="1" applyAlignment="1">
      <alignment horizontal="center"/>
      <protection/>
    </xf>
    <xf numFmtId="9" fontId="2" fillId="0" borderId="20" xfId="73" applyNumberFormat="1" applyFont="1" applyBorder="1" applyAlignment="1">
      <alignment horizontal="center"/>
      <protection/>
    </xf>
    <xf numFmtId="0" fontId="12" fillId="0" borderId="14" xfId="73" applyFont="1" applyBorder="1">
      <alignment/>
      <protection/>
    </xf>
    <xf numFmtId="0" fontId="10" fillId="0" borderId="0" xfId="0" applyFont="1" applyAlignment="1">
      <alignment/>
    </xf>
    <xf numFmtId="0" fontId="3" fillId="0" borderId="0" xfId="70" applyFont="1" applyFill="1" applyBorder="1">
      <alignment/>
      <protection/>
    </xf>
    <xf numFmtId="0" fontId="0" fillId="0" borderId="0" xfId="0" applyFont="1" applyAlignment="1">
      <alignment/>
    </xf>
    <xf numFmtId="0" fontId="2" fillId="0" borderId="0" xfId="70" applyFont="1">
      <alignment/>
      <protection/>
    </xf>
    <xf numFmtId="0" fontId="2" fillId="0" borderId="0" xfId="0" applyFont="1" applyAlignment="1">
      <alignment/>
    </xf>
    <xf numFmtId="3" fontId="2" fillId="0" borderId="4" xfId="73" applyNumberFormat="1" applyFont="1" applyFill="1" applyBorder="1">
      <alignment/>
      <protection/>
    </xf>
    <xf numFmtId="3" fontId="2" fillId="0" borderId="18" xfId="73" applyNumberFormat="1" applyFont="1" applyFill="1" applyBorder="1" applyAlignment="1">
      <alignment horizontal="right"/>
      <protection/>
    </xf>
    <xf numFmtId="10" fontId="2" fillId="0" borderId="19" xfId="73" applyNumberFormat="1" applyFont="1" applyFill="1" applyBorder="1" applyAlignment="1">
      <alignment horizontal="right"/>
      <protection/>
    </xf>
    <xf numFmtId="0" fontId="3" fillId="0" borderId="0" xfId="74" applyFont="1" applyFill="1" applyAlignment="1">
      <alignment horizontal="centerContinuous"/>
      <protection/>
    </xf>
    <xf numFmtId="0" fontId="2" fillId="0" borderId="0" xfId="74" applyFont="1" applyFill="1" applyAlignment="1">
      <alignment horizontal="centerContinuous"/>
      <protection/>
    </xf>
    <xf numFmtId="0" fontId="2" fillId="0" borderId="4" xfId="74" applyFont="1" applyFill="1" applyBorder="1" applyAlignment="1">
      <alignment horizontal="center"/>
      <protection/>
    </xf>
    <xf numFmtId="0" fontId="2" fillId="0" borderId="4" xfId="74" applyFont="1" applyFill="1" applyBorder="1" applyAlignment="1">
      <alignment horizontal="centerContinuous"/>
      <protection/>
    </xf>
    <xf numFmtId="0" fontId="2" fillId="0" borderId="12" xfId="74" applyFont="1" applyFill="1" applyBorder="1" applyAlignment="1">
      <alignment horizontal="centerContinuous"/>
      <protection/>
    </xf>
    <xf numFmtId="0" fontId="2" fillId="0" borderId="13" xfId="74" applyFont="1" applyFill="1" applyBorder="1" applyAlignment="1">
      <alignment horizontal="centerContinuous"/>
      <protection/>
    </xf>
    <xf numFmtId="0" fontId="2" fillId="0" borderId="14" xfId="74" applyFont="1" applyFill="1" applyBorder="1" applyAlignment="1">
      <alignment horizontal="left"/>
      <protection/>
    </xf>
    <xf numFmtId="0" fontId="2" fillId="0" borderId="15" xfId="74" applyFont="1" applyFill="1" applyBorder="1" applyAlignment="1">
      <alignment horizontal="centerContinuous"/>
      <protection/>
    </xf>
    <xf numFmtId="0" fontId="2" fillId="0" borderId="21" xfId="74" applyFont="1" applyFill="1" applyBorder="1" applyAlignment="1">
      <alignment horizontal="centerContinuous"/>
      <protection/>
    </xf>
    <xf numFmtId="0" fontId="2" fillId="0" borderId="15" xfId="74" applyFont="1" applyFill="1" applyBorder="1" applyAlignment="1">
      <alignment/>
      <protection/>
    </xf>
    <xf numFmtId="0" fontId="2" fillId="0" borderId="21" xfId="74" applyFont="1" applyFill="1" applyBorder="1" applyAlignment="1">
      <alignment/>
      <protection/>
    </xf>
    <xf numFmtId="0" fontId="2" fillId="0" borderId="16" xfId="74" applyFont="1" applyFill="1" applyBorder="1" applyAlignment="1">
      <alignment/>
      <protection/>
    </xf>
    <xf numFmtId="0" fontId="2" fillId="0" borderId="15" xfId="74" applyFont="1" applyFill="1" applyBorder="1" applyAlignment="1">
      <alignment horizontal="center"/>
      <protection/>
    </xf>
    <xf numFmtId="0" fontId="2" fillId="0" borderId="15" xfId="74" applyFont="1" applyFill="1" applyBorder="1" applyAlignment="1">
      <alignment horizontal="right"/>
      <protection/>
    </xf>
    <xf numFmtId="0" fontId="2" fillId="0" borderId="21" xfId="74" applyFont="1" applyFill="1" applyBorder="1" applyAlignment="1">
      <alignment horizontal="right"/>
      <protection/>
    </xf>
    <xf numFmtId="0" fontId="2" fillId="0" borderId="16" xfId="74" applyFont="1" applyFill="1" applyBorder="1" applyAlignment="1">
      <alignment horizontal="right"/>
      <protection/>
    </xf>
    <xf numFmtId="0" fontId="2" fillId="0" borderId="14" xfId="74" applyFont="1" applyFill="1" applyBorder="1">
      <alignment/>
      <protection/>
    </xf>
    <xf numFmtId="164" fontId="2" fillId="0" borderId="14" xfId="74" applyNumberFormat="1" applyFont="1" applyFill="1" applyBorder="1">
      <alignment/>
      <protection/>
    </xf>
    <xf numFmtId="164" fontId="2" fillId="0" borderId="0" xfId="74" applyNumberFormat="1" applyFont="1" applyFill="1" applyBorder="1">
      <alignment/>
      <protection/>
    </xf>
    <xf numFmtId="164" fontId="2" fillId="0" borderId="17" xfId="74" applyNumberFormat="1" applyFont="1" applyFill="1" applyBorder="1">
      <alignment/>
      <protection/>
    </xf>
    <xf numFmtId="164" fontId="2" fillId="0" borderId="14" xfId="74" applyNumberFormat="1" applyFont="1" applyFill="1" applyBorder="1" applyAlignment="1">
      <alignment horizontal="right"/>
      <protection/>
    </xf>
    <xf numFmtId="164" fontId="2" fillId="0" borderId="0" xfId="74" applyNumberFormat="1" applyFont="1" applyFill="1" applyBorder="1" applyAlignment="1">
      <alignment horizontal="right"/>
      <protection/>
    </xf>
    <xf numFmtId="164" fontId="2" fillId="0" borderId="17" xfId="74" applyNumberFormat="1" applyFont="1" applyFill="1" applyBorder="1" applyAlignment="1">
      <alignment horizontal="right"/>
      <protection/>
    </xf>
    <xf numFmtId="0" fontId="2" fillId="0" borderId="15" xfId="74" applyFont="1" applyFill="1" applyBorder="1">
      <alignment/>
      <protection/>
    </xf>
    <xf numFmtId="164" fontId="2" fillId="0" borderId="15" xfId="74" applyNumberFormat="1" applyFont="1" applyFill="1" applyBorder="1" applyAlignment="1">
      <alignment horizontal="right"/>
      <protection/>
    </xf>
    <xf numFmtId="164" fontId="2" fillId="0" borderId="21" xfId="74" applyNumberFormat="1" applyFont="1" applyFill="1" applyBorder="1" applyAlignment="1">
      <alignment horizontal="right"/>
      <protection/>
    </xf>
    <xf numFmtId="164" fontId="2" fillId="0" borderId="21" xfId="74" applyNumberFormat="1" applyFont="1" applyFill="1" applyBorder="1">
      <alignment/>
      <protection/>
    </xf>
    <xf numFmtId="164" fontId="2" fillId="0" borderId="15" xfId="74" applyNumberFormat="1" applyFont="1" applyFill="1" applyBorder="1">
      <alignment/>
      <protection/>
    </xf>
    <xf numFmtId="164" fontId="2" fillId="0" borderId="16" xfId="74" applyNumberFormat="1" applyFont="1" applyFill="1" applyBorder="1" applyAlignment="1">
      <alignment horizontal="right"/>
      <protection/>
    </xf>
    <xf numFmtId="164" fontId="2" fillId="0" borderId="16" xfId="74" applyNumberFormat="1" applyFont="1" applyFill="1" applyBorder="1">
      <alignment/>
      <protection/>
    </xf>
    <xf numFmtId="0" fontId="2" fillId="0" borderId="0" xfId="0" applyFont="1" applyBorder="1" applyAlignment="1">
      <alignment/>
    </xf>
    <xf numFmtId="0" fontId="2" fillId="0" borderId="0" xfId="0" applyFont="1" applyFill="1" applyAlignment="1">
      <alignment/>
    </xf>
    <xf numFmtId="3" fontId="3" fillId="0" borderId="0" xfId="73" applyNumberFormat="1" applyFont="1" applyFill="1" applyBorder="1" applyAlignment="1">
      <alignment horizontal="centerContinuous"/>
      <protection/>
    </xf>
    <xf numFmtId="10" fontId="2" fillId="0" borderId="20" xfId="73" applyNumberFormat="1" applyFont="1" applyFill="1" applyBorder="1" applyAlignment="1">
      <alignment horizontal="right"/>
      <protection/>
    </xf>
    <xf numFmtId="0" fontId="2" fillId="0" borderId="0" xfId="73" applyFont="1" applyFill="1" applyAlignment="1">
      <alignment horizontal="right"/>
      <protection/>
    </xf>
    <xf numFmtId="164" fontId="2" fillId="0" borderId="0" xfId="73" applyNumberFormat="1" applyFont="1" applyFill="1" applyAlignment="1">
      <alignment/>
      <protection/>
    </xf>
    <xf numFmtId="164" fontId="2" fillId="0" borderId="17" xfId="73" applyNumberFormat="1" applyFont="1" applyFill="1" applyBorder="1">
      <alignment/>
      <protection/>
    </xf>
    <xf numFmtId="0" fontId="2" fillId="0" borderId="0" xfId="71" applyFont="1" applyFill="1">
      <alignment/>
      <protection/>
    </xf>
    <xf numFmtId="0" fontId="15" fillId="0" borderId="0" xfId="71" applyFont="1" applyFill="1">
      <alignment/>
      <protection/>
    </xf>
    <xf numFmtId="0" fontId="15" fillId="0" borderId="0" xfId="71" applyFont="1" applyFill="1" applyBorder="1">
      <alignment/>
      <protection/>
    </xf>
    <xf numFmtId="3" fontId="3" fillId="0" borderId="0" xfId="71" applyNumberFormat="1" applyFont="1" applyFill="1" applyAlignment="1">
      <alignment horizontal="centerContinuous"/>
      <protection/>
    </xf>
    <xf numFmtId="3" fontId="2" fillId="0" borderId="0" xfId="71" applyNumberFormat="1" applyFont="1" applyFill="1" applyAlignment="1">
      <alignment horizontal="centerContinuous"/>
      <protection/>
    </xf>
    <xf numFmtId="10" fontId="2" fillId="0" borderId="0" xfId="71" applyNumberFormat="1" applyFont="1" applyFill="1" applyAlignment="1">
      <alignment horizontal="centerContinuous"/>
      <protection/>
    </xf>
    <xf numFmtId="10" fontId="15" fillId="0" borderId="0" xfId="71" applyNumberFormat="1" applyFont="1" applyFill="1" applyAlignment="1">
      <alignment/>
      <protection/>
    </xf>
    <xf numFmtId="0" fontId="15" fillId="0" borderId="0" xfId="71" applyFont="1" applyFill="1" applyAlignment="1">
      <alignment/>
      <protection/>
    </xf>
    <xf numFmtId="3" fontId="15" fillId="0" borderId="0" xfId="71" applyNumberFormat="1" applyFont="1" applyFill="1" applyAlignment="1">
      <alignment/>
      <protection/>
    </xf>
    <xf numFmtId="9" fontId="15" fillId="0" borderId="0" xfId="71" applyNumberFormat="1" applyFont="1" applyFill="1" applyBorder="1" applyAlignment="1">
      <alignment/>
      <protection/>
    </xf>
    <xf numFmtId="10" fontId="15" fillId="0" borderId="0" xfId="71" applyNumberFormat="1" applyFont="1" applyFill="1" applyAlignment="1">
      <alignment horizontal="centerContinuous"/>
      <protection/>
    </xf>
    <xf numFmtId="0" fontId="15" fillId="0" borderId="0" xfId="71" applyFont="1" applyFill="1" applyAlignment="1">
      <alignment horizontal="centerContinuous"/>
      <protection/>
    </xf>
    <xf numFmtId="3" fontId="15" fillId="0" borderId="0" xfId="71" applyNumberFormat="1" applyFont="1" applyFill="1" applyAlignment="1">
      <alignment horizontal="centerContinuous"/>
      <protection/>
    </xf>
    <xf numFmtId="9" fontId="15" fillId="0" borderId="0" xfId="71" applyNumberFormat="1" applyFont="1" applyFill="1" applyBorder="1" applyAlignment="1">
      <alignment horizontal="centerContinuous"/>
      <protection/>
    </xf>
    <xf numFmtId="3" fontId="2" fillId="0" borderId="25" xfId="71" applyNumberFormat="1" applyFont="1" applyFill="1" applyBorder="1" applyAlignment="1">
      <alignment horizontal="center"/>
      <protection/>
    </xf>
    <xf numFmtId="3" fontId="2" fillId="0" borderId="25" xfId="71" applyNumberFormat="1" applyFont="1" applyFill="1" applyBorder="1" applyAlignment="1">
      <alignment horizontal="right"/>
      <protection/>
    </xf>
    <xf numFmtId="10" fontId="2" fillId="0" borderId="26" xfId="71" applyNumberFormat="1" applyFont="1" applyFill="1" applyBorder="1" applyAlignment="1">
      <alignment horizontal="right"/>
      <protection/>
    </xf>
    <xf numFmtId="0" fontId="2" fillId="0" borderId="27" xfId="71" applyFont="1" applyFill="1" applyBorder="1" applyAlignment="1">
      <alignment horizontal="right"/>
      <protection/>
    </xf>
    <xf numFmtId="0" fontId="15" fillId="0" borderId="0" xfId="71" applyFont="1" applyFill="1" applyAlignment="1">
      <alignment horizontal="right"/>
      <protection/>
    </xf>
    <xf numFmtId="0" fontId="2" fillId="0" borderId="0" xfId="71" applyFont="1" applyFill="1" applyAlignment="1">
      <alignment horizontal="right"/>
      <protection/>
    </xf>
    <xf numFmtId="3" fontId="2" fillId="0" borderId="14" xfId="71" applyNumberFormat="1" applyFont="1" applyFill="1" applyBorder="1" applyAlignment="1">
      <alignment horizontal="left"/>
      <protection/>
    </xf>
    <xf numFmtId="164" fontId="2" fillId="0" borderId="14" xfId="71" applyNumberFormat="1" applyFont="1" applyFill="1" applyBorder="1" applyAlignment="1">
      <alignment/>
      <protection/>
    </xf>
    <xf numFmtId="164" fontId="2" fillId="0" borderId="0" xfId="71" applyNumberFormat="1" applyFont="1" applyFill="1" applyAlignment="1">
      <alignment/>
      <protection/>
    </xf>
    <xf numFmtId="3" fontId="2" fillId="0" borderId="17" xfId="71" applyNumberFormat="1" applyFont="1" applyFill="1" applyBorder="1">
      <alignment/>
      <protection/>
    </xf>
    <xf numFmtId="3" fontId="2" fillId="0" borderId="14" xfId="71" applyNumberFormat="1" applyFont="1" applyFill="1" applyBorder="1" applyAlignment="1">
      <alignment/>
      <protection/>
    </xf>
    <xf numFmtId="164" fontId="2" fillId="0" borderId="0" xfId="71" applyNumberFormat="1" applyFont="1" applyFill="1" applyBorder="1" applyAlignment="1">
      <alignment/>
      <protection/>
    </xf>
    <xf numFmtId="0" fontId="2" fillId="0" borderId="0" xfId="71" applyFont="1" applyFill="1" applyBorder="1">
      <alignment/>
      <protection/>
    </xf>
    <xf numFmtId="10" fontId="2" fillId="0" borderId="0" xfId="0" applyNumberFormat="1" applyFont="1" applyFill="1" applyAlignment="1">
      <alignment/>
    </xf>
    <xf numFmtId="164" fontId="2" fillId="0" borderId="14" xfId="71" applyNumberFormat="1" applyFont="1" applyFill="1" applyBorder="1" applyAlignment="1">
      <alignment horizontal="right"/>
      <protection/>
    </xf>
    <xf numFmtId="164" fontId="2" fillId="0" borderId="0" xfId="71" applyNumberFormat="1" applyFont="1" applyFill="1" applyBorder="1" applyAlignment="1">
      <alignment horizontal="right"/>
      <protection/>
    </xf>
    <xf numFmtId="3" fontId="2" fillId="0" borderId="17" xfId="71" applyNumberFormat="1" applyFont="1" applyFill="1" applyBorder="1" applyAlignment="1">
      <alignment horizontal="right"/>
      <protection/>
    </xf>
    <xf numFmtId="0" fontId="2" fillId="0" borderId="0" xfId="0" applyFont="1" applyFill="1" applyBorder="1" applyAlignment="1">
      <alignment/>
    </xf>
    <xf numFmtId="10" fontId="2" fillId="0" borderId="0" xfId="0" applyNumberFormat="1" applyFont="1" applyFill="1" applyBorder="1" applyAlignment="1">
      <alignment/>
    </xf>
    <xf numFmtId="3" fontId="2" fillId="0" borderId="14" xfId="71" applyNumberFormat="1" applyFont="1" applyFill="1" applyBorder="1" applyAlignment="1">
      <alignment horizontal="left" vertical="center"/>
      <protection/>
    </xf>
    <xf numFmtId="164" fontId="2" fillId="0" borderId="14" xfId="71" applyNumberFormat="1" applyFont="1" applyFill="1" applyBorder="1" applyAlignment="1">
      <alignment horizontal="right" vertical="center"/>
      <protection/>
    </xf>
    <xf numFmtId="164" fontId="2" fillId="0" borderId="0" xfId="71" applyNumberFormat="1" applyFont="1" applyFill="1" applyBorder="1" applyAlignment="1">
      <alignment horizontal="right" vertical="center"/>
      <protection/>
    </xf>
    <xf numFmtId="3" fontId="2" fillId="0" borderId="17" xfId="0" applyNumberFormat="1" applyFont="1" applyFill="1" applyBorder="1" applyAlignment="1">
      <alignment vertical="center"/>
    </xf>
    <xf numFmtId="0" fontId="15" fillId="0" borderId="0" xfId="71" applyFont="1" applyFill="1" applyBorder="1" applyAlignment="1">
      <alignment vertical="center"/>
      <protection/>
    </xf>
    <xf numFmtId="0" fontId="2" fillId="0" borderId="0" xfId="0" applyFont="1" applyFill="1" applyBorder="1" applyAlignment="1">
      <alignment vertical="center"/>
    </xf>
    <xf numFmtId="10" fontId="2" fillId="0" borderId="0" xfId="0" applyNumberFormat="1" applyFont="1" applyFill="1" applyBorder="1" applyAlignment="1">
      <alignment vertical="center"/>
    </xf>
    <xf numFmtId="0" fontId="2" fillId="0" borderId="0" xfId="71" applyFont="1" applyFill="1" applyBorder="1" applyAlignment="1">
      <alignment vertical="center"/>
      <protection/>
    </xf>
    <xf numFmtId="3" fontId="2" fillId="0" borderId="18" xfId="71" applyNumberFormat="1" applyFont="1" applyFill="1" applyBorder="1" applyAlignment="1">
      <alignment horizontal="left" vertical="center"/>
      <protection/>
    </xf>
    <xf numFmtId="164" fontId="2" fillId="0" borderId="18" xfId="71" applyNumberFormat="1" applyFont="1" applyFill="1" applyBorder="1" applyAlignment="1">
      <alignment horizontal="right" vertical="center"/>
      <protection/>
    </xf>
    <xf numFmtId="164" fontId="2" fillId="0" borderId="19" xfId="71" applyNumberFormat="1" applyFont="1" applyFill="1" applyBorder="1" applyAlignment="1">
      <alignment horizontal="right" vertical="center"/>
      <protection/>
    </xf>
    <xf numFmtId="3" fontId="2" fillId="0" borderId="20" xfId="0" applyNumberFormat="1" applyFont="1" applyFill="1" applyBorder="1" applyAlignment="1">
      <alignment vertical="center"/>
    </xf>
    <xf numFmtId="3" fontId="2" fillId="0" borderId="17" xfId="0" applyNumberFormat="1" applyFont="1" applyFill="1" applyBorder="1" applyAlignment="1">
      <alignment horizontal="right" vertical="center"/>
    </xf>
    <xf numFmtId="3" fontId="2" fillId="0" borderId="0" xfId="71" applyNumberFormat="1" applyFont="1" applyFill="1" applyBorder="1" applyAlignment="1">
      <alignment horizontal="left" vertical="center"/>
      <protection/>
    </xf>
    <xf numFmtId="3" fontId="16" fillId="0" borderId="0" xfId="0" applyNumberFormat="1" applyFont="1" applyFill="1" applyBorder="1" applyAlignment="1">
      <alignment horizontal="right" vertical="center"/>
    </xf>
    <xf numFmtId="0" fontId="3" fillId="0" borderId="0" xfId="71" applyFont="1" applyFill="1" applyAlignment="1">
      <alignment horizontal="centerContinuous"/>
      <protection/>
    </xf>
    <xf numFmtId="3" fontId="2" fillId="0" borderId="0" xfId="71" applyNumberFormat="1" applyFont="1" applyFill="1">
      <alignment/>
      <protection/>
    </xf>
    <xf numFmtId="10" fontId="2" fillId="0" borderId="0" xfId="71" applyNumberFormat="1" applyFont="1" applyFill="1">
      <alignment/>
      <protection/>
    </xf>
    <xf numFmtId="10" fontId="15" fillId="0" borderId="0" xfId="71" applyNumberFormat="1" applyFont="1" applyFill="1">
      <alignment/>
      <protection/>
    </xf>
    <xf numFmtId="3" fontId="15" fillId="0" borderId="0" xfId="71" applyNumberFormat="1" applyFont="1" applyFill="1">
      <alignment/>
      <protection/>
    </xf>
    <xf numFmtId="9" fontId="15" fillId="0" borderId="0" xfId="71" applyNumberFormat="1" applyFont="1" applyFill="1" applyBorder="1">
      <alignment/>
      <protection/>
    </xf>
    <xf numFmtId="3" fontId="2" fillId="0" borderId="26" xfId="71" applyNumberFormat="1" applyFont="1" applyFill="1" applyBorder="1" applyAlignment="1">
      <alignment horizontal="center"/>
      <protection/>
    </xf>
    <xf numFmtId="1" fontId="2" fillId="0" borderId="14" xfId="71" applyNumberFormat="1" applyFont="1" applyFill="1" applyBorder="1" applyAlignment="1">
      <alignment horizontal="center"/>
      <protection/>
    </xf>
    <xf numFmtId="3" fontId="2" fillId="0" borderId="0" xfId="71" applyNumberFormat="1" applyFont="1" applyFill="1" applyBorder="1" applyAlignment="1">
      <alignment horizontal="center"/>
      <protection/>
    </xf>
    <xf numFmtId="10" fontId="14" fillId="0" borderId="0" xfId="71" applyNumberFormat="1" applyFont="1" applyFill="1" applyBorder="1">
      <alignment/>
      <protection/>
    </xf>
    <xf numFmtId="1" fontId="2" fillId="0" borderId="28" xfId="71" applyNumberFormat="1" applyFont="1" applyFill="1" applyBorder="1" applyAlignment="1">
      <alignment horizontal="center"/>
      <protection/>
    </xf>
    <xf numFmtId="3" fontId="2" fillId="0" borderId="28" xfId="71" applyNumberFormat="1" applyFont="1" applyFill="1" applyBorder="1" applyAlignment="1">
      <alignment/>
      <protection/>
    </xf>
    <xf numFmtId="3" fontId="2" fillId="0" borderId="29" xfId="71" applyNumberFormat="1" applyFont="1" applyFill="1" applyBorder="1" applyAlignment="1">
      <alignment horizontal="center"/>
      <protection/>
    </xf>
    <xf numFmtId="3" fontId="2" fillId="0" borderId="30" xfId="71" applyNumberFormat="1" applyFont="1" applyFill="1" applyBorder="1">
      <alignment/>
      <protection/>
    </xf>
    <xf numFmtId="1" fontId="2" fillId="0" borderId="15" xfId="71" applyNumberFormat="1" applyFont="1" applyFill="1" applyBorder="1" applyAlignment="1">
      <alignment horizontal="center"/>
      <protection/>
    </xf>
    <xf numFmtId="3" fontId="2" fillId="0" borderId="15" xfId="71" applyNumberFormat="1" applyFont="1" applyFill="1" applyBorder="1" applyAlignment="1">
      <alignment/>
      <protection/>
    </xf>
    <xf numFmtId="3" fontId="2" fillId="0" borderId="21" xfId="71" applyNumberFormat="1" applyFont="1" applyFill="1" applyBorder="1" applyAlignment="1">
      <alignment horizontal="center"/>
      <protection/>
    </xf>
    <xf numFmtId="3" fontId="2" fillId="0" borderId="16" xfId="71" applyNumberFormat="1" applyFont="1" applyFill="1" applyBorder="1">
      <alignment/>
      <protection/>
    </xf>
    <xf numFmtId="3" fontId="2" fillId="0" borderId="0" xfId="71" applyNumberFormat="1" applyFont="1" applyFill="1" applyBorder="1">
      <alignment/>
      <protection/>
    </xf>
    <xf numFmtId="10" fontId="2" fillId="0" borderId="0" xfId="71" applyNumberFormat="1" applyFont="1" applyFill="1" applyBorder="1">
      <alignment/>
      <protection/>
    </xf>
    <xf numFmtId="10" fontId="15" fillId="0" borderId="0" xfId="71" applyNumberFormat="1" applyFont="1" applyFill="1" applyBorder="1">
      <alignment/>
      <protection/>
    </xf>
    <xf numFmtId="3" fontId="15" fillId="0" borderId="0" xfId="71" applyNumberFormat="1" applyFont="1" applyFill="1" applyBorder="1">
      <alignment/>
      <protection/>
    </xf>
    <xf numFmtId="9" fontId="2" fillId="0" borderId="24" xfId="73" applyNumberFormat="1" applyFont="1" applyFill="1" applyBorder="1" applyAlignment="1">
      <alignment horizontal="centerContinuous"/>
      <protection/>
    </xf>
    <xf numFmtId="9" fontId="2" fillId="0" borderId="22" xfId="73" applyNumberFormat="1" applyFont="1" applyFill="1" applyBorder="1">
      <alignment/>
      <protection/>
    </xf>
    <xf numFmtId="10" fontId="2" fillId="0" borderId="23" xfId="73" applyNumberFormat="1" applyFont="1" applyFill="1" applyBorder="1" applyAlignment="1">
      <alignment horizontal="right"/>
      <protection/>
    </xf>
    <xf numFmtId="164" fontId="2" fillId="0" borderId="14" xfId="73" applyNumberFormat="1" applyFont="1" applyBorder="1" applyAlignment="1">
      <alignment/>
      <protection/>
    </xf>
    <xf numFmtId="164" fontId="2" fillId="0" borderId="22" xfId="73" applyNumberFormat="1" applyFont="1" applyFill="1" applyBorder="1" applyAlignment="1">
      <alignment/>
      <protection/>
    </xf>
    <xf numFmtId="164" fontId="2" fillId="1" borderId="14" xfId="73" applyNumberFormat="1" applyFont="1" applyFill="1" applyBorder="1">
      <alignment/>
      <protection/>
    </xf>
    <xf numFmtId="164" fontId="2" fillId="0" borderId="15" xfId="73" applyNumberFormat="1" applyFont="1" applyBorder="1" applyAlignment="1">
      <alignment/>
      <protection/>
    </xf>
    <xf numFmtId="164" fontId="2" fillId="0" borderId="23" xfId="73" applyNumberFormat="1" applyFont="1" applyFill="1" applyBorder="1" applyAlignment="1">
      <alignment/>
      <protection/>
    </xf>
    <xf numFmtId="10" fontId="2" fillId="0" borderId="0" xfId="73" applyNumberFormat="1" applyFont="1" applyBorder="1">
      <alignment/>
      <protection/>
    </xf>
    <xf numFmtId="164" fontId="2" fillId="0" borderId="22" xfId="73" applyNumberFormat="1" applyFont="1" applyBorder="1" applyAlignment="1">
      <alignment/>
      <protection/>
    </xf>
    <xf numFmtId="164" fontId="2" fillId="0" borderId="23" xfId="73" applyNumberFormat="1" applyFont="1" applyBorder="1" applyAlignment="1">
      <alignment/>
      <protection/>
    </xf>
    <xf numFmtId="0" fontId="13" fillId="0" borderId="0" xfId="73" applyFont="1">
      <alignment/>
      <protection/>
    </xf>
    <xf numFmtId="0" fontId="2" fillId="0" borderId="4" xfId="73" applyFont="1" applyBorder="1">
      <alignment/>
      <protection/>
    </xf>
    <xf numFmtId="0" fontId="2" fillId="0" borderId="4" xfId="73" applyFont="1" applyBorder="1" applyAlignment="1">
      <alignment horizontal="center"/>
      <protection/>
    </xf>
    <xf numFmtId="0" fontId="2" fillId="0" borderId="13" xfId="73" applyFont="1" applyBorder="1" applyAlignment="1">
      <alignment horizontal="centerContinuous"/>
      <protection/>
    </xf>
    <xf numFmtId="0" fontId="2" fillId="0" borderId="15" xfId="73" applyFont="1" applyBorder="1">
      <alignment/>
      <protection/>
    </xf>
    <xf numFmtId="0" fontId="2" fillId="0" borderId="15" xfId="73" applyFont="1" applyBorder="1" applyAlignment="1">
      <alignment horizontal="center"/>
      <protection/>
    </xf>
    <xf numFmtId="0" fontId="2" fillId="0" borderId="18" xfId="73" applyFont="1" applyBorder="1" applyAlignment="1">
      <alignment horizontal="center"/>
      <protection/>
    </xf>
    <xf numFmtId="0" fontId="2" fillId="0" borderId="31" xfId="73" applyFont="1" applyBorder="1" applyAlignment="1">
      <alignment horizontal="center"/>
      <protection/>
    </xf>
    <xf numFmtId="0" fontId="2" fillId="0" borderId="15" xfId="73" applyFont="1" applyBorder="1" applyAlignment="1">
      <alignment horizontal="centerContinuous"/>
      <protection/>
    </xf>
    <xf numFmtId="0" fontId="2" fillId="0" borderId="16" xfId="73" applyFont="1" applyBorder="1" applyAlignment="1">
      <alignment horizontal="centerContinuous"/>
      <protection/>
    </xf>
    <xf numFmtId="0" fontId="2" fillId="0" borderId="17" xfId="73" applyFont="1" applyBorder="1" applyAlignment="1">
      <alignment horizontal="centerContinuous"/>
      <protection/>
    </xf>
    <xf numFmtId="3" fontId="2" fillId="0" borderId="0" xfId="73" applyNumberFormat="1" applyFont="1" applyBorder="1" applyAlignment="1">
      <alignment horizontal="centerContinuous"/>
      <protection/>
    </xf>
    <xf numFmtId="0" fontId="2" fillId="0" borderId="0" xfId="73" applyFont="1" applyBorder="1" applyAlignment="1">
      <alignment horizontal="centerContinuous"/>
      <protection/>
    </xf>
    <xf numFmtId="3" fontId="2" fillId="0" borderId="4" xfId="71" applyNumberFormat="1" applyFont="1" applyFill="1" applyBorder="1" applyAlignment="1">
      <alignment horizontal="left" vertical="center"/>
      <protection/>
    </xf>
    <xf numFmtId="164" fontId="2" fillId="0" borderId="4" xfId="71" applyNumberFormat="1" applyFont="1" applyFill="1" applyBorder="1" applyAlignment="1">
      <alignment horizontal="right" vertical="center"/>
      <protection/>
    </xf>
    <xf numFmtId="164" fontId="2" fillId="0" borderId="12" xfId="71" applyNumberFormat="1" applyFont="1" applyFill="1" applyBorder="1" applyAlignment="1">
      <alignment horizontal="right" vertical="center"/>
      <protection/>
    </xf>
    <xf numFmtId="3" fontId="2" fillId="0" borderId="13" xfId="0" applyNumberFormat="1" applyFont="1" applyFill="1" applyBorder="1" applyAlignment="1">
      <alignment vertical="center"/>
    </xf>
    <xf numFmtId="3" fontId="2" fillId="0" borderId="15" xfId="71" applyNumberFormat="1" applyFont="1" applyFill="1" applyBorder="1" applyAlignment="1">
      <alignment horizontal="left" vertical="center"/>
      <protection/>
    </xf>
    <xf numFmtId="164" fontId="2" fillId="0" borderId="15" xfId="71" applyNumberFormat="1" applyFont="1" applyFill="1" applyBorder="1" applyAlignment="1">
      <alignment horizontal="right" vertical="center"/>
      <protection/>
    </xf>
    <xf numFmtId="164" fontId="2" fillId="0" borderId="21" xfId="71" applyNumberFormat="1" applyFont="1" applyFill="1" applyBorder="1" applyAlignment="1">
      <alignment horizontal="right" vertical="center"/>
      <protection/>
    </xf>
    <xf numFmtId="3" fontId="2" fillId="0" borderId="16" xfId="0" applyNumberFormat="1" applyFont="1" applyFill="1" applyBorder="1" applyAlignment="1">
      <alignment vertical="center"/>
    </xf>
    <xf numFmtId="0" fontId="52" fillId="0" borderId="0" xfId="73" applyFont="1" applyFill="1" applyAlignment="1">
      <alignment vertical="center"/>
      <protection/>
    </xf>
    <xf numFmtId="0" fontId="17" fillId="0" borderId="0" xfId="69" applyFont="1" applyFill="1">
      <alignment/>
      <protection/>
    </xf>
    <xf numFmtId="3" fontId="17" fillId="0" borderId="0" xfId="73" applyNumberFormat="1" applyFont="1" applyFill="1" applyBorder="1">
      <alignment/>
      <protection/>
    </xf>
    <xf numFmtId="0" fontId="17" fillId="0" borderId="0" xfId="69" applyFont="1" applyFill="1" applyBorder="1">
      <alignment/>
      <protection/>
    </xf>
    <xf numFmtId="3" fontId="17" fillId="0" borderId="23" xfId="73" applyNumberFormat="1" applyFont="1" applyFill="1" applyBorder="1">
      <alignment/>
      <protection/>
    </xf>
    <xf numFmtId="3" fontId="17" fillId="0" borderId="15" xfId="73" applyNumberFormat="1" applyFont="1" applyFill="1" applyBorder="1">
      <alignment/>
      <protection/>
    </xf>
    <xf numFmtId="3" fontId="17" fillId="0" borderId="22" xfId="73" applyNumberFormat="1" applyFont="1" applyFill="1" applyBorder="1">
      <alignment/>
      <protection/>
    </xf>
    <xf numFmtId="3" fontId="17" fillId="0" borderId="14" xfId="73" applyNumberFormat="1" applyFont="1" applyFill="1" applyBorder="1">
      <alignment/>
      <protection/>
    </xf>
    <xf numFmtId="164" fontId="17" fillId="0" borderId="22" xfId="69" applyNumberFormat="1" applyFont="1" applyFill="1" applyBorder="1" applyAlignment="1">
      <alignment horizontal="right"/>
      <protection/>
    </xf>
    <xf numFmtId="164" fontId="17" fillId="0" borderId="32" xfId="69" applyNumberFormat="1" applyFont="1" applyFill="1" applyBorder="1" applyAlignment="1">
      <alignment horizontal="right"/>
      <protection/>
    </xf>
    <xf numFmtId="3" fontId="17" fillId="0" borderId="28" xfId="73" applyNumberFormat="1" applyFont="1" applyFill="1" applyBorder="1">
      <alignment/>
      <protection/>
    </xf>
    <xf numFmtId="0" fontId="17" fillId="0" borderId="31" xfId="69" applyFont="1" applyFill="1" applyBorder="1" applyAlignment="1">
      <alignment horizontal="right"/>
      <protection/>
    </xf>
    <xf numFmtId="0" fontId="18" fillId="0" borderId="0" xfId="69" applyFont="1" applyFill="1" applyAlignment="1">
      <alignment horizontal="center"/>
      <protection/>
    </xf>
    <xf numFmtId="0" fontId="18" fillId="0" borderId="0" xfId="69" applyFont="1" applyFill="1">
      <alignment/>
      <protection/>
    </xf>
    <xf numFmtId="164" fontId="17" fillId="0" borderId="0" xfId="69" applyNumberFormat="1" applyFont="1" applyFill="1" applyBorder="1" applyAlignment="1">
      <alignment horizontal="right"/>
      <protection/>
    </xf>
    <xf numFmtId="0" fontId="19" fillId="0" borderId="0" xfId="73" applyFont="1" applyFill="1">
      <alignment/>
      <protection/>
    </xf>
    <xf numFmtId="3" fontId="17" fillId="0" borderId="31" xfId="73" applyNumberFormat="1" applyFont="1" applyFill="1" applyBorder="1" applyAlignment="1">
      <alignment horizontal="right"/>
      <protection/>
    </xf>
    <xf numFmtId="3" fontId="17" fillId="0" borderId="18" xfId="73" applyNumberFormat="1" applyFont="1" applyFill="1" applyBorder="1" applyAlignment="1">
      <alignment horizontal="right"/>
      <protection/>
    </xf>
    <xf numFmtId="3" fontId="17" fillId="0" borderId="15" xfId="73" applyNumberFormat="1" applyFont="1" applyFill="1" applyBorder="1" applyAlignment="1">
      <alignment horizontal="center"/>
      <protection/>
    </xf>
    <xf numFmtId="3" fontId="17" fillId="0" borderId="0" xfId="73" applyNumberFormat="1" applyFont="1" applyFill="1">
      <alignment/>
      <protection/>
    </xf>
    <xf numFmtId="10" fontId="17" fillId="0" borderId="0" xfId="73" applyNumberFormat="1" applyFont="1" applyFill="1">
      <alignment/>
      <protection/>
    </xf>
    <xf numFmtId="0" fontId="17" fillId="0" borderId="0" xfId="73" applyFont="1" applyFill="1">
      <alignment/>
      <protection/>
    </xf>
    <xf numFmtId="3" fontId="18" fillId="0" borderId="0" xfId="73" applyNumberFormat="1" applyFont="1" applyFill="1">
      <alignment/>
      <protection/>
    </xf>
    <xf numFmtId="3" fontId="17" fillId="0" borderId="0" xfId="73" applyNumberFormat="1" applyFont="1" applyFill="1" applyAlignment="1">
      <alignment horizontal="right"/>
      <protection/>
    </xf>
    <xf numFmtId="0" fontId="2" fillId="0" borderId="0" xfId="69" applyFont="1" applyFill="1" applyBorder="1">
      <alignment/>
      <protection/>
    </xf>
    <xf numFmtId="0" fontId="17" fillId="0" borderId="0" xfId="69" applyFont="1" applyFill="1" applyAlignment="1">
      <alignment horizontal="center"/>
      <protection/>
    </xf>
    <xf numFmtId="2" fontId="17" fillId="0" borderId="0" xfId="69" applyNumberFormat="1" applyFont="1" applyFill="1" applyAlignment="1">
      <alignment horizontal="center"/>
      <protection/>
    </xf>
    <xf numFmtId="0" fontId="2" fillId="0" borderId="0" xfId="69" applyFont="1" applyFill="1">
      <alignment/>
      <protection/>
    </xf>
    <xf numFmtId="164" fontId="17" fillId="0" borderId="14" xfId="69" applyNumberFormat="1" applyFont="1" applyFill="1" applyBorder="1" applyAlignment="1">
      <alignment horizontal="right"/>
      <protection/>
    </xf>
    <xf numFmtId="0" fontId="17" fillId="0" borderId="17" xfId="69" applyFont="1" applyFill="1" applyBorder="1">
      <alignment/>
      <protection/>
    </xf>
    <xf numFmtId="3" fontId="17" fillId="0" borderId="33" xfId="73" applyNumberFormat="1" applyFont="1" applyFill="1" applyBorder="1">
      <alignment/>
      <protection/>
    </xf>
    <xf numFmtId="164" fontId="17" fillId="0" borderId="33" xfId="69" applyNumberFormat="1" applyFont="1" applyFill="1" applyBorder="1" applyAlignment="1">
      <alignment horizontal="right"/>
      <protection/>
    </xf>
    <xf numFmtId="164" fontId="17" fillId="0" borderId="34" xfId="69" applyNumberFormat="1" applyFont="1" applyFill="1" applyBorder="1" applyAlignment="1">
      <alignment horizontal="right"/>
      <protection/>
    </xf>
    <xf numFmtId="0" fontId="17" fillId="0" borderId="35" xfId="69" applyFont="1" applyFill="1" applyBorder="1">
      <alignment/>
      <protection/>
    </xf>
    <xf numFmtId="0" fontId="17" fillId="0" borderId="15" xfId="69" applyFont="1" applyFill="1" applyBorder="1" applyAlignment="1">
      <alignment horizontal="center"/>
      <protection/>
    </xf>
    <xf numFmtId="0" fontId="17" fillId="0" borderId="23" xfId="69" applyFont="1" applyFill="1" applyBorder="1" applyAlignment="1">
      <alignment horizontal="center"/>
      <protection/>
    </xf>
    <xf numFmtId="2" fontId="17" fillId="0" borderId="23" xfId="69" applyNumberFormat="1" applyFont="1" applyFill="1" applyBorder="1" applyAlignment="1">
      <alignment horizontal="center"/>
      <protection/>
    </xf>
    <xf numFmtId="0" fontId="17" fillId="0" borderId="16" xfId="69" applyFont="1" applyFill="1" applyBorder="1">
      <alignment/>
      <protection/>
    </xf>
    <xf numFmtId="0" fontId="17" fillId="0" borderId="4" xfId="69" applyFont="1" applyFill="1" applyBorder="1" applyAlignment="1">
      <alignment horizontal="center"/>
      <protection/>
    </xf>
    <xf numFmtId="0" fontId="17" fillId="0" borderId="24" xfId="69" applyFont="1" applyFill="1" applyBorder="1" applyAlignment="1">
      <alignment horizontal="center"/>
      <protection/>
    </xf>
    <xf numFmtId="2" fontId="17" fillId="0" borderId="24" xfId="69" applyNumberFormat="1" applyFont="1" applyFill="1" applyBorder="1" applyAlignment="1">
      <alignment horizontal="center"/>
      <protection/>
    </xf>
    <xf numFmtId="0" fontId="2" fillId="0" borderId="13" xfId="69" applyFont="1" applyFill="1" applyBorder="1">
      <alignment/>
      <protection/>
    </xf>
    <xf numFmtId="0" fontId="17" fillId="0" borderId="36" xfId="69" applyFont="1" applyFill="1" applyBorder="1" applyAlignment="1">
      <alignment vertical="top" wrapText="1"/>
      <protection/>
    </xf>
    <xf numFmtId="0" fontId="2" fillId="0" borderId="37" xfId="69" applyFont="1" applyFill="1" applyBorder="1">
      <alignment/>
      <protection/>
    </xf>
    <xf numFmtId="2" fontId="18" fillId="0" borderId="0" xfId="69" applyNumberFormat="1" applyFont="1" applyFill="1" applyAlignment="1">
      <alignment horizontal="center"/>
      <protection/>
    </xf>
    <xf numFmtId="0" fontId="17" fillId="0" borderId="0" xfId="69" applyFont="1" applyFill="1" applyBorder="1" applyAlignment="1">
      <alignment horizontal="right"/>
      <protection/>
    </xf>
    <xf numFmtId="2" fontId="17" fillId="0" borderId="0" xfId="69" applyNumberFormat="1" applyFont="1" applyFill="1" applyBorder="1" applyAlignment="1">
      <alignment horizontal="right"/>
      <protection/>
    </xf>
    <xf numFmtId="3" fontId="2" fillId="0" borderId="0" xfId="73" applyNumberFormat="1" applyFont="1" applyFill="1" applyAlignment="1">
      <alignment wrapText="1"/>
      <protection/>
    </xf>
    <xf numFmtId="2" fontId="17" fillId="0" borderId="23" xfId="73" applyNumberFormat="1" applyFont="1" applyFill="1" applyBorder="1">
      <alignment/>
      <protection/>
    </xf>
    <xf numFmtId="2" fontId="17" fillId="0" borderId="22" xfId="73" applyNumberFormat="1" applyFont="1" applyFill="1" applyBorder="1">
      <alignment/>
      <protection/>
    </xf>
    <xf numFmtId="2" fontId="17" fillId="0" borderId="22" xfId="69" applyNumberFormat="1" applyFont="1" applyFill="1" applyBorder="1" applyAlignment="1">
      <alignment horizontal="right"/>
      <protection/>
    </xf>
    <xf numFmtId="0" fontId="17" fillId="0" borderId="22" xfId="69" applyFont="1" applyFill="1" applyBorder="1">
      <alignment/>
      <protection/>
    </xf>
    <xf numFmtId="2" fontId="17" fillId="0" borderId="32" xfId="69" applyNumberFormat="1" applyFont="1" applyFill="1" applyBorder="1" applyAlignment="1">
      <alignment horizontal="right"/>
      <protection/>
    </xf>
    <xf numFmtId="164" fontId="17" fillId="0" borderId="28" xfId="69" applyNumberFormat="1" applyFont="1" applyFill="1" applyBorder="1" applyAlignment="1">
      <alignment horizontal="right"/>
      <protection/>
    </xf>
    <xf numFmtId="0" fontId="17" fillId="0" borderId="32" xfId="69" applyFont="1" applyFill="1" applyBorder="1">
      <alignment/>
      <protection/>
    </xf>
    <xf numFmtId="10" fontId="17" fillId="0" borderId="31" xfId="73" applyNumberFormat="1" applyFont="1" applyFill="1" applyBorder="1" applyAlignment="1">
      <alignment horizontal="right"/>
      <protection/>
    </xf>
    <xf numFmtId="0" fontId="17" fillId="0" borderId="31" xfId="69" applyFont="1" applyFill="1" applyBorder="1" applyAlignment="1">
      <alignment/>
      <protection/>
    </xf>
    <xf numFmtId="2" fontId="17" fillId="0" borderId="31" xfId="69" applyNumberFormat="1" applyFont="1" applyFill="1" applyBorder="1" applyAlignment="1">
      <alignment horizontal="centerContinuous"/>
      <protection/>
    </xf>
    <xf numFmtId="0" fontId="17" fillId="0" borderId="23" xfId="69" applyFont="1" applyFill="1" applyBorder="1" applyAlignment="1">
      <alignment/>
      <protection/>
    </xf>
    <xf numFmtId="0" fontId="17" fillId="0" borderId="22" xfId="69" applyFont="1" applyFill="1" applyBorder="1" applyAlignment="1">
      <alignment wrapText="1"/>
      <protection/>
    </xf>
    <xf numFmtId="3" fontId="17" fillId="0" borderId="24" xfId="73" applyNumberFormat="1" applyFont="1" applyFill="1" applyBorder="1">
      <alignment/>
      <protection/>
    </xf>
    <xf numFmtId="9" fontId="17" fillId="0" borderId="0" xfId="73" applyNumberFormat="1" applyFont="1" applyFill="1" applyAlignment="1">
      <alignment horizontal="centerContinuous"/>
      <protection/>
    </xf>
    <xf numFmtId="3" fontId="18" fillId="0" borderId="0" xfId="73" applyNumberFormat="1" applyFont="1" applyFill="1" applyAlignment="1">
      <alignment horizontal="centerContinuous"/>
      <protection/>
    </xf>
    <xf numFmtId="3" fontId="17" fillId="0" borderId="32" xfId="73" applyNumberFormat="1" applyFont="1" applyFill="1" applyBorder="1">
      <alignment/>
      <protection/>
    </xf>
    <xf numFmtId="2" fontId="17" fillId="0" borderId="32" xfId="73" applyNumberFormat="1" applyFont="1" applyFill="1" applyBorder="1">
      <alignment/>
      <protection/>
    </xf>
    <xf numFmtId="3" fontId="17" fillId="0" borderId="14" xfId="73" applyNumberFormat="1" applyFont="1" applyFill="1" applyBorder="1" applyAlignment="1">
      <alignment horizontal="right"/>
      <protection/>
    </xf>
    <xf numFmtId="3" fontId="17" fillId="0" borderId="22" xfId="73" applyNumberFormat="1" applyFont="1" applyFill="1" applyBorder="1" applyAlignment="1">
      <alignment horizontal="centerContinuous"/>
      <protection/>
    </xf>
    <xf numFmtId="0" fontId="18" fillId="0" borderId="0" xfId="69" applyFont="1" applyFill="1" applyBorder="1">
      <alignment/>
      <protection/>
    </xf>
    <xf numFmtId="0" fontId="2" fillId="0" borderId="0" xfId="70" applyFont="1" applyFill="1">
      <alignment/>
      <protection/>
    </xf>
    <xf numFmtId="3" fontId="14" fillId="0" borderId="0" xfId="73" applyNumberFormat="1" applyFont="1" applyFill="1">
      <alignment/>
      <protection/>
    </xf>
    <xf numFmtId="2" fontId="2" fillId="0" borderId="0" xfId="73" applyNumberFormat="1" applyFont="1" applyFill="1" applyBorder="1" applyAlignment="1">
      <alignment horizontal="center"/>
      <protection/>
    </xf>
    <xf numFmtId="3" fontId="2" fillId="0" borderId="0" xfId="73" applyNumberFormat="1" applyFont="1" applyFill="1" applyBorder="1" applyAlignment="1">
      <alignment horizontal="center"/>
      <protection/>
    </xf>
    <xf numFmtId="3" fontId="13" fillId="0" borderId="0" xfId="73" applyNumberFormat="1" applyFont="1" applyFill="1" applyBorder="1">
      <alignment/>
      <protection/>
    </xf>
    <xf numFmtId="0" fontId="13" fillId="0" borderId="0" xfId="73" applyFont="1" applyFill="1" applyBorder="1">
      <alignment/>
      <protection/>
    </xf>
    <xf numFmtId="4" fontId="2" fillId="0" borderId="16" xfId="73" applyNumberFormat="1" applyFont="1" applyFill="1" applyBorder="1" applyAlignment="1">
      <alignment horizontal="center"/>
      <protection/>
    </xf>
    <xf numFmtId="4" fontId="2" fillId="0" borderId="15" xfId="73" applyNumberFormat="1" applyFont="1" applyFill="1" applyBorder="1" applyAlignment="1">
      <alignment horizontal="center"/>
      <protection/>
    </xf>
    <xf numFmtId="3" fontId="2" fillId="0" borderId="16" xfId="73" applyNumberFormat="1" applyFont="1" applyFill="1" applyBorder="1" applyAlignment="1">
      <alignment horizontal="center"/>
      <protection/>
    </xf>
    <xf numFmtId="3" fontId="2" fillId="0" borderId="23" xfId="73" applyNumberFormat="1" applyFont="1" applyFill="1" applyBorder="1" applyAlignment="1">
      <alignment horizontal="center"/>
      <protection/>
    </xf>
    <xf numFmtId="0" fontId="2" fillId="0" borderId="16" xfId="73" applyFont="1" applyFill="1" applyBorder="1">
      <alignment/>
      <protection/>
    </xf>
    <xf numFmtId="0" fontId="2" fillId="0" borderId="15" xfId="73" applyFont="1" applyFill="1" applyBorder="1">
      <alignment/>
      <protection/>
    </xf>
    <xf numFmtId="3" fontId="13" fillId="0" borderId="0" xfId="73" applyNumberFormat="1" applyFont="1" applyFill="1">
      <alignment/>
      <protection/>
    </xf>
    <xf numFmtId="4" fontId="2" fillId="0" borderId="17" xfId="73" applyNumberFormat="1" applyFont="1" applyFill="1" applyBorder="1" applyAlignment="1">
      <alignment horizontal="center"/>
      <protection/>
    </xf>
    <xf numFmtId="4" fontId="2" fillId="0" borderId="14" xfId="73" applyNumberFormat="1" applyFont="1" applyFill="1" applyBorder="1" applyAlignment="1">
      <alignment horizontal="center"/>
      <protection/>
    </xf>
    <xf numFmtId="3" fontId="2" fillId="0" borderId="17" xfId="73" applyNumberFormat="1" applyFont="1" applyFill="1" applyBorder="1" applyAlignment="1">
      <alignment horizontal="center"/>
      <protection/>
    </xf>
    <xf numFmtId="3" fontId="2" fillId="0" borderId="22" xfId="73" applyNumberFormat="1" applyFont="1" applyFill="1" applyBorder="1" applyAlignment="1">
      <alignment horizontal="center"/>
      <protection/>
    </xf>
    <xf numFmtId="3" fontId="2" fillId="0" borderId="14" xfId="73" applyNumberFormat="1" applyFont="1" applyFill="1" applyBorder="1" applyAlignment="1">
      <alignment horizontal="center"/>
      <protection/>
    </xf>
    <xf numFmtId="0" fontId="2" fillId="0" borderId="17" xfId="73" applyFont="1" applyFill="1" applyBorder="1">
      <alignment/>
      <protection/>
    </xf>
    <xf numFmtId="0" fontId="2" fillId="0" borderId="14" xfId="73" applyFont="1" applyFill="1" applyBorder="1">
      <alignment/>
      <protection/>
    </xf>
    <xf numFmtId="4" fontId="2" fillId="0" borderId="30" xfId="73" applyNumberFormat="1" applyFont="1" applyFill="1" applyBorder="1" applyAlignment="1">
      <alignment horizontal="center"/>
      <protection/>
    </xf>
    <xf numFmtId="4" fontId="2" fillId="0" borderId="28" xfId="73" applyNumberFormat="1" applyFont="1" applyFill="1" applyBorder="1" applyAlignment="1">
      <alignment horizontal="center"/>
      <protection/>
    </xf>
    <xf numFmtId="3" fontId="2" fillId="0" borderId="30" xfId="73" applyNumberFormat="1" applyFont="1" applyFill="1" applyBorder="1" applyAlignment="1">
      <alignment horizontal="center"/>
      <protection/>
    </xf>
    <xf numFmtId="3" fontId="2" fillId="0" borderId="32" xfId="73" applyNumberFormat="1" applyFont="1" applyFill="1" applyBorder="1" applyAlignment="1">
      <alignment horizontal="center"/>
      <protection/>
    </xf>
    <xf numFmtId="3" fontId="2" fillId="0" borderId="28" xfId="73" applyNumberFormat="1" applyFont="1" applyFill="1" applyBorder="1" applyAlignment="1">
      <alignment horizontal="center"/>
      <protection/>
    </xf>
    <xf numFmtId="0" fontId="2" fillId="0" borderId="30" xfId="73" applyFont="1" applyFill="1" applyBorder="1">
      <alignment/>
      <protection/>
    </xf>
    <xf numFmtId="0" fontId="2" fillId="0" borderId="28" xfId="73" applyFont="1" applyFill="1" applyBorder="1">
      <alignment/>
      <protection/>
    </xf>
    <xf numFmtId="164" fontId="2" fillId="0" borderId="22" xfId="73" applyNumberFormat="1" applyFont="1" applyFill="1" applyBorder="1" applyAlignment="1">
      <alignment horizontal="center"/>
      <protection/>
    </xf>
    <xf numFmtId="164" fontId="2" fillId="0" borderId="32" xfId="73" applyNumberFormat="1" applyFont="1" applyFill="1" applyBorder="1" applyAlignment="1">
      <alignment horizontal="center"/>
      <protection/>
    </xf>
    <xf numFmtId="4" fontId="2" fillId="0" borderId="13" xfId="73" applyNumberFormat="1" applyFont="1" applyFill="1" applyBorder="1" applyAlignment="1">
      <alignment horizontal="center"/>
      <protection/>
    </xf>
    <xf numFmtId="4" fontId="2" fillId="0" borderId="4" xfId="73" applyNumberFormat="1" applyFont="1" applyFill="1" applyBorder="1" applyAlignment="1">
      <alignment horizontal="center"/>
      <protection/>
    </xf>
    <xf numFmtId="3" fontId="2" fillId="0" borderId="13" xfId="73" applyNumberFormat="1" applyFont="1" applyFill="1" applyBorder="1" applyAlignment="1">
      <alignment horizontal="center"/>
      <protection/>
    </xf>
    <xf numFmtId="3" fontId="2" fillId="0" borderId="24" xfId="73" applyNumberFormat="1" applyFont="1" applyFill="1" applyBorder="1" applyAlignment="1">
      <alignment horizontal="center"/>
      <protection/>
    </xf>
    <xf numFmtId="0" fontId="2" fillId="0" borderId="13" xfId="73" applyFont="1" applyFill="1" applyBorder="1">
      <alignment/>
      <protection/>
    </xf>
    <xf numFmtId="0" fontId="2" fillId="0" borderId="4" xfId="73" applyFont="1" applyFill="1" applyBorder="1">
      <alignment/>
      <protection/>
    </xf>
    <xf numFmtId="3" fontId="2" fillId="0" borderId="16" xfId="73" applyNumberFormat="1" applyFont="1" applyFill="1" applyBorder="1">
      <alignment/>
      <protection/>
    </xf>
    <xf numFmtId="0" fontId="2" fillId="0" borderId="23" xfId="73" applyFont="1" applyFill="1" applyBorder="1">
      <alignment/>
      <protection/>
    </xf>
    <xf numFmtId="3" fontId="2" fillId="0" borderId="17" xfId="73" applyNumberFormat="1" applyFont="1" applyFill="1" applyBorder="1">
      <alignment/>
      <protection/>
    </xf>
    <xf numFmtId="3" fontId="2" fillId="0" borderId="0" xfId="73" applyNumberFormat="1" applyFont="1" applyFill="1" applyBorder="1" applyAlignment="1">
      <alignment horizontal="centerContinuous"/>
      <protection/>
    </xf>
    <xf numFmtId="3" fontId="2" fillId="0" borderId="24" xfId="73" applyNumberFormat="1" applyFont="1" applyFill="1" applyBorder="1" applyAlignment="1">
      <alignment horizontal="centerContinuous"/>
      <protection/>
    </xf>
    <xf numFmtId="3" fontId="2" fillId="0" borderId="13" xfId="73" applyNumberFormat="1" applyFont="1" applyFill="1" applyBorder="1" applyAlignment="1">
      <alignment horizontal="centerContinuous"/>
      <protection/>
    </xf>
    <xf numFmtId="164" fontId="3" fillId="0" borderId="0" xfId="75" applyNumberFormat="1" applyFont="1" applyFill="1" applyBorder="1">
      <alignment/>
      <protection/>
    </xf>
    <xf numFmtId="3" fontId="2" fillId="0" borderId="0" xfId="0" applyNumberFormat="1" applyFont="1" applyAlignment="1">
      <alignment/>
    </xf>
    <xf numFmtId="0" fontId="2" fillId="0" borderId="22" xfId="73" applyFont="1" applyFill="1" applyBorder="1">
      <alignment/>
      <protection/>
    </xf>
    <xf numFmtId="0" fontId="2" fillId="0" borderId="32" xfId="73" applyFont="1" applyFill="1" applyBorder="1">
      <alignment/>
      <protection/>
    </xf>
    <xf numFmtId="3" fontId="2" fillId="0" borderId="23" xfId="73" applyNumberFormat="1" applyFont="1" applyFill="1" applyBorder="1">
      <alignment/>
      <protection/>
    </xf>
    <xf numFmtId="0" fontId="3" fillId="0" borderId="0" xfId="69" applyFont="1" applyFill="1">
      <alignment/>
      <protection/>
    </xf>
    <xf numFmtId="0" fontId="2" fillId="0" borderId="0" xfId="69" applyFont="1" applyFill="1" applyAlignment="1">
      <alignment horizontal="right"/>
      <protection/>
    </xf>
    <xf numFmtId="3" fontId="2" fillId="0" borderId="24" xfId="73" applyNumberFormat="1" applyFont="1" applyFill="1" applyBorder="1" applyAlignment="1">
      <alignment horizontal="right"/>
      <protection/>
    </xf>
    <xf numFmtId="3" fontId="2" fillId="0" borderId="31" xfId="73" applyNumberFormat="1" applyFont="1" applyFill="1" applyBorder="1" applyAlignment="1">
      <alignment horizontal="right"/>
      <protection/>
    </xf>
    <xf numFmtId="0" fontId="13" fillId="0" borderId="0" xfId="73" applyFont="1" applyFill="1">
      <alignment/>
      <protection/>
    </xf>
    <xf numFmtId="2" fontId="2" fillId="0" borderId="0" xfId="73" applyNumberFormat="1" applyFont="1" applyFill="1">
      <alignment/>
      <protection/>
    </xf>
    <xf numFmtId="0" fontId="13" fillId="0" borderId="0" xfId="73" applyFont="1" applyFill="1" applyAlignment="1">
      <alignment horizontal="right"/>
      <protection/>
    </xf>
    <xf numFmtId="3" fontId="2" fillId="0" borderId="22" xfId="73" applyNumberFormat="1" applyFont="1" applyFill="1" applyBorder="1" applyAlignment="1">
      <alignment horizontal="right"/>
      <protection/>
    </xf>
    <xf numFmtId="3" fontId="2" fillId="0" borderId="34" xfId="73" applyNumberFormat="1" applyFont="1" applyFill="1" applyBorder="1" applyAlignment="1">
      <alignment horizontal="right"/>
      <protection/>
    </xf>
    <xf numFmtId="3" fontId="2" fillId="0" borderId="28" xfId="73" applyNumberFormat="1" applyFont="1" applyFill="1" applyBorder="1">
      <alignment/>
      <protection/>
    </xf>
    <xf numFmtId="2" fontId="2" fillId="0" borderId="29" xfId="73" applyNumberFormat="1" applyFont="1" applyFill="1" applyBorder="1">
      <alignment/>
      <protection/>
    </xf>
    <xf numFmtId="3" fontId="2" fillId="0" borderId="32" xfId="73" applyNumberFormat="1" applyFont="1" applyFill="1" applyBorder="1" applyAlignment="1">
      <alignment horizontal="right"/>
      <protection/>
    </xf>
    <xf numFmtId="2" fontId="2" fillId="0" borderId="30" xfId="73" applyNumberFormat="1" applyFont="1" applyFill="1" applyBorder="1">
      <alignment/>
      <protection/>
    </xf>
    <xf numFmtId="2" fontId="2" fillId="0" borderId="21" xfId="73" applyNumberFormat="1" applyFont="1" applyFill="1" applyBorder="1">
      <alignment/>
      <protection/>
    </xf>
    <xf numFmtId="3" fontId="2" fillId="0" borderId="23" xfId="73" applyNumberFormat="1" applyFont="1" applyFill="1" applyBorder="1" applyAlignment="1">
      <alignment horizontal="right"/>
      <protection/>
    </xf>
    <xf numFmtId="3" fontId="2" fillId="0" borderId="0" xfId="73" applyNumberFormat="1" applyFont="1" applyFill="1" applyBorder="1" applyAlignment="1">
      <alignment horizontal="right"/>
      <protection/>
    </xf>
    <xf numFmtId="164" fontId="2" fillId="0" borderId="0" xfId="69" applyNumberFormat="1" applyFont="1" applyFill="1" applyBorder="1">
      <alignment/>
      <protection/>
    </xf>
    <xf numFmtId="2" fontId="2" fillId="0" borderId="0" xfId="69" applyNumberFormat="1" applyFont="1" applyFill="1" applyBorder="1">
      <alignment/>
      <protection/>
    </xf>
    <xf numFmtId="164" fontId="2" fillId="0" borderId="0" xfId="69" applyNumberFormat="1" applyFont="1" applyFill="1" applyBorder="1" applyAlignment="1">
      <alignment horizontal="right"/>
      <protection/>
    </xf>
    <xf numFmtId="0" fontId="2" fillId="0" borderId="4" xfId="69" applyFont="1" applyFill="1" applyBorder="1">
      <alignment/>
      <protection/>
    </xf>
    <xf numFmtId="0" fontId="2" fillId="0" borderId="31" xfId="69" applyFont="1" applyFill="1" applyBorder="1" applyAlignment="1">
      <alignment horizontal="center"/>
      <protection/>
    </xf>
    <xf numFmtId="0" fontId="2" fillId="0" borderId="31" xfId="69" applyFont="1" applyFill="1" applyBorder="1" applyAlignment="1">
      <alignment horizontal="right"/>
      <protection/>
    </xf>
    <xf numFmtId="0" fontId="2" fillId="0" borderId="15" xfId="69" applyFont="1" applyFill="1" applyBorder="1">
      <alignment/>
      <protection/>
    </xf>
    <xf numFmtId="164" fontId="2" fillId="0" borderId="24" xfId="69" applyNumberFormat="1" applyFont="1" applyFill="1" applyBorder="1">
      <alignment/>
      <protection/>
    </xf>
    <xf numFmtId="2" fontId="2" fillId="0" borderId="24" xfId="69" applyNumberFormat="1" applyFont="1" applyFill="1" applyBorder="1">
      <alignment/>
      <protection/>
    </xf>
    <xf numFmtId="164" fontId="2" fillId="0" borderId="24" xfId="69" applyNumberFormat="1" applyFont="1" applyFill="1" applyBorder="1" applyAlignment="1">
      <alignment horizontal="right"/>
      <protection/>
    </xf>
    <xf numFmtId="0" fontId="2" fillId="0" borderId="14" xfId="69" applyFont="1" applyFill="1" applyBorder="1">
      <alignment/>
      <protection/>
    </xf>
    <xf numFmtId="164" fontId="2" fillId="0" borderId="22" xfId="69" applyNumberFormat="1" applyFont="1" applyFill="1" applyBorder="1">
      <alignment/>
      <protection/>
    </xf>
    <xf numFmtId="2" fontId="2" fillId="0" borderId="22" xfId="69" applyNumberFormat="1" applyFont="1" applyFill="1" applyBorder="1">
      <alignment/>
      <protection/>
    </xf>
    <xf numFmtId="164" fontId="2" fillId="0" borderId="22" xfId="69" applyNumberFormat="1" applyFont="1" applyFill="1" applyBorder="1" applyAlignment="1">
      <alignment horizontal="right"/>
      <protection/>
    </xf>
    <xf numFmtId="164" fontId="2" fillId="0" borderId="32" xfId="69" applyNumberFormat="1" applyFont="1" applyFill="1" applyBorder="1">
      <alignment/>
      <protection/>
    </xf>
    <xf numFmtId="2" fontId="2" fillId="0" borderId="32" xfId="69" applyNumberFormat="1" applyFont="1" applyFill="1" applyBorder="1">
      <alignment/>
      <protection/>
    </xf>
    <xf numFmtId="164" fontId="2" fillId="0" borderId="32" xfId="69" applyNumberFormat="1" applyFont="1" applyFill="1" applyBorder="1" applyAlignment="1">
      <alignment horizontal="right"/>
      <protection/>
    </xf>
    <xf numFmtId="2" fontId="2" fillId="0" borderId="17" xfId="69" applyNumberFormat="1" applyFont="1" applyFill="1" applyBorder="1">
      <alignment/>
      <protection/>
    </xf>
    <xf numFmtId="3" fontId="2" fillId="0" borderId="22" xfId="73" applyNumberFormat="1" applyFont="1" applyFill="1" applyBorder="1">
      <alignment/>
      <protection/>
    </xf>
    <xf numFmtId="0" fontId="2" fillId="0" borderId="23" xfId="73" applyNumberFormat="1" applyFont="1" applyFill="1" applyBorder="1">
      <alignment/>
      <protection/>
    </xf>
    <xf numFmtId="164" fontId="2" fillId="0" borderId="23" xfId="69" applyNumberFormat="1" applyFont="1" applyFill="1" applyBorder="1">
      <alignment/>
      <protection/>
    </xf>
    <xf numFmtId="2" fontId="2" fillId="0" borderId="23" xfId="69" applyNumberFormat="1" applyFont="1" applyFill="1" applyBorder="1">
      <alignment/>
      <protection/>
    </xf>
    <xf numFmtId="164" fontId="2" fillId="0" borderId="23" xfId="69" applyNumberFormat="1" applyFont="1" applyFill="1" applyBorder="1" applyAlignment="1">
      <alignment horizontal="right"/>
      <protection/>
    </xf>
    <xf numFmtId="3" fontId="2" fillId="0" borderId="38" xfId="73" applyNumberFormat="1" applyFont="1" applyFill="1" applyBorder="1">
      <alignment/>
      <protection/>
    </xf>
    <xf numFmtId="164" fontId="2" fillId="0" borderId="39" xfId="69" applyNumberFormat="1" applyFont="1" applyFill="1" applyBorder="1">
      <alignment/>
      <protection/>
    </xf>
    <xf numFmtId="2" fontId="2" fillId="0" borderId="39" xfId="69" applyNumberFormat="1" applyFont="1" applyFill="1" applyBorder="1">
      <alignment/>
      <protection/>
    </xf>
    <xf numFmtId="164" fontId="2" fillId="0" borderId="39" xfId="69" applyNumberFormat="1" applyFont="1" applyFill="1" applyBorder="1" applyAlignment="1">
      <alignment horizontal="right"/>
      <protection/>
    </xf>
    <xf numFmtId="3" fontId="2" fillId="0" borderId="15" xfId="73" applyNumberFormat="1" applyFont="1" applyBorder="1" applyAlignment="1">
      <alignment horizontal="center"/>
      <protection/>
    </xf>
    <xf numFmtId="3" fontId="2" fillId="0" borderId="16" xfId="73" applyNumberFormat="1" applyFont="1" applyBorder="1" applyAlignment="1">
      <alignment horizontal="center"/>
      <protection/>
    </xf>
    <xf numFmtId="3" fontId="2" fillId="0" borderId="0" xfId="73" applyNumberFormat="1" applyFont="1" applyFill="1" applyBorder="1" applyAlignment="1">
      <alignment horizontal="left" vertical="top" wrapText="1"/>
      <protection/>
    </xf>
    <xf numFmtId="0" fontId="2" fillId="0" borderId="24" xfId="69" applyFont="1" applyFill="1" applyBorder="1" applyAlignment="1">
      <alignment horizontal="center"/>
      <protection/>
    </xf>
    <xf numFmtId="0" fontId="3" fillId="0" borderId="0" xfId="69" applyFont="1" applyFill="1" applyAlignment="1">
      <alignment horizontal="center"/>
      <protection/>
    </xf>
    <xf numFmtId="0" fontId="2" fillId="0" borderId="31" xfId="69" applyFont="1" applyFill="1" applyBorder="1" applyAlignment="1">
      <alignment horizontal="center"/>
      <protection/>
    </xf>
    <xf numFmtId="0" fontId="3" fillId="0" borderId="0" xfId="69" applyFont="1" applyFill="1" applyBorder="1" applyAlignment="1">
      <alignment horizontal="center" vertical="center"/>
      <protection/>
    </xf>
    <xf numFmtId="0" fontId="18" fillId="0" borderId="0" xfId="69" applyFont="1" applyFill="1" applyAlignment="1">
      <alignment horizontal="center"/>
      <protection/>
    </xf>
    <xf numFmtId="2" fontId="17" fillId="0" borderId="25" xfId="69" applyNumberFormat="1" applyFont="1" applyFill="1" applyBorder="1" applyAlignment="1">
      <alignment vertical="top" wrapText="1"/>
      <protection/>
    </xf>
    <xf numFmtId="2" fontId="17" fillId="0" borderId="26" xfId="69" applyNumberFormat="1" applyFont="1" applyFill="1" applyBorder="1" applyAlignment="1">
      <alignment vertical="top" wrapText="1"/>
      <protection/>
    </xf>
    <xf numFmtId="2" fontId="17" fillId="0" borderId="27" xfId="69" applyNumberFormat="1" applyFont="1" applyFill="1" applyBorder="1" applyAlignment="1">
      <alignment vertical="top" wrapText="1"/>
      <protection/>
    </xf>
    <xf numFmtId="0" fontId="17" fillId="0" borderId="40" xfId="69" applyFont="1" applyFill="1" applyBorder="1" applyAlignment="1">
      <alignment horizontal="center" vertical="center"/>
      <protection/>
    </xf>
    <xf numFmtId="0" fontId="17" fillId="0" borderId="14" xfId="69" applyFont="1" applyFill="1" applyBorder="1" applyAlignment="1">
      <alignment horizontal="center" vertical="center"/>
      <protection/>
    </xf>
    <xf numFmtId="0" fontId="17" fillId="0" borderId="15" xfId="69" applyFont="1" applyFill="1" applyBorder="1" applyAlignment="1">
      <alignment horizontal="center" vertical="center"/>
      <protection/>
    </xf>
    <xf numFmtId="3" fontId="17" fillId="0" borderId="18" xfId="73" applyNumberFormat="1" applyFont="1" applyFill="1" applyBorder="1" applyAlignment="1">
      <alignment horizontal="center"/>
      <protection/>
    </xf>
    <xf numFmtId="3" fontId="17" fillId="0" borderId="20" xfId="73" applyNumberFormat="1" applyFont="1" applyFill="1" applyBorder="1" applyAlignment="1">
      <alignment horizontal="center"/>
      <protection/>
    </xf>
    <xf numFmtId="3" fontId="2" fillId="0" borderId="0" xfId="73" applyNumberFormat="1" applyFont="1" applyFill="1" applyAlignment="1">
      <alignment horizontal="left" vertical="top" wrapText="1"/>
      <protection/>
    </xf>
    <xf numFmtId="3" fontId="18" fillId="0" borderId="0" xfId="73" applyNumberFormat="1" applyFont="1" applyFill="1" applyAlignment="1">
      <alignment horizontal="center"/>
      <protection/>
    </xf>
    <xf numFmtId="3" fontId="18" fillId="0" borderId="4" xfId="73" applyNumberFormat="1" applyFont="1" applyFill="1" applyBorder="1" applyAlignment="1">
      <alignment horizontal="left" vertical="top" wrapText="1"/>
      <protection/>
    </xf>
    <xf numFmtId="0" fontId="0" fillId="0" borderId="12" xfId="69" applyFill="1" applyBorder="1" applyAlignment="1">
      <alignment horizontal="left" vertical="top" wrapText="1"/>
      <protection/>
    </xf>
    <xf numFmtId="0" fontId="0" fillId="0" borderId="13" xfId="69" applyFill="1" applyBorder="1" applyAlignment="1">
      <alignment horizontal="left" vertical="top" wrapText="1"/>
      <protection/>
    </xf>
    <xf numFmtId="0" fontId="0" fillId="0" borderId="15" xfId="69" applyFill="1" applyBorder="1" applyAlignment="1">
      <alignment horizontal="left" vertical="top" wrapText="1"/>
      <protection/>
    </xf>
    <xf numFmtId="0" fontId="0" fillId="0" borderId="21" xfId="69" applyFill="1" applyBorder="1" applyAlignment="1">
      <alignment horizontal="left" vertical="top" wrapText="1"/>
      <protection/>
    </xf>
    <xf numFmtId="0" fontId="0" fillId="0" borderId="16" xfId="69" applyFill="1" applyBorder="1" applyAlignment="1">
      <alignment horizontal="left" vertical="top" wrapText="1"/>
      <protection/>
    </xf>
    <xf numFmtId="3" fontId="18" fillId="0" borderId="4" xfId="73" applyNumberFormat="1" applyFont="1" applyFill="1" applyBorder="1" applyAlignment="1">
      <alignment horizontal="center" vertical="center"/>
      <protection/>
    </xf>
    <xf numFmtId="3" fontId="18" fillId="0" borderId="12" xfId="73" applyNumberFormat="1" applyFont="1" applyFill="1" applyBorder="1" applyAlignment="1">
      <alignment horizontal="center" vertical="center"/>
      <protection/>
    </xf>
    <xf numFmtId="3" fontId="18" fillId="0" borderId="13" xfId="73" applyNumberFormat="1" applyFont="1" applyFill="1" applyBorder="1" applyAlignment="1">
      <alignment horizontal="center" vertical="center"/>
      <protection/>
    </xf>
    <xf numFmtId="3" fontId="18" fillId="0" borderId="15" xfId="73" applyNumberFormat="1" applyFont="1" applyFill="1" applyBorder="1" applyAlignment="1">
      <alignment horizontal="center" vertical="center"/>
      <protection/>
    </xf>
    <xf numFmtId="3" fontId="18" fillId="0" borderId="21" xfId="73" applyNumberFormat="1" applyFont="1" applyFill="1" applyBorder="1" applyAlignment="1">
      <alignment horizontal="center" vertical="center"/>
      <protection/>
    </xf>
    <xf numFmtId="3" fontId="18" fillId="0" borderId="16" xfId="73" applyNumberFormat="1" applyFont="1" applyFill="1" applyBorder="1" applyAlignment="1">
      <alignment horizontal="center" vertical="center"/>
      <protection/>
    </xf>
    <xf numFmtId="0" fontId="3" fillId="0" borderId="0" xfId="73" applyFont="1" applyFill="1" applyBorder="1" applyAlignment="1">
      <alignment horizontal="center"/>
      <protection/>
    </xf>
    <xf numFmtId="4" fontId="2" fillId="0" borderId="4" xfId="73" applyNumberFormat="1" applyFont="1" applyFill="1" applyBorder="1" applyAlignment="1">
      <alignment horizontal="center"/>
      <protection/>
    </xf>
    <xf numFmtId="4" fontId="2" fillId="0" borderId="13" xfId="73" applyNumberFormat="1" applyFont="1" applyFill="1" applyBorder="1" applyAlignment="1">
      <alignment horizontal="center"/>
      <protection/>
    </xf>
    <xf numFmtId="3" fontId="3" fillId="0" borderId="0" xfId="73" applyNumberFormat="1" applyFont="1" applyFill="1" applyAlignment="1">
      <alignment horizontal="center"/>
      <protection/>
    </xf>
    <xf numFmtId="0" fontId="2" fillId="0" borderId="0" xfId="0" applyFont="1" applyFill="1" applyAlignment="1">
      <alignment horizontal="left" vertical="top" wrapText="1"/>
    </xf>
    <xf numFmtId="0" fontId="2" fillId="0" borderId="0" xfId="0" applyFont="1" applyFill="1" applyAlignment="1">
      <alignment horizontal="left" wrapText="1"/>
    </xf>
    <xf numFmtId="0" fontId="2" fillId="0" borderId="0" xfId="72" applyFont="1" applyFill="1" applyAlignment="1">
      <alignment horizontal="left" wrapText="1"/>
      <protection/>
    </xf>
    <xf numFmtId="3" fontId="2" fillId="0" borderId="14" xfId="73" applyNumberFormat="1" applyFont="1" applyBorder="1" applyAlignment="1">
      <alignment horizontal="center"/>
      <protection/>
    </xf>
    <xf numFmtId="3" fontId="2" fillId="0" borderId="17" xfId="73" applyNumberFormat="1" applyFont="1" applyBorder="1" applyAlignment="1">
      <alignment horizontal="center"/>
      <protection/>
    </xf>
    <xf numFmtId="0" fontId="3" fillId="0" borderId="0" xfId="73" applyFont="1" applyAlignment="1">
      <alignment horizontal="center"/>
      <protection/>
    </xf>
  </cellXfs>
  <cellStyles count="70">
    <cellStyle name="Normal" xfId="0"/>
    <cellStyle name="0" xfId="15"/>
    <cellStyle name="0.0" xfId="16"/>
    <cellStyle name="0.0000"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Berekening" xfId="42"/>
    <cellStyle name="Controlecel" xfId="43"/>
    <cellStyle name="decimalen" xfId="44"/>
    <cellStyle name="decimalenpunt2" xfId="45"/>
    <cellStyle name="Gekoppelde cel" xfId="46"/>
    <cellStyle name="Goed" xfId="47"/>
    <cellStyle name="Header" xfId="48"/>
    <cellStyle name="Invoer" xfId="49"/>
    <cellStyle name="Comma" xfId="50"/>
    <cellStyle name="Comma [0]" xfId="51"/>
    <cellStyle name="komma1nul" xfId="52"/>
    <cellStyle name="komma2nul" xfId="53"/>
    <cellStyle name="Kop 1" xfId="54"/>
    <cellStyle name="Kop 2" xfId="55"/>
    <cellStyle name="Kop 3" xfId="56"/>
    <cellStyle name="Kop 4" xfId="57"/>
    <cellStyle name="Netten_1" xfId="58"/>
    <cellStyle name="Neutraal" xfId="59"/>
    <cellStyle name="nieuw" xfId="60"/>
    <cellStyle name="Niveau" xfId="61"/>
    <cellStyle name="Notitie" xfId="62"/>
    <cellStyle name="Ongeldig" xfId="63"/>
    <cellStyle name="perc1nul" xfId="64"/>
    <cellStyle name="perc2nul" xfId="65"/>
    <cellStyle name="perc3nul" xfId="66"/>
    <cellStyle name="perc4" xfId="67"/>
    <cellStyle name="Percent" xfId="68"/>
    <cellStyle name="Standaard 2" xfId="69"/>
    <cellStyle name="Standaard 3" xfId="70"/>
    <cellStyle name="Standaard_97EVO15" xfId="71"/>
    <cellStyle name="Standaard_bis-99" xfId="72"/>
    <cellStyle name="Standaard_evo9899" xfId="73"/>
    <cellStyle name="Standaard_evolutie type5" xfId="74"/>
    <cellStyle name="Standaard_l_hoger0203" xfId="75"/>
    <cellStyle name="Subtotaal" xfId="76"/>
    <cellStyle name="Titel" xfId="77"/>
    <cellStyle name="Totaal" xfId="78"/>
    <cellStyle name="Uitvoer" xfId="79"/>
    <cellStyle name="Currency" xfId="80"/>
    <cellStyle name="Currency [0]" xfId="81"/>
    <cellStyle name="Verklarende tekst" xfId="82"/>
    <cellStyle name="Waarschuwingstekst" xfId="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0</xdr:rowOff>
    </xdr:from>
    <xdr:to>
      <xdr:col>0</xdr:col>
      <xdr:colOff>0</xdr:colOff>
      <xdr:row>31</xdr:row>
      <xdr:rowOff>0</xdr:rowOff>
    </xdr:to>
    <xdr:sp>
      <xdr:nvSpPr>
        <xdr:cNvPr id="1" name="Rectangle 1"/>
        <xdr:cNvSpPr>
          <a:spLocks/>
        </xdr:cNvSpPr>
      </xdr:nvSpPr>
      <xdr:spPr>
        <a:xfrm>
          <a:off x="0" y="4181475"/>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47625</xdr:rowOff>
    </xdr:from>
    <xdr:to>
      <xdr:col>12</xdr:col>
      <xdr:colOff>9525</xdr:colOff>
      <xdr:row>15</xdr:row>
      <xdr:rowOff>76200</xdr:rowOff>
    </xdr:to>
    <xdr:sp>
      <xdr:nvSpPr>
        <xdr:cNvPr id="1" name="Text Box 1"/>
        <xdr:cNvSpPr txBox="1">
          <a:spLocks noChangeArrowheads="1"/>
        </xdr:cNvSpPr>
      </xdr:nvSpPr>
      <xdr:spPr>
        <a:xfrm>
          <a:off x="9525" y="228600"/>
          <a:ext cx="7658100" cy="227647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900" b="1" i="0" u="none" baseline="0">
              <a:solidFill>
                <a:srgbClr val="000000"/>
              </a:solidFill>
              <a:latin typeface="Arial"/>
              <a:ea typeface="Arial"/>
              <a:cs typeface="Arial"/>
            </a:rPr>
            <a:t>VOLWASSENENONDERWIJS</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Op 15 juni 2007 werd het nieuwe decreet betreffende het volwassenenonderwijs goedgekeurd.
</a:t>
          </a:r>
          <a:r>
            <a:rPr lang="en-US" cap="none" sz="900" b="0" i="0" u="none" baseline="0">
              <a:solidFill>
                <a:srgbClr val="000000"/>
              </a:solidFill>
              <a:latin typeface="Arial"/>
              <a:ea typeface="Arial"/>
              <a:cs typeface="Arial"/>
            </a:rPr>
            <a:t>De invoering van het decreet vanaf 1 september 2007 had invloed op de verzameling van gegevens over cursisten en opleidingsaanbod en vervolgens dus ook op de weergave van de tabellen die in het statistisch jaarboek van het schooljaar 2007-2008 gepubliceerd werden. Omdat de invoering van het nieuwe decreet eigenlijk kon gezien worden als een ‘trendbreuk’ in het statistisch materiaal, heeft de afdeling Volwassenenonderwijs er in dat overgangsjaar voor gekozen om de referteperiode op te splitsen in 2 periodes, nl. de periode vóór en ná de invoering van het decreet op 1/9/2007. Dit betekent concreet dat er per ‘onderwerp’ steeds een tabel opgenomen werd met cijfergegevens m.b.t. de referteperiode 1/2/2007 t.e.m. 31/8/2007 en een tabel met cijfergegevens voor de referteperiode 1/9/2007 t.e.m. 31/3/2008.
</a:t>
          </a:r>
          <a:r>
            <a:rPr lang="en-US" cap="none" sz="900" b="0" i="0" u="none" baseline="0">
              <a:solidFill>
                <a:srgbClr val="000000"/>
              </a:solidFill>
              <a:latin typeface="Arial"/>
              <a:ea typeface="Arial"/>
              <a:cs typeface="Arial"/>
            </a:rPr>
            <a:t>De cijfers in de beide referteperiodes dienden afzonderlijk beschouwd te worden en konden niet samengeteld worden.  Evenmin kon men ze vergeleken met cijfergegevens van voorgaande referteperiodes. Daarom werden ze niet opgenomen in de evolutietabellen.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Vanaf de referteperiode 1/4/2008 - 31/3/2009 kan opnieuw het aantal unieke inschrijvingen in een opleiding voor de hele referteperiode weergegeven worden. Een vergelijking met gegevens van vroegere referteperiodes is evenwel niet meer mogelijk.</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60</xdr:row>
      <xdr:rowOff>0</xdr:rowOff>
    </xdr:from>
    <xdr:to>
      <xdr:col>0</xdr:col>
      <xdr:colOff>0</xdr:colOff>
      <xdr:row>60</xdr:row>
      <xdr:rowOff>0</xdr:rowOff>
    </xdr:to>
    <xdr:sp>
      <xdr:nvSpPr>
        <xdr:cNvPr id="1" name="Rectangle 1"/>
        <xdr:cNvSpPr>
          <a:spLocks/>
        </xdr:cNvSpPr>
      </xdr:nvSpPr>
      <xdr:spPr>
        <a:xfrm>
          <a:off x="0" y="8486775"/>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16"/>
  <sheetViews>
    <sheetView tabSelected="1" zoomScalePageLayoutView="0" workbookViewId="0" topLeftCell="A1">
      <selection activeCell="O30" sqref="O30"/>
    </sheetView>
  </sheetViews>
  <sheetFormatPr defaultColWidth="9.140625" defaultRowHeight="12.75"/>
  <cols>
    <col min="1" max="1" width="11.57421875" style="0" customWidth="1"/>
  </cols>
  <sheetData>
    <row r="1" ht="15">
      <c r="A1" s="150" t="s">
        <v>114</v>
      </c>
    </row>
    <row r="2" ht="15">
      <c r="A2" s="150"/>
    </row>
    <row r="3" spans="1:2" ht="12.75">
      <c r="A3" t="s">
        <v>162</v>
      </c>
      <c r="B3" t="s">
        <v>104</v>
      </c>
    </row>
    <row r="4" spans="1:2" ht="12.75">
      <c r="A4" t="s">
        <v>163</v>
      </c>
      <c r="B4" t="s">
        <v>105</v>
      </c>
    </row>
    <row r="5" spans="1:2" ht="12.75">
      <c r="A5" t="s">
        <v>164</v>
      </c>
      <c r="B5" t="s">
        <v>106</v>
      </c>
    </row>
    <row r="6" spans="1:2" ht="12.75">
      <c r="A6" t="s">
        <v>165</v>
      </c>
      <c r="B6" t="s">
        <v>107</v>
      </c>
    </row>
    <row r="7" spans="1:2" ht="12.75">
      <c r="A7" t="s">
        <v>166</v>
      </c>
      <c r="B7" t="s">
        <v>108</v>
      </c>
    </row>
    <row r="8" spans="1:2" ht="12.75">
      <c r="A8" t="s">
        <v>167</v>
      </c>
      <c r="B8" t="s">
        <v>109</v>
      </c>
    </row>
    <row r="9" spans="1:2" ht="12.75">
      <c r="A9" s="152" t="s">
        <v>303</v>
      </c>
      <c r="B9" t="s">
        <v>300</v>
      </c>
    </row>
    <row r="10" spans="1:2" ht="12.75">
      <c r="A10" s="152" t="s">
        <v>304</v>
      </c>
      <c r="B10" t="s">
        <v>301</v>
      </c>
    </row>
    <row r="11" spans="1:2" ht="12.75">
      <c r="A11" s="152" t="s">
        <v>305</v>
      </c>
      <c r="B11" s="152" t="s">
        <v>302</v>
      </c>
    </row>
    <row r="12" spans="1:2" ht="12.75">
      <c r="A12" t="s">
        <v>168</v>
      </c>
      <c r="B12" s="152" t="s">
        <v>161</v>
      </c>
    </row>
    <row r="13" spans="1:2" ht="12.75">
      <c r="A13" t="s">
        <v>169</v>
      </c>
      <c r="B13" t="s">
        <v>110</v>
      </c>
    </row>
    <row r="14" spans="1:2" ht="12.75">
      <c r="A14" t="s">
        <v>170</v>
      </c>
      <c r="B14" t="s">
        <v>112</v>
      </c>
    </row>
    <row r="15" spans="1:2" ht="12.75">
      <c r="A15" t="s">
        <v>171</v>
      </c>
      <c r="B15" s="152" t="s">
        <v>160</v>
      </c>
    </row>
    <row r="16" spans="1:2" ht="12.75">
      <c r="A16" t="s">
        <v>172</v>
      </c>
      <c r="B16" t="s">
        <v>111</v>
      </c>
    </row>
  </sheetData>
  <sheetProtection/>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L65"/>
  <sheetViews>
    <sheetView zoomScalePageLayoutView="0" workbookViewId="0" topLeftCell="A1">
      <selection activeCell="O40" sqref="O40"/>
    </sheetView>
  </sheetViews>
  <sheetFormatPr defaultColWidth="9.140625" defaultRowHeight="12.75"/>
  <cols>
    <col min="1" max="1" width="13.140625" style="154" customWidth="1"/>
    <col min="2" max="7" width="12.7109375" style="154" customWidth="1"/>
    <col min="8" max="8" width="0.71875" style="154" customWidth="1"/>
    <col min="9" max="16384" width="8.8515625" style="154" customWidth="1"/>
  </cols>
  <sheetData>
    <row r="1" spans="1:10" ht="12" customHeight="1">
      <c r="A1" s="151" t="s">
        <v>173</v>
      </c>
      <c r="B1" s="97"/>
      <c r="C1" s="97"/>
      <c r="D1" s="97"/>
      <c r="E1" s="97"/>
      <c r="F1" s="97"/>
      <c r="G1" s="137"/>
      <c r="H1" s="137"/>
      <c r="I1" s="153"/>
      <c r="J1" s="153"/>
    </row>
    <row r="2" spans="1:10" ht="12" customHeight="1">
      <c r="A2" s="151"/>
      <c r="B2" s="97"/>
      <c r="C2" s="97"/>
      <c r="D2" s="97"/>
      <c r="E2" s="97"/>
      <c r="F2" s="97"/>
      <c r="G2" s="137"/>
      <c r="H2" s="137"/>
      <c r="I2" s="153"/>
      <c r="J2" s="153"/>
    </row>
    <row r="3" spans="1:10" ht="9.75">
      <c r="A3" s="484" t="s">
        <v>298</v>
      </c>
      <c r="B3" s="484"/>
      <c r="C3" s="484"/>
      <c r="D3" s="484"/>
      <c r="E3" s="484"/>
      <c r="F3" s="484"/>
      <c r="G3" s="484"/>
      <c r="H3" s="484"/>
      <c r="I3" s="484"/>
      <c r="J3" s="484"/>
    </row>
    <row r="4" spans="1:10" ht="9.75">
      <c r="A4" s="484" t="s">
        <v>297</v>
      </c>
      <c r="B4" s="484"/>
      <c r="C4" s="484"/>
      <c r="D4" s="484"/>
      <c r="E4" s="484"/>
      <c r="F4" s="484"/>
      <c r="G4" s="484"/>
      <c r="H4" s="484"/>
      <c r="I4" s="484"/>
      <c r="J4" s="484"/>
    </row>
    <row r="5" spans="1:10" ht="9.75">
      <c r="A5" s="137"/>
      <c r="B5" s="97"/>
      <c r="C5" s="97"/>
      <c r="D5" s="97"/>
      <c r="E5" s="97"/>
      <c r="F5" s="97"/>
      <c r="G5" s="137"/>
      <c r="H5" s="137"/>
      <c r="I5" s="153"/>
      <c r="J5" s="153"/>
    </row>
    <row r="6" spans="1:10" ht="9.75">
      <c r="A6" s="404" t="s">
        <v>13</v>
      </c>
      <c r="B6" s="107" t="s">
        <v>296</v>
      </c>
      <c r="C6" s="107" t="s">
        <v>295</v>
      </c>
      <c r="D6" s="107" t="s">
        <v>294</v>
      </c>
      <c r="E6" s="107" t="s">
        <v>2</v>
      </c>
      <c r="F6" s="404" t="s">
        <v>3</v>
      </c>
      <c r="G6" s="396" t="s">
        <v>4</v>
      </c>
      <c r="H6" s="403"/>
      <c r="I6" s="485" t="s">
        <v>30</v>
      </c>
      <c r="J6" s="486"/>
    </row>
    <row r="7" spans="1:10" ht="9.75">
      <c r="A7" s="410"/>
      <c r="B7" s="113" t="s">
        <v>293</v>
      </c>
      <c r="C7" s="113" t="s">
        <v>293</v>
      </c>
      <c r="D7" s="113" t="s">
        <v>293</v>
      </c>
      <c r="E7" s="376"/>
      <c r="F7" s="401"/>
      <c r="G7" s="375"/>
      <c r="H7" s="153"/>
      <c r="I7" s="372" t="s">
        <v>2</v>
      </c>
      <c r="J7" s="371" t="s">
        <v>3</v>
      </c>
    </row>
    <row r="8" spans="1:10" ht="9.75">
      <c r="A8" s="408" t="s">
        <v>19</v>
      </c>
      <c r="B8" s="382">
        <v>249139</v>
      </c>
      <c r="C8" s="382">
        <v>414528</v>
      </c>
      <c r="D8" s="382">
        <v>448988</v>
      </c>
      <c r="E8" s="106">
        <v>571095</v>
      </c>
      <c r="F8" s="397">
        <v>541560</v>
      </c>
      <c r="G8" s="396">
        <v>1112655</v>
      </c>
      <c r="H8" s="368"/>
      <c r="I8" s="395">
        <v>51.32723081278563</v>
      </c>
      <c r="J8" s="394">
        <v>48.672769187214364</v>
      </c>
    </row>
    <row r="9" spans="1:10" ht="9.75">
      <c r="A9" s="408" t="s">
        <v>285</v>
      </c>
      <c r="B9" s="382">
        <v>254731</v>
      </c>
      <c r="C9" s="382">
        <v>412589</v>
      </c>
      <c r="D9" s="382">
        <v>451917</v>
      </c>
      <c r="E9" s="382">
        <v>574488</v>
      </c>
      <c r="F9" s="381">
        <v>544749</v>
      </c>
      <c r="G9" s="380">
        <v>1119237</v>
      </c>
      <c r="H9" s="368"/>
      <c r="I9" s="379">
        <v>51.328538995762294</v>
      </c>
      <c r="J9" s="378">
        <v>48.671461004237706</v>
      </c>
    </row>
    <row r="10" spans="1:10" ht="9.75">
      <c r="A10" s="408" t="s">
        <v>284</v>
      </c>
      <c r="B10" s="382">
        <v>255477</v>
      </c>
      <c r="C10" s="382">
        <v>412723</v>
      </c>
      <c r="D10" s="382">
        <v>450793</v>
      </c>
      <c r="E10" s="382">
        <v>573831</v>
      </c>
      <c r="F10" s="381">
        <v>545162</v>
      </c>
      <c r="G10" s="380">
        <v>1118993</v>
      </c>
      <c r="H10" s="368"/>
      <c r="I10" s="379">
        <v>51.28101784372199</v>
      </c>
      <c r="J10" s="378">
        <v>48.71898215627801</v>
      </c>
    </row>
    <row r="11" spans="1:10" ht="9.75">
      <c r="A11" s="408" t="s">
        <v>22</v>
      </c>
      <c r="B11" s="382">
        <v>253043</v>
      </c>
      <c r="C11" s="382">
        <v>417369</v>
      </c>
      <c r="D11" s="382">
        <v>447775</v>
      </c>
      <c r="E11" s="382">
        <v>573705</v>
      </c>
      <c r="F11" s="381">
        <v>544482</v>
      </c>
      <c r="G11" s="380">
        <v>1118187</v>
      </c>
      <c r="H11" s="368"/>
      <c r="I11" s="379">
        <v>51.30671345669374</v>
      </c>
      <c r="J11" s="378">
        <v>48.693286543306264</v>
      </c>
    </row>
    <row r="12" spans="1:10" ht="9.75">
      <c r="A12" s="408" t="s">
        <v>283</v>
      </c>
      <c r="B12" s="382">
        <v>247515</v>
      </c>
      <c r="C12" s="382">
        <v>424110</v>
      </c>
      <c r="D12" s="382">
        <v>441867</v>
      </c>
      <c r="E12" s="382">
        <v>570668</v>
      </c>
      <c r="F12" s="381">
        <v>542824</v>
      </c>
      <c r="G12" s="380">
        <v>1113492</v>
      </c>
      <c r="H12" s="368"/>
      <c r="I12" s="379">
        <v>51.250300855327204</v>
      </c>
      <c r="J12" s="378">
        <v>48.749699144672796</v>
      </c>
    </row>
    <row r="13" spans="1:10" ht="10.5" thickBot="1">
      <c r="A13" s="408" t="s">
        <v>24</v>
      </c>
      <c r="B13" s="382">
        <v>242621</v>
      </c>
      <c r="C13" s="382">
        <v>429956</v>
      </c>
      <c r="D13" s="382">
        <v>436025</v>
      </c>
      <c r="E13" s="382">
        <v>567818</v>
      </c>
      <c r="F13" s="381">
        <v>540784</v>
      </c>
      <c r="G13" s="380">
        <v>1108602</v>
      </c>
      <c r="H13" s="368"/>
      <c r="I13" s="379">
        <v>51.21928338574169</v>
      </c>
      <c r="J13" s="378">
        <v>48.78071661425832</v>
      </c>
    </row>
    <row r="14" spans="1:10" ht="10.5" thickTop="1">
      <c r="A14" s="409" t="s">
        <v>292</v>
      </c>
      <c r="B14" s="389">
        <v>240654</v>
      </c>
      <c r="C14" s="389">
        <v>434272</v>
      </c>
      <c r="D14" s="389">
        <v>431027</v>
      </c>
      <c r="E14" s="389">
        <v>565988</v>
      </c>
      <c r="F14" s="388">
        <v>539965</v>
      </c>
      <c r="G14" s="387">
        <v>1105953</v>
      </c>
      <c r="H14" s="368"/>
      <c r="I14" s="386">
        <v>51.176496650400146</v>
      </c>
      <c r="J14" s="385">
        <v>48.82350334959985</v>
      </c>
    </row>
    <row r="15" spans="1:10" ht="9.75">
      <c r="A15" s="408" t="s">
        <v>26</v>
      </c>
      <c r="B15" s="382">
        <v>240582</v>
      </c>
      <c r="C15" s="382">
        <v>435535</v>
      </c>
      <c r="D15" s="382">
        <v>429106</v>
      </c>
      <c r="E15" s="382">
        <v>565385</v>
      </c>
      <c r="F15" s="381">
        <v>539838</v>
      </c>
      <c r="G15" s="380">
        <v>1105223</v>
      </c>
      <c r="H15" s="368"/>
      <c r="I15" s="379">
        <v>51.15573961092015</v>
      </c>
      <c r="J15" s="378">
        <v>48.84426038907985</v>
      </c>
    </row>
    <row r="16" spans="1:10" ht="9.75">
      <c r="A16" s="408" t="s">
        <v>61</v>
      </c>
      <c r="B16" s="382">
        <v>239504</v>
      </c>
      <c r="C16" s="382">
        <v>434320</v>
      </c>
      <c r="D16" s="382">
        <v>430163</v>
      </c>
      <c r="E16" s="382">
        <v>564069</v>
      </c>
      <c r="F16" s="381">
        <v>539918</v>
      </c>
      <c r="G16" s="380">
        <v>1103987</v>
      </c>
      <c r="H16" s="368"/>
      <c r="I16" s="379">
        <v>51.09380816984258</v>
      </c>
      <c r="J16" s="378">
        <v>48.90619183015742</v>
      </c>
    </row>
    <row r="17" spans="1:10" ht="9.75">
      <c r="A17" s="408" t="s">
        <v>62</v>
      </c>
      <c r="B17" s="382">
        <v>238143</v>
      </c>
      <c r="C17" s="382">
        <v>431209</v>
      </c>
      <c r="D17" s="382">
        <v>435781</v>
      </c>
      <c r="E17" s="382">
        <v>564349</v>
      </c>
      <c r="F17" s="381">
        <v>540784</v>
      </c>
      <c r="G17" s="380">
        <v>1105133</v>
      </c>
      <c r="H17" s="368"/>
      <c r="I17" s="379">
        <v>51.06616126746736</v>
      </c>
      <c r="J17" s="378">
        <v>48.93383873253265</v>
      </c>
    </row>
    <row r="18" spans="1:10" ht="9.75">
      <c r="A18" s="408" t="s">
        <v>66</v>
      </c>
      <c r="B18" s="382">
        <v>236671</v>
      </c>
      <c r="C18" s="382">
        <v>426567</v>
      </c>
      <c r="D18" s="382">
        <v>444714</v>
      </c>
      <c r="E18" s="382">
        <v>565879</v>
      </c>
      <c r="F18" s="381">
        <v>542073</v>
      </c>
      <c r="G18" s="380">
        <v>1107952</v>
      </c>
      <c r="H18" s="368"/>
      <c r="I18" s="379">
        <v>51.07432451947377</v>
      </c>
      <c r="J18" s="378">
        <v>48.92567548052623</v>
      </c>
    </row>
    <row r="19" spans="1:10" ht="9.75">
      <c r="A19" s="408" t="s">
        <v>67</v>
      </c>
      <c r="B19" s="382">
        <v>234963</v>
      </c>
      <c r="C19" s="382">
        <v>420678</v>
      </c>
      <c r="D19" s="382">
        <v>452441</v>
      </c>
      <c r="E19" s="382">
        <v>566010</v>
      </c>
      <c r="F19" s="381">
        <v>542072</v>
      </c>
      <c r="G19" s="380">
        <v>1108082</v>
      </c>
      <c r="H19" s="368"/>
      <c r="I19" s="379">
        <v>51.08015471779165</v>
      </c>
      <c r="J19" s="378">
        <v>48.91984528220836</v>
      </c>
    </row>
    <row r="20" spans="1:10" ht="9.75">
      <c r="A20" s="408" t="s">
        <v>68</v>
      </c>
      <c r="B20" s="382">
        <v>234530</v>
      </c>
      <c r="C20" s="382">
        <v>415726</v>
      </c>
      <c r="D20" s="382">
        <v>457351</v>
      </c>
      <c r="E20" s="382">
        <v>565645</v>
      </c>
      <c r="F20" s="381">
        <v>541962</v>
      </c>
      <c r="G20" s="380">
        <v>1107607</v>
      </c>
      <c r="H20" s="368"/>
      <c r="I20" s="379">
        <v>51.06910664161566</v>
      </c>
      <c r="J20" s="378">
        <v>48.93089335838434</v>
      </c>
    </row>
    <row r="21" spans="1:10" ht="9.75">
      <c r="A21" s="408" t="s">
        <v>89</v>
      </c>
      <c r="B21" s="382">
        <v>235251</v>
      </c>
      <c r="C21" s="382">
        <v>413951</v>
      </c>
      <c r="D21" s="382">
        <v>457527</v>
      </c>
      <c r="E21" s="382">
        <v>565005</v>
      </c>
      <c r="F21" s="381">
        <v>541724</v>
      </c>
      <c r="G21" s="380">
        <v>1106729</v>
      </c>
      <c r="H21" s="368"/>
      <c r="I21" s="379">
        <v>51.051793167071615</v>
      </c>
      <c r="J21" s="378">
        <v>48.948206832928385</v>
      </c>
    </row>
    <row r="22" spans="1:10" ht="9.75">
      <c r="A22" s="408" t="s">
        <v>93</v>
      </c>
      <c r="B22" s="382">
        <v>239480</v>
      </c>
      <c r="C22" s="382">
        <v>411697</v>
      </c>
      <c r="D22" s="382">
        <v>456578</v>
      </c>
      <c r="E22" s="382">
        <v>565424</v>
      </c>
      <c r="F22" s="381">
        <v>542331</v>
      </c>
      <c r="G22" s="380">
        <v>1107755</v>
      </c>
      <c r="H22" s="368"/>
      <c r="I22" s="379">
        <v>51.04233336793785</v>
      </c>
      <c r="J22" s="378">
        <v>48.95766663206214</v>
      </c>
    </row>
    <row r="23" spans="1:10" ht="9.75">
      <c r="A23" s="408" t="s">
        <v>94</v>
      </c>
      <c r="B23" s="382">
        <v>245459</v>
      </c>
      <c r="C23" s="382">
        <v>409425</v>
      </c>
      <c r="D23" s="381">
        <v>454694</v>
      </c>
      <c r="E23" s="382">
        <v>566151</v>
      </c>
      <c r="F23" s="381">
        <v>543427</v>
      </c>
      <c r="G23" s="380">
        <v>1109578</v>
      </c>
      <c r="H23" s="368"/>
      <c r="I23" s="379">
        <f>E23/G23*100</f>
        <v>51.023992905410886</v>
      </c>
      <c r="J23" s="378">
        <f>F23/G23*100</f>
        <v>48.976007094589114</v>
      </c>
    </row>
    <row r="24" spans="1:10" ht="9.75">
      <c r="A24" s="408" t="s">
        <v>291</v>
      </c>
      <c r="B24" s="382">
        <v>252353</v>
      </c>
      <c r="C24" s="382">
        <v>407902</v>
      </c>
      <c r="D24" s="381">
        <v>448760</v>
      </c>
      <c r="E24" s="382">
        <v>568015</v>
      </c>
      <c r="F24" s="381">
        <v>541000</v>
      </c>
      <c r="G24" s="380">
        <v>1109015</v>
      </c>
      <c r="H24" s="368"/>
      <c r="I24" s="379">
        <f>E24/G24*100</f>
        <v>51.21797270550894</v>
      </c>
      <c r="J24" s="378">
        <f>F24/G24*100</f>
        <v>48.78202729449106</v>
      </c>
    </row>
    <row r="25" spans="1:10" ht="9.75">
      <c r="A25" s="408" t="s">
        <v>290</v>
      </c>
      <c r="B25" s="382">
        <v>259399</v>
      </c>
      <c r="C25" s="382">
        <v>410208</v>
      </c>
      <c r="D25" s="381">
        <v>444307</v>
      </c>
      <c r="E25" s="382">
        <v>570487</v>
      </c>
      <c r="F25" s="381">
        <v>543427</v>
      </c>
      <c r="G25" s="380">
        <f>SUM(E25:F25)</f>
        <v>1113914</v>
      </c>
      <c r="H25" s="368"/>
      <c r="I25" s="379">
        <f>E25/G25*100</f>
        <v>51.214635959328994</v>
      </c>
      <c r="J25" s="378">
        <f>F25/G25*100</f>
        <v>48.785364040671006</v>
      </c>
    </row>
    <row r="26" spans="1:10" s="188" customFormat="1" ht="9.75">
      <c r="A26" s="401" t="s">
        <v>174</v>
      </c>
      <c r="B26" s="118">
        <v>264589</v>
      </c>
      <c r="C26" s="118">
        <v>415262</v>
      </c>
      <c r="D26" s="374">
        <v>440520</v>
      </c>
      <c r="E26" s="118">
        <v>573991</v>
      </c>
      <c r="F26" s="374">
        <v>546380</v>
      </c>
      <c r="G26" s="373">
        <f>SUM(E26:F26)</f>
        <v>1120371</v>
      </c>
      <c r="H26" s="368"/>
      <c r="I26" s="372">
        <f>E26/G26*100</f>
        <v>51.23222575379048</v>
      </c>
      <c r="J26" s="371">
        <f>F26/G26*100</f>
        <v>48.76777424620952</v>
      </c>
    </row>
    <row r="27" ht="9.75">
      <c r="G27" s="407"/>
    </row>
    <row r="28" spans="1:10" ht="9.75">
      <c r="A28" s="484" t="s">
        <v>289</v>
      </c>
      <c r="B28" s="484"/>
      <c r="C28" s="484"/>
      <c r="D28" s="484"/>
      <c r="E28" s="484"/>
      <c r="F28" s="484"/>
      <c r="G28" s="484"/>
      <c r="H28" s="484"/>
      <c r="I28" s="484"/>
      <c r="J28" s="484"/>
    </row>
    <row r="29" spans="1:10" ht="9.75">
      <c r="A29" s="484" t="s">
        <v>288</v>
      </c>
      <c r="B29" s="484"/>
      <c r="C29" s="484"/>
      <c r="D29" s="484"/>
      <c r="E29" s="484"/>
      <c r="F29" s="484"/>
      <c r="G29" s="484"/>
      <c r="H29" s="484"/>
      <c r="I29" s="484"/>
      <c r="J29" s="484"/>
    </row>
    <row r="30" spans="1:10" ht="9.75">
      <c r="A30" s="153"/>
      <c r="B30" s="153"/>
      <c r="C30" s="153"/>
      <c r="D30" s="153"/>
      <c r="E30" s="153"/>
      <c r="F30" s="153"/>
      <c r="G30" s="406"/>
      <c r="H30" s="406"/>
      <c r="I30" s="406"/>
      <c r="J30" s="153"/>
    </row>
    <row r="31" spans="1:10" ht="9.75">
      <c r="A31" s="106" t="s">
        <v>199</v>
      </c>
      <c r="B31" s="405"/>
      <c r="C31" s="107" t="s">
        <v>287</v>
      </c>
      <c r="D31" s="107" t="s">
        <v>286</v>
      </c>
      <c r="E31" s="107" t="s">
        <v>37</v>
      </c>
      <c r="F31" s="404" t="s">
        <v>38</v>
      </c>
      <c r="G31" s="396" t="s">
        <v>4</v>
      </c>
      <c r="H31" s="403"/>
      <c r="I31" s="485" t="s">
        <v>30</v>
      </c>
      <c r="J31" s="486"/>
    </row>
    <row r="32" spans="1:10" ht="9.75">
      <c r="A32" s="115"/>
      <c r="B32" s="402"/>
      <c r="C32" s="382" t="s">
        <v>5</v>
      </c>
      <c r="D32" s="112" t="s">
        <v>5</v>
      </c>
      <c r="E32" s="376"/>
      <c r="F32" s="401"/>
      <c r="G32" s="400"/>
      <c r="H32" s="137"/>
      <c r="I32" s="372" t="s">
        <v>37</v>
      </c>
      <c r="J32" s="371" t="s">
        <v>38</v>
      </c>
    </row>
    <row r="33" spans="1:10" ht="9.75">
      <c r="A33" s="399" t="s">
        <v>19</v>
      </c>
      <c r="B33" s="398"/>
      <c r="C33" s="397">
        <v>90651</v>
      </c>
      <c r="D33" s="397">
        <v>50887</v>
      </c>
      <c r="E33" s="106">
        <v>69090</v>
      </c>
      <c r="F33" s="397">
        <v>72448</v>
      </c>
      <c r="G33" s="396">
        <v>141538</v>
      </c>
      <c r="H33" s="368"/>
      <c r="I33" s="395">
        <v>48.81374613178087</v>
      </c>
      <c r="J33" s="394">
        <v>51.18625386821913</v>
      </c>
    </row>
    <row r="34" spans="1:10" ht="9.75">
      <c r="A34" s="384" t="s">
        <v>285</v>
      </c>
      <c r="B34" s="383"/>
      <c r="C34" s="382">
        <v>90155</v>
      </c>
      <c r="D34" s="382">
        <v>52777</v>
      </c>
      <c r="E34" s="382">
        <v>69243</v>
      </c>
      <c r="F34" s="381">
        <v>73689</v>
      </c>
      <c r="G34" s="380">
        <v>142932</v>
      </c>
      <c r="H34" s="368"/>
      <c r="I34" s="379">
        <v>48.444714969356056</v>
      </c>
      <c r="J34" s="378">
        <v>51.55528503064394</v>
      </c>
    </row>
    <row r="35" spans="1:10" ht="9.75">
      <c r="A35" s="384" t="s">
        <v>284</v>
      </c>
      <c r="B35" s="383"/>
      <c r="C35" s="381">
        <v>91046</v>
      </c>
      <c r="D35" s="382">
        <v>55298</v>
      </c>
      <c r="E35" s="382">
        <v>70385</v>
      </c>
      <c r="F35" s="381">
        <v>75959</v>
      </c>
      <c r="G35" s="380">
        <v>146344</v>
      </c>
      <c r="H35" s="368"/>
      <c r="I35" s="379">
        <v>48.0955830098945</v>
      </c>
      <c r="J35" s="378">
        <v>51.9044169901055</v>
      </c>
    </row>
    <row r="36" spans="1:12" ht="9.75">
      <c r="A36" s="384" t="s">
        <v>22</v>
      </c>
      <c r="B36" s="383"/>
      <c r="C36" s="382">
        <v>93976</v>
      </c>
      <c r="D36" s="382">
        <v>56416</v>
      </c>
      <c r="E36" s="382">
        <v>71881</v>
      </c>
      <c r="F36" s="381">
        <v>78511</v>
      </c>
      <c r="G36" s="380">
        <v>150392</v>
      </c>
      <c r="H36" s="368"/>
      <c r="I36" s="379">
        <v>47.795760412787914</v>
      </c>
      <c r="J36" s="378">
        <v>52.204239587212086</v>
      </c>
      <c r="K36" s="153"/>
      <c r="L36" s="153"/>
    </row>
    <row r="37" spans="1:12" ht="9.75">
      <c r="A37" s="384" t="s">
        <v>283</v>
      </c>
      <c r="B37" s="383"/>
      <c r="C37" s="382">
        <v>97574</v>
      </c>
      <c r="D37" s="392">
        <v>56902</v>
      </c>
      <c r="E37" s="382">
        <v>73614</v>
      </c>
      <c r="F37" s="392">
        <v>80862</v>
      </c>
      <c r="G37" s="380">
        <v>154476</v>
      </c>
      <c r="H37" s="368"/>
      <c r="I37" s="379">
        <v>47.65400450555426</v>
      </c>
      <c r="J37" s="378">
        <v>52.34599549444574</v>
      </c>
      <c r="K37" s="153"/>
      <c r="L37" s="153"/>
    </row>
    <row r="38" spans="1:12" ht="10.5" thickBot="1">
      <c r="A38" s="384" t="s">
        <v>262</v>
      </c>
      <c r="B38" s="383"/>
      <c r="C38" s="382">
        <v>99933</v>
      </c>
      <c r="D38" s="392">
        <v>57170</v>
      </c>
      <c r="E38" s="382">
        <v>74204</v>
      </c>
      <c r="F38" s="392">
        <v>82899</v>
      </c>
      <c r="G38" s="380">
        <v>157103</v>
      </c>
      <c r="H38" s="368"/>
      <c r="I38" s="379">
        <v>47.232707204827406</v>
      </c>
      <c r="J38" s="378">
        <v>52.767292795172594</v>
      </c>
      <c r="K38" s="153"/>
      <c r="L38" s="153"/>
    </row>
    <row r="39" spans="1:12" ht="10.5" thickTop="1">
      <c r="A39" s="391" t="s">
        <v>282</v>
      </c>
      <c r="B39" s="390"/>
      <c r="C39" s="389">
        <v>98536</v>
      </c>
      <c r="D39" s="393">
        <v>56740</v>
      </c>
      <c r="E39" s="389">
        <v>72255</v>
      </c>
      <c r="F39" s="393">
        <v>83021</v>
      </c>
      <c r="G39" s="387">
        <v>155276</v>
      </c>
      <c r="H39" s="368"/>
      <c r="I39" s="386">
        <v>46.53326979056647</v>
      </c>
      <c r="J39" s="385">
        <v>53.46673020943352</v>
      </c>
      <c r="K39" s="153"/>
      <c r="L39" s="153"/>
    </row>
    <row r="40" spans="1:12" ht="9.75">
      <c r="A40" s="384" t="s">
        <v>213</v>
      </c>
      <c r="B40" s="383"/>
      <c r="C40" s="382">
        <v>99258</v>
      </c>
      <c r="D40" s="392">
        <v>56118</v>
      </c>
      <c r="E40" s="382">
        <v>71429</v>
      </c>
      <c r="F40" s="392">
        <v>83947</v>
      </c>
      <c r="G40" s="380">
        <v>155376</v>
      </c>
      <c r="H40" s="368"/>
      <c r="I40" s="379">
        <v>45.97170734218927</v>
      </c>
      <c r="J40" s="378">
        <v>54.02829265781073</v>
      </c>
      <c r="K40" s="153"/>
      <c r="L40" s="153"/>
    </row>
    <row r="41" spans="1:12" ht="9.75">
      <c r="A41" s="384" t="s">
        <v>212</v>
      </c>
      <c r="B41" s="383"/>
      <c r="C41" s="382">
        <v>99339</v>
      </c>
      <c r="D41" s="392">
        <v>56693</v>
      </c>
      <c r="E41" s="382">
        <v>71419</v>
      </c>
      <c r="F41" s="392">
        <v>84613</v>
      </c>
      <c r="G41" s="380">
        <v>156032</v>
      </c>
      <c r="H41" s="368"/>
      <c r="I41" s="379">
        <v>45.77202112387202</v>
      </c>
      <c r="J41" s="378">
        <v>54.22797887612797</v>
      </c>
      <c r="K41" s="153"/>
      <c r="L41" s="153"/>
    </row>
    <row r="42" spans="1:12" ht="9.75">
      <c r="A42" s="384" t="s">
        <v>211</v>
      </c>
      <c r="B42" s="383"/>
      <c r="C42" s="382">
        <v>99661</v>
      </c>
      <c r="D42" s="392">
        <v>56839</v>
      </c>
      <c r="E42" s="382">
        <v>71507</v>
      </c>
      <c r="F42" s="392">
        <v>84993</v>
      </c>
      <c r="G42" s="380">
        <v>156500</v>
      </c>
      <c r="H42" s="368"/>
      <c r="I42" s="379">
        <v>45.69137380191693</v>
      </c>
      <c r="J42" s="378">
        <v>54.30862619808307</v>
      </c>
      <c r="K42" s="153"/>
      <c r="L42" s="153"/>
    </row>
    <row r="43" spans="1:12" ht="9.75">
      <c r="A43" s="384" t="s">
        <v>210</v>
      </c>
      <c r="B43" s="383"/>
      <c r="C43" s="382">
        <v>100178</v>
      </c>
      <c r="D43" s="392">
        <v>56839</v>
      </c>
      <c r="E43" s="382">
        <v>71363</v>
      </c>
      <c r="F43" s="392">
        <v>85654</v>
      </c>
      <c r="G43" s="380">
        <v>157017</v>
      </c>
      <c r="H43" s="368"/>
      <c r="I43" s="379">
        <v>45.449218874389395</v>
      </c>
      <c r="J43" s="378">
        <v>54.550781125610605</v>
      </c>
      <c r="K43" s="153"/>
      <c r="L43" s="153"/>
    </row>
    <row r="44" spans="1:12" ht="9.75">
      <c r="A44" s="384" t="s">
        <v>281</v>
      </c>
      <c r="B44" s="383"/>
      <c r="C44" s="382">
        <v>101185</v>
      </c>
      <c r="D44" s="392">
        <v>57005</v>
      </c>
      <c r="E44" s="382">
        <v>71612</v>
      </c>
      <c r="F44" s="392">
        <v>86578</v>
      </c>
      <c r="G44" s="380">
        <v>158190</v>
      </c>
      <c r="H44" s="368"/>
      <c r="I44" s="379">
        <v>45.26961249130792</v>
      </c>
      <c r="J44" s="378">
        <v>54.73038750869208</v>
      </c>
      <c r="K44" s="153"/>
      <c r="L44" s="153"/>
    </row>
    <row r="45" spans="1:12" ht="9.75">
      <c r="A45" s="384" t="s">
        <v>280</v>
      </c>
      <c r="B45" s="383"/>
      <c r="C45" s="382">
        <v>102367</v>
      </c>
      <c r="D45" s="392">
        <v>59172</v>
      </c>
      <c r="E45" s="382">
        <v>73405</v>
      </c>
      <c r="F45" s="392">
        <v>88134</v>
      </c>
      <c r="G45" s="380">
        <v>161539</v>
      </c>
      <c r="H45" s="368"/>
      <c r="I45" s="379">
        <v>45.44103900606046</v>
      </c>
      <c r="J45" s="378">
        <v>54.55896099393954</v>
      </c>
      <c r="K45" s="153"/>
      <c r="L45" s="153"/>
    </row>
    <row r="46" spans="1:12" ht="9.75">
      <c r="A46" s="384" t="s">
        <v>89</v>
      </c>
      <c r="B46" s="383"/>
      <c r="C46" s="382">
        <v>102477</v>
      </c>
      <c r="D46" s="392">
        <v>60866</v>
      </c>
      <c r="E46" s="382">
        <v>74126</v>
      </c>
      <c r="F46" s="392">
        <v>89217</v>
      </c>
      <c r="G46" s="380">
        <v>163343</v>
      </c>
      <c r="H46" s="368"/>
      <c r="I46" s="379">
        <v>45.38057951672248</v>
      </c>
      <c r="J46" s="378">
        <v>54.61942048327752</v>
      </c>
      <c r="K46" s="153"/>
      <c r="L46" s="153"/>
    </row>
    <row r="47" spans="1:12" ht="10.5" thickBot="1">
      <c r="A47" s="384" t="s">
        <v>93</v>
      </c>
      <c r="B47" s="383"/>
      <c r="C47" s="382">
        <v>104174</v>
      </c>
      <c r="D47" s="381">
        <v>64372</v>
      </c>
      <c r="E47" s="382">
        <v>76502</v>
      </c>
      <c r="F47" s="381">
        <v>92044</v>
      </c>
      <c r="G47" s="380">
        <v>168546</v>
      </c>
      <c r="H47" s="368"/>
      <c r="I47" s="379">
        <v>45.38938924685249</v>
      </c>
      <c r="J47" s="378">
        <v>54.610610753147505</v>
      </c>
      <c r="K47" s="153"/>
      <c r="L47" s="153"/>
    </row>
    <row r="48" spans="1:12" ht="10.5" thickTop="1">
      <c r="A48" s="391" t="s">
        <v>279</v>
      </c>
      <c r="B48" s="390"/>
      <c r="C48" s="389">
        <v>107332</v>
      </c>
      <c r="D48" s="388">
        <v>68601</v>
      </c>
      <c r="E48" s="389">
        <v>79602</v>
      </c>
      <c r="F48" s="388">
        <v>96174</v>
      </c>
      <c r="G48" s="387">
        <v>175776</v>
      </c>
      <c r="H48" s="368"/>
      <c r="I48" s="386">
        <v>45.29</v>
      </c>
      <c r="J48" s="385">
        <v>54.71</v>
      </c>
      <c r="K48" s="153"/>
      <c r="L48" s="377"/>
    </row>
    <row r="49" spans="1:12" ht="9.75">
      <c r="A49" s="384" t="s">
        <v>101</v>
      </c>
      <c r="B49" s="383"/>
      <c r="C49" s="382">
        <v>113888</v>
      </c>
      <c r="D49" s="381">
        <v>72156</v>
      </c>
      <c r="E49" s="382">
        <v>84325</v>
      </c>
      <c r="F49" s="381">
        <v>101519</v>
      </c>
      <c r="G49" s="380">
        <v>185844</v>
      </c>
      <c r="H49" s="368"/>
      <c r="I49" s="379">
        <v>45.37407718301371</v>
      </c>
      <c r="J49" s="378">
        <v>54.6259228169863</v>
      </c>
      <c r="K49" s="370"/>
      <c r="L49" s="377"/>
    </row>
    <row r="50" spans="1:12" ht="9.75">
      <c r="A50" s="384" t="s">
        <v>115</v>
      </c>
      <c r="B50" s="383"/>
      <c r="C50" s="382">
        <v>120839</v>
      </c>
      <c r="D50" s="381">
        <v>75063</v>
      </c>
      <c r="E50" s="382">
        <v>88349</v>
      </c>
      <c r="F50" s="381">
        <v>107307</v>
      </c>
      <c r="G50" s="380">
        <f>SUM(E50:F50)</f>
        <v>195656</v>
      </c>
      <c r="H50" s="368"/>
      <c r="I50" s="379">
        <f>E50/G50*100</f>
        <v>45.15527251911518</v>
      </c>
      <c r="J50" s="378">
        <f>F50/G50*100</f>
        <v>54.84472748088481</v>
      </c>
      <c r="K50" s="370"/>
      <c r="L50" s="377"/>
    </row>
    <row r="51" spans="1:12" s="188" customFormat="1" ht="9.75">
      <c r="A51" s="376" t="s">
        <v>174</v>
      </c>
      <c r="B51" s="375"/>
      <c r="C51" s="118">
        <v>125586</v>
      </c>
      <c r="D51" s="374">
        <v>77135</v>
      </c>
      <c r="E51" s="118">
        <v>90823</v>
      </c>
      <c r="F51" s="374">
        <v>111668</v>
      </c>
      <c r="G51" s="373">
        <f>SUM(E51:F51)</f>
        <v>202491</v>
      </c>
      <c r="H51" s="368"/>
      <c r="I51" s="372">
        <f>E51/G51*100</f>
        <v>44.85285765787121</v>
      </c>
      <c r="J51" s="371">
        <f>F51/G51*100</f>
        <v>55.14714234212879</v>
      </c>
      <c r="K51" s="370"/>
      <c r="L51" s="369"/>
    </row>
    <row r="52" spans="1:12" ht="8.25" customHeight="1">
      <c r="A52" s="153"/>
      <c r="B52" s="368"/>
      <c r="C52" s="367"/>
      <c r="D52" s="368"/>
      <c r="E52" s="367"/>
      <c r="F52" s="366"/>
      <c r="G52" s="137"/>
      <c r="H52" s="137"/>
      <c r="I52" s="153"/>
      <c r="J52" s="153"/>
      <c r="K52" s="153"/>
      <c r="L52" s="153"/>
    </row>
    <row r="53" spans="1:12" ht="10.5" customHeight="1">
      <c r="A53" s="97" t="s">
        <v>278</v>
      </c>
      <c r="B53" s="153"/>
      <c r="C53" s="153"/>
      <c r="D53" s="153"/>
      <c r="E53" s="153"/>
      <c r="F53" s="153"/>
      <c r="G53" s="153"/>
      <c r="H53" s="153"/>
      <c r="I53" s="153"/>
      <c r="J53" s="153"/>
      <c r="K53" s="153"/>
      <c r="L53" s="153"/>
    </row>
    <row r="54" ht="10.5" customHeight="1">
      <c r="A54" s="129" t="s">
        <v>277</v>
      </c>
    </row>
    <row r="55" ht="10.5" customHeight="1">
      <c r="A55" s="129" t="s">
        <v>276</v>
      </c>
    </row>
    <row r="56" ht="10.5" customHeight="1">
      <c r="A56" s="129" t="s">
        <v>275</v>
      </c>
    </row>
    <row r="57" ht="10.5" customHeight="1">
      <c r="A57" s="129" t="s">
        <v>274</v>
      </c>
    </row>
    <row r="58" ht="10.5" customHeight="1">
      <c r="A58" s="129" t="s">
        <v>273</v>
      </c>
    </row>
    <row r="59" ht="10.5" customHeight="1">
      <c r="A59" s="365" t="s">
        <v>272</v>
      </c>
    </row>
    <row r="60" ht="10.5" customHeight="1">
      <c r="A60" s="137" t="s">
        <v>271</v>
      </c>
    </row>
    <row r="61" ht="10.5" customHeight="1">
      <c r="A61" s="137" t="s">
        <v>270</v>
      </c>
    </row>
    <row r="62" ht="10.5" customHeight="1">
      <c r="A62" s="129" t="s">
        <v>269</v>
      </c>
    </row>
    <row r="63" ht="10.5" customHeight="1">
      <c r="A63" s="129" t="s">
        <v>268</v>
      </c>
    </row>
    <row r="64" ht="10.5" customHeight="1">
      <c r="A64" s="129" t="s">
        <v>267</v>
      </c>
    </row>
    <row r="65" ht="10.5" customHeight="1">
      <c r="A65" s="129" t="s">
        <v>266</v>
      </c>
    </row>
  </sheetData>
  <sheetProtection/>
  <mergeCells count="6">
    <mergeCell ref="A3:J3"/>
    <mergeCell ref="A4:J4"/>
    <mergeCell ref="I6:J6"/>
    <mergeCell ref="A28:J28"/>
    <mergeCell ref="A29:J29"/>
    <mergeCell ref="I31:J31"/>
  </mergeCells>
  <printOptions/>
  <pageMargins left="0.11811023622047245" right="0.11811023622047245" top="0.35433070866141736" bottom="0.35433070866141736" header="0.31496062992125984" footer="0.31496062992125984"/>
  <pageSetup fitToHeight="1" fitToWidth="1" horizontalDpi="600" verticalDpi="600" orientation="portrait" paperSize="9" scale="96" r:id="rId1"/>
</worksheet>
</file>

<file path=xl/worksheets/sheet11.xml><?xml version="1.0" encoding="utf-8"?>
<worksheet xmlns="http://schemas.openxmlformats.org/spreadsheetml/2006/main" xmlns:r="http://schemas.openxmlformats.org/officeDocument/2006/relationships">
  <dimension ref="A1:P80"/>
  <sheetViews>
    <sheetView zoomScalePageLayoutView="0" workbookViewId="0" topLeftCell="A1">
      <selection activeCell="W46" sqref="W46"/>
    </sheetView>
  </sheetViews>
  <sheetFormatPr defaultColWidth="9.140625" defaultRowHeight="12.75"/>
  <cols>
    <col min="1" max="1" width="13.8515625" style="154" customWidth="1"/>
    <col min="2" max="16" width="5.421875" style="154" customWidth="1"/>
    <col min="17" max="16384" width="8.8515625" style="154" customWidth="1"/>
  </cols>
  <sheetData>
    <row r="1" spans="1:16" ht="12.75" customHeight="1">
      <c r="A1" s="151" t="s">
        <v>173</v>
      </c>
      <c r="B1" s="153"/>
      <c r="C1" s="153"/>
      <c r="D1" s="153"/>
      <c r="E1" s="153"/>
      <c r="F1" s="153"/>
      <c r="G1" s="153"/>
      <c r="H1" s="153"/>
      <c r="I1" s="153"/>
      <c r="J1" s="153"/>
      <c r="K1" s="153"/>
      <c r="L1" s="153"/>
      <c r="M1" s="153"/>
      <c r="N1" s="153"/>
      <c r="O1" s="153"/>
      <c r="P1" s="153"/>
    </row>
    <row r="2" spans="1:16" ht="12.75" customHeight="1">
      <c r="A2" s="158" t="s">
        <v>118</v>
      </c>
      <c r="B2" s="159"/>
      <c r="C2" s="159"/>
      <c r="D2" s="159"/>
      <c r="E2" s="159"/>
      <c r="F2" s="159"/>
      <c r="G2" s="159"/>
      <c r="H2" s="159"/>
      <c r="I2" s="159"/>
      <c r="J2" s="159"/>
      <c r="K2" s="159"/>
      <c r="L2" s="159"/>
      <c r="M2" s="159"/>
      <c r="N2" s="159"/>
      <c r="O2" s="159"/>
      <c r="P2" s="159"/>
    </row>
    <row r="3" spans="1:16" ht="10.5" customHeight="1">
      <c r="A3" s="158"/>
      <c r="B3" s="159"/>
      <c r="C3" s="159"/>
      <c r="D3" s="159"/>
      <c r="E3" s="159"/>
      <c r="F3" s="159"/>
      <c r="G3" s="159"/>
      <c r="H3" s="159"/>
      <c r="I3" s="159"/>
      <c r="J3" s="159"/>
      <c r="K3" s="159"/>
      <c r="L3" s="159"/>
      <c r="M3" s="159"/>
      <c r="N3" s="159"/>
      <c r="O3" s="159"/>
      <c r="P3" s="159"/>
    </row>
    <row r="4" spans="1:16" ht="12.75" customHeight="1">
      <c r="A4" s="158" t="s">
        <v>119</v>
      </c>
      <c r="B4" s="159"/>
      <c r="C4" s="159"/>
      <c r="D4" s="159"/>
      <c r="E4" s="159"/>
      <c r="F4" s="159"/>
      <c r="G4" s="159"/>
      <c r="H4" s="159"/>
      <c r="I4" s="159"/>
      <c r="J4" s="159"/>
      <c r="K4" s="159"/>
      <c r="L4" s="159"/>
      <c r="M4" s="159"/>
      <c r="N4" s="159"/>
      <c r="O4" s="159"/>
      <c r="P4" s="159"/>
    </row>
    <row r="5" ht="5.25" customHeight="1"/>
    <row r="6" spans="1:16" ht="12.75" customHeight="1">
      <c r="A6" s="160"/>
      <c r="B6" s="161" t="s">
        <v>7</v>
      </c>
      <c r="C6" s="162"/>
      <c r="D6" s="162"/>
      <c r="E6" s="161" t="s">
        <v>6</v>
      </c>
      <c r="F6" s="162"/>
      <c r="G6" s="162"/>
      <c r="H6" s="161" t="s">
        <v>0</v>
      </c>
      <c r="I6" s="162"/>
      <c r="J6" s="162"/>
      <c r="K6" s="161" t="s">
        <v>1</v>
      </c>
      <c r="L6" s="162"/>
      <c r="M6" s="162"/>
      <c r="N6" s="161" t="s">
        <v>4</v>
      </c>
      <c r="O6" s="162"/>
      <c r="P6" s="163"/>
    </row>
    <row r="7" spans="1:16" ht="12.75" customHeight="1">
      <c r="A7" s="164" t="s">
        <v>13</v>
      </c>
      <c r="B7" s="165" t="s">
        <v>5</v>
      </c>
      <c r="C7" s="166"/>
      <c r="D7" s="166"/>
      <c r="E7" s="165" t="s">
        <v>8</v>
      </c>
      <c r="F7" s="166"/>
      <c r="G7" s="166"/>
      <c r="H7" s="167"/>
      <c r="I7" s="168"/>
      <c r="J7" s="168"/>
      <c r="K7" s="167"/>
      <c r="L7" s="168"/>
      <c r="M7" s="168"/>
      <c r="N7" s="167"/>
      <c r="O7" s="168"/>
      <c r="P7" s="169"/>
    </row>
    <row r="8" spans="1:16" ht="12.75" customHeight="1">
      <c r="A8" s="170"/>
      <c r="B8" s="171" t="s">
        <v>120</v>
      </c>
      <c r="C8" s="172" t="s">
        <v>121</v>
      </c>
      <c r="D8" s="172" t="s">
        <v>122</v>
      </c>
      <c r="E8" s="171" t="s">
        <v>120</v>
      </c>
      <c r="F8" s="172" t="s">
        <v>121</v>
      </c>
      <c r="G8" s="172" t="s">
        <v>122</v>
      </c>
      <c r="H8" s="171" t="s">
        <v>120</v>
      </c>
      <c r="I8" s="172" t="s">
        <v>121</v>
      </c>
      <c r="J8" s="172" t="s">
        <v>122</v>
      </c>
      <c r="K8" s="171" t="s">
        <v>120</v>
      </c>
      <c r="L8" s="172" t="s">
        <v>121</v>
      </c>
      <c r="M8" s="172" t="s">
        <v>122</v>
      </c>
      <c r="N8" s="171" t="s">
        <v>120</v>
      </c>
      <c r="O8" s="172" t="s">
        <v>121</v>
      </c>
      <c r="P8" s="173" t="s">
        <v>122</v>
      </c>
    </row>
    <row r="9" spans="1:16" ht="12.75" customHeight="1">
      <c r="A9" s="174" t="s">
        <v>10</v>
      </c>
      <c r="B9" s="175">
        <v>0</v>
      </c>
      <c r="C9" s="176">
        <v>0</v>
      </c>
      <c r="D9" s="176">
        <v>0</v>
      </c>
      <c r="E9" s="175">
        <v>98</v>
      </c>
      <c r="F9" s="176">
        <v>69</v>
      </c>
      <c r="G9" s="176">
        <v>167</v>
      </c>
      <c r="H9" s="175">
        <v>0</v>
      </c>
      <c r="I9" s="176">
        <v>0</v>
      </c>
      <c r="J9" s="176">
        <v>0</v>
      </c>
      <c r="K9" s="175">
        <v>58</v>
      </c>
      <c r="L9" s="176">
        <v>34</v>
      </c>
      <c r="M9" s="176">
        <v>92</v>
      </c>
      <c r="N9" s="175">
        <v>156</v>
      </c>
      <c r="O9" s="176">
        <v>103</v>
      </c>
      <c r="P9" s="177">
        <v>259</v>
      </c>
    </row>
    <row r="10" spans="1:16" ht="12.75" customHeight="1">
      <c r="A10" s="174" t="s">
        <v>123</v>
      </c>
      <c r="B10" s="175">
        <v>0</v>
      </c>
      <c r="C10" s="176">
        <v>0</v>
      </c>
      <c r="D10" s="176">
        <v>0</v>
      </c>
      <c r="E10" s="175">
        <v>113</v>
      </c>
      <c r="F10" s="176">
        <v>63</v>
      </c>
      <c r="G10" s="176">
        <v>176</v>
      </c>
      <c r="H10" s="175">
        <v>0</v>
      </c>
      <c r="I10" s="176">
        <v>0</v>
      </c>
      <c r="J10" s="176">
        <v>0</v>
      </c>
      <c r="K10" s="175">
        <v>58</v>
      </c>
      <c r="L10" s="176">
        <v>47</v>
      </c>
      <c r="M10" s="176">
        <v>105</v>
      </c>
      <c r="N10" s="175">
        <v>171</v>
      </c>
      <c r="O10" s="176">
        <v>110</v>
      </c>
      <c r="P10" s="177">
        <v>281</v>
      </c>
    </row>
    <row r="11" spans="1:16" ht="12.75" customHeight="1">
      <c r="A11" s="174" t="s">
        <v>124</v>
      </c>
      <c r="B11" s="175">
        <v>0</v>
      </c>
      <c r="C11" s="176">
        <v>0</v>
      </c>
      <c r="D11" s="176">
        <v>0</v>
      </c>
      <c r="E11" s="175">
        <v>99</v>
      </c>
      <c r="F11" s="176">
        <v>55</v>
      </c>
      <c r="G11" s="176">
        <v>154</v>
      </c>
      <c r="H11" s="175">
        <v>0</v>
      </c>
      <c r="I11" s="176">
        <v>0</v>
      </c>
      <c r="J11" s="176">
        <v>0</v>
      </c>
      <c r="K11" s="175">
        <v>44</v>
      </c>
      <c r="L11" s="176">
        <v>32</v>
      </c>
      <c r="M11" s="176">
        <v>76</v>
      </c>
      <c r="N11" s="175">
        <v>143</v>
      </c>
      <c r="O11" s="176">
        <v>87</v>
      </c>
      <c r="P11" s="177">
        <v>230</v>
      </c>
    </row>
    <row r="12" spans="1:16" ht="12.75" customHeight="1">
      <c r="A12" s="174" t="s">
        <v>11</v>
      </c>
      <c r="B12" s="175">
        <v>0</v>
      </c>
      <c r="C12" s="176">
        <v>0</v>
      </c>
      <c r="D12" s="176">
        <v>0</v>
      </c>
      <c r="E12" s="175">
        <v>84</v>
      </c>
      <c r="F12" s="176">
        <v>47</v>
      </c>
      <c r="G12" s="176">
        <v>131</v>
      </c>
      <c r="H12" s="175">
        <v>0</v>
      </c>
      <c r="I12" s="176">
        <v>0</v>
      </c>
      <c r="J12" s="176">
        <v>0</v>
      </c>
      <c r="K12" s="175">
        <v>56</v>
      </c>
      <c r="L12" s="176">
        <v>39</v>
      </c>
      <c r="M12" s="176">
        <v>95</v>
      </c>
      <c r="N12" s="175">
        <v>140</v>
      </c>
      <c r="O12" s="176">
        <v>86</v>
      </c>
      <c r="P12" s="177">
        <v>226</v>
      </c>
    </row>
    <row r="13" spans="1:16" ht="12.75" customHeight="1">
      <c r="A13" s="174" t="s">
        <v>125</v>
      </c>
      <c r="B13" s="175">
        <v>0</v>
      </c>
      <c r="C13" s="176">
        <v>0</v>
      </c>
      <c r="D13" s="176">
        <v>0</v>
      </c>
      <c r="E13" s="175">
        <v>70</v>
      </c>
      <c r="F13" s="176">
        <v>57</v>
      </c>
      <c r="G13" s="176">
        <v>127</v>
      </c>
      <c r="H13" s="175">
        <v>0</v>
      </c>
      <c r="I13" s="176">
        <v>0</v>
      </c>
      <c r="J13" s="176">
        <v>0</v>
      </c>
      <c r="K13" s="175">
        <v>49</v>
      </c>
      <c r="L13" s="176">
        <v>36</v>
      </c>
      <c r="M13" s="176">
        <v>85</v>
      </c>
      <c r="N13" s="175">
        <v>119</v>
      </c>
      <c r="O13" s="176">
        <v>93</v>
      </c>
      <c r="P13" s="177">
        <v>212</v>
      </c>
    </row>
    <row r="14" spans="1:16" ht="12.75" customHeight="1">
      <c r="A14" s="174" t="s">
        <v>126</v>
      </c>
      <c r="B14" s="175">
        <v>26</v>
      </c>
      <c r="C14" s="176">
        <v>15</v>
      </c>
      <c r="D14" s="176">
        <v>41</v>
      </c>
      <c r="E14" s="175">
        <v>44</v>
      </c>
      <c r="F14" s="176">
        <v>36</v>
      </c>
      <c r="G14" s="176">
        <v>80</v>
      </c>
      <c r="H14" s="175">
        <v>0</v>
      </c>
      <c r="I14" s="176">
        <v>0</v>
      </c>
      <c r="J14" s="176">
        <v>0</v>
      </c>
      <c r="K14" s="175">
        <v>54</v>
      </c>
      <c r="L14" s="176">
        <v>52</v>
      </c>
      <c r="M14" s="176">
        <v>106</v>
      </c>
      <c r="N14" s="175">
        <v>124</v>
      </c>
      <c r="O14" s="176">
        <v>103</v>
      </c>
      <c r="P14" s="177">
        <v>227</v>
      </c>
    </row>
    <row r="15" spans="1:16" ht="12.75" customHeight="1">
      <c r="A15" s="174" t="s">
        <v>127</v>
      </c>
      <c r="B15" s="175">
        <v>19</v>
      </c>
      <c r="C15" s="176">
        <v>7</v>
      </c>
      <c r="D15" s="176">
        <v>26</v>
      </c>
      <c r="E15" s="175">
        <v>51</v>
      </c>
      <c r="F15" s="176">
        <v>46</v>
      </c>
      <c r="G15" s="176">
        <v>97</v>
      </c>
      <c r="H15" s="175">
        <v>0</v>
      </c>
      <c r="I15" s="176">
        <v>0</v>
      </c>
      <c r="J15" s="176">
        <v>0</v>
      </c>
      <c r="K15" s="175">
        <v>33</v>
      </c>
      <c r="L15" s="176">
        <v>35</v>
      </c>
      <c r="M15" s="176">
        <v>68</v>
      </c>
      <c r="N15" s="175">
        <v>103</v>
      </c>
      <c r="O15" s="176">
        <v>88</v>
      </c>
      <c r="P15" s="177">
        <v>191</v>
      </c>
    </row>
    <row r="16" spans="1:16" ht="12.75" customHeight="1">
      <c r="A16" s="174" t="s">
        <v>128</v>
      </c>
      <c r="B16" s="178" t="s">
        <v>129</v>
      </c>
      <c r="C16" s="179" t="s">
        <v>129</v>
      </c>
      <c r="D16" s="176">
        <v>11</v>
      </c>
      <c r="E16" s="178" t="s">
        <v>129</v>
      </c>
      <c r="F16" s="179" t="s">
        <v>129</v>
      </c>
      <c r="G16" s="176">
        <v>49</v>
      </c>
      <c r="H16" s="175">
        <v>0</v>
      </c>
      <c r="I16" s="176">
        <v>0</v>
      </c>
      <c r="J16" s="176">
        <v>0</v>
      </c>
      <c r="K16" s="178" t="s">
        <v>129</v>
      </c>
      <c r="L16" s="179" t="s">
        <v>129</v>
      </c>
      <c r="M16" s="176">
        <v>54</v>
      </c>
      <c r="N16" s="178" t="s">
        <v>129</v>
      </c>
      <c r="O16" s="179" t="s">
        <v>129</v>
      </c>
      <c r="P16" s="177">
        <v>114</v>
      </c>
    </row>
    <row r="17" spans="1:16" ht="12.75" customHeight="1">
      <c r="A17" s="174" t="s">
        <v>130</v>
      </c>
      <c r="B17" s="178" t="s">
        <v>129</v>
      </c>
      <c r="C17" s="179" t="s">
        <v>129</v>
      </c>
      <c r="D17" s="176">
        <v>13</v>
      </c>
      <c r="E17" s="178" t="s">
        <v>129</v>
      </c>
      <c r="F17" s="179" t="s">
        <v>129</v>
      </c>
      <c r="G17" s="176">
        <v>72</v>
      </c>
      <c r="H17" s="175">
        <v>0</v>
      </c>
      <c r="I17" s="176">
        <v>0</v>
      </c>
      <c r="J17" s="176">
        <v>0</v>
      </c>
      <c r="K17" s="178" t="s">
        <v>129</v>
      </c>
      <c r="L17" s="179" t="s">
        <v>129</v>
      </c>
      <c r="M17" s="176">
        <v>45</v>
      </c>
      <c r="N17" s="178" t="s">
        <v>129</v>
      </c>
      <c r="O17" s="179" t="s">
        <v>129</v>
      </c>
      <c r="P17" s="177">
        <v>130</v>
      </c>
    </row>
    <row r="18" spans="1:16" ht="12.75" customHeight="1">
      <c r="A18" s="174" t="s">
        <v>131</v>
      </c>
      <c r="B18" s="178" t="s">
        <v>129</v>
      </c>
      <c r="C18" s="179" t="s">
        <v>129</v>
      </c>
      <c r="D18" s="176">
        <v>26</v>
      </c>
      <c r="E18" s="178" t="s">
        <v>129</v>
      </c>
      <c r="F18" s="179" t="s">
        <v>129</v>
      </c>
      <c r="G18" s="176">
        <v>77</v>
      </c>
      <c r="H18" s="175">
        <v>0</v>
      </c>
      <c r="I18" s="176">
        <v>0</v>
      </c>
      <c r="J18" s="176">
        <v>0</v>
      </c>
      <c r="K18" s="178" t="s">
        <v>129</v>
      </c>
      <c r="L18" s="179" t="s">
        <v>129</v>
      </c>
      <c r="M18" s="176">
        <v>44</v>
      </c>
      <c r="N18" s="178" t="s">
        <v>129</v>
      </c>
      <c r="O18" s="179" t="s">
        <v>129</v>
      </c>
      <c r="P18" s="177">
        <v>147</v>
      </c>
    </row>
    <row r="19" spans="1:16" ht="12.75" customHeight="1">
      <c r="A19" s="174" t="s">
        <v>132</v>
      </c>
      <c r="B19" s="178">
        <v>12</v>
      </c>
      <c r="C19" s="179">
        <v>6</v>
      </c>
      <c r="D19" s="176">
        <v>18</v>
      </c>
      <c r="E19" s="178">
        <v>42</v>
      </c>
      <c r="F19" s="179">
        <v>43</v>
      </c>
      <c r="G19" s="176">
        <v>85</v>
      </c>
      <c r="H19" s="175">
        <v>0</v>
      </c>
      <c r="I19" s="176">
        <v>0</v>
      </c>
      <c r="J19" s="176">
        <v>0</v>
      </c>
      <c r="K19" s="178">
        <v>28</v>
      </c>
      <c r="L19" s="179">
        <v>18</v>
      </c>
      <c r="M19" s="176">
        <v>46</v>
      </c>
      <c r="N19" s="178">
        <v>82</v>
      </c>
      <c r="O19" s="179">
        <v>67</v>
      </c>
      <c r="P19" s="177">
        <v>149</v>
      </c>
    </row>
    <row r="20" spans="1:16" ht="12.75" customHeight="1">
      <c r="A20" s="174" t="s">
        <v>133</v>
      </c>
      <c r="B20" s="178">
        <v>12</v>
      </c>
      <c r="C20" s="179">
        <v>5</v>
      </c>
      <c r="D20" s="176">
        <v>17</v>
      </c>
      <c r="E20" s="178">
        <v>51</v>
      </c>
      <c r="F20" s="179">
        <v>43</v>
      </c>
      <c r="G20" s="176">
        <v>94</v>
      </c>
      <c r="H20" s="175">
        <v>0</v>
      </c>
      <c r="I20" s="176">
        <v>0</v>
      </c>
      <c r="J20" s="176">
        <v>0</v>
      </c>
      <c r="K20" s="178">
        <v>29</v>
      </c>
      <c r="L20" s="179">
        <v>24</v>
      </c>
      <c r="M20" s="176">
        <v>53</v>
      </c>
      <c r="N20" s="178">
        <v>92</v>
      </c>
      <c r="O20" s="179">
        <v>72</v>
      </c>
      <c r="P20" s="177">
        <v>164</v>
      </c>
    </row>
    <row r="21" spans="1:16" ht="12.75" customHeight="1">
      <c r="A21" s="174" t="s">
        <v>134</v>
      </c>
      <c r="B21" s="178">
        <v>15</v>
      </c>
      <c r="C21" s="179">
        <v>4</v>
      </c>
      <c r="D21" s="176">
        <v>19</v>
      </c>
      <c r="E21" s="178">
        <v>48</v>
      </c>
      <c r="F21" s="179">
        <v>35</v>
      </c>
      <c r="G21" s="176">
        <v>83</v>
      </c>
      <c r="H21" s="175">
        <v>0</v>
      </c>
      <c r="I21" s="176">
        <v>0</v>
      </c>
      <c r="J21" s="176">
        <v>0</v>
      </c>
      <c r="K21" s="178">
        <v>22</v>
      </c>
      <c r="L21" s="179">
        <v>16</v>
      </c>
      <c r="M21" s="176">
        <v>38</v>
      </c>
      <c r="N21" s="178">
        <v>85</v>
      </c>
      <c r="O21" s="179">
        <v>55</v>
      </c>
      <c r="P21" s="177">
        <v>140</v>
      </c>
    </row>
    <row r="22" spans="1:16" ht="12.75" customHeight="1">
      <c r="A22" s="174" t="s">
        <v>135</v>
      </c>
      <c r="B22" s="178">
        <v>9</v>
      </c>
      <c r="C22" s="179">
        <v>6</v>
      </c>
      <c r="D22" s="176">
        <v>15</v>
      </c>
      <c r="E22" s="178">
        <v>50</v>
      </c>
      <c r="F22" s="179">
        <v>31</v>
      </c>
      <c r="G22" s="176">
        <v>81</v>
      </c>
      <c r="H22" s="175">
        <v>0</v>
      </c>
      <c r="I22" s="176">
        <v>0</v>
      </c>
      <c r="J22" s="176">
        <v>0</v>
      </c>
      <c r="K22" s="178">
        <v>20</v>
      </c>
      <c r="L22" s="179">
        <v>16</v>
      </c>
      <c r="M22" s="176">
        <v>36</v>
      </c>
      <c r="N22" s="178">
        <v>79</v>
      </c>
      <c r="O22" s="179">
        <v>53</v>
      </c>
      <c r="P22" s="177">
        <v>132</v>
      </c>
    </row>
    <row r="23" spans="1:16" ht="12.75" customHeight="1">
      <c r="A23" s="174" t="s">
        <v>136</v>
      </c>
      <c r="B23" s="178">
        <v>8</v>
      </c>
      <c r="C23" s="179">
        <v>3</v>
      </c>
      <c r="D23" s="176">
        <v>11</v>
      </c>
      <c r="E23" s="178">
        <v>33</v>
      </c>
      <c r="F23" s="179">
        <v>23</v>
      </c>
      <c r="G23" s="176">
        <v>56</v>
      </c>
      <c r="H23" s="175">
        <v>0</v>
      </c>
      <c r="I23" s="176">
        <v>0</v>
      </c>
      <c r="J23" s="176">
        <v>0</v>
      </c>
      <c r="K23" s="178">
        <v>26</v>
      </c>
      <c r="L23" s="179">
        <v>16</v>
      </c>
      <c r="M23" s="176">
        <v>42</v>
      </c>
      <c r="N23" s="178">
        <v>67</v>
      </c>
      <c r="O23" s="179">
        <v>42</v>
      </c>
      <c r="P23" s="177">
        <v>109</v>
      </c>
    </row>
    <row r="24" spans="1:16" ht="12.75" customHeight="1">
      <c r="A24" s="174" t="s">
        <v>137</v>
      </c>
      <c r="B24" s="178">
        <v>9</v>
      </c>
      <c r="C24" s="179">
        <v>6</v>
      </c>
      <c r="D24" s="176">
        <v>15</v>
      </c>
      <c r="E24" s="178">
        <v>50</v>
      </c>
      <c r="F24" s="179">
        <v>29</v>
      </c>
      <c r="G24" s="176">
        <v>79</v>
      </c>
      <c r="H24" s="175">
        <v>0</v>
      </c>
      <c r="I24" s="176">
        <v>0</v>
      </c>
      <c r="J24" s="176">
        <v>0</v>
      </c>
      <c r="K24" s="178">
        <v>31</v>
      </c>
      <c r="L24" s="179">
        <v>14</v>
      </c>
      <c r="M24" s="176">
        <v>45</v>
      </c>
      <c r="N24" s="178">
        <v>90</v>
      </c>
      <c r="O24" s="179">
        <v>49</v>
      </c>
      <c r="P24" s="177">
        <v>139</v>
      </c>
    </row>
    <row r="25" spans="1:16" ht="12.75" customHeight="1">
      <c r="A25" s="174" t="s">
        <v>138</v>
      </c>
      <c r="B25" s="178" t="s">
        <v>129</v>
      </c>
      <c r="C25" s="179" t="s">
        <v>129</v>
      </c>
      <c r="D25" s="176">
        <v>7</v>
      </c>
      <c r="E25" s="178" t="s">
        <v>129</v>
      </c>
      <c r="F25" s="179" t="s">
        <v>129</v>
      </c>
      <c r="G25" s="176">
        <v>77</v>
      </c>
      <c r="H25" s="175">
        <v>0</v>
      </c>
      <c r="I25" s="176">
        <v>0</v>
      </c>
      <c r="J25" s="176">
        <v>0</v>
      </c>
      <c r="K25" s="178" t="s">
        <v>129</v>
      </c>
      <c r="L25" s="179" t="s">
        <v>129</v>
      </c>
      <c r="M25" s="176">
        <v>43</v>
      </c>
      <c r="N25" s="178" t="s">
        <v>129</v>
      </c>
      <c r="O25" s="179" t="s">
        <v>129</v>
      </c>
      <c r="P25" s="180">
        <v>127</v>
      </c>
    </row>
    <row r="26" spans="1:16" ht="12.75" customHeight="1">
      <c r="A26" s="174" t="s">
        <v>139</v>
      </c>
      <c r="B26" s="178" t="s">
        <v>129</v>
      </c>
      <c r="C26" s="179" t="s">
        <v>129</v>
      </c>
      <c r="D26" s="176">
        <v>5</v>
      </c>
      <c r="E26" s="178" t="s">
        <v>129</v>
      </c>
      <c r="F26" s="179" t="s">
        <v>129</v>
      </c>
      <c r="G26" s="176">
        <v>81</v>
      </c>
      <c r="H26" s="175">
        <v>0</v>
      </c>
      <c r="I26" s="176">
        <v>0</v>
      </c>
      <c r="J26" s="176">
        <v>0</v>
      </c>
      <c r="K26" s="178" t="s">
        <v>129</v>
      </c>
      <c r="L26" s="179" t="s">
        <v>129</v>
      </c>
      <c r="M26" s="176">
        <v>40</v>
      </c>
      <c r="N26" s="178" t="s">
        <v>129</v>
      </c>
      <c r="O26" s="179" t="s">
        <v>129</v>
      </c>
      <c r="P26" s="180">
        <v>126</v>
      </c>
    </row>
    <row r="27" spans="1:16" ht="12.75" customHeight="1">
      <c r="A27" s="174" t="s">
        <v>140</v>
      </c>
      <c r="B27" s="178" t="s">
        <v>129</v>
      </c>
      <c r="C27" s="179" t="s">
        <v>129</v>
      </c>
      <c r="D27" s="176">
        <v>7</v>
      </c>
      <c r="E27" s="178" t="s">
        <v>129</v>
      </c>
      <c r="F27" s="179" t="s">
        <v>129</v>
      </c>
      <c r="G27" s="176">
        <v>67</v>
      </c>
      <c r="H27" s="175">
        <v>0</v>
      </c>
      <c r="I27" s="176">
        <v>0</v>
      </c>
      <c r="J27" s="176">
        <v>0</v>
      </c>
      <c r="K27" s="178" t="s">
        <v>129</v>
      </c>
      <c r="L27" s="179" t="s">
        <v>129</v>
      </c>
      <c r="M27" s="176">
        <v>42</v>
      </c>
      <c r="N27" s="178" t="s">
        <v>129</v>
      </c>
      <c r="O27" s="179" t="s">
        <v>129</v>
      </c>
      <c r="P27" s="180">
        <v>116</v>
      </c>
    </row>
    <row r="28" spans="1:16" s="188" customFormat="1" ht="12.75" customHeight="1">
      <c r="A28" s="181" t="s">
        <v>175</v>
      </c>
      <c r="B28" s="182" t="s">
        <v>129</v>
      </c>
      <c r="C28" s="183" t="s">
        <v>129</v>
      </c>
      <c r="D28" s="184">
        <v>9</v>
      </c>
      <c r="E28" s="182" t="s">
        <v>129</v>
      </c>
      <c r="F28" s="183" t="s">
        <v>129</v>
      </c>
      <c r="G28" s="184">
        <v>72</v>
      </c>
      <c r="H28" s="185">
        <v>0</v>
      </c>
      <c r="I28" s="184">
        <v>0</v>
      </c>
      <c r="J28" s="184">
        <v>0</v>
      </c>
      <c r="K28" s="182" t="s">
        <v>129</v>
      </c>
      <c r="L28" s="183" t="s">
        <v>129</v>
      </c>
      <c r="M28" s="184">
        <v>36</v>
      </c>
      <c r="N28" s="182" t="s">
        <v>129</v>
      </c>
      <c r="O28" s="183" t="s">
        <v>129</v>
      </c>
      <c r="P28" s="186">
        <f>SUM(M28,G28,D28)</f>
        <v>117</v>
      </c>
    </row>
    <row r="29" ht="12.75" customHeight="1"/>
    <row r="30" spans="1:16" ht="12.75" customHeight="1">
      <c r="A30" s="158" t="s">
        <v>141</v>
      </c>
      <c r="B30" s="159"/>
      <c r="C30" s="159"/>
      <c r="D30" s="159"/>
      <c r="E30" s="159"/>
      <c r="F30" s="159"/>
      <c r="G30" s="159"/>
      <c r="H30" s="159"/>
      <c r="I30" s="159"/>
      <c r="J30" s="159"/>
      <c r="K30" s="159"/>
      <c r="L30" s="159"/>
      <c r="M30" s="159"/>
      <c r="N30" s="159"/>
      <c r="O30" s="159"/>
      <c r="P30" s="159"/>
    </row>
    <row r="31" ht="5.25" customHeight="1"/>
    <row r="32" spans="1:16" ht="12.75" customHeight="1">
      <c r="A32" s="160"/>
      <c r="B32" s="161" t="s">
        <v>7</v>
      </c>
      <c r="C32" s="162"/>
      <c r="D32" s="162"/>
      <c r="E32" s="161" t="s">
        <v>6</v>
      </c>
      <c r="F32" s="162"/>
      <c r="G32" s="162"/>
      <c r="H32" s="161" t="s">
        <v>0</v>
      </c>
      <c r="I32" s="162"/>
      <c r="J32" s="162"/>
      <c r="K32" s="161" t="s">
        <v>1</v>
      </c>
      <c r="L32" s="162"/>
      <c r="M32" s="162"/>
      <c r="N32" s="161" t="s">
        <v>4</v>
      </c>
      <c r="O32" s="162"/>
      <c r="P32" s="163"/>
    </row>
    <row r="33" spans="1:16" ht="12.75" customHeight="1">
      <c r="A33" s="164" t="s">
        <v>13</v>
      </c>
      <c r="B33" s="165" t="s">
        <v>5</v>
      </c>
      <c r="C33" s="166"/>
      <c r="D33" s="166"/>
      <c r="E33" s="165" t="s">
        <v>8</v>
      </c>
      <c r="F33" s="166"/>
      <c r="G33" s="166"/>
      <c r="H33" s="167"/>
      <c r="I33" s="168"/>
      <c r="J33" s="168"/>
      <c r="K33" s="167"/>
      <c r="L33" s="168"/>
      <c r="M33" s="168"/>
      <c r="N33" s="167"/>
      <c r="O33" s="168"/>
      <c r="P33" s="169"/>
    </row>
    <row r="34" spans="1:16" ht="12.75" customHeight="1">
      <c r="A34" s="170"/>
      <c r="B34" s="171" t="s">
        <v>120</v>
      </c>
      <c r="C34" s="172" t="s">
        <v>121</v>
      </c>
      <c r="D34" s="172" t="s">
        <v>122</v>
      </c>
      <c r="E34" s="171" t="s">
        <v>120</v>
      </c>
      <c r="F34" s="172" t="s">
        <v>121</v>
      </c>
      <c r="G34" s="172" t="s">
        <v>122</v>
      </c>
      <c r="H34" s="171" t="s">
        <v>120</v>
      </c>
      <c r="I34" s="172" t="s">
        <v>121</v>
      </c>
      <c r="J34" s="172" t="s">
        <v>122</v>
      </c>
      <c r="K34" s="171" t="s">
        <v>120</v>
      </c>
      <c r="L34" s="172" t="s">
        <v>121</v>
      </c>
      <c r="M34" s="172" t="s">
        <v>122</v>
      </c>
      <c r="N34" s="171" t="s">
        <v>120</v>
      </c>
      <c r="O34" s="172" t="s">
        <v>121</v>
      </c>
      <c r="P34" s="173" t="s">
        <v>122</v>
      </c>
    </row>
    <row r="35" spans="1:16" ht="12.75" customHeight="1">
      <c r="A35" s="174" t="s">
        <v>10</v>
      </c>
      <c r="B35" s="175">
        <v>0</v>
      </c>
      <c r="C35" s="176">
        <v>0</v>
      </c>
      <c r="D35" s="176">
        <v>0</v>
      </c>
      <c r="E35" s="175">
        <v>138</v>
      </c>
      <c r="F35" s="176">
        <v>83</v>
      </c>
      <c r="G35" s="176">
        <v>221</v>
      </c>
      <c r="H35" s="175">
        <v>0</v>
      </c>
      <c r="I35" s="176">
        <v>0</v>
      </c>
      <c r="J35" s="176">
        <v>0</v>
      </c>
      <c r="K35" s="175">
        <v>57</v>
      </c>
      <c r="L35" s="176">
        <v>39</v>
      </c>
      <c r="M35" s="176">
        <v>96</v>
      </c>
      <c r="N35" s="175">
        <v>195</v>
      </c>
      <c r="O35" s="176">
        <v>122</v>
      </c>
      <c r="P35" s="177">
        <v>317</v>
      </c>
    </row>
    <row r="36" spans="1:16" ht="12.75" customHeight="1">
      <c r="A36" s="174" t="s">
        <v>123</v>
      </c>
      <c r="B36" s="175">
        <v>0</v>
      </c>
      <c r="C36" s="176">
        <v>0</v>
      </c>
      <c r="D36" s="176">
        <v>0</v>
      </c>
      <c r="E36" s="175">
        <v>173</v>
      </c>
      <c r="F36" s="176">
        <v>84</v>
      </c>
      <c r="G36" s="176">
        <v>257</v>
      </c>
      <c r="H36" s="175">
        <v>0</v>
      </c>
      <c r="I36" s="176">
        <v>0</v>
      </c>
      <c r="J36" s="176">
        <v>0</v>
      </c>
      <c r="K36" s="175">
        <v>43</v>
      </c>
      <c r="L36" s="176">
        <v>29</v>
      </c>
      <c r="M36" s="176">
        <v>72</v>
      </c>
      <c r="N36" s="175">
        <v>216</v>
      </c>
      <c r="O36" s="176">
        <v>113</v>
      </c>
      <c r="P36" s="177">
        <v>329</v>
      </c>
    </row>
    <row r="37" spans="1:16" ht="12.75" customHeight="1">
      <c r="A37" s="174" t="s">
        <v>124</v>
      </c>
      <c r="B37" s="175">
        <v>0</v>
      </c>
      <c r="C37" s="176">
        <v>0</v>
      </c>
      <c r="D37" s="176">
        <v>0</v>
      </c>
      <c r="E37" s="175">
        <v>137</v>
      </c>
      <c r="F37" s="176">
        <v>90</v>
      </c>
      <c r="G37" s="176">
        <v>227</v>
      </c>
      <c r="H37" s="175">
        <v>0</v>
      </c>
      <c r="I37" s="176">
        <v>0</v>
      </c>
      <c r="J37" s="176">
        <v>0</v>
      </c>
      <c r="K37" s="175">
        <v>47</v>
      </c>
      <c r="L37" s="176">
        <v>44</v>
      </c>
      <c r="M37" s="176">
        <v>91</v>
      </c>
      <c r="N37" s="175">
        <v>184</v>
      </c>
      <c r="O37" s="176">
        <v>134</v>
      </c>
      <c r="P37" s="177">
        <v>318</v>
      </c>
    </row>
    <row r="38" spans="1:16" ht="12.75" customHeight="1">
      <c r="A38" s="174" t="s">
        <v>11</v>
      </c>
      <c r="B38" s="175">
        <v>0</v>
      </c>
      <c r="C38" s="176">
        <v>0</v>
      </c>
      <c r="D38" s="176">
        <v>0</v>
      </c>
      <c r="E38" s="175">
        <v>126</v>
      </c>
      <c r="F38" s="176">
        <v>91</v>
      </c>
      <c r="G38" s="176">
        <v>217</v>
      </c>
      <c r="H38" s="175">
        <v>0</v>
      </c>
      <c r="I38" s="176">
        <v>0</v>
      </c>
      <c r="J38" s="176">
        <v>0</v>
      </c>
      <c r="K38" s="175">
        <v>51</v>
      </c>
      <c r="L38" s="176">
        <v>31</v>
      </c>
      <c r="M38" s="176">
        <v>82</v>
      </c>
      <c r="N38" s="175">
        <v>177</v>
      </c>
      <c r="O38" s="176">
        <v>122</v>
      </c>
      <c r="P38" s="177">
        <v>299</v>
      </c>
    </row>
    <row r="39" spans="1:16" ht="12.75" customHeight="1">
      <c r="A39" s="174" t="s">
        <v>125</v>
      </c>
      <c r="B39" s="175">
        <v>0</v>
      </c>
      <c r="C39" s="176">
        <v>0</v>
      </c>
      <c r="D39" s="176">
        <v>0</v>
      </c>
      <c r="E39" s="175">
        <v>107</v>
      </c>
      <c r="F39" s="176">
        <v>51</v>
      </c>
      <c r="G39" s="176">
        <v>158</v>
      </c>
      <c r="H39" s="175">
        <v>0</v>
      </c>
      <c r="I39" s="176">
        <v>0</v>
      </c>
      <c r="J39" s="176">
        <v>0</v>
      </c>
      <c r="K39" s="175">
        <v>65</v>
      </c>
      <c r="L39" s="176">
        <v>23</v>
      </c>
      <c r="M39" s="176">
        <v>88</v>
      </c>
      <c r="N39" s="175">
        <v>172</v>
      </c>
      <c r="O39" s="176">
        <v>74</v>
      </c>
      <c r="P39" s="177">
        <v>246</v>
      </c>
    </row>
    <row r="40" spans="1:16" ht="12.75" customHeight="1">
      <c r="A40" s="174" t="s">
        <v>126</v>
      </c>
      <c r="B40" s="175">
        <v>49</v>
      </c>
      <c r="C40" s="176">
        <v>37</v>
      </c>
      <c r="D40" s="176">
        <v>86</v>
      </c>
      <c r="E40" s="175">
        <v>45</v>
      </c>
      <c r="F40" s="176">
        <v>44</v>
      </c>
      <c r="G40" s="176">
        <v>89</v>
      </c>
      <c r="H40" s="175">
        <v>0</v>
      </c>
      <c r="I40" s="176">
        <v>0</v>
      </c>
      <c r="J40" s="176">
        <v>0</v>
      </c>
      <c r="K40" s="175">
        <v>43</v>
      </c>
      <c r="L40" s="176">
        <v>38</v>
      </c>
      <c r="M40" s="176">
        <v>81</v>
      </c>
      <c r="N40" s="175">
        <v>137</v>
      </c>
      <c r="O40" s="176">
        <v>119</v>
      </c>
      <c r="P40" s="177">
        <v>256</v>
      </c>
    </row>
    <row r="41" spans="1:16" ht="12.75" customHeight="1">
      <c r="A41" s="174" t="s">
        <v>127</v>
      </c>
      <c r="B41" s="175">
        <v>52</v>
      </c>
      <c r="C41" s="176">
        <v>33</v>
      </c>
      <c r="D41" s="176">
        <v>85</v>
      </c>
      <c r="E41" s="175">
        <v>64</v>
      </c>
      <c r="F41" s="176">
        <v>43</v>
      </c>
      <c r="G41" s="176">
        <v>107</v>
      </c>
      <c r="H41" s="175">
        <v>0</v>
      </c>
      <c r="I41" s="176">
        <v>0</v>
      </c>
      <c r="J41" s="176">
        <v>0</v>
      </c>
      <c r="K41" s="175">
        <v>46</v>
      </c>
      <c r="L41" s="176">
        <v>23</v>
      </c>
      <c r="M41" s="176">
        <v>69</v>
      </c>
      <c r="N41" s="175">
        <v>162</v>
      </c>
      <c r="O41" s="176">
        <v>99</v>
      </c>
      <c r="P41" s="177">
        <v>261</v>
      </c>
    </row>
    <row r="42" spans="1:16" ht="12.75" customHeight="1">
      <c r="A42" s="174" t="s">
        <v>128</v>
      </c>
      <c r="B42" s="178" t="s">
        <v>129</v>
      </c>
      <c r="C42" s="179" t="s">
        <v>129</v>
      </c>
      <c r="D42" s="176">
        <v>76</v>
      </c>
      <c r="E42" s="178" t="s">
        <v>129</v>
      </c>
      <c r="F42" s="179" t="s">
        <v>129</v>
      </c>
      <c r="G42" s="176">
        <v>75</v>
      </c>
      <c r="H42" s="175">
        <v>0</v>
      </c>
      <c r="I42" s="176">
        <v>0</v>
      </c>
      <c r="J42" s="176">
        <v>0</v>
      </c>
      <c r="K42" s="178" t="s">
        <v>129</v>
      </c>
      <c r="L42" s="179" t="s">
        <v>129</v>
      </c>
      <c r="M42" s="176">
        <v>56</v>
      </c>
      <c r="N42" s="178" t="s">
        <v>129</v>
      </c>
      <c r="O42" s="179" t="s">
        <v>129</v>
      </c>
      <c r="P42" s="177">
        <v>207</v>
      </c>
    </row>
    <row r="43" spans="1:16" ht="12.75" customHeight="1">
      <c r="A43" s="174" t="s">
        <v>130</v>
      </c>
      <c r="B43" s="178" t="s">
        <v>129</v>
      </c>
      <c r="C43" s="179" t="s">
        <v>129</v>
      </c>
      <c r="D43" s="176">
        <v>74</v>
      </c>
      <c r="E43" s="178" t="s">
        <v>129</v>
      </c>
      <c r="F43" s="179" t="s">
        <v>129</v>
      </c>
      <c r="G43" s="176">
        <v>90</v>
      </c>
      <c r="H43" s="175">
        <v>0</v>
      </c>
      <c r="I43" s="176">
        <v>0</v>
      </c>
      <c r="J43" s="176">
        <v>0</v>
      </c>
      <c r="K43" s="178" t="s">
        <v>129</v>
      </c>
      <c r="L43" s="179" t="s">
        <v>129</v>
      </c>
      <c r="M43" s="176">
        <v>63</v>
      </c>
      <c r="N43" s="178" t="s">
        <v>129</v>
      </c>
      <c r="O43" s="179" t="s">
        <v>129</v>
      </c>
      <c r="P43" s="177">
        <v>227</v>
      </c>
    </row>
    <row r="44" spans="1:16" ht="12.75" customHeight="1">
      <c r="A44" s="174" t="s">
        <v>131</v>
      </c>
      <c r="B44" s="178" t="s">
        <v>129</v>
      </c>
      <c r="C44" s="179" t="s">
        <v>129</v>
      </c>
      <c r="D44" s="176">
        <v>65</v>
      </c>
      <c r="E44" s="178" t="s">
        <v>129</v>
      </c>
      <c r="F44" s="179" t="s">
        <v>129</v>
      </c>
      <c r="G44" s="176">
        <v>91</v>
      </c>
      <c r="H44" s="175">
        <v>0</v>
      </c>
      <c r="I44" s="176">
        <v>0</v>
      </c>
      <c r="J44" s="176">
        <v>0</v>
      </c>
      <c r="K44" s="178" t="s">
        <v>129</v>
      </c>
      <c r="L44" s="179" t="s">
        <v>129</v>
      </c>
      <c r="M44" s="176">
        <v>52</v>
      </c>
      <c r="N44" s="178" t="s">
        <v>129</v>
      </c>
      <c r="O44" s="179" t="s">
        <v>129</v>
      </c>
      <c r="P44" s="177">
        <v>208</v>
      </c>
    </row>
    <row r="45" spans="1:16" ht="12.75" customHeight="1">
      <c r="A45" s="174" t="s">
        <v>132</v>
      </c>
      <c r="B45" s="178">
        <v>35</v>
      </c>
      <c r="C45" s="179">
        <v>27</v>
      </c>
      <c r="D45" s="176">
        <v>62</v>
      </c>
      <c r="E45" s="178">
        <v>49</v>
      </c>
      <c r="F45" s="179">
        <v>40</v>
      </c>
      <c r="G45" s="176">
        <v>89</v>
      </c>
      <c r="H45" s="175">
        <v>0</v>
      </c>
      <c r="I45" s="176">
        <v>0</v>
      </c>
      <c r="J45" s="176">
        <v>0</v>
      </c>
      <c r="K45" s="178">
        <v>38</v>
      </c>
      <c r="L45" s="179">
        <v>24</v>
      </c>
      <c r="M45" s="176">
        <v>62</v>
      </c>
      <c r="N45" s="178">
        <v>122</v>
      </c>
      <c r="O45" s="179">
        <v>91</v>
      </c>
      <c r="P45" s="177">
        <v>213</v>
      </c>
    </row>
    <row r="46" spans="1:16" ht="12.75" customHeight="1">
      <c r="A46" s="174" t="s">
        <v>133</v>
      </c>
      <c r="B46" s="178">
        <v>34</v>
      </c>
      <c r="C46" s="179">
        <v>24</v>
      </c>
      <c r="D46" s="176">
        <v>58</v>
      </c>
      <c r="E46" s="178">
        <v>62</v>
      </c>
      <c r="F46" s="179">
        <v>27</v>
      </c>
      <c r="G46" s="176">
        <v>89</v>
      </c>
      <c r="H46" s="175">
        <v>0</v>
      </c>
      <c r="I46" s="176">
        <v>0</v>
      </c>
      <c r="J46" s="176">
        <v>0</v>
      </c>
      <c r="K46" s="178">
        <v>43</v>
      </c>
      <c r="L46" s="179">
        <v>18</v>
      </c>
      <c r="M46" s="176">
        <v>61</v>
      </c>
      <c r="N46" s="178">
        <v>139</v>
      </c>
      <c r="O46" s="179">
        <v>69</v>
      </c>
      <c r="P46" s="177">
        <v>208</v>
      </c>
    </row>
    <row r="47" spans="1:16" ht="12.75" customHeight="1">
      <c r="A47" s="174" t="s">
        <v>134</v>
      </c>
      <c r="B47" s="178">
        <v>23</v>
      </c>
      <c r="C47" s="179">
        <v>22</v>
      </c>
      <c r="D47" s="176">
        <v>45</v>
      </c>
      <c r="E47" s="178">
        <v>60</v>
      </c>
      <c r="F47" s="179">
        <v>37</v>
      </c>
      <c r="G47" s="176">
        <v>97</v>
      </c>
      <c r="H47" s="175">
        <v>0</v>
      </c>
      <c r="I47" s="176">
        <v>0</v>
      </c>
      <c r="J47" s="176">
        <v>0</v>
      </c>
      <c r="K47" s="178">
        <v>43</v>
      </c>
      <c r="L47" s="179">
        <v>25</v>
      </c>
      <c r="M47" s="176">
        <v>68</v>
      </c>
      <c r="N47" s="178">
        <v>126</v>
      </c>
      <c r="O47" s="179">
        <v>84</v>
      </c>
      <c r="P47" s="177">
        <v>210</v>
      </c>
    </row>
    <row r="48" spans="1:16" ht="12.75" customHeight="1">
      <c r="A48" s="174" t="s">
        <v>135</v>
      </c>
      <c r="B48" s="178">
        <v>25</v>
      </c>
      <c r="C48" s="179">
        <v>21</v>
      </c>
      <c r="D48" s="176">
        <v>46</v>
      </c>
      <c r="E48" s="178">
        <v>46</v>
      </c>
      <c r="F48" s="179">
        <v>42</v>
      </c>
      <c r="G48" s="176">
        <v>88</v>
      </c>
      <c r="H48" s="175">
        <v>0</v>
      </c>
      <c r="I48" s="176">
        <v>0</v>
      </c>
      <c r="J48" s="177">
        <v>0</v>
      </c>
      <c r="K48" s="178">
        <v>46</v>
      </c>
      <c r="L48" s="179">
        <v>23</v>
      </c>
      <c r="M48" s="176">
        <v>69</v>
      </c>
      <c r="N48" s="178">
        <v>117</v>
      </c>
      <c r="O48" s="179">
        <v>86</v>
      </c>
      <c r="P48" s="177">
        <v>203</v>
      </c>
    </row>
    <row r="49" spans="1:16" ht="12.75" customHeight="1">
      <c r="A49" s="174" t="s">
        <v>136</v>
      </c>
      <c r="B49" s="178">
        <v>26</v>
      </c>
      <c r="C49" s="179">
        <v>25</v>
      </c>
      <c r="D49" s="176">
        <v>51</v>
      </c>
      <c r="E49" s="178">
        <v>37</v>
      </c>
      <c r="F49" s="179">
        <v>26</v>
      </c>
      <c r="G49" s="176">
        <v>63</v>
      </c>
      <c r="H49" s="175">
        <v>0</v>
      </c>
      <c r="I49" s="176">
        <v>0</v>
      </c>
      <c r="J49" s="177">
        <v>0</v>
      </c>
      <c r="K49" s="178">
        <v>45</v>
      </c>
      <c r="L49" s="179">
        <v>26</v>
      </c>
      <c r="M49" s="176">
        <v>71</v>
      </c>
      <c r="N49" s="178">
        <v>108</v>
      </c>
      <c r="O49" s="179">
        <v>77</v>
      </c>
      <c r="P49" s="177">
        <v>185</v>
      </c>
    </row>
    <row r="50" spans="1:16" ht="12.75" customHeight="1">
      <c r="A50" s="174" t="s">
        <v>137</v>
      </c>
      <c r="B50" s="178">
        <v>23</v>
      </c>
      <c r="C50" s="179">
        <v>22</v>
      </c>
      <c r="D50" s="176">
        <v>45</v>
      </c>
      <c r="E50" s="178">
        <v>58</v>
      </c>
      <c r="F50" s="179">
        <v>36</v>
      </c>
      <c r="G50" s="176">
        <v>94</v>
      </c>
      <c r="H50" s="175">
        <v>0</v>
      </c>
      <c r="I50" s="176">
        <v>0</v>
      </c>
      <c r="J50" s="177">
        <v>0</v>
      </c>
      <c r="K50" s="178">
        <v>43</v>
      </c>
      <c r="L50" s="179">
        <v>34</v>
      </c>
      <c r="M50" s="176">
        <v>77</v>
      </c>
      <c r="N50" s="178">
        <v>124</v>
      </c>
      <c r="O50" s="179">
        <v>92</v>
      </c>
      <c r="P50" s="177">
        <v>216</v>
      </c>
    </row>
    <row r="51" spans="1:16" ht="12.75" customHeight="1">
      <c r="A51" s="174" t="s">
        <v>138</v>
      </c>
      <c r="B51" s="178" t="s">
        <v>129</v>
      </c>
      <c r="C51" s="179" t="s">
        <v>129</v>
      </c>
      <c r="D51" s="176">
        <v>48</v>
      </c>
      <c r="E51" s="178" t="s">
        <v>129</v>
      </c>
      <c r="F51" s="179" t="s">
        <v>129</v>
      </c>
      <c r="G51" s="176">
        <v>97</v>
      </c>
      <c r="H51" s="175">
        <v>0</v>
      </c>
      <c r="I51" s="176">
        <v>0</v>
      </c>
      <c r="J51" s="177">
        <v>0</v>
      </c>
      <c r="K51" s="178" t="s">
        <v>129</v>
      </c>
      <c r="L51" s="179" t="s">
        <v>129</v>
      </c>
      <c r="M51" s="176">
        <v>71</v>
      </c>
      <c r="N51" s="178" t="s">
        <v>129</v>
      </c>
      <c r="O51" s="179" t="s">
        <v>129</v>
      </c>
      <c r="P51" s="180">
        <v>216</v>
      </c>
    </row>
    <row r="52" spans="1:16" ht="12.75" customHeight="1">
      <c r="A52" s="174" t="s">
        <v>139</v>
      </c>
      <c r="B52" s="178" t="s">
        <v>129</v>
      </c>
      <c r="C52" s="179" t="s">
        <v>129</v>
      </c>
      <c r="D52" s="176">
        <v>33</v>
      </c>
      <c r="E52" s="178" t="s">
        <v>129</v>
      </c>
      <c r="F52" s="179" t="s">
        <v>129</v>
      </c>
      <c r="G52" s="176">
        <v>93</v>
      </c>
      <c r="H52" s="175">
        <v>0</v>
      </c>
      <c r="I52" s="176">
        <v>0</v>
      </c>
      <c r="J52" s="177">
        <v>0</v>
      </c>
      <c r="K52" s="178" t="s">
        <v>129</v>
      </c>
      <c r="L52" s="179" t="s">
        <v>129</v>
      </c>
      <c r="M52" s="176">
        <v>71</v>
      </c>
      <c r="N52" s="178" t="s">
        <v>129</v>
      </c>
      <c r="O52" s="179" t="s">
        <v>129</v>
      </c>
      <c r="P52" s="180">
        <v>197</v>
      </c>
    </row>
    <row r="53" spans="1:16" ht="12.75" customHeight="1">
      <c r="A53" s="174" t="s">
        <v>140</v>
      </c>
      <c r="B53" s="178" t="s">
        <v>129</v>
      </c>
      <c r="C53" s="179" t="s">
        <v>129</v>
      </c>
      <c r="D53" s="176">
        <v>42</v>
      </c>
      <c r="E53" s="178" t="s">
        <v>129</v>
      </c>
      <c r="F53" s="179" t="s">
        <v>129</v>
      </c>
      <c r="G53" s="176">
        <v>104</v>
      </c>
      <c r="H53" s="175">
        <v>0</v>
      </c>
      <c r="I53" s="176">
        <v>0</v>
      </c>
      <c r="J53" s="177">
        <v>0</v>
      </c>
      <c r="K53" s="178" t="s">
        <v>129</v>
      </c>
      <c r="L53" s="179" t="s">
        <v>129</v>
      </c>
      <c r="M53" s="176">
        <v>61</v>
      </c>
      <c r="N53" s="178" t="s">
        <v>129</v>
      </c>
      <c r="O53" s="179" t="s">
        <v>129</v>
      </c>
      <c r="P53" s="180">
        <v>207</v>
      </c>
    </row>
    <row r="54" spans="1:16" s="188" customFormat="1" ht="12.75" customHeight="1">
      <c r="A54" s="181" t="s">
        <v>175</v>
      </c>
      <c r="B54" s="182" t="s">
        <v>129</v>
      </c>
      <c r="C54" s="183" t="s">
        <v>129</v>
      </c>
      <c r="D54" s="184">
        <v>53</v>
      </c>
      <c r="E54" s="182" t="s">
        <v>129</v>
      </c>
      <c r="F54" s="183" t="s">
        <v>129</v>
      </c>
      <c r="G54" s="184">
        <v>113</v>
      </c>
      <c r="H54" s="185">
        <v>0</v>
      </c>
      <c r="I54" s="184">
        <v>0</v>
      </c>
      <c r="J54" s="187">
        <v>0</v>
      </c>
      <c r="K54" s="182" t="s">
        <v>129</v>
      </c>
      <c r="L54" s="183" t="s">
        <v>129</v>
      </c>
      <c r="M54" s="184">
        <v>76</v>
      </c>
      <c r="N54" s="182" t="s">
        <v>129</v>
      </c>
      <c r="O54" s="183" t="s">
        <v>129</v>
      </c>
      <c r="P54" s="186">
        <f>SUM(M54,G54,D54)</f>
        <v>242</v>
      </c>
    </row>
    <row r="55" spans="1:16" ht="12.75" customHeight="1">
      <c r="A55" s="153"/>
      <c r="B55" s="153"/>
      <c r="C55" s="153"/>
      <c r="D55" s="153"/>
      <c r="E55" s="153"/>
      <c r="F55" s="153"/>
      <c r="G55" s="153"/>
      <c r="H55" s="153"/>
      <c r="I55" s="153"/>
      <c r="J55" s="153"/>
      <c r="K55" s="153"/>
      <c r="L55" s="153"/>
      <c r="M55" s="153"/>
      <c r="N55" s="153"/>
      <c r="O55" s="153"/>
      <c r="P55" s="153"/>
    </row>
    <row r="56" spans="1:16" ht="12.75" customHeight="1">
      <c r="A56" s="158" t="s">
        <v>142</v>
      </c>
      <c r="B56" s="159"/>
      <c r="C56" s="159"/>
      <c r="D56" s="159"/>
      <c r="E56" s="159"/>
      <c r="F56" s="159"/>
      <c r="G56" s="159"/>
      <c r="H56" s="159"/>
      <c r="I56" s="159"/>
      <c r="J56" s="159"/>
      <c r="K56" s="159"/>
      <c r="L56" s="159"/>
      <c r="M56" s="159"/>
      <c r="N56" s="159"/>
      <c r="O56" s="159"/>
      <c r="P56" s="159"/>
    </row>
    <row r="57" ht="3.75" customHeight="1"/>
    <row r="58" spans="1:16" ht="12.75" customHeight="1">
      <c r="A58" s="160"/>
      <c r="B58" s="161" t="s">
        <v>7</v>
      </c>
      <c r="C58" s="162"/>
      <c r="D58" s="162"/>
      <c r="E58" s="161" t="s">
        <v>6</v>
      </c>
      <c r="F58" s="162"/>
      <c r="G58" s="162"/>
      <c r="H58" s="161" t="s">
        <v>0</v>
      </c>
      <c r="I58" s="162"/>
      <c r="J58" s="162"/>
      <c r="K58" s="161" t="s">
        <v>1</v>
      </c>
      <c r="L58" s="162"/>
      <c r="M58" s="162"/>
      <c r="N58" s="161" t="s">
        <v>4</v>
      </c>
      <c r="O58" s="162"/>
      <c r="P58" s="163"/>
    </row>
    <row r="59" spans="1:16" ht="12.75" customHeight="1">
      <c r="A59" s="164" t="s">
        <v>13</v>
      </c>
      <c r="B59" s="165" t="s">
        <v>5</v>
      </c>
      <c r="C59" s="166"/>
      <c r="D59" s="166"/>
      <c r="E59" s="165" t="s">
        <v>8</v>
      </c>
      <c r="F59" s="166"/>
      <c r="G59" s="166"/>
      <c r="H59" s="167"/>
      <c r="I59" s="168"/>
      <c r="J59" s="168"/>
      <c r="K59" s="167"/>
      <c r="L59" s="168"/>
      <c r="M59" s="168"/>
      <c r="N59" s="167"/>
      <c r="O59" s="168"/>
      <c r="P59" s="169"/>
    </row>
    <row r="60" spans="1:16" ht="12.75" customHeight="1">
      <c r="A60" s="170"/>
      <c r="B60" s="171" t="s">
        <v>120</v>
      </c>
      <c r="C60" s="172" t="s">
        <v>121</v>
      </c>
      <c r="D60" s="172" t="s">
        <v>122</v>
      </c>
      <c r="E60" s="171" t="s">
        <v>120</v>
      </c>
      <c r="F60" s="172" t="s">
        <v>121</v>
      </c>
      <c r="G60" s="172" t="s">
        <v>122</v>
      </c>
      <c r="H60" s="171" t="s">
        <v>120</v>
      </c>
      <c r="I60" s="172" t="s">
        <v>121</v>
      </c>
      <c r="J60" s="172" t="s">
        <v>122</v>
      </c>
      <c r="K60" s="171" t="s">
        <v>120</v>
      </c>
      <c r="L60" s="172" t="s">
        <v>121</v>
      </c>
      <c r="M60" s="172" t="s">
        <v>122</v>
      </c>
      <c r="N60" s="171" t="s">
        <v>120</v>
      </c>
      <c r="O60" s="172" t="s">
        <v>121</v>
      </c>
      <c r="P60" s="173" t="s">
        <v>122</v>
      </c>
    </row>
    <row r="61" spans="1:16" ht="12.75" customHeight="1">
      <c r="A61" s="174" t="s">
        <v>10</v>
      </c>
      <c r="B61" s="175">
        <v>0</v>
      </c>
      <c r="C61" s="176">
        <v>0</v>
      </c>
      <c r="D61" s="176">
        <v>0</v>
      </c>
      <c r="E61" s="175">
        <v>65</v>
      </c>
      <c r="F61" s="176">
        <v>44</v>
      </c>
      <c r="G61" s="176">
        <v>109</v>
      </c>
      <c r="H61" s="175">
        <v>0</v>
      </c>
      <c r="I61" s="176">
        <v>0</v>
      </c>
      <c r="J61" s="176">
        <v>0</v>
      </c>
      <c r="K61" s="175">
        <v>43</v>
      </c>
      <c r="L61" s="176">
        <v>31</v>
      </c>
      <c r="M61" s="176">
        <v>74</v>
      </c>
      <c r="N61" s="175">
        <v>108</v>
      </c>
      <c r="O61" s="176">
        <v>75</v>
      </c>
      <c r="P61" s="177">
        <v>183</v>
      </c>
    </row>
    <row r="62" spans="1:16" ht="12.75" customHeight="1">
      <c r="A62" s="174" t="s">
        <v>123</v>
      </c>
      <c r="B62" s="175">
        <v>0</v>
      </c>
      <c r="C62" s="176">
        <v>0</v>
      </c>
      <c r="D62" s="176">
        <v>0</v>
      </c>
      <c r="E62" s="175">
        <v>51</v>
      </c>
      <c r="F62" s="176">
        <v>55</v>
      </c>
      <c r="G62" s="176">
        <v>106</v>
      </c>
      <c r="H62" s="175">
        <v>0</v>
      </c>
      <c r="I62" s="176">
        <v>0</v>
      </c>
      <c r="J62" s="176">
        <v>0</v>
      </c>
      <c r="K62" s="175">
        <v>46</v>
      </c>
      <c r="L62" s="176">
        <v>29</v>
      </c>
      <c r="M62" s="176">
        <v>75</v>
      </c>
      <c r="N62" s="175">
        <v>97</v>
      </c>
      <c r="O62" s="176">
        <v>84</v>
      </c>
      <c r="P62" s="177">
        <v>181</v>
      </c>
    </row>
    <row r="63" spans="1:16" ht="12.75" customHeight="1">
      <c r="A63" s="174" t="s">
        <v>124</v>
      </c>
      <c r="B63" s="175">
        <v>0</v>
      </c>
      <c r="C63" s="176">
        <v>0</v>
      </c>
      <c r="D63" s="176">
        <v>0</v>
      </c>
      <c r="E63" s="175">
        <v>58</v>
      </c>
      <c r="F63" s="176">
        <v>56</v>
      </c>
      <c r="G63" s="176">
        <v>114</v>
      </c>
      <c r="H63" s="175">
        <v>0</v>
      </c>
      <c r="I63" s="176">
        <v>0</v>
      </c>
      <c r="J63" s="176">
        <v>0</v>
      </c>
      <c r="K63" s="175">
        <v>25</v>
      </c>
      <c r="L63" s="176">
        <v>40</v>
      </c>
      <c r="M63" s="176">
        <v>65</v>
      </c>
      <c r="N63" s="175">
        <v>83</v>
      </c>
      <c r="O63" s="176">
        <v>96</v>
      </c>
      <c r="P63" s="177">
        <v>179</v>
      </c>
    </row>
    <row r="64" spans="1:16" ht="12.75" customHeight="1">
      <c r="A64" s="174" t="s">
        <v>11</v>
      </c>
      <c r="B64" s="175">
        <v>0</v>
      </c>
      <c r="C64" s="176">
        <v>0</v>
      </c>
      <c r="D64" s="176">
        <v>0</v>
      </c>
      <c r="E64" s="175">
        <v>67</v>
      </c>
      <c r="F64" s="176">
        <v>53</v>
      </c>
      <c r="G64" s="176">
        <v>120</v>
      </c>
      <c r="H64" s="175">
        <v>0</v>
      </c>
      <c r="I64" s="176">
        <v>0</v>
      </c>
      <c r="J64" s="176">
        <v>0</v>
      </c>
      <c r="K64" s="175">
        <v>31</v>
      </c>
      <c r="L64" s="176">
        <v>29</v>
      </c>
      <c r="M64" s="176">
        <v>60</v>
      </c>
      <c r="N64" s="175">
        <v>98</v>
      </c>
      <c r="O64" s="176">
        <v>82</v>
      </c>
      <c r="P64" s="177">
        <v>180</v>
      </c>
    </row>
    <row r="65" spans="1:16" ht="12.75" customHeight="1">
      <c r="A65" s="174" t="s">
        <v>125</v>
      </c>
      <c r="B65" s="175">
        <v>0</v>
      </c>
      <c r="C65" s="176">
        <v>0</v>
      </c>
      <c r="D65" s="176">
        <v>0</v>
      </c>
      <c r="E65" s="175">
        <v>61</v>
      </c>
      <c r="F65" s="176">
        <v>71</v>
      </c>
      <c r="G65" s="176">
        <v>132</v>
      </c>
      <c r="H65" s="175">
        <v>0</v>
      </c>
      <c r="I65" s="176">
        <v>0</v>
      </c>
      <c r="J65" s="176">
        <v>0</v>
      </c>
      <c r="K65" s="175">
        <v>30</v>
      </c>
      <c r="L65" s="176">
        <v>30</v>
      </c>
      <c r="M65" s="176">
        <v>60</v>
      </c>
      <c r="N65" s="175">
        <v>91</v>
      </c>
      <c r="O65" s="176">
        <v>101</v>
      </c>
      <c r="P65" s="177">
        <v>192</v>
      </c>
    </row>
    <row r="66" spans="1:16" ht="12.75" customHeight="1">
      <c r="A66" s="174" t="s">
        <v>126</v>
      </c>
      <c r="B66" s="175">
        <v>51</v>
      </c>
      <c r="C66" s="176">
        <v>42</v>
      </c>
      <c r="D66" s="176">
        <v>93</v>
      </c>
      <c r="E66" s="175">
        <v>15</v>
      </c>
      <c r="F66" s="176">
        <v>24</v>
      </c>
      <c r="G66" s="176">
        <v>39</v>
      </c>
      <c r="H66" s="175">
        <v>0</v>
      </c>
      <c r="I66" s="176">
        <v>0</v>
      </c>
      <c r="J66" s="176">
        <v>0</v>
      </c>
      <c r="K66" s="175">
        <v>21</v>
      </c>
      <c r="L66" s="176">
        <v>24</v>
      </c>
      <c r="M66" s="176">
        <v>45</v>
      </c>
      <c r="N66" s="175">
        <v>87</v>
      </c>
      <c r="O66" s="176">
        <v>90</v>
      </c>
      <c r="P66" s="177">
        <v>177</v>
      </c>
    </row>
    <row r="67" spans="1:16" ht="12.75" customHeight="1">
      <c r="A67" s="174" t="s">
        <v>127</v>
      </c>
      <c r="B67" s="175">
        <v>48</v>
      </c>
      <c r="C67" s="176">
        <v>52</v>
      </c>
      <c r="D67" s="176">
        <v>100</v>
      </c>
      <c r="E67" s="175">
        <v>13</v>
      </c>
      <c r="F67" s="176">
        <v>23</v>
      </c>
      <c r="G67" s="176">
        <v>36</v>
      </c>
      <c r="H67" s="175">
        <v>0</v>
      </c>
      <c r="I67" s="176">
        <v>0</v>
      </c>
      <c r="J67" s="176">
        <v>0</v>
      </c>
      <c r="K67" s="175">
        <v>28</v>
      </c>
      <c r="L67" s="176">
        <v>26</v>
      </c>
      <c r="M67" s="176">
        <v>54</v>
      </c>
      <c r="N67" s="175">
        <v>89</v>
      </c>
      <c r="O67" s="176">
        <v>101</v>
      </c>
      <c r="P67" s="177">
        <v>190</v>
      </c>
    </row>
    <row r="68" spans="1:16" ht="12.75" customHeight="1">
      <c r="A68" s="174" t="s">
        <v>128</v>
      </c>
      <c r="B68" s="178" t="s">
        <v>129</v>
      </c>
      <c r="C68" s="179" t="s">
        <v>129</v>
      </c>
      <c r="D68" s="176">
        <v>97</v>
      </c>
      <c r="E68" s="178" t="s">
        <v>129</v>
      </c>
      <c r="F68" s="179" t="s">
        <v>129</v>
      </c>
      <c r="G68" s="176">
        <v>35</v>
      </c>
      <c r="H68" s="175">
        <v>0</v>
      </c>
      <c r="I68" s="176">
        <v>0</v>
      </c>
      <c r="J68" s="176">
        <v>0</v>
      </c>
      <c r="K68" s="178" t="s">
        <v>129</v>
      </c>
      <c r="L68" s="179" t="s">
        <v>129</v>
      </c>
      <c r="M68" s="176">
        <v>43</v>
      </c>
      <c r="N68" s="178" t="s">
        <v>129</v>
      </c>
      <c r="O68" s="179" t="s">
        <v>129</v>
      </c>
      <c r="P68" s="177">
        <v>175</v>
      </c>
    </row>
    <row r="69" spans="1:16" ht="12.75" customHeight="1">
      <c r="A69" s="174" t="s">
        <v>130</v>
      </c>
      <c r="B69" s="178" t="s">
        <v>129</v>
      </c>
      <c r="C69" s="179" t="s">
        <v>129</v>
      </c>
      <c r="D69" s="176">
        <v>115</v>
      </c>
      <c r="E69" s="178" t="s">
        <v>129</v>
      </c>
      <c r="F69" s="179" t="s">
        <v>129</v>
      </c>
      <c r="G69" s="176">
        <v>32</v>
      </c>
      <c r="H69" s="175">
        <v>0</v>
      </c>
      <c r="I69" s="176">
        <v>0</v>
      </c>
      <c r="J69" s="176">
        <v>0</v>
      </c>
      <c r="K69" s="178" t="s">
        <v>129</v>
      </c>
      <c r="L69" s="179" t="s">
        <v>129</v>
      </c>
      <c r="M69" s="176">
        <v>50</v>
      </c>
      <c r="N69" s="178" t="s">
        <v>129</v>
      </c>
      <c r="O69" s="179" t="s">
        <v>129</v>
      </c>
      <c r="P69" s="177">
        <v>197</v>
      </c>
    </row>
    <row r="70" spans="1:16" ht="12.75" customHeight="1">
      <c r="A70" s="174" t="s">
        <v>131</v>
      </c>
      <c r="B70" s="178" t="s">
        <v>129</v>
      </c>
      <c r="C70" s="179" t="s">
        <v>129</v>
      </c>
      <c r="D70" s="176">
        <v>122</v>
      </c>
      <c r="E70" s="178" t="s">
        <v>129</v>
      </c>
      <c r="F70" s="179" t="s">
        <v>129</v>
      </c>
      <c r="G70" s="176">
        <v>42</v>
      </c>
      <c r="H70" s="175">
        <v>0</v>
      </c>
      <c r="I70" s="176">
        <v>0</v>
      </c>
      <c r="J70" s="176">
        <v>0</v>
      </c>
      <c r="K70" s="178" t="s">
        <v>129</v>
      </c>
      <c r="L70" s="179" t="s">
        <v>129</v>
      </c>
      <c r="M70" s="176">
        <v>64</v>
      </c>
      <c r="N70" s="178" t="s">
        <v>129</v>
      </c>
      <c r="O70" s="179" t="s">
        <v>129</v>
      </c>
      <c r="P70" s="177">
        <v>228</v>
      </c>
    </row>
    <row r="71" spans="1:16" ht="12.75" customHeight="1">
      <c r="A71" s="174" t="s">
        <v>132</v>
      </c>
      <c r="B71" s="178" t="s">
        <v>129</v>
      </c>
      <c r="C71" s="179" t="s">
        <v>129</v>
      </c>
      <c r="D71" s="176">
        <v>108</v>
      </c>
      <c r="E71" s="178" t="s">
        <v>129</v>
      </c>
      <c r="F71" s="179" t="s">
        <v>129</v>
      </c>
      <c r="G71" s="176">
        <v>34</v>
      </c>
      <c r="H71" s="175">
        <v>0</v>
      </c>
      <c r="I71" s="176">
        <v>0</v>
      </c>
      <c r="J71" s="176">
        <v>0</v>
      </c>
      <c r="K71" s="178" t="s">
        <v>129</v>
      </c>
      <c r="L71" s="179" t="s">
        <v>129</v>
      </c>
      <c r="M71" s="176">
        <v>71</v>
      </c>
      <c r="N71" s="178" t="s">
        <v>129</v>
      </c>
      <c r="O71" s="179" t="s">
        <v>129</v>
      </c>
      <c r="P71" s="177">
        <v>213</v>
      </c>
    </row>
    <row r="72" spans="1:16" ht="12.75" customHeight="1">
      <c r="A72" s="174" t="s">
        <v>133</v>
      </c>
      <c r="B72" s="178" t="s">
        <v>129</v>
      </c>
      <c r="C72" s="179" t="s">
        <v>129</v>
      </c>
      <c r="D72" s="176">
        <v>121</v>
      </c>
      <c r="E72" s="178" t="s">
        <v>129</v>
      </c>
      <c r="F72" s="179" t="s">
        <v>129</v>
      </c>
      <c r="G72" s="176">
        <v>45</v>
      </c>
      <c r="H72" s="175">
        <v>0</v>
      </c>
      <c r="I72" s="176">
        <v>0</v>
      </c>
      <c r="J72" s="176">
        <v>0</v>
      </c>
      <c r="K72" s="178" t="s">
        <v>129</v>
      </c>
      <c r="L72" s="179" t="s">
        <v>129</v>
      </c>
      <c r="M72" s="176">
        <v>62</v>
      </c>
      <c r="N72" s="178" t="s">
        <v>129</v>
      </c>
      <c r="O72" s="179" t="s">
        <v>129</v>
      </c>
      <c r="P72" s="177">
        <v>228</v>
      </c>
    </row>
    <row r="73" spans="1:16" ht="12.75" customHeight="1">
      <c r="A73" s="174" t="s">
        <v>134</v>
      </c>
      <c r="B73" s="178" t="s">
        <v>129</v>
      </c>
      <c r="C73" s="179" t="s">
        <v>129</v>
      </c>
      <c r="D73" s="176">
        <v>124</v>
      </c>
      <c r="E73" s="178" t="s">
        <v>129</v>
      </c>
      <c r="F73" s="179" t="s">
        <v>129</v>
      </c>
      <c r="G73" s="176">
        <v>34</v>
      </c>
      <c r="H73" s="175">
        <v>0</v>
      </c>
      <c r="I73" s="176">
        <v>0</v>
      </c>
      <c r="J73" s="176">
        <v>0</v>
      </c>
      <c r="K73" s="178" t="s">
        <v>129</v>
      </c>
      <c r="L73" s="179" t="s">
        <v>129</v>
      </c>
      <c r="M73" s="176">
        <v>60</v>
      </c>
      <c r="N73" s="178" t="s">
        <v>129</v>
      </c>
      <c r="O73" s="179" t="s">
        <v>129</v>
      </c>
      <c r="P73" s="177">
        <v>218</v>
      </c>
    </row>
    <row r="74" spans="1:16" ht="12.75" customHeight="1">
      <c r="A74" s="174" t="s">
        <v>135</v>
      </c>
      <c r="B74" s="178" t="s">
        <v>129</v>
      </c>
      <c r="C74" s="179" t="s">
        <v>129</v>
      </c>
      <c r="D74" s="176">
        <v>120</v>
      </c>
      <c r="E74" s="178" t="s">
        <v>129</v>
      </c>
      <c r="F74" s="179" t="s">
        <v>129</v>
      </c>
      <c r="G74" s="176">
        <v>40</v>
      </c>
      <c r="H74" s="175">
        <v>0</v>
      </c>
      <c r="I74" s="176">
        <v>0</v>
      </c>
      <c r="J74" s="176">
        <v>0</v>
      </c>
      <c r="K74" s="178" t="s">
        <v>129</v>
      </c>
      <c r="L74" s="179" t="s">
        <v>129</v>
      </c>
      <c r="M74" s="177">
        <v>80</v>
      </c>
      <c r="N74" s="178" t="s">
        <v>129</v>
      </c>
      <c r="O74" s="179" t="s">
        <v>129</v>
      </c>
      <c r="P74" s="177">
        <v>240</v>
      </c>
    </row>
    <row r="75" spans="1:16" ht="12.75" customHeight="1">
      <c r="A75" s="174" t="s">
        <v>136</v>
      </c>
      <c r="B75" s="178" t="s">
        <v>129</v>
      </c>
      <c r="C75" s="179" t="s">
        <v>129</v>
      </c>
      <c r="D75" s="176">
        <v>120</v>
      </c>
      <c r="E75" s="178" t="s">
        <v>129</v>
      </c>
      <c r="F75" s="179" t="s">
        <v>129</v>
      </c>
      <c r="G75" s="176">
        <v>35</v>
      </c>
      <c r="H75" s="175">
        <v>0</v>
      </c>
      <c r="I75" s="176">
        <v>0</v>
      </c>
      <c r="J75" s="176">
        <v>0</v>
      </c>
      <c r="K75" s="178" t="s">
        <v>129</v>
      </c>
      <c r="L75" s="179" t="s">
        <v>129</v>
      </c>
      <c r="M75" s="177">
        <v>80</v>
      </c>
      <c r="N75" s="178" t="s">
        <v>129</v>
      </c>
      <c r="O75" s="179" t="s">
        <v>129</v>
      </c>
      <c r="P75" s="177">
        <v>235</v>
      </c>
    </row>
    <row r="76" spans="1:16" ht="12.75" customHeight="1">
      <c r="A76" s="174" t="s">
        <v>137</v>
      </c>
      <c r="B76" s="178" t="s">
        <v>129</v>
      </c>
      <c r="C76" s="179" t="s">
        <v>129</v>
      </c>
      <c r="D76" s="176">
        <v>130</v>
      </c>
      <c r="E76" s="178" t="s">
        <v>129</v>
      </c>
      <c r="F76" s="179" t="s">
        <v>129</v>
      </c>
      <c r="G76" s="176">
        <v>35</v>
      </c>
      <c r="H76" s="175">
        <v>0</v>
      </c>
      <c r="I76" s="176">
        <v>0</v>
      </c>
      <c r="J76" s="176">
        <v>0</v>
      </c>
      <c r="K76" s="178" t="s">
        <v>129</v>
      </c>
      <c r="L76" s="179" t="s">
        <v>129</v>
      </c>
      <c r="M76" s="177">
        <v>73</v>
      </c>
      <c r="N76" s="178" t="s">
        <v>129</v>
      </c>
      <c r="O76" s="179" t="s">
        <v>129</v>
      </c>
      <c r="P76" s="177">
        <v>238</v>
      </c>
    </row>
    <row r="77" spans="1:16" ht="12.75" customHeight="1">
      <c r="A77" s="174" t="s">
        <v>138</v>
      </c>
      <c r="B77" s="178" t="s">
        <v>129</v>
      </c>
      <c r="C77" s="179" t="s">
        <v>129</v>
      </c>
      <c r="D77" s="176">
        <v>178</v>
      </c>
      <c r="E77" s="178" t="s">
        <v>129</v>
      </c>
      <c r="F77" s="179" t="s">
        <v>129</v>
      </c>
      <c r="G77" s="176">
        <v>33</v>
      </c>
      <c r="H77" s="175">
        <v>0</v>
      </c>
      <c r="I77" s="176">
        <v>0</v>
      </c>
      <c r="J77" s="176">
        <v>0</v>
      </c>
      <c r="K77" s="178" t="s">
        <v>129</v>
      </c>
      <c r="L77" s="179" t="s">
        <v>129</v>
      </c>
      <c r="M77" s="177">
        <v>87</v>
      </c>
      <c r="N77" s="178" t="s">
        <v>129</v>
      </c>
      <c r="O77" s="179" t="s">
        <v>129</v>
      </c>
      <c r="P77" s="177">
        <v>298</v>
      </c>
    </row>
    <row r="78" spans="1:16" ht="12.75" customHeight="1">
      <c r="A78" s="174" t="s">
        <v>139</v>
      </c>
      <c r="B78" s="178" t="s">
        <v>129</v>
      </c>
      <c r="C78" s="179" t="s">
        <v>129</v>
      </c>
      <c r="D78" s="176">
        <v>192</v>
      </c>
      <c r="E78" s="178" t="s">
        <v>129</v>
      </c>
      <c r="F78" s="179" t="s">
        <v>129</v>
      </c>
      <c r="G78" s="176">
        <v>61</v>
      </c>
      <c r="H78" s="175">
        <v>0</v>
      </c>
      <c r="I78" s="176">
        <v>0</v>
      </c>
      <c r="J78" s="176">
        <v>0</v>
      </c>
      <c r="K78" s="178" t="s">
        <v>129</v>
      </c>
      <c r="L78" s="179" t="s">
        <v>129</v>
      </c>
      <c r="M78" s="177">
        <v>80</v>
      </c>
      <c r="N78" s="178" t="s">
        <v>129</v>
      </c>
      <c r="O78" s="179" t="s">
        <v>129</v>
      </c>
      <c r="P78" s="177">
        <v>333</v>
      </c>
    </row>
    <row r="79" spans="1:16" s="188" customFormat="1" ht="12.75" customHeight="1">
      <c r="A79" s="174" t="s">
        <v>140</v>
      </c>
      <c r="B79" s="178" t="s">
        <v>129</v>
      </c>
      <c r="C79" s="179" t="s">
        <v>129</v>
      </c>
      <c r="D79" s="176">
        <v>183</v>
      </c>
      <c r="E79" s="178" t="s">
        <v>129</v>
      </c>
      <c r="F79" s="179" t="s">
        <v>129</v>
      </c>
      <c r="G79" s="176">
        <v>54</v>
      </c>
      <c r="H79" s="175">
        <v>0</v>
      </c>
      <c r="I79" s="176">
        <v>0</v>
      </c>
      <c r="J79" s="176">
        <v>0</v>
      </c>
      <c r="K79" s="178" t="s">
        <v>129</v>
      </c>
      <c r="L79" s="179" t="s">
        <v>129</v>
      </c>
      <c r="M79" s="177">
        <v>82</v>
      </c>
      <c r="N79" s="178" t="s">
        <v>129</v>
      </c>
      <c r="O79" s="179" t="s">
        <v>129</v>
      </c>
      <c r="P79" s="177">
        <v>319</v>
      </c>
    </row>
    <row r="80" spans="1:16" s="188" customFormat="1" ht="12.75" customHeight="1">
      <c r="A80" s="181" t="s">
        <v>175</v>
      </c>
      <c r="B80" s="182" t="s">
        <v>129</v>
      </c>
      <c r="C80" s="183" t="s">
        <v>129</v>
      </c>
      <c r="D80" s="184">
        <v>216</v>
      </c>
      <c r="E80" s="182" t="s">
        <v>129</v>
      </c>
      <c r="F80" s="183" t="s">
        <v>129</v>
      </c>
      <c r="G80" s="184">
        <v>71</v>
      </c>
      <c r="H80" s="185">
        <v>0</v>
      </c>
      <c r="I80" s="184">
        <v>0</v>
      </c>
      <c r="J80" s="184">
        <v>0</v>
      </c>
      <c r="K80" s="182" t="s">
        <v>129</v>
      </c>
      <c r="L80" s="183" t="s">
        <v>129</v>
      </c>
      <c r="M80" s="187">
        <v>117</v>
      </c>
      <c r="N80" s="182" t="s">
        <v>129</v>
      </c>
      <c r="O80" s="183" t="s">
        <v>129</v>
      </c>
      <c r="P80" s="187">
        <f>SUM(M80,J80,G80,D80)</f>
        <v>404</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O53"/>
  <sheetViews>
    <sheetView zoomScalePageLayoutView="0" workbookViewId="0" topLeftCell="A1">
      <selection activeCell="U39" sqref="U39"/>
    </sheetView>
  </sheetViews>
  <sheetFormatPr defaultColWidth="9.140625" defaultRowHeight="12.75"/>
  <cols>
    <col min="1" max="1" width="9.57421875" style="100" customWidth="1"/>
    <col min="2" max="10" width="7.00390625" style="100" customWidth="1"/>
    <col min="11" max="12" width="7.00390625" style="129" customWidth="1"/>
    <col min="13" max="13" width="1.8515625" style="100" customWidth="1"/>
    <col min="14" max="14" width="7.7109375" style="100" customWidth="1"/>
    <col min="15" max="15" width="8.7109375" style="100" customWidth="1"/>
    <col min="16" max="16384" width="9.140625" style="100" customWidth="1"/>
  </cols>
  <sheetData>
    <row r="1" spans="1:15" ht="10.5" customHeight="1">
      <c r="A1" s="151" t="s">
        <v>173</v>
      </c>
      <c r="B1" s="97"/>
      <c r="C1" s="98"/>
      <c r="D1" s="97"/>
      <c r="E1" s="98"/>
      <c r="F1" s="97"/>
      <c r="G1" s="98"/>
      <c r="H1" s="97"/>
      <c r="I1" s="98"/>
      <c r="J1" s="97"/>
      <c r="K1" s="99"/>
      <c r="L1" s="99"/>
      <c r="N1" s="97"/>
      <c r="O1" s="98"/>
    </row>
    <row r="2" spans="1:15" ht="10.5" customHeight="1">
      <c r="A2" s="96"/>
      <c r="B2" s="97"/>
      <c r="C2" s="98"/>
      <c r="D2" s="97"/>
      <c r="E2" s="98"/>
      <c r="F2" s="97"/>
      <c r="G2" s="98"/>
      <c r="H2" s="97"/>
      <c r="I2" s="98"/>
      <c r="J2" s="97"/>
      <c r="K2" s="99"/>
      <c r="L2" s="99"/>
      <c r="N2" s="97"/>
      <c r="O2" s="98"/>
    </row>
    <row r="3" spans="1:15" ht="11.25" customHeight="1">
      <c r="A3" s="101" t="s">
        <v>42</v>
      </c>
      <c r="B3" s="102"/>
      <c r="C3" s="103"/>
      <c r="D3" s="102"/>
      <c r="E3" s="103"/>
      <c r="F3" s="104"/>
      <c r="G3" s="104"/>
      <c r="H3" s="102"/>
      <c r="I3" s="103"/>
      <c r="J3" s="102"/>
      <c r="K3" s="105"/>
      <c r="L3" s="105"/>
      <c r="M3" s="104"/>
      <c r="N3" s="102"/>
      <c r="O3" s="103"/>
    </row>
    <row r="4" spans="1:15" ht="10.5" customHeight="1">
      <c r="A4" s="101" t="s">
        <v>41</v>
      </c>
      <c r="B4" s="102"/>
      <c r="C4" s="103"/>
      <c r="D4" s="102"/>
      <c r="E4" s="103"/>
      <c r="F4" s="104"/>
      <c r="G4" s="104"/>
      <c r="H4" s="102"/>
      <c r="I4" s="103"/>
      <c r="J4" s="102"/>
      <c r="K4" s="105"/>
      <c r="L4" s="105"/>
      <c r="M4" s="104"/>
      <c r="N4" s="102"/>
      <c r="O4" s="103"/>
    </row>
    <row r="5" spans="1:15" ht="10.5" customHeight="1">
      <c r="A5" s="101"/>
      <c r="B5" s="102"/>
      <c r="C5" s="103"/>
      <c r="D5" s="102"/>
      <c r="E5" s="103"/>
      <c r="F5" s="104"/>
      <c r="G5" s="104"/>
      <c r="H5" s="102"/>
      <c r="I5" s="103"/>
      <c r="J5" s="102"/>
      <c r="K5" s="105"/>
      <c r="L5" s="105"/>
      <c r="M5" s="104"/>
      <c r="N5" s="102"/>
      <c r="O5" s="103"/>
    </row>
    <row r="6" spans="1:15" ht="10.5" customHeight="1">
      <c r="A6" s="142" t="s">
        <v>13</v>
      </c>
      <c r="B6" s="12" t="s">
        <v>7</v>
      </c>
      <c r="C6" s="13"/>
      <c r="D6" s="12" t="s">
        <v>6</v>
      </c>
      <c r="E6" s="13"/>
      <c r="F6" s="12" t="s">
        <v>0</v>
      </c>
      <c r="G6" s="13"/>
      <c r="H6" s="12" t="s">
        <v>1</v>
      </c>
      <c r="I6" s="13"/>
      <c r="J6" s="12" t="s">
        <v>4</v>
      </c>
      <c r="K6" s="143"/>
      <c r="L6" s="110"/>
      <c r="M6" s="5"/>
      <c r="N6" s="12" t="s">
        <v>12</v>
      </c>
      <c r="O6" s="15"/>
    </row>
    <row r="7" spans="1:15" ht="10.5" customHeight="1">
      <c r="A7" s="16"/>
      <c r="B7" s="17" t="s">
        <v>5</v>
      </c>
      <c r="C7" s="18"/>
      <c r="D7" s="16" t="s">
        <v>8</v>
      </c>
      <c r="E7" s="8"/>
      <c r="F7" s="19"/>
      <c r="G7" s="3"/>
      <c r="H7" s="19"/>
      <c r="I7" s="3"/>
      <c r="J7" s="19"/>
      <c r="K7" s="144"/>
      <c r="L7" s="116"/>
      <c r="M7" s="5"/>
      <c r="N7" s="16" t="s">
        <v>10</v>
      </c>
      <c r="O7" s="21"/>
    </row>
    <row r="8" spans="1:15" s="122" customFormat="1" ht="10.5" customHeight="1">
      <c r="A8" s="141"/>
      <c r="B8" s="145" t="s">
        <v>2</v>
      </c>
      <c r="C8" s="146" t="s">
        <v>3</v>
      </c>
      <c r="D8" s="145" t="s">
        <v>2</v>
      </c>
      <c r="E8" s="146" t="s">
        <v>3</v>
      </c>
      <c r="F8" s="145" t="s">
        <v>2</v>
      </c>
      <c r="G8" s="146" t="s">
        <v>3</v>
      </c>
      <c r="H8" s="145" t="s">
        <v>2</v>
      </c>
      <c r="I8" s="146" t="s">
        <v>3</v>
      </c>
      <c r="J8" s="145" t="s">
        <v>2</v>
      </c>
      <c r="K8" s="146" t="s">
        <v>3</v>
      </c>
      <c r="L8" s="121" t="s">
        <v>4</v>
      </c>
      <c r="M8" s="147"/>
      <c r="N8" s="145" t="s">
        <v>14</v>
      </c>
      <c r="O8" s="148" t="s">
        <v>15</v>
      </c>
    </row>
    <row r="9" spans="1:15" ht="10.5" customHeight="1">
      <c r="A9" s="19" t="s">
        <v>18</v>
      </c>
      <c r="B9" s="124">
        <v>918</v>
      </c>
      <c r="C9" s="125">
        <v>552</v>
      </c>
      <c r="D9" s="124">
        <v>1659</v>
      </c>
      <c r="E9" s="125">
        <v>843</v>
      </c>
      <c r="F9" s="124">
        <v>129</v>
      </c>
      <c r="G9" s="125">
        <v>61</v>
      </c>
      <c r="H9" s="124">
        <v>382</v>
      </c>
      <c r="I9" s="125">
        <v>242</v>
      </c>
      <c r="J9" s="124">
        <v>3088</v>
      </c>
      <c r="K9" s="125">
        <v>1698</v>
      </c>
      <c r="L9" s="126">
        <v>4786</v>
      </c>
      <c r="M9" s="127"/>
      <c r="N9" s="127">
        <v>4786</v>
      </c>
      <c r="O9" s="44">
        <v>100</v>
      </c>
    </row>
    <row r="10" spans="1:15" s="129" customFormat="1" ht="10.5" customHeight="1">
      <c r="A10" s="19" t="s">
        <v>19</v>
      </c>
      <c r="B10" s="124">
        <v>900</v>
      </c>
      <c r="C10" s="125">
        <v>515</v>
      </c>
      <c r="D10" s="124">
        <v>1622</v>
      </c>
      <c r="E10" s="125">
        <v>837</v>
      </c>
      <c r="F10" s="124">
        <v>111</v>
      </c>
      <c r="G10" s="125">
        <v>69</v>
      </c>
      <c r="H10" s="124">
        <v>432</v>
      </c>
      <c r="I10" s="125">
        <v>298</v>
      </c>
      <c r="J10" s="124">
        <v>3065</v>
      </c>
      <c r="K10" s="125">
        <v>1719</v>
      </c>
      <c r="L10" s="126">
        <v>4784</v>
      </c>
      <c r="M10" s="128"/>
      <c r="N10" s="127">
        <v>4784</v>
      </c>
      <c r="O10" s="44">
        <f>N10/$N$9*100</f>
        <v>99.95821145006268</v>
      </c>
    </row>
    <row r="11" spans="1:15" s="129" customFormat="1" ht="10.5" customHeight="1">
      <c r="A11" s="19" t="s">
        <v>20</v>
      </c>
      <c r="B11" s="124">
        <v>983</v>
      </c>
      <c r="C11" s="125">
        <v>529</v>
      </c>
      <c r="D11" s="124">
        <v>1716</v>
      </c>
      <c r="E11" s="125">
        <v>829</v>
      </c>
      <c r="F11" s="124">
        <v>128</v>
      </c>
      <c r="G11" s="125">
        <v>73</v>
      </c>
      <c r="H11" s="124">
        <v>445</v>
      </c>
      <c r="I11" s="125">
        <v>354</v>
      </c>
      <c r="J11" s="124">
        <v>3272</v>
      </c>
      <c r="K11" s="125">
        <v>1785</v>
      </c>
      <c r="L11" s="126">
        <v>5057</v>
      </c>
      <c r="M11" s="128"/>
      <c r="N11" s="127">
        <v>5057</v>
      </c>
      <c r="O11" s="44">
        <f aca="true" t="shared" si="0" ref="O11:O27">N11/$N$9*100</f>
        <v>105.66234851650648</v>
      </c>
    </row>
    <row r="12" spans="1:15" s="129" customFormat="1" ht="10.5" customHeight="1">
      <c r="A12" s="19" t="s">
        <v>21</v>
      </c>
      <c r="B12" s="124">
        <v>1036</v>
      </c>
      <c r="C12" s="125">
        <v>528</v>
      </c>
      <c r="D12" s="124">
        <v>1747</v>
      </c>
      <c r="E12" s="125">
        <v>795</v>
      </c>
      <c r="F12" s="124">
        <v>129</v>
      </c>
      <c r="G12" s="125">
        <v>74</v>
      </c>
      <c r="H12" s="124">
        <v>513</v>
      </c>
      <c r="I12" s="125">
        <v>423</v>
      </c>
      <c r="J12" s="124">
        <v>3425</v>
      </c>
      <c r="K12" s="125">
        <v>1820</v>
      </c>
      <c r="L12" s="126">
        <v>5245</v>
      </c>
      <c r="M12" s="128"/>
      <c r="N12" s="127">
        <v>5245</v>
      </c>
      <c r="O12" s="44">
        <f t="shared" si="0"/>
        <v>109.59047221061428</v>
      </c>
    </row>
    <row r="13" spans="1:15" s="129" customFormat="1" ht="10.5" customHeight="1">
      <c r="A13" s="19" t="s">
        <v>22</v>
      </c>
      <c r="B13" s="124">
        <v>1032</v>
      </c>
      <c r="C13" s="125">
        <v>520</v>
      </c>
      <c r="D13" s="124">
        <v>1776</v>
      </c>
      <c r="E13" s="125">
        <v>873</v>
      </c>
      <c r="F13" s="124">
        <v>143</v>
      </c>
      <c r="G13" s="125">
        <v>75</v>
      </c>
      <c r="H13" s="124">
        <v>542</v>
      </c>
      <c r="I13" s="125">
        <v>388</v>
      </c>
      <c r="J13" s="124">
        <v>3493</v>
      </c>
      <c r="K13" s="125">
        <v>1856</v>
      </c>
      <c r="L13" s="126">
        <v>5349</v>
      </c>
      <c r="M13" s="128"/>
      <c r="N13" s="127">
        <v>5349</v>
      </c>
      <c r="O13" s="44">
        <f t="shared" si="0"/>
        <v>111.76347680735479</v>
      </c>
    </row>
    <row r="14" spans="1:15" s="129" customFormat="1" ht="10.5" customHeight="1">
      <c r="A14" s="19" t="s">
        <v>23</v>
      </c>
      <c r="B14" s="124">
        <v>1105</v>
      </c>
      <c r="C14" s="125">
        <v>577</v>
      </c>
      <c r="D14" s="124">
        <v>1969</v>
      </c>
      <c r="E14" s="125">
        <v>872</v>
      </c>
      <c r="F14" s="124">
        <v>158</v>
      </c>
      <c r="G14" s="125">
        <v>78</v>
      </c>
      <c r="H14" s="124">
        <v>570</v>
      </c>
      <c r="I14" s="125">
        <v>372</v>
      </c>
      <c r="J14" s="124">
        <v>3802</v>
      </c>
      <c r="K14" s="125">
        <v>1899</v>
      </c>
      <c r="L14" s="126">
        <v>5701</v>
      </c>
      <c r="M14" s="128"/>
      <c r="N14" s="127">
        <v>5701</v>
      </c>
      <c r="O14" s="44">
        <f t="shared" si="0"/>
        <v>119.11826159632261</v>
      </c>
    </row>
    <row r="15" spans="1:15" s="129" customFormat="1" ht="10.5" customHeight="1">
      <c r="A15" s="19" t="s">
        <v>24</v>
      </c>
      <c r="B15" s="124">
        <v>1052</v>
      </c>
      <c r="C15" s="125">
        <v>563</v>
      </c>
      <c r="D15" s="124">
        <v>1948</v>
      </c>
      <c r="E15" s="125">
        <v>900</v>
      </c>
      <c r="F15" s="124">
        <v>183</v>
      </c>
      <c r="G15" s="125">
        <v>86</v>
      </c>
      <c r="H15" s="124">
        <v>567</v>
      </c>
      <c r="I15" s="125">
        <v>373</v>
      </c>
      <c r="J15" s="124">
        <v>3750</v>
      </c>
      <c r="K15" s="125">
        <v>1922</v>
      </c>
      <c r="L15" s="126">
        <v>5672</v>
      </c>
      <c r="M15" s="128"/>
      <c r="N15" s="127">
        <v>5672</v>
      </c>
      <c r="O15" s="44">
        <f t="shared" si="0"/>
        <v>118.51232762223151</v>
      </c>
    </row>
    <row r="16" spans="1:15" s="129" customFormat="1" ht="10.5" customHeight="1">
      <c r="A16" s="19" t="s">
        <v>25</v>
      </c>
      <c r="B16" s="124">
        <v>1055</v>
      </c>
      <c r="C16" s="125">
        <v>596</v>
      </c>
      <c r="D16" s="124">
        <v>1940</v>
      </c>
      <c r="E16" s="125">
        <v>919</v>
      </c>
      <c r="F16" s="124">
        <v>183</v>
      </c>
      <c r="G16" s="125">
        <v>81</v>
      </c>
      <c r="H16" s="124">
        <v>556</v>
      </c>
      <c r="I16" s="125">
        <v>395</v>
      </c>
      <c r="J16" s="124">
        <v>3734</v>
      </c>
      <c r="K16" s="125">
        <v>1991</v>
      </c>
      <c r="L16" s="126">
        <v>5725</v>
      </c>
      <c r="M16" s="128"/>
      <c r="N16" s="127">
        <v>5725</v>
      </c>
      <c r="O16" s="44">
        <f t="shared" si="0"/>
        <v>119.61972419557041</v>
      </c>
    </row>
    <row r="17" spans="1:15" s="129" customFormat="1" ht="10.5" customHeight="1">
      <c r="A17" s="19" t="s">
        <v>26</v>
      </c>
      <c r="B17" s="124">
        <v>1052</v>
      </c>
      <c r="C17" s="125">
        <v>624</v>
      </c>
      <c r="D17" s="124">
        <v>2056</v>
      </c>
      <c r="E17" s="125">
        <v>996</v>
      </c>
      <c r="F17" s="124">
        <v>164</v>
      </c>
      <c r="G17" s="125">
        <v>98</v>
      </c>
      <c r="H17" s="124">
        <v>555</v>
      </c>
      <c r="I17" s="125">
        <v>405</v>
      </c>
      <c r="J17" s="124">
        <v>3827</v>
      </c>
      <c r="K17" s="125">
        <v>2123</v>
      </c>
      <c r="L17" s="126">
        <v>5950</v>
      </c>
      <c r="M17" s="128"/>
      <c r="N17" s="127">
        <v>5950</v>
      </c>
      <c r="O17" s="44">
        <f t="shared" si="0"/>
        <v>124.32093606351859</v>
      </c>
    </row>
    <row r="18" spans="1:15" s="129" customFormat="1" ht="10.5" customHeight="1">
      <c r="A18" s="19" t="s">
        <v>61</v>
      </c>
      <c r="B18" s="124">
        <v>1092</v>
      </c>
      <c r="C18" s="125">
        <v>596</v>
      </c>
      <c r="D18" s="124">
        <v>2149</v>
      </c>
      <c r="E18" s="125">
        <v>1056</v>
      </c>
      <c r="F18" s="124">
        <v>179</v>
      </c>
      <c r="G18" s="125">
        <v>89</v>
      </c>
      <c r="H18" s="124">
        <v>635</v>
      </c>
      <c r="I18" s="125">
        <v>433</v>
      </c>
      <c r="J18" s="124">
        <v>4055</v>
      </c>
      <c r="K18" s="125">
        <v>2174</v>
      </c>
      <c r="L18" s="126">
        <v>6229</v>
      </c>
      <c r="M18" s="128"/>
      <c r="N18" s="127">
        <v>6229</v>
      </c>
      <c r="O18" s="44">
        <f t="shared" si="0"/>
        <v>130.15043877977433</v>
      </c>
    </row>
    <row r="19" spans="1:15" ht="10.5" customHeight="1">
      <c r="A19" s="19" t="s">
        <v>62</v>
      </c>
      <c r="B19" s="124">
        <v>1155</v>
      </c>
      <c r="C19" s="125">
        <v>680</v>
      </c>
      <c r="D19" s="124">
        <v>2160</v>
      </c>
      <c r="E19" s="125">
        <v>1073</v>
      </c>
      <c r="F19" s="124">
        <v>179</v>
      </c>
      <c r="G19" s="125">
        <v>81</v>
      </c>
      <c r="H19" s="124">
        <v>598</v>
      </c>
      <c r="I19" s="125">
        <v>353</v>
      </c>
      <c r="J19" s="124">
        <v>4092</v>
      </c>
      <c r="K19" s="125">
        <v>2187</v>
      </c>
      <c r="L19" s="126">
        <v>6279</v>
      </c>
      <c r="M19" s="130"/>
      <c r="N19" s="127">
        <v>6279</v>
      </c>
      <c r="O19" s="44">
        <f t="shared" si="0"/>
        <v>131.19515252820727</v>
      </c>
    </row>
    <row r="20" spans="1:15" s="129" customFormat="1" ht="10.5" customHeight="1">
      <c r="A20" s="19" t="s">
        <v>66</v>
      </c>
      <c r="B20" s="124">
        <v>1218</v>
      </c>
      <c r="C20" s="125">
        <v>666</v>
      </c>
      <c r="D20" s="124">
        <v>2192</v>
      </c>
      <c r="E20" s="125">
        <v>1115</v>
      </c>
      <c r="F20" s="124">
        <v>165</v>
      </c>
      <c r="G20" s="125">
        <v>92</v>
      </c>
      <c r="H20" s="124">
        <v>554</v>
      </c>
      <c r="I20" s="125">
        <v>340</v>
      </c>
      <c r="J20" s="124">
        <v>4129</v>
      </c>
      <c r="K20" s="125">
        <v>2213</v>
      </c>
      <c r="L20" s="126">
        <v>6342</v>
      </c>
      <c r="M20" s="128"/>
      <c r="N20" s="127">
        <v>6342</v>
      </c>
      <c r="O20" s="44">
        <f t="shared" si="0"/>
        <v>132.51149185123276</v>
      </c>
    </row>
    <row r="21" spans="1:15" s="129" customFormat="1" ht="10.5" customHeight="1">
      <c r="A21" s="19" t="s">
        <v>67</v>
      </c>
      <c r="B21" s="124">
        <v>1207</v>
      </c>
      <c r="C21" s="125">
        <v>670</v>
      </c>
      <c r="D21" s="124">
        <v>2242</v>
      </c>
      <c r="E21" s="125">
        <v>1098</v>
      </c>
      <c r="F21" s="124">
        <v>189</v>
      </c>
      <c r="G21" s="125">
        <v>83</v>
      </c>
      <c r="H21" s="124">
        <v>541</v>
      </c>
      <c r="I21" s="125">
        <v>350</v>
      </c>
      <c r="J21" s="124">
        <v>4179</v>
      </c>
      <c r="K21" s="125">
        <v>2201</v>
      </c>
      <c r="L21" s="126">
        <v>6380</v>
      </c>
      <c r="M21" s="128"/>
      <c r="N21" s="127">
        <v>6380</v>
      </c>
      <c r="O21" s="44">
        <f t="shared" si="0"/>
        <v>133.3054743000418</v>
      </c>
    </row>
    <row r="22" spans="1:15" s="129" customFormat="1" ht="10.5" customHeight="1">
      <c r="A22" s="19" t="s">
        <v>68</v>
      </c>
      <c r="B22" s="124">
        <v>1207</v>
      </c>
      <c r="C22" s="125">
        <v>618</v>
      </c>
      <c r="D22" s="124">
        <v>2286</v>
      </c>
      <c r="E22" s="125">
        <v>1115</v>
      </c>
      <c r="F22" s="124">
        <v>235</v>
      </c>
      <c r="G22" s="125">
        <v>89</v>
      </c>
      <c r="H22" s="124">
        <v>531</v>
      </c>
      <c r="I22" s="125">
        <v>364</v>
      </c>
      <c r="J22" s="124">
        <v>4259</v>
      </c>
      <c r="K22" s="125">
        <v>2186</v>
      </c>
      <c r="L22" s="126">
        <v>6445</v>
      </c>
      <c r="M22" s="128"/>
      <c r="N22" s="127">
        <v>6445</v>
      </c>
      <c r="O22" s="44">
        <f t="shared" si="0"/>
        <v>134.6636021730046</v>
      </c>
    </row>
    <row r="23" spans="1:15" s="129" customFormat="1" ht="10.5" customHeight="1">
      <c r="A23" s="19" t="s">
        <v>89</v>
      </c>
      <c r="B23" s="124">
        <v>1232</v>
      </c>
      <c r="C23" s="125">
        <v>660</v>
      </c>
      <c r="D23" s="124">
        <v>2366</v>
      </c>
      <c r="E23" s="125">
        <v>1054</v>
      </c>
      <c r="F23" s="124">
        <v>247</v>
      </c>
      <c r="G23" s="125">
        <v>90</v>
      </c>
      <c r="H23" s="124">
        <v>523</v>
      </c>
      <c r="I23" s="125">
        <v>401</v>
      </c>
      <c r="J23" s="124">
        <v>4368</v>
      </c>
      <c r="K23" s="125">
        <v>2205</v>
      </c>
      <c r="L23" s="126">
        <v>6573</v>
      </c>
      <c r="M23" s="128"/>
      <c r="N23" s="127">
        <v>6573</v>
      </c>
      <c r="O23" s="44">
        <f t="shared" si="0"/>
        <v>137.33806936899288</v>
      </c>
    </row>
    <row r="24" spans="1:15" s="129" customFormat="1" ht="10.5" customHeight="1">
      <c r="A24" s="19" t="s">
        <v>93</v>
      </c>
      <c r="B24" s="124">
        <v>1249</v>
      </c>
      <c r="C24" s="125">
        <v>634</v>
      </c>
      <c r="D24" s="124">
        <v>2414</v>
      </c>
      <c r="E24" s="125">
        <v>1070</v>
      </c>
      <c r="F24" s="124">
        <v>254</v>
      </c>
      <c r="G24" s="125">
        <v>97</v>
      </c>
      <c r="H24" s="124">
        <v>568</v>
      </c>
      <c r="I24" s="125">
        <v>401</v>
      </c>
      <c r="J24" s="124">
        <v>4485</v>
      </c>
      <c r="K24" s="125">
        <v>2202</v>
      </c>
      <c r="L24" s="126">
        <v>6687</v>
      </c>
      <c r="M24" s="128"/>
      <c r="N24" s="127">
        <v>6687</v>
      </c>
      <c r="O24" s="44">
        <f t="shared" si="0"/>
        <v>139.72001671541997</v>
      </c>
    </row>
    <row r="25" spans="1:15" s="129" customFormat="1" ht="10.5" customHeight="1">
      <c r="A25" s="19" t="s">
        <v>94</v>
      </c>
      <c r="B25" s="124">
        <v>1289</v>
      </c>
      <c r="C25" s="125">
        <v>663</v>
      </c>
      <c r="D25" s="124">
        <v>2513</v>
      </c>
      <c r="E25" s="125">
        <v>1070</v>
      </c>
      <c r="F25" s="124">
        <v>271</v>
      </c>
      <c r="G25" s="125">
        <v>95</v>
      </c>
      <c r="H25" s="124">
        <v>569</v>
      </c>
      <c r="I25" s="125">
        <v>465</v>
      </c>
      <c r="J25" s="124">
        <f aca="true" t="shared" si="1" ref="J25:K27">SUM(H25,F25,D25,B25)</f>
        <v>4642</v>
      </c>
      <c r="K25" s="125">
        <f t="shared" si="1"/>
        <v>2293</v>
      </c>
      <c r="L25" s="126">
        <f>SUM(J25:K25)</f>
        <v>6935</v>
      </c>
      <c r="M25" s="128"/>
      <c r="N25" s="127">
        <f>L25</f>
        <v>6935</v>
      </c>
      <c r="O25" s="44">
        <f t="shared" si="0"/>
        <v>144.9017969076473</v>
      </c>
    </row>
    <row r="26" spans="1:15" s="129" customFormat="1" ht="10.5" customHeight="1">
      <c r="A26" s="19" t="s">
        <v>101</v>
      </c>
      <c r="B26" s="124">
        <v>1265</v>
      </c>
      <c r="C26" s="125">
        <v>683</v>
      </c>
      <c r="D26" s="124">
        <v>2636</v>
      </c>
      <c r="E26" s="125">
        <v>1096</v>
      </c>
      <c r="F26" s="124">
        <v>289</v>
      </c>
      <c r="G26" s="125">
        <v>106</v>
      </c>
      <c r="H26" s="124">
        <v>732</v>
      </c>
      <c r="I26" s="125">
        <v>525</v>
      </c>
      <c r="J26" s="124">
        <f t="shared" si="1"/>
        <v>4922</v>
      </c>
      <c r="K26" s="125">
        <f t="shared" si="1"/>
        <v>2410</v>
      </c>
      <c r="L26" s="126">
        <f>SUM(J26:K26)</f>
        <v>7332</v>
      </c>
      <c r="M26" s="128"/>
      <c r="N26" s="127">
        <f>L26</f>
        <v>7332</v>
      </c>
      <c r="O26" s="44">
        <f t="shared" si="0"/>
        <v>153.19682407020477</v>
      </c>
    </row>
    <row r="27" spans="1:15" s="129" customFormat="1" ht="10.5" customHeight="1">
      <c r="A27" s="19" t="s">
        <v>115</v>
      </c>
      <c r="B27" s="124">
        <v>1393</v>
      </c>
      <c r="C27" s="125">
        <v>700</v>
      </c>
      <c r="D27" s="124">
        <v>2796</v>
      </c>
      <c r="E27" s="125">
        <v>1238</v>
      </c>
      <c r="F27" s="124">
        <v>295</v>
      </c>
      <c r="G27" s="125">
        <v>120</v>
      </c>
      <c r="H27" s="124">
        <v>806</v>
      </c>
      <c r="I27" s="125">
        <v>523</v>
      </c>
      <c r="J27" s="124">
        <f t="shared" si="1"/>
        <v>5290</v>
      </c>
      <c r="K27" s="125">
        <f t="shared" si="1"/>
        <v>2581</v>
      </c>
      <c r="L27" s="126">
        <f>SUM(J27:K27)</f>
        <v>7871</v>
      </c>
      <c r="M27" s="128"/>
      <c r="N27" s="127">
        <f>L27</f>
        <v>7871</v>
      </c>
      <c r="O27" s="44">
        <f t="shared" si="0"/>
        <v>164.45883827831173</v>
      </c>
    </row>
    <row r="28" spans="1:15" s="129" customFormat="1" ht="10.5" customHeight="1">
      <c r="A28" s="36" t="s">
        <v>174</v>
      </c>
      <c r="B28" s="132">
        <v>1388</v>
      </c>
      <c r="C28" s="133">
        <v>751</v>
      </c>
      <c r="D28" s="132">
        <v>2967</v>
      </c>
      <c r="E28" s="133">
        <v>1364</v>
      </c>
      <c r="F28" s="132">
        <v>309</v>
      </c>
      <c r="G28" s="133">
        <v>118</v>
      </c>
      <c r="H28" s="132">
        <v>872</v>
      </c>
      <c r="I28" s="134">
        <v>472</v>
      </c>
      <c r="J28" s="132">
        <f>SUM(H28,F28,D28,B28)</f>
        <v>5536</v>
      </c>
      <c r="K28" s="133">
        <f>SUM(I28,G28,E28,C28)</f>
        <v>2705</v>
      </c>
      <c r="L28" s="134">
        <f>SUM(J28:K28)</f>
        <v>8241</v>
      </c>
      <c r="M28" s="128"/>
      <c r="N28" s="135">
        <f>L28</f>
        <v>8241</v>
      </c>
      <c r="O28" s="136">
        <f>N28/$N$9*100</f>
        <v>172.18972001671543</v>
      </c>
    </row>
    <row r="29" spans="1:12" ht="10.5" customHeight="1">
      <c r="A29" s="101"/>
      <c r="B29" s="102"/>
      <c r="C29" s="103"/>
      <c r="D29" s="103"/>
      <c r="E29" s="102"/>
      <c r="F29" s="102"/>
      <c r="G29" s="103"/>
      <c r="H29" s="105"/>
      <c r="I29" s="105"/>
      <c r="J29" s="104"/>
      <c r="K29" s="102"/>
      <c r="L29" s="103"/>
    </row>
    <row r="31" spans="1:15" ht="11.25" customHeight="1">
      <c r="A31" s="138" t="s">
        <v>96</v>
      </c>
      <c r="B31" s="104"/>
      <c r="C31" s="104"/>
      <c r="D31" s="104"/>
      <c r="E31" s="104"/>
      <c r="F31" s="104"/>
      <c r="G31" s="104"/>
      <c r="H31" s="104"/>
      <c r="I31" s="104"/>
      <c r="J31" s="104"/>
      <c r="K31" s="139"/>
      <c r="L31" s="139"/>
      <c r="M31" s="104"/>
      <c r="N31" s="104"/>
      <c r="O31" s="104"/>
    </row>
    <row r="32" spans="1:15" ht="9.75">
      <c r="A32" s="97"/>
      <c r="B32" s="97"/>
      <c r="C32" s="98"/>
      <c r="D32" s="97"/>
      <c r="E32" s="98"/>
      <c r="F32" s="97"/>
      <c r="G32" s="98"/>
      <c r="H32" s="97"/>
      <c r="I32" s="98"/>
      <c r="J32" s="97"/>
      <c r="K32" s="99"/>
      <c r="L32" s="99"/>
      <c r="N32" s="97"/>
      <c r="O32" s="98"/>
    </row>
    <row r="33" spans="1:15" ht="9.75">
      <c r="A33" s="106" t="s">
        <v>13</v>
      </c>
      <c r="B33" s="107" t="s">
        <v>7</v>
      </c>
      <c r="C33" s="108"/>
      <c r="D33" s="107" t="s">
        <v>6</v>
      </c>
      <c r="E33" s="108"/>
      <c r="F33" s="107" t="s">
        <v>0</v>
      </c>
      <c r="G33" s="108"/>
      <c r="H33" s="107" t="s">
        <v>1</v>
      </c>
      <c r="I33" s="108"/>
      <c r="J33" s="107" t="s">
        <v>4</v>
      </c>
      <c r="K33" s="109"/>
      <c r="L33" s="110"/>
      <c r="N33" s="107" t="s">
        <v>12</v>
      </c>
      <c r="O33" s="111"/>
    </row>
    <row r="34" spans="1:15" ht="9.75">
      <c r="A34" s="112"/>
      <c r="B34" s="113" t="s">
        <v>5</v>
      </c>
      <c r="C34" s="114"/>
      <c r="D34" s="112" t="s">
        <v>8</v>
      </c>
      <c r="E34" s="103"/>
      <c r="F34" s="115"/>
      <c r="G34" s="98"/>
      <c r="H34" s="115"/>
      <c r="I34" s="98"/>
      <c r="J34" s="115"/>
      <c r="K34" s="99"/>
      <c r="L34" s="116"/>
      <c r="N34" s="112" t="s">
        <v>10</v>
      </c>
      <c r="O34" s="117"/>
    </row>
    <row r="35" spans="1:15" s="122" customFormat="1" ht="9.75">
      <c r="A35" s="118"/>
      <c r="B35" s="119" t="s">
        <v>2</v>
      </c>
      <c r="C35" s="120" t="s">
        <v>3</v>
      </c>
      <c r="D35" s="119" t="s">
        <v>2</v>
      </c>
      <c r="E35" s="120" t="s">
        <v>3</v>
      </c>
      <c r="F35" s="119" t="s">
        <v>2</v>
      </c>
      <c r="G35" s="120" t="s">
        <v>3</v>
      </c>
      <c r="H35" s="119" t="s">
        <v>2</v>
      </c>
      <c r="I35" s="120" t="s">
        <v>3</v>
      </c>
      <c r="J35" s="119" t="s">
        <v>2</v>
      </c>
      <c r="K35" s="120" t="s">
        <v>3</v>
      </c>
      <c r="L35" s="121" t="s">
        <v>4</v>
      </c>
      <c r="N35" s="119" t="s">
        <v>14</v>
      </c>
      <c r="O35" s="123" t="s">
        <v>15</v>
      </c>
    </row>
    <row r="36" spans="1:15" ht="9.75">
      <c r="A36" s="115" t="s">
        <v>18</v>
      </c>
      <c r="B36" s="124">
        <v>0</v>
      </c>
      <c r="C36" s="125">
        <v>0</v>
      </c>
      <c r="D36" s="124">
        <v>0</v>
      </c>
      <c r="E36" s="125">
        <v>0</v>
      </c>
      <c r="F36" s="124">
        <v>52</v>
      </c>
      <c r="G36" s="125">
        <v>0</v>
      </c>
      <c r="H36" s="124">
        <v>0</v>
      </c>
      <c r="I36" s="125">
        <v>0</v>
      </c>
      <c r="J36" s="124">
        <v>52</v>
      </c>
      <c r="K36" s="125">
        <v>0</v>
      </c>
      <c r="L36" s="126">
        <v>52</v>
      </c>
      <c r="M36" s="127"/>
      <c r="N36" s="127">
        <v>52</v>
      </c>
      <c r="O36" s="44">
        <v>100</v>
      </c>
    </row>
    <row r="37" spans="1:15" ht="9.75">
      <c r="A37" s="115" t="s">
        <v>19</v>
      </c>
      <c r="B37" s="124">
        <v>0</v>
      </c>
      <c r="C37" s="125">
        <v>0</v>
      </c>
      <c r="D37" s="124">
        <v>0</v>
      </c>
      <c r="E37" s="125">
        <v>0</v>
      </c>
      <c r="F37" s="124">
        <v>31</v>
      </c>
      <c r="G37" s="125">
        <v>0</v>
      </c>
      <c r="H37" s="124">
        <v>0</v>
      </c>
      <c r="I37" s="125">
        <v>0</v>
      </c>
      <c r="J37" s="124">
        <v>31</v>
      </c>
      <c r="K37" s="125">
        <v>0</v>
      </c>
      <c r="L37" s="126">
        <v>31</v>
      </c>
      <c r="M37" s="128"/>
      <c r="N37" s="127">
        <v>31</v>
      </c>
      <c r="O37" s="44">
        <v>59.61538461538461</v>
      </c>
    </row>
    <row r="38" spans="1:15" ht="9.75">
      <c r="A38" s="115" t="s">
        <v>20</v>
      </c>
      <c r="B38" s="124">
        <v>0</v>
      </c>
      <c r="C38" s="125">
        <v>0</v>
      </c>
      <c r="D38" s="124">
        <v>0</v>
      </c>
      <c r="E38" s="125">
        <v>0</v>
      </c>
      <c r="F38" s="124">
        <v>20</v>
      </c>
      <c r="G38" s="125">
        <v>0</v>
      </c>
      <c r="H38" s="124">
        <v>0</v>
      </c>
      <c r="I38" s="125">
        <v>0</v>
      </c>
      <c r="J38" s="124">
        <v>20</v>
      </c>
      <c r="K38" s="125">
        <v>0</v>
      </c>
      <c r="L38" s="126">
        <v>20</v>
      </c>
      <c r="M38" s="128"/>
      <c r="N38" s="127">
        <v>20</v>
      </c>
      <c r="O38" s="44">
        <v>38.46153846153847</v>
      </c>
    </row>
    <row r="39" spans="1:15" ht="9.75">
      <c r="A39" s="115" t="s">
        <v>21</v>
      </c>
      <c r="B39" s="124">
        <v>0</v>
      </c>
      <c r="C39" s="125">
        <v>0</v>
      </c>
      <c r="D39" s="124">
        <v>0</v>
      </c>
      <c r="E39" s="125">
        <v>0</v>
      </c>
      <c r="F39" s="124">
        <v>20</v>
      </c>
      <c r="G39" s="125">
        <v>0</v>
      </c>
      <c r="H39" s="124">
        <v>0</v>
      </c>
      <c r="I39" s="125">
        <v>0</v>
      </c>
      <c r="J39" s="124">
        <v>20</v>
      </c>
      <c r="K39" s="125">
        <v>0</v>
      </c>
      <c r="L39" s="126">
        <v>20</v>
      </c>
      <c r="M39" s="128"/>
      <c r="N39" s="127">
        <v>20</v>
      </c>
      <c r="O39" s="44">
        <v>38.46153846153847</v>
      </c>
    </row>
    <row r="40" spans="1:15" s="129" customFormat="1" ht="9.75">
      <c r="A40" s="115" t="s">
        <v>22</v>
      </c>
      <c r="B40" s="124">
        <v>0</v>
      </c>
      <c r="C40" s="125">
        <v>0</v>
      </c>
      <c r="D40" s="124">
        <v>0</v>
      </c>
      <c r="E40" s="125">
        <v>0</v>
      </c>
      <c r="F40" s="124">
        <v>12</v>
      </c>
      <c r="G40" s="125">
        <v>0</v>
      </c>
      <c r="H40" s="124">
        <v>0</v>
      </c>
      <c r="I40" s="125">
        <v>0</v>
      </c>
      <c r="J40" s="124">
        <v>12</v>
      </c>
      <c r="K40" s="125">
        <v>0</v>
      </c>
      <c r="L40" s="126">
        <v>12</v>
      </c>
      <c r="M40" s="128"/>
      <c r="N40" s="127">
        <v>12</v>
      </c>
      <c r="O40" s="44">
        <v>23.076923076923077</v>
      </c>
    </row>
    <row r="41" spans="1:15" s="129" customFormat="1" ht="9.75">
      <c r="A41" s="115" t="s">
        <v>23</v>
      </c>
      <c r="B41" s="124">
        <v>0</v>
      </c>
      <c r="C41" s="125">
        <v>0</v>
      </c>
      <c r="D41" s="124">
        <v>0</v>
      </c>
      <c r="E41" s="125">
        <v>0</v>
      </c>
      <c r="F41" s="124">
        <v>5</v>
      </c>
      <c r="G41" s="125">
        <v>0</v>
      </c>
      <c r="H41" s="124">
        <v>0</v>
      </c>
      <c r="I41" s="125">
        <v>0</v>
      </c>
      <c r="J41" s="124">
        <v>5</v>
      </c>
      <c r="K41" s="125">
        <v>0</v>
      </c>
      <c r="L41" s="126">
        <v>5</v>
      </c>
      <c r="M41" s="128"/>
      <c r="N41" s="127">
        <v>5</v>
      </c>
      <c r="O41" s="44">
        <v>9.615384615384617</v>
      </c>
    </row>
    <row r="42" spans="1:15" s="129" customFormat="1" ht="9.75">
      <c r="A42" s="115" t="s">
        <v>24</v>
      </c>
      <c r="B42" s="124">
        <v>0</v>
      </c>
      <c r="C42" s="125">
        <v>0</v>
      </c>
      <c r="D42" s="124">
        <v>0</v>
      </c>
      <c r="E42" s="125">
        <v>0</v>
      </c>
      <c r="F42" s="124">
        <v>7</v>
      </c>
      <c r="G42" s="125">
        <v>0</v>
      </c>
      <c r="H42" s="124">
        <v>0</v>
      </c>
      <c r="I42" s="125">
        <v>0</v>
      </c>
      <c r="J42" s="124">
        <v>7</v>
      </c>
      <c r="K42" s="125">
        <v>0</v>
      </c>
      <c r="L42" s="126">
        <v>7</v>
      </c>
      <c r="M42" s="128"/>
      <c r="N42" s="127">
        <v>7</v>
      </c>
      <c r="O42" s="44">
        <v>13.461538461538462</v>
      </c>
    </row>
    <row r="43" spans="1:15" s="129" customFormat="1" ht="9.75">
      <c r="A43" s="115" t="s">
        <v>25</v>
      </c>
      <c r="B43" s="124">
        <v>0</v>
      </c>
      <c r="C43" s="125">
        <v>0</v>
      </c>
      <c r="D43" s="124">
        <v>0</v>
      </c>
      <c r="E43" s="125">
        <v>0</v>
      </c>
      <c r="F43" s="124">
        <v>9</v>
      </c>
      <c r="G43" s="125">
        <v>0</v>
      </c>
      <c r="H43" s="124">
        <v>0</v>
      </c>
      <c r="I43" s="125">
        <v>0</v>
      </c>
      <c r="J43" s="124">
        <v>9</v>
      </c>
      <c r="K43" s="125">
        <v>0</v>
      </c>
      <c r="L43" s="126">
        <v>9</v>
      </c>
      <c r="M43" s="128"/>
      <c r="N43" s="127">
        <v>9</v>
      </c>
      <c r="O43" s="44">
        <v>17.307692307692307</v>
      </c>
    </row>
    <row r="44" spans="1:15" s="129" customFormat="1" ht="9.75">
      <c r="A44" s="115" t="s">
        <v>26</v>
      </c>
      <c r="B44" s="124">
        <v>0</v>
      </c>
      <c r="C44" s="125">
        <v>0</v>
      </c>
      <c r="D44" s="124">
        <v>0</v>
      </c>
      <c r="E44" s="125">
        <v>0</v>
      </c>
      <c r="F44" s="124">
        <v>11</v>
      </c>
      <c r="G44" s="125">
        <v>0</v>
      </c>
      <c r="H44" s="124">
        <v>0</v>
      </c>
      <c r="I44" s="125">
        <v>0</v>
      </c>
      <c r="J44" s="124">
        <v>11</v>
      </c>
      <c r="K44" s="125">
        <v>0</v>
      </c>
      <c r="L44" s="126">
        <v>11</v>
      </c>
      <c r="M44" s="128"/>
      <c r="N44" s="127">
        <v>11</v>
      </c>
      <c r="O44" s="44">
        <v>21.153846153846153</v>
      </c>
    </row>
    <row r="45" spans="1:15" s="129" customFormat="1" ht="9.75">
      <c r="A45" s="115" t="s">
        <v>61</v>
      </c>
      <c r="B45" s="124">
        <v>0</v>
      </c>
      <c r="C45" s="125">
        <v>0</v>
      </c>
      <c r="D45" s="124">
        <v>0</v>
      </c>
      <c r="E45" s="125">
        <v>0</v>
      </c>
      <c r="F45" s="124">
        <v>7</v>
      </c>
      <c r="G45" s="125">
        <v>0</v>
      </c>
      <c r="H45" s="124">
        <v>0</v>
      </c>
      <c r="I45" s="125">
        <v>0</v>
      </c>
      <c r="J45" s="124">
        <v>7</v>
      </c>
      <c r="K45" s="125">
        <v>0</v>
      </c>
      <c r="L45" s="126">
        <v>7</v>
      </c>
      <c r="M45" s="128"/>
      <c r="N45" s="127">
        <v>7</v>
      </c>
      <c r="O45" s="44">
        <v>13.461538461538462</v>
      </c>
    </row>
    <row r="46" spans="1:15" ht="9.75">
      <c r="A46" s="115" t="s">
        <v>62</v>
      </c>
      <c r="B46" s="124">
        <v>0</v>
      </c>
      <c r="C46" s="125">
        <v>0</v>
      </c>
      <c r="D46" s="124">
        <v>0</v>
      </c>
      <c r="E46" s="125">
        <v>0</v>
      </c>
      <c r="F46" s="124">
        <v>4</v>
      </c>
      <c r="G46" s="125">
        <v>0</v>
      </c>
      <c r="H46" s="124">
        <v>0</v>
      </c>
      <c r="I46" s="125">
        <v>0</v>
      </c>
      <c r="J46" s="124">
        <v>4</v>
      </c>
      <c r="K46" s="125">
        <v>0</v>
      </c>
      <c r="L46" s="126">
        <v>4</v>
      </c>
      <c r="M46" s="130"/>
      <c r="N46" s="127">
        <v>4</v>
      </c>
      <c r="O46" s="44">
        <v>7.6923076923076925</v>
      </c>
    </row>
    <row r="47" spans="1:15" s="129" customFormat="1" ht="9.75">
      <c r="A47" s="115" t="s">
        <v>66</v>
      </c>
      <c r="B47" s="124">
        <v>0</v>
      </c>
      <c r="C47" s="125">
        <v>0</v>
      </c>
      <c r="D47" s="124">
        <v>0</v>
      </c>
      <c r="E47" s="125">
        <v>0</v>
      </c>
      <c r="F47" s="124">
        <v>6</v>
      </c>
      <c r="G47" s="125">
        <v>0</v>
      </c>
      <c r="H47" s="124">
        <v>0</v>
      </c>
      <c r="I47" s="125">
        <v>0</v>
      </c>
      <c r="J47" s="124">
        <v>6</v>
      </c>
      <c r="K47" s="125">
        <v>0</v>
      </c>
      <c r="L47" s="126">
        <v>6</v>
      </c>
      <c r="M47" s="128"/>
      <c r="N47" s="127">
        <v>6</v>
      </c>
      <c r="O47" s="44">
        <v>11.538461538461538</v>
      </c>
    </row>
    <row r="48" spans="1:15" s="129" customFormat="1" ht="9.75">
      <c r="A48" s="115" t="s">
        <v>67</v>
      </c>
      <c r="B48" s="124">
        <v>0</v>
      </c>
      <c r="C48" s="125">
        <v>0</v>
      </c>
      <c r="D48" s="124">
        <v>0</v>
      </c>
      <c r="E48" s="125">
        <v>0</v>
      </c>
      <c r="F48" s="124">
        <v>13</v>
      </c>
      <c r="G48" s="125">
        <v>0</v>
      </c>
      <c r="H48" s="124">
        <v>0</v>
      </c>
      <c r="I48" s="125">
        <v>0</v>
      </c>
      <c r="J48" s="124">
        <v>13</v>
      </c>
      <c r="K48" s="125">
        <v>0</v>
      </c>
      <c r="L48" s="126">
        <v>13</v>
      </c>
      <c r="M48" s="128"/>
      <c r="N48" s="127">
        <v>13</v>
      </c>
      <c r="O48" s="44">
        <f>N48/N36*100</f>
        <v>25</v>
      </c>
    </row>
    <row r="49" spans="1:15" s="129" customFormat="1" ht="9.75">
      <c r="A49" s="115" t="s">
        <v>68</v>
      </c>
      <c r="B49" s="124">
        <v>5</v>
      </c>
      <c r="C49" s="125">
        <v>0</v>
      </c>
      <c r="D49" s="124">
        <v>0</v>
      </c>
      <c r="E49" s="125">
        <v>0</v>
      </c>
      <c r="F49" s="124">
        <v>0</v>
      </c>
      <c r="G49" s="125">
        <v>0</v>
      </c>
      <c r="H49" s="124">
        <v>0</v>
      </c>
      <c r="I49" s="125">
        <v>0</v>
      </c>
      <c r="J49" s="124">
        <v>5</v>
      </c>
      <c r="K49" s="125">
        <v>0</v>
      </c>
      <c r="L49" s="126">
        <v>5</v>
      </c>
      <c r="M49" s="128"/>
      <c r="N49" s="127">
        <v>5</v>
      </c>
      <c r="O49" s="44">
        <f>N49/N36*100</f>
        <v>9.615384615384617</v>
      </c>
    </row>
    <row r="50" spans="1:15" s="129" customFormat="1" ht="9.75">
      <c r="A50" s="115" t="s">
        <v>89</v>
      </c>
      <c r="B50" s="124">
        <v>4</v>
      </c>
      <c r="C50" s="125">
        <v>0</v>
      </c>
      <c r="D50" s="124">
        <v>0</v>
      </c>
      <c r="E50" s="125">
        <v>0</v>
      </c>
      <c r="F50" s="124">
        <v>0</v>
      </c>
      <c r="G50" s="125">
        <v>0</v>
      </c>
      <c r="H50" s="124">
        <v>0</v>
      </c>
      <c r="I50" s="125">
        <v>0</v>
      </c>
      <c r="J50" s="124">
        <v>4</v>
      </c>
      <c r="K50" s="125">
        <v>0</v>
      </c>
      <c r="L50" s="126">
        <v>4</v>
      </c>
      <c r="M50" s="128"/>
      <c r="N50" s="127">
        <v>4</v>
      </c>
      <c r="O50" s="44">
        <f>N50/N36*100</f>
        <v>7.6923076923076925</v>
      </c>
    </row>
    <row r="51" spans="1:15" s="129" customFormat="1" ht="9.75">
      <c r="A51" s="131" t="s">
        <v>93</v>
      </c>
      <c r="B51" s="132">
        <v>2</v>
      </c>
      <c r="C51" s="133">
        <v>0</v>
      </c>
      <c r="D51" s="132">
        <v>0</v>
      </c>
      <c r="E51" s="133">
        <v>0</v>
      </c>
      <c r="F51" s="132">
        <v>0</v>
      </c>
      <c r="G51" s="133">
        <v>0</v>
      </c>
      <c r="H51" s="132">
        <v>0</v>
      </c>
      <c r="I51" s="133">
        <v>0</v>
      </c>
      <c r="J51" s="132">
        <f>SUM(H51,F51,D51,B51)</f>
        <v>2</v>
      </c>
      <c r="K51" s="133">
        <v>0</v>
      </c>
      <c r="L51" s="134">
        <v>2</v>
      </c>
      <c r="M51" s="128"/>
      <c r="N51" s="135">
        <v>2</v>
      </c>
      <c r="O51" s="136">
        <f>N51/N36*100</f>
        <v>3.8461538461538463</v>
      </c>
    </row>
    <row r="52" ht="9.75" customHeight="1"/>
    <row r="53" ht="9.75">
      <c r="A53" s="140" t="s">
        <v>95</v>
      </c>
    </row>
  </sheetData>
  <sheetProtection/>
  <printOptions horizontalCentered="1"/>
  <pageMargins left="0.3937007874015748" right="0.3937007874015748" top="0.7874015748031497" bottom="0.5905511811023623" header="0.5118110236220472" footer="0.5118110236220472"/>
  <pageSetup horizontalDpi="600" verticalDpi="600" orientation="portrait" paperSize="9" scale="87" r:id="rId2"/>
  <headerFooter alignWithMargins="0">
    <oddFooter>&amp;R&amp;A</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M76"/>
  <sheetViews>
    <sheetView zoomScalePageLayoutView="0" workbookViewId="0" topLeftCell="A1">
      <selection activeCell="P36" sqref="P36"/>
    </sheetView>
  </sheetViews>
  <sheetFormatPr defaultColWidth="9.140625" defaultRowHeight="12.75"/>
  <cols>
    <col min="1" max="1" width="15.8515625" style="189" customWidth="1"/>
    <col min="2" max="12" width="9.00390625" style="189" customWidth="1"/>
    <col min="13" max="16384" width="9.140625" style="189" customWidth="1"/>
  </cols>
  <sheetData>
    <row r="1" ht="15" customHeight="1">
      <c r="A1" s="151" t="s">
        <v>173</v>
      </c>
    </row>
    <row r="17" s="100" customFormat="1" ht="12.75" customHeight="1"/>
    <row r="18" spans="1:12" s="100" customFormat="1" ht="12.75" customHeight="1">
      <c r="A18" s="190" t="s">
        <v>98</v>
      </c>
      <c r="B18" s="190"/>
      <c r="C18" s="190"/>
      <c r="D18" s="190"/>
      <c r="E18" s="190"/>
      <c r="F18" s="190"/>
      <c r="G18" s="190"/>
      <c r="H18" s="190"/>
      <c r="I18" s="190"/>
      <c r="J18" s="190"/>
      <c r="K18" s="190"/>
      <c r="L18" s="190"/>
    </row>
    <row r="20" spans="1:12" s="100" customFormat="1" ht="12.75" customHeight="1">
      <c r="A20" s="487" t="s">
        <v>97</v>
      </c>
      <c r="B20" s="487"/>
      <c r="C20" s="487"/>
      <c r="D20" s="487"/>
      <c r="E20" s="487"/>
      <c r="F20" s="487"/>
      <c r="G20" s="487"/>
      <c r="H20" s="487"/>
      <c r="I20" s="487"/>
      <c r="J20" s="487"/>
      <c r="K20" s="487"/>
      <c r="L20" s="487"/>
    </row>
    <row r="21" spans="1:12" s="100" customFormat="1" ht="12.75" customHeight="1">
      <c r="A21" s="101" t="s">
        <v>44</v>
      </c>
      <c r="B21" s="102"/>
      <c r="C21" s="103"/>
      <c r="D21" s="102"/>
      <c r="E21" s="103"/>
      <c r="F21" s="104"/>
      <c r="G21" s="104"/>
      <c r="H21" s="102"/>
      <c r="I21" s="103"/>
      <c r="J21" s="102"/>
      <c r="K21" s="105"/>
      <c r="L21" s="105"/>
    </row>
    <row r="22" spans="1:12" s="100" customFormat="1" ht="12.75" customHeight="1">
      <c r="A22" s="97"/>
      <c r="B22" s="97"/>
      <c r="C22" s="98"/>
      <c r="D22" s="97"/>
      <c r="E22" s="98"/>
      <c r="F22" s="97"/>
      <c r="G22" s="98"/>
      <c r="H22" s="97"/>
      <c r="I22" s="98"/>
      <c r="J22" s="97"/>
      <c r="K22" s="99"/>
      <c r="L22" s="99"/>
    </row>
    <row r="23" spans="1:12" s="100" customFormat="1" ht="12.75" customHeight="1">
      <c r="A23" s="155"/>
      <c r="B23" s="107" t="s">
        <v>7</v>
      </c>
      <c r="C23" s="108"/>
      <c r="D23" s="107" t="s">
        <v>6</v>
      </c>
      <c r="E23" s="108"/>
      <c r="F23" s="107" t="s">
        <v>0</v>
      </c>
      <c r="G23" s="108"/>
      <c r="H23" s="107" t="s">
        <v>43</v>
      </c>
      <c r="I23" s="108"/>
      <c r="J23" s="107" t="s">
        <v>4</v>
      </c>
      <c r="K23" s="109"/>
      <c r="L23" s="110"/>
    </row>
    <row r="24" spans="1:12" s="100" customFormat="1" ht="12.75" customHeight="1">
      <c r="A24" s="112" t="s">
        <v>45</v>
      </c>
      <c r="B24" s="113" t="s">
        <v>5</v>
      </c>
      <c r="C24" s="114"/>
      <c r="D24" s="112" t="s">
        <v>8</v>
      </c>
      <c r="E24" s="103"/>
      <c r="F24" s="115"/>
      <c r="G24" s="98"/>
      <c r="H24" s="115"/>
      <c r="I24" s="98"/>
      <c r="J24" s="115"/>
      <c r="K24" s="99"/>
      <c r="L24" s="116"/>
    </row>
    <row r="25" spans="1:12" s="192" customFormat="1" ht="12.75" customHeight="1">
      <c r="A25" s="118"/>
      <c r="B25" s="156" t="s">
        <v>37</v>
      </c>
      <c r="C25" s="157" t="s">
        <v>38</v>
      </c>
      <c r="D25" s="156" t="s">
        <v>37</v>
      </c>
      <c r="E25" s="157" t="s">
        <v>38</v>
      </c>
      <c r="F25" s="156" t="s">
        <v>37</v>
      </c>
      <c r="G25" s="157" t="s">
        <v>38</v>
      </c>
      <c r="H25" s="156" t="s">
        <v>37</v>
      </c>
      <c r="I25" s="157" t="s">
        <v>38</v>
      </c>
      <c r="J25" s="156" t="s">
        <v>37</v>
      </c>
      <c r="K25" s="157" t="s">
        <v>38</v>
      </c>
      <c r="L25" s="191" t="s">
        <v>4</v>
      </c>
    </row>
    <row r="26" spans="1:12" s="100" customFormat="1" ht="12.75" customHeight="1">
      <c r="A26" s="115" t="s">
        <v>99</v>
      </c>
      <c r="B26" s="124">
        <v>536</v>
      </c>
      <c r="C26" s="193">
        <v>390</v>
      </c>
      <c r="D26" s="124">
        <v>1844</v>
      </c>
      <c r="E26" s="193">
        <v>4300</v>
      </c>
      <c r="F26" s="124">
        <v>129</v>
      </c>
      <c r="G26" s="193">
        <v>27</v>
      </c>
      <c r="H26" s="124">
        <v>217</v>
      </c>
      <c r="I26" s="193">
        <v>529</v>
      </c>
      <c r="J26" s="124">
        <f aca="true" t="shared" si="0" ref="J26:K28">SUM(H26,F26,D26,B26)</f>
        <v>2726</v>
      </c>
      <c r="K26" s="125">
        <f t="shared" si="0"/>
        <v>5246</v>
      </c>
      <c r="L26" s="194">
        <f>SUM(J26:K26)</f>
        <v>7972</v>
      </c>
    </row>
    <row r="27" spans="1:12" s="100" customFormat="1" ht="12.75" customHeight="1">
      <c r="A27" s="115" t="s">
        <v>102</v>
      </c>
      <c r="B27" s="124">
        <v>291</v>
      </c>
      <c r="C27" s="193">
        <v>148</v>
      </c>
      <c r="D27" s="124">
        <v>1343</v>
      </c>
      <c r="E27" s="193">
        <v>1764</v>
      </c>
      <c r="F27" s="124">
        <v>31</v>
      </c>
      <c r="G27" s="193">
        <v>14</v>
      </c>
      <c r="H27" s="124">
        <v>65</v>
      </c>
      <c r="I27" s="193">
        <v>69</v>
      </c>
      <c r="J27" s="124">
        <f t="shared" si="0"/>
        <v>1730</v>
      </c>
      <c r="K27" s="125">
        <f t="shared" si="0"/>
        <v>1995</v>
      </c>
      <c r="L27" s="194">
        <f>SUM(J27:K27)</f>
        <v>3725</v>
      </c>
    </row>
    <row r="28" spans="1:12" s="100" customFormat="1" ht="12.75" customHeight="1">
      <c r="A28" s="115" t="s">
        <v>117</v>
      </c>
      <c r="B28" s="124">
        <v>192</v>
      </c>
      <c r="C28" s="193">
        <v>127</v>
      </c>
      <c r="D28" s="124">
        <v>997</v>
      </c>
      <c r="E28" s="193">
        <v>1462</v>
      </c>
      <c r="F28" s="124">
        <v>33</v>
      </c>
      <c r="G28" s="193">
        <v>15</v>
      </c>
      <c r="H28" s="124">
        <v>56</v>
      </c>
      <c r="I28" s="193">
        <v>61</v>
      </c>
      <c r="J28" s="124">
        <f t="shared" si="0"/>
        <v>1278</v>
      </c>
      <c r="K28" s="125">
        <f t="shared" si="0"/>
        <v>1665</v>
      </c>
      <c r="L28" s="194">
        <f>SUM(J28:K28)</f>
        <v>2943</v>
      </c>
    </row>
    <row r="29" spans="1:12" s="100" customFormat="1" ht="12.75" customHeight="1">
      <c r="A29" s="115" t="s">
        <v>176</v>
      </c>
      <c r="B29" s="124">
        <v>58</v>
      </c>
      <c r="C29" s="193">
        <v>80</v>
      </c>
      <c r="D29" s="124">
        <v>640</v>
      </c>
      <c r="E29" s="193">
        <v>948</v>
      </c>
      <c r="F29" s="124">
        <v>37</v>
      </c>
      <c r="G29" s="193">
        <v>13</v>
      </c>
      <c r="H29" s="124">
        <v>4</v>
      </c>
      <c r="I29" s="193">
        <v>59</v>
      </c>
      <c r="J29" s="124">
        <f>SUM(H29,F29,D29,B29)</f>
        <v>739</v>
      </c>
      <c r="K29" s="125">
        <f>SUM(I29,G29,E29,C29)</f>
        <v>1100</v>
      </c>
      <c r="L29" s="194">
        <f>SUM(J29:K29)</f>
        <v>1839</v>
      </c>
    </row>
    <row r="30" spans="1:9" s="100" customFormat="1" ht="12.75" customHeight="1">
      <c r="A30" s="137"/>
      <c r="B30" s="125"/>
      <c r="C30" s="193"/>
      <c r="D30" s="193"/>
      <c r="E30" s="125"/>
      <c r="F30" s="125"/>
      <c r="G30" s="193"/>
      <c r="H30" s="125"/>
      <c r="I30" s="128"/>
    </row>
    <row r="31" spans="1:12" s="100" customFormat="1" ht="12.75" customHeight="1">
      <c r="A31" s="101" t="s">
        <v>46</v>
      </c>
      <c r="B31" s="102"/>
      <c r="C31" s="103"/>
      <c r="D31" s="102"/>
      <c r="E31" s="103"/>
      <c r="F31" s="102"/>
      <c r="G31" s="104"/>
      <c r="H31" s="102"/>
      <c r="I31" s="103"/>
      <c r="J31" s="102"/>
      <c r="K31" s="105"/>
      <c r="L31" s="105"/>
    </row>
    <row r="32" spans="1:12" s="100" customFormat="1" ht="12.75" customHeight="1">
      <c r="A32" s="97"/>
      <c r="B32" s="97"/>
      <c r="C32" s="98"/>
      <c r="D32" s="97"/>
      <c r="E32" s="98"/>
      <c r="F32" s="97"/>
      <c r="G32" s="98"/>
      <c r="H32" s="97"/>
      <c r="I32" s="98"/>
      <c r="J32" s="97"/>
      <c r="K32" s="99"/>
      <c r="L32" s="99"/>
    </row>
    <row r="33" spans="1:12" s="100" customFormat="1" ht="12.75" customHeight="1">
      <c r="A33" s="155"/>
      <c r="B33" s="107" t="s">
        <v>7</v>
      </c>
      <c r="C33" s="108"/>
      <c r="D33" s="107" t="s">
        <v>6</v>
      </c>
      <c r="E33" s="108"/>
      <c r="F33" s="107" t="s">
        <v>0</v>
      </c>
      <c r="G33" s="108"/>
      <c r="H33" s="107" t="s">
        <v>43</v>
      </c>
      <c r="I33" s="108"/>
      <c r="J33" s="107" t="s">
        <v>4</v>
      </c>
      <c r="K33" s="109"/>
      <c r="L33" s="110"/>
    </row>
    <row r="34" spans="1:12" s="100" customFormat="1" ht="12.75" customHeight="1">
      <c r="A34" s="112" t="s">
        <v>45</v>
      </c>
      <c r="B34" s="113" t="s">
        <v>5</v>
      </c>
      <c r="C34" s="114"/>
      <c r="D34" s="112" t="s">
        <v>8</v>
      </c>
      <c r="E34" s="103"/>
      <c r="F34" s="115"/>
      <c r="G34" s="98"/>
      <c r="H34" s="115"/>
      <c r="I34" s="98"/>
      <c r="J34" s="115"/>
      <c r="K34" s="99"/>
      <c r="L34" s="116"/>
    </row>
    <row r="35" spans="1:12" s="192" customFormat="1" ht="12.75" customHeight="1">
      <c r="A35" s="118"/>
      <c r="B35" s="156" t="s">
        <v>37</v>
      </c>
      <c r="C35" s="157" t="s">
        <v>38</v>
      </c>
      <c r="D35" s="156" t="s">
        <v>37</v>
      </c>
      <c r="E35" s="157" t="s">
        <v>38</v>
      </c>
      <c r="F35" s="156" t="s">
        <v>37</v>
      </c>
      <c r="G35" s="157" t="s">
        <v>38</v>
      </c>
      <c r="H35" s="156" t="s">
        <v>37</v>
      </c>
      <c r="I35" s="157" t="s">
        <v>38</v>
      </c>
      <c r="J35" s="156" t="s">
        <v>37</v>
      </c>
      <c r="K35" s="157" t="s">
        <v>38</v>
      </c>
      <c r="L35" s="191" t="s">
        <v>4</v>
      </c>
    </row>
    <row r="36" spans="1:12" s="100" customFormat="1" ht="12.75" customHeight="1">
      <c r="A36" s="115" t="s">
        <v>99</v>
      </c>
      <c r="B36" s="124">
        <v>38730</v>
      </c>
      <c r="C36" s="193">
        <v>58443</v>
      </c>
      <c r="D36" s="124">
        <v>44768</v>
      </c>
      <c r="E36" s="193">
        <v>68652</v>
      </c>
      <c r="F36" s="124">
        <v>17571</v>
      </c>
      <c r="G36" s="193">
        <v>21662</v>
      </c>
      <c r="H36" s="124">
        <v>17075</v>
      </c>
      <c r="I36" s="193">
        <v>25220</v>
      </c>
      <c r="J36" s="124">
        <f aca="true" t="shared" si="1" ref="J36:K38">SUM(H36,F36,D36,B36)</f>
        <v>118144</v>
      </c>
      <c r="K36" s="125">
        <f t="shared" si="1"/>
        <v>173977</v>
      </c>
      <c r="L36" s="194">
        <f>SUM(J36:K36)</f>
        <v>292121</v>
      </c>
    </row>
    <row r="37" spans="1:12" s="100" customFormat="1" ht="12.75" customHeight="1">
      <c r="A37" s="115" t="s">
        <v>102</v>
      </c>
      <c r="B37" s="124">
        <v>41695</v>
      </c>
      <c r="C37" s="193">
        <v>58506</v>
      </c>
      <c r="D37" s="124">
        <v>48744</v>
      </c>
      <c r="E37" s="193">
        <v>73538</v>
      </c>
      <c r="F37" s="124">
        <v>17725</v>
      </c>
      <c r="G37" s="193">
        <v>20759</v>
      </c>
      <c r="H37" s="124">
        <f>15477+1189</f>
        <v>16666</v>
      </c>
      <c r="I37" s="193">
        <f>1155+21399</f>
        <v>22554</v>
      </c>
      <c r="J37" s="124">
        <f t="shared" si="1"/>
        <v>124830</v>
      </c>
      <c r="K37" s="125">
        <f t="shared" si="1"/>
        <v>175357</v>
      </c>
      <c r="L37" s="194">
        <f>SUM(J37:K37)</f>
        <v>300187</v>
      </c>
    </row>
    <row r="38" spans="1:12" s="100" customFormat="1" ht="12.75" customHeight="1">
      <c r="A38" s="115" t="s">
        <v>117</v>
      </c>
      <c r="B38" s="124">
        <v>42482</v>
      </c>
      <c r="C38" s="193">
        <v>58952</v>
      </c>
      <c r="D38" s="124">
        <v>50872</v>
      </c>
      <c r="E38" s="193">
        <v>78140</v>
      </c>
      <c r="F38" s="124">
        <v>18122</v>
      </c>
      <c r="G38" s="193">
        <v>21214</v>
      </c>
      <c r="H38" s="124">
        <v>17757</v>
      </c>
      <c r="I38" s="193">
        <v>24094</v>
      </c>
      <c r="J38" s="124">
        <f t="shared" si="1"/>
        <v>129233</v>
      </c>
      <c r="K38" s="125">
        <f t="shared" si="1"/>
        <v>182400</v>
      </c>
      <c r="L38" s="194">
        <f>SUM(J38:K38)</f>
        <v>311633</v>
      </c>
    </row>
    <row r="39" spans="1:12" s="100" customFormat="1" ht="12.75" customHeight="1">
      <c r="A39" s="115" t="s">
        <v>176</v>
      </c>
      <c r="B39" s="124">
        <v>43704</v>
      </c>
      <c r="C39" s="193">
        <v>60823</v>
      </c>
      <c r="D39" s="124">
        <v>51811</v>
      </c>
      <c r="E39" s="193">
        <v>81500</v>
      </c>
      <c r="F39" s="124">
        <v>17679</v>
      </c>
      <c r="G39" s="193">
        <v>21358</v>
      </c>
      <c r="H39" s="124">
        <v>18557</v>
      </c>
      <c r="I39" s="193">
        <v>25473</v>
      </c>
      <c r="J39" s="124">
        <f>SUM(H39,F39,D39,B39)</f>
        <v>131751</v>
      </c>
      <c r="K39" s="125">
        <f>SUM(I39,G39,E39,C39)</f>
        <v>189154</v>
      </c>
      <c r="L39" s="194">
        <f>SUM(J39:K39)</f>
        <v>320905</v>
      </c>
    </row>
    <row r="43" spans="1:12" s="100" customFormat="1" ht="12.75" customHeight="1">
      <c r="A43" s="487" t="s">
        <v>100</v>
      </c>
      <c r="B43" s="487"/>
      <c r="C43" s="487"/>
      <c r="D43" s="487"/>
      <c r="E43" s="487"/>
      <c r="F43" s="487"/>
      <c r="G43" s="487"/>
      <c r="H43" s="487"/>
      <c r="I43" s="487"/>
      <c r="J43" s="487"/>
      <c r="K43" s="487"/>
      <c r="L43" s="487"/>
    </row>
    <row r="44" spans="1:12" s="100" customFormat="1" ht="12.75" customHeight="1">
      <c r="A44" s="101" t="s">
        <v>44</v>
      </c>
      <c r="B44" s="102"/>
      <c r="C44" s="103"/>
      <c r="D44" s="102"/>
      <c r="E44" s="103"/>
      <c r="F44" s="104"/>
      <c r="G44" s="104"/>
      <c r="H44" s="102"/>
      <c r="I44" s="103"/>
      <c r="J44" s="102"/>
      <c r="K44" s="105"/>
      <c r="L44" s="105"/>
    </row>
    <row r="45" spans="1:12" s="100" customFormat="1" ht="12.75" customHeight="1">
      <c r="A45" s="97"/>
      <c r="B45" s="97"/>
      <c r="C45" s="98"/>
      <c r="D45" s="97"/>
      <c r="E45" s="98"/>
      <c r="F45" s="97"/>
      <c r="G45" s="98"/>
      <c r="H45" s="97"/>
      <c r="I45" s="98"/>
      <c r="J45" s="97"/>
      <c r="K45" s="99"/>
      <c r="L45" s="99"/>
    </row>
    <row r="46" spans="1:12" s="100" customFormat="1" ht="12.75" customHeight="1">
      <c r="A46" s="155"/>
      <c r="B46" s="107" t="s">
        <v>7</v>
      </c>
      <c r="C46" s="108"/>
      <c r="D46" s="107" t="s">
        <v>6</v>
      </c>
      <c r="E46" s="108"/>
      <c r="F46" s="107" t="s">
        <v>0</v>
      </c>
      <c r="G46" s="108"/>
      <c r="H46" s="107" t="s">
        <v>43</v>
      </c>
      <c r="I46" s="108"/>
      <c r="J46" s="107" t="s">
        <v>4</v>
      </c>
      <c r="K46" s="109"/>
      <c r="L46" s="110"/>
    </row>
    <row r="47" spans="1:12" s="100" customFormat="1" ht="12.75" customHeight="1">
      <c r="A47" s="112" t="s">
        <v>45</v>
      </c>
      <c r="B47" s="113" t="s">
        <v>5</v>
      </c>
      <c r="C47" s="114"/>
      <c r="D47" s="112" t="s">
        <v>8</v>
      </c>
      <c r="E47" s="103"/>
      <c r="F47" s="115"/>
      <c r="G47" s="98"/>
      <c r="H47" s="115"/>
      <c r="I47" s="98"/>
      <c r="J47" s="115"/>
      <c r="K47" s="99"/>
      <c r="L47" s="116"/>
    </row>
    <row r="48" spans="1:12" s="192" customFormat="1" ht="12.75" customHeight="1">
      <c r="A48" s="118"/>
      <c r="B48" s="156" t="s">
        <v>37</v>
      </c>
      <c r="C48" s="157" t="s">
        <v>38</v>
      </c>
      <c r="D48" s="156" t="s">
        <v>37</v>
      </c>
      <c r="E48" s="157" t="s">
        <v>38</v>
      </c>
      <c r="F48" s="156" t="s">
        <v>37</v>
      </c>
      <c r="G48" s="157" t="s">
        <v>38</v>
      </c>
      <c r="H48" s="156" t="s">
        <v>37</v>
      </c>
      <c r="I48" s="157" t="s">
        <v>38</v>
      </c>
      <c r="J48" s="156" t="s">
        <v>37</v>
      </c>
      <c r="K48" s="157" t="s">
        <v>38</v>
      </c>
      <c r="L48" s="191" t="s">
        <v>4</v>
      </c>
    </row>
    <row r="49" spans="1:12" s="100" customFormat="1" ht="12.75" customHeight="1">
      <c r="A49" s="115" t="s">
        <v>99</v>
      </c>
      <c r="B49" s="124">
        <v>253</v>
      </c>
      <c r="C49" s="193">
        <v>98</v>
      </c>
      <c r="D49" s="124">
        <v>857</v>
      </c>
      <c r="E49" s="193">
        <v>631</v>
      </c>
      <c r="F49" s="124">
        <v>47</v>
      </c>
      <c r="G49" s="193">
        <v>56</v>
      </c>
      <c r="H49" s="124">
        <v>10</v>
      </c>
      <c r="I49" s="193">
        <v>4</v>
      </c>
      <c r="J49" s="124">
        <f aca="true" t="shared" si="2" ref="J49:K51">SUM(H49,F49,D49,B49)</f>
        <v>1167</v>
      </c>
      <c r="K49" s="125">
        <f t="shared" si="2"/>
        <v>789</v>
      </c>
      <c r="L49" s="194">
        <f>SUM(J49:K49)</f>
        <v>1956</v>
      </c>
    </row>
    <row r="50" spans="1:12" s="100" customFormat="1" ht="12.75" customHeight="1">
      <c r="A50" s="115" t="s">
        <v>102</v>
      </c>
      <c r="B50" s="124">
        <v>260</v>
      </c>
      <c r="C50" s="193">
        <v>114</v>
      </c>
      <c r="D50" s="124">
        <v>736</v>
      </c>
      <c r="E50" s="193">
        <v>548</v>
      </c>
      <c r="F50" s="124">
        <v>20</v>
      </c>
      <c r="G50" s="193">
        <v>31</v>
      </c>
      <c r="H50" s="124">
        <v>0</v>
      </c>
      <c r="I50" s="193">
        <v>0</v>
      </c>
      <c r="J50" s="124">
        <f t="shared" si="2"/>
        <v>1016</v>
      </c>
      <c r="K50" s="125">
        <f t="shared" si="2"/>
        <v>693</v>
      </c>
      <c r="L50" s="194">
        <f>SUM(J50:K50)</f>
        <v>1709</v>
      </c>
    </row>
    <row r="51" spans="1:12" s="100" customFormat="1" ht="12.75" customHeight="1">
      <c r="A51" s="115" t="s">
        <v>117</v>
      </c>
      <c r="B51" s="124">
        <v>206</v>
      </c>
      <c r="C51" s="193">
        <v>98</v>
      </c>
      <c r="D51" s="124">
        <v>670</v>
      </c>
      <c r="E51" s="193">
        <v>469</v>
      </c>
      <c r="F51" s="124">
        <v>7</v>
      </c>
      <c r="G51" s="193">
        <v>4</v>
      </c>
      <c r="H51" s="124">
        <v>0</v>
      </c>
      <c r="I51" s="193">
        <v>0</v>
      </c>
      <c r="J51" s="124">
        <f t="shared" si="2"/>
        <v>883</v>
      </c>
      <c r="K51" s="125">
        <f t="shared" si="2"/>
        <v>571</v>
      </c>
      <c r="L51" s="194">
        <f>SUM(J51:K51)</f>
        <v>1454</v>
      </c>
    </row>
    <row r="52" spans="1:12" s="100" customFormat="1" ht="12.75" customHeight="1">
      <c r="A52" s="115" t="s">
        <v>176</v>
      </c>
      <c r="B52" s="124">
        <v>154</v>
      </c>
      <c r="C52" s="193">
        <v>97</v>
      </c>
      <c r="D52" s="124">
        <v>601</v>
      </c>
      <c r="E52" s="193">
        <v>438</v>
      </c>
      <c r="F52" s="124">
        <v>0</v>
      </c>
      <c r="G52" s="193">
        <v>0</v>
      </c>
      <c r="H52" s="124">
        <v>0</v>
      </c>
      <c r="I52" s="193">
        <v>0</v>
      </c>
      <c r="J52" s="124">
        <f>SUM(H52,F52,D52,B52)</f>
        <v>755</v>
      </c>
      <c r="K52" s="125">
        <f>SUM(I52,G52,E52,C52)</f>
        <v>535</v>
      </c>
      <c r="L52" s="194">
        <f>SUM(J52:K52)</f>
        <v>1290</v>
      </c>
    </row>
    <row r="53" spans="1:9" s="100" customFormat="1" ht="12.75" customHeight="1">
      <c r="A53" s="137"/>
      <c r="B53" s="125"/>
      <c r="C53" s="193"/>
      <c r="D53" s="193"/>
      <c r="E53" s="125"/>
      <c r="F53" s="125"/>
      <c r="G53" s="193"/>
      <c r="H53" s="125"/>
      <c r="I53" s="128"/>
    </row>
    <row r="54" spans="1:12" s="100" customFormat="1" ht="12.75" customHeight="1">
      <c r="A54" s="101" t="s">
        <v>46</v>
      </c>
      <c r="B54" s="102"/>
      <c r="C54" s="103"/>
      <c r="D54" s="102"/>
      <c r="E54" s="103"/>
      <c r="F54" s="102"/>
      <c r="G54" s="104"/>
      <c r="H54" s="102"/>
      <c r="I54" s="103"/>
      <c r="J54" s="102"/>
      <c r="K54" s="105"/>
      <c r="L54" s="105"/>
    </row>
    <row r="55" spans="1:12" s="100" customFormat="1" ht="12.75" customHeight="1">
      <c r="A55" s="97"/>
      <c r="B55" s="97"/>
      <c r="C55" s="98"/>
      <c r="D55" s="97"/>
      <c r="E55" s="98"/>
      <c r="F55" s="97"/>
      <c r="G55" s="98"/>
      <c r="H55" s="97"/>
      <c r="I55" s="98"/>
      <c r="J55" s="97"/>
      <c r="K55" s="99"/>
      <c r="L55" s="99"/>
    </row>
    <row r="56" spans="1:12" s="100" customFormat="1" ht="12.75" customHeight="1">
      <c r="A56" s="155"/>
      <c r="B56" s="107" t="s">
        <v>7</v>
      </c>
      <c r="C56" s="108"/>
      <c r="D56" s="107" t="s">
        <v>6</v>
      </c>
      <c r="E56" s="108"/>
      <c r="F56" s="107" t="s">
        <v>0</v>
      </c>
      <c r="G56" s="108"/>
      <c r="H56" s="107" t="s">
        <v>43</v>
      </c>
      <c r="I56" s="108"/>
      <c r="J56" s="107" t="s">
        <v>4</v>
      </c>
      <c r="K56" s="109"/>
      <c r="L56" s="110"/>
    </row>
    <row r="57" spans="1:12" s="100" customFormat="1" ht="12.75" customHeight="1">
      <c r="A57" s="112" t="s">
        <v>45</v>
      </c>
      <c r="B57" s="113" t="s">
        <v>5</v>
      </c>
      <c r="C57" s="114"/>
      <c r="D57" s="112" t="s">
        <v>8</v>
      </c>
      <c r="E57" s="103"/>
      <c r="F57" s="115"/>
      <c r="G57" s="98"/>
      <c r="H57" s="115"/>
      <c r="I57" s="98"/>
      <c r="J57" s="115"/>
      <c r="K57" s="99"/>
      <c r="L57" s="116"/>
    </row>
    <row r="58" spans="1:12" s="192" customFormat="1" ht="12.75" customHeight="1">
      <c r="A58" s="118"/>
      <c r="B58" s="156" t="s">
        <v>37</v>
      </c>
      <c r="C58" s="157" t="s">
        <v>38</v>
      </c>
      <c r="D58" s="156" t="s">
        <v>37</v>
      </c>
      <c r="E58" s="157" t="s">
        <v>38</v>
      </c>
      <c r="F58" s="156" t="s">
        <v>37</v>
      </c>
      <c r="G58" s="157" t="s">
        <v>38</v>
      </c>
      <c r="H58" s="156" t="s">
        <v>37</v>
      </c>
      <c r="I58" s="157" t="s">
        <v>38</v>
      </c>
      <c r="J58" s="156" t="s">
        <v>37</v>
      </c>
      <c r="K58" s="157" t="s">
        <v>38</v>
      </c>
      <c r="L58" s="191" t="s">
        <v>4</v>
      </c>
    </row>
    <row r="59" spans="1:12" s="100" customFormat="1" ht="12.75" customHeight="1">
      <c r="A59" s="115" t="s">
        <v>99</v>
      </c>
      <c r="B59" s="124">
        <v>3180</v>
      </c>
      <c r="C59" s="193">
        <v>3372</v>
      </c>
      <c r="D59" s="124">
        <v>4861</v>
      </c>
      <c r="E59" s="193">
        <v>7668</v>
      </c>
      <c r="F59" s="124">
        <v>1036</v>
      </c>
      <c r="G59" s="193">
        <v>1187</v>
      </c>
      <c r="H59" s="124">
        <v>723</v>
      </c>
      <c r="I59" s="193">
        <v>1082</v>
      </c>
      <c r="J59" s="124">
        <f aca="true" t="shared" si="3" ref="J59:K61">SUM(H59,F59,D59,B59)</f>
        <v>9800</v>
      </c>
      <c r="K59" s="125">
        <f t="shared" si="3"/>
        <v>13309</v>
      </c>
      <c r="L59" s="194">
        <f>SUM(J59:K59)</f>
        <v>23109</v>
      </c>
    </row>
    <row r="60" spans="1:12" s="100" customFormat="1" ht="12.75" customHeight="1">
      <c r="A60" s="115" t="s">
        <v>103</v>
      </c>
      <c r="B60" s="124">
        <v>2282</v>
      </c>
      <c r="C60" s="193">
        <v>1681</v>
      </c>
      <c r="D60" s="124">
        <v>3600</v>
      </c>
      <c r="E60" s="193">
        <v>5576</v>
      </c>
      <c r="F60" s="124">
        <v>1109</v>
      </c>
      <c r="G60" s="193">
        <v>1085</v>
      </c>
      <c r="H60" s="124">
        <v>475</v>
      </c>
      <c r="I60" s="193">
        <v>678</v>
      </c>
      <c r="J60" s="124">
        <f t="shared" si="3"/>
        <v>7466</v>
      </c>
      <c r="K60" s="125">
        <f t="shared" si="3"/>
        <v>9020</v>
      </c>
      <c r="L60" s="194">
        <f>SUM(J60:K60)</f>
        <v>16486</v>
      </c>
    </row>
    <row r="61" spans="1:12" s="100" customFormat="1" ht="12.75" customHeight="1">
      <c r="A61" s="115" t="s">
        <v>117</v>
      </c>
      <c r="B61" s="124">
        <v>2331</v>
      </c>
      <c r="C61" s="193">
        <v>1688</v>
      </c>
      <c r="D61" s="124">
        <v>3565</v>
      </c>
      <c r="E61" s="193">
        <v>5363</v>
      </c>
      <c r="F61" s="124">
        <v>1009</v>
      </c>
      <c r="G61" s="193">
        <v>1133</v>
      </c>
      <c r="H61" s="124">
        <v>511</v>
      </c>
      <c r="I61" s="193">
        <v>703</v>
      </c>
      <c r="J61" s="124">
        <f t="shared" si="3"/>
        <v>7416</v>
      </c>
      <c r="K61" s="125">
        <f t="shared" si="3"/>
        <v>8887</v>
      </c>
      <c r="L61" s="194">
        <f>SUM(J61:K61)</f>
        <v>16303</v>
      </c>
    </row>
    <row r="62" spans="1:13" s="100" customFormat="1" ht="12.75" customHeight="1">
      <c r="A62" s="115" t="s">
        <v>176</v>
      </c>
      <c r="B62" s="124">
        <v>2390</v>
      </c>
      <c r="C62" s="193">
        <v>1774</v>
      </c>
      <c r="D62" s="124">
        <v>3760</v>
      </c>
      <c r="E62" s="193">
        <v>5592</v>
      </c>
      <c r="F62" s="124">
        <v>1067</v>
      </c>
      <c r="G62" s="193">
        <v>1129</v>
      </c>
      <c r="H62" s="124">
        <v>546</v>
      </c>
      <c r="I62" s="193">
        <v>687</v>
      </c>
      <c r="J62" s="124">
        <f>SUM(H62,F62,D62,B62)</f>
        <v>7763</v>
      </c>
      <c r="K62" s="125">
        <f>SUM(I62,G62,E62,C62)</f>
        <v>9182</v>
      </c>
      <c r="L62" s="194">
        <f>SUM(J62:K62)</f>
        <v>16945</v>
      </c>
      <c r="M62" s="297"/>
    </row>
    <row r="66" spans="1:12" s="100" customFormat="1" ht="12.75" customHeight="1">
      <c r="A66" s="487" t="s">
        <v>143</v>
      </c>
      <c r="B66" s="487"/>
      <c r="C66" s="487"/>
      <c r="D66" s="487"/>
      <c r="E66" s="487"/>
      <c r="F66" s="487"/>
      <c r="G66" s="487"/>
      <c r="H66" s="487"/>
      <c r="I66" s="487"/>
      <c r="J66" s="487"/>
      <c r="K66" s="487"/>
      <c r="L66" s="487"/>
    </row>
    <row r="67" spans="1:12" s="100" customFormat="1" ht="12.75" customHeight="1">
      <c r="A67" s="101" t="s">
        <v>46</v>
      </c>
      <c r="B67" s="102"/>
      <c r="C67" s="103"/>
      <c r="D67" s="102"/>
      <c r="E67" s="103"/>
      <c r="F67" s="104"/>
      <c r="G67" s="104"/>
      <c r="H67" s="102"/>
      <c r="I67" s="103"/>
      <c r="J67" s="102"/>
      <c r="K67" s="105"/>
      <c r="L67" s="105"/>
    </row>
    <row r="69" spans="1:12" ht="9.75">
      <c r="A69" s="155"/>
      <c r="B69" s="107" t="s">
        <v>7</v>
      </c>
      <c r="C69" s="108"/>
      <c r="D69" s="107" t="s">
        <v>6</v>
      </c>
      <c r="E69" s="108"/>
      <c r="F69" s="107" t="s">
        <v>0</v>
      </c>
      <c r="G69" s="108"/>
      <c r="H69" s="107" t="s">
        <v>43</v>
      </c>
      <c r="I69" s="108"/>
      <c r="J69" s="107" t="s">
        <v>4</v>
      </c>
      <c r="K69" s="109"/>
      <c r="L69" s="110"/>
    </row>
    <row r="70" spans="1:12" ht="9.75">
      <c r="A70" s="112" t="s">
        <v>45</v>
      </c>
      <c r="B70" s="113" t="s">
        <v>5</v>
      </c>
      <c r="C70" s="114"/>
      <c r="D70" s="112" t="s">
        <v>8</v>
      </c>
      <c r="E70" s="103"/>
      <c r="F70" s="115"/>
      <c r="G70" s="98"/>
      <c r="H70" s="115"/>
      <c r="I70" s="98"/>
      <c r="J70" s="115"/>
      <c r="K70" s="99"/>
      <c r="L70" s="116"/>
    </row>
    <row r="71" spans="1:12" ht="9.75">
      <c r="A71" s="118"/>
      <c r="B71" s="156" t="s">
        <v>37</v>
      </c>
      <c r="C71" s="157" t="s">
        <v>38</v>
      </c>
      <c r="D71" s="156" t="s">
        <v>37</v>
      </c>
      <c r="E71" s="157" t="s">
        <v>38</v>
      </c>
      <c r="F71" s="156" t="s">
        <v>37</v>
      </c>
      <c r="G71" s="157" t="s">
        <v>38</v>
      </c>
      <c r="H71" s="156" t="s">
        <v>37</v>
      </c>
      <c r="I71" s="157" t="s">
        <v>38</v>
      </c>
      <c r="J71" s="156" t="s">
        <v>37</v>
      </c>
      <c r="K71" s="157" t="s">
        <v>38</v>
      </c>
      <c r="L71" s="191" t="s">
        <v>4</v>
      </c>
    </row>
    <row r="72" spans="1:12" ht="12" customHeight="1">
      <c r="A72" s="115" t="s">
        <v>103</v>
      </c>
      <c r="B72" s="124">
        <v>1124</v>
      </c>
      <c r="C72" s="193">
        <v>1935</v>
      </c>
      <c r="D72" s="124">
        <v>1438</v>
      </c>
      <c r="E72" s="193">
        <v>2512</v>
      </c>
      <c r="F72" s="124">
        <v>189</v>
      </c>
      <c r="G72" s="193">
        <v>350</v>
      </c>
      <c r="H72" s="124">
        <v>258</v>
      </c>
      <c r="I72" s="193">
        <v>508</v>
      </c>
      <c r="J72" s="124">
        <f aca="true" t="shared" si="4" ref="J72:K74">SUM(H72,F72,D72,B72)</f>
        <v>3009</v>
      </c>
      <c r="K72" s="125">
        <f t="shared" si="4"/>
        <v>5305</v>
      </c>
      <c r="L72" s="194">
        <f>SUM(J72:K72)</f>
        <v>8314</v>
      </c>
    </row>
    <row r="73" spans="1:12" ht="12" customHeight="1">
      <c r="A73" s="115" t="s">
        <v>117</v>
      </c>
      <c r="B73" s="124">
        <v>1170</v>
      </c>
      <c r="C73" s="193">
        <v>2119</v>
      </c>
      <c r="D73" s="124">
        <v>1502</v>
      </c>
      <c r="E73" s="193">
        <v>2791</v>
      </c>
      <c r="F73" s="124">
        <v>234</v>
      </c>
      <c r="G73" s="193">
        <v>507</v>
      </c>
      <c r="H73" s="124">
        <v>248</v>
      </c>
      <c r="I73" s="193">
        <v>526</v>
      </c>
      <c r="J73" s="124">
        <f t="shared" si="4"/>
        <v>3154</v>
      </c>
      <c r="K73" s="125">
        <f t="shared" si="4"/>
        <v>5943</v>
      </c>
      <c r="L73" s="194">
        <f>SUM(J73:K73)</f>
        <v>9097</v>
      </c>
    </row>
    <row r="74" spans="1:12" ht="12" customHeight="1">
      <c r="A74" s="115" t="s">
        <v>176</v>
      </c>
      <c r="B74" s="124">
        <v>1171</v>
      </c>
      <c r="C74" s="193">
        <v>2220</v>
      </c>
      <c r="D74" s="124">
        <v>1433</v>
      </c>
      <c r="E74" s="193">
        <v>2762</v>
      </c>
      <c r="F74" s="124">
        <v>256</v>
      </c>
      <c r="G74" s="193">
        <v>566</v>
      </c>
      <c r="H74" s="124">
        <v>237</v>
      </c>
      <c r="I74" s="193">
        <v>554</v>
      </c>
      <c r="J74" s="124">
        <f t="shared" si="4"/>
        <v>3097</v>
      </c>
      <c r="K74" s="125">
        <f t="shared" si="4"/>
        <v>6102</v>
      </c>
      <c r="L74" s="194">
        <f>SUM(J74:K74)</f>
        <v>9199</v>
      </c>
    </row>
    <row r="75" ht="9" customHeight="1"/>
    <row r="76" spans="1:12" ht="36" customHeight="1">
      <c r="A76" s="488" t="s">
        <v>144</v>
      </c>
      <c r="B76" s="488"/>
      <c r="C76" s="488"/>
      <c r="D76" s="488"/>
      <c r="E76" s="488"/>
      <c r="F76" s="488"/>
      <c r="G76" s="488"/>
      <c r="H76" s="488"/>
      <c r="I76" s="488"/>
      <c r="J76" s="488"/>
      <c r="K76" s="488"/>
      <c r="L76" s="488"/>
    </row>
  </sheetData>
  <sheetProtection/>
  <mergeCells count="4">
    <mergeCell ref="A43:L43"/>
    <mergeCell ref="A66:L66"/>
    <mergeCell ref="A76:L76"/>
    <mergeCell ref="A20:L20"/>
  </mergeCells>
  <printOptions horizontalCentered="1"/>
  <pageMargins left="0.1968503937007874" right="0.1968503937007874" top="0.3937007874015748" bottom="0.3937007874015748" header="0.5118110236220472" footer="0.5118110236220472"/>
  <pageSetup fitToHeight="1" fitToWidth="1" horizontalDpi="600" verticalDpi="600" orientation="portrait" paperSize="9" scale="80" r:id="rId2"/>
  <headerFooter alignWithMargins="0">
    <oddFooter>&amp;R&amp;A</oddFooter>
  </headerFooter>
  <drawing r:id="rId1"/>
</worksheet>
</file>

<file path=xl/worksheets/sheet14.xml><?xml version="1.0" encoding="utf-8"?>
<worksheet xmlns="http://schemas.openxmlformats.org/spreadsheetml/2006/main" xmlns:r="http://schemas.openxmlformats.org/officeDocument/2006/relationships">
  <dimension ref="A1:P62"/>
  <sheetViews>
    <sheetView zoomScalePageLayoutView="0" workbookViewId="0" topLeftCell="A1">
      <selection activeCell="D33" sqref="D33"/>
    </sheetView>
  </sheetViews>
  <sheetFormatPr defaultColWidth="22.421875" defaultRowHeight="12.75"/>
  <cols>
    <col min="1" max="4" width="22.421875" style="195" customWidth="1"/>
    <col min="5" max="10" width="22.421875" style="196" customWidth="1"/>
    <col min="11" max="12" width="22.421875" style="197" customWidth="1"/>
    <col min="13" max="16" width="22.421875" style="196" customWidth="1"/>
    <col min="17" max="16384" width="22.421875" style="195" customWidth="1"/>
  </cols>
  <sheetData>
    <row r="1" ht="12.75" customHeight="1">
      <c r="A1" s="151" t="s">
        <v>173</v>
      </c>
    </row>
    <row r="2" spans="1:15" ht="12.75" customHeight="1">
      <c r="A2" s="198" t="s">
        <v>145</v>
      </c>
      <c r="B2" s="199"/>
      <c r="C2" s="200"/>
      <c r="D2" s="199"/>
      <c r="E2" s="201" t="s">
        <v>146</v>
      </c>
      <c r="F2" s="202"/>
      <c r="G2" s="202"/>
      <c r="H2" s="203"/>
      <c r="I2" s="201"/>
      <c r="J2" s="203"/>
      <c r="K2" s="204"/>
      <c r="L2" s="204"/>
      <c r="M2" s="202"/>
      <c r="N2" s="203"/>
      <c r="O2" s="201"/>
    </row>
    <row r="3" spans="1:15" ht="12.75" customHeight="1">
      <c r="A3" s="198" t="s">
        <v>147</v>
      </c>
      <c r="B3" s="199"/>
      <c r="C3" s="200"/>
      <c r="D3" s="199"/>
      <c r="E3" s="201" t="s">
        <v>146</v>
      </c>
      <c r="F3" s="202"/>
      <c r="G3" s="202"/>
      <c r="H3" s="203"/>
      <c r="I3" s="201"/>
      <c r="J3" s="203"/>
      <c r="K3" s="204"/>
      <c r="L3" s="204"/>
      <c r="M3" s="202"/>
      <c r="N3" s="203"/>
      <c r="O3" s="201"/>
    </row>
    <row r="4" spans="1:15" ht="12.75" customHeight="1" thickBot="1">
      <c r="A4" s="198"/>
      <c r="B4" s="199"/>
      <c r="C4" s="200"/>
      <c r="D4" s="199"/>
      <c r="E4" s="205"/>
      <c r="F4" s="206"/>
      <c r="G4" s="206"/>
      <c r="H4" s="207"/>
      <c r="I4" s="205"/>
      <c r="J4" s="207"/>
      <c r="K4" s="208"/>
      <c r="L4" s="208"/>
      <c r="M4" s="206"/>
      <c r="N4" s="207"/>
      <c r="O4" s="205"/>
    </row>
    <row r="5" spans="1:16" s="214" customFormat="1" ht="12.75" customHeight="1">
      <c r="A5" s="209" t="s">
        <v>148</v>
      </c>
      <c r="B5" s="210" t="s">
        <v>37</v>
      </c>
      <c r="C5" s="211" t="s">
        <v>38</v>
      </c>
      <c r="D5" s="212" t="s">
        <v>4</v>
      </c>
      <c r="E5" s="213"/>
      <c r="F5" s="213"/>
      <c r="G5" s="213"/>
      <c r="H5" s="213"/>
      <c r="I5" s="213"/>
      <c r="J5" s="213"/>
      <c r="K5" s="213"/>
      <c r="L5" s="213"/>
      <c r="M5" s="213"/>
      <c r="N5" s="213"/>
      <c r="O5" s="213"/>
      <c r="P5" s="213"/>
    </row>
    <row r="6" spans="1:12" ht="12.75" customHeight="1">
      <c r="A6" s="215" t="s">
        <v>16</v>
      </c>
      <c r="B6" s="216">
        <v>0</v>
      </c>
      <c r="C6" s="217">
        <v>0</v>
      </c>
      <c r="D6" s="218">
        <v>7085</v>
      </c>
      <c r="K6" s="196"/>
      <c r="L6" s="196"/>
    </row>
    <row r="7" spans="1:12" ht="12.75" customHeight="1">
      <c r="A7" s="215" t="s">
        <v>17</v>
      </c>
      <c r="B7" s="219">
        <v>3633</v>
      </c>
      <c r="C7" s="217">
        <v>5030</v>
      </c>
      <c r="D7" s="218">
        <v>8663</v>
      </c>
      <c r="K7" s="196"/>
      <c r="L7" s="196"/>
    </row>
    <row r="8" spans="1:12" ht="12.75" customHeight="1">
      <c r="A8" s="215" t="s">
        <v>18</v>
      </c>
      <c r="B8" s="219">
        <v>4204</v>
      </c>
      <c r="C8" s="220">
        <v>5790</v>
      </c>
      <c r="D8" s="218">
        <v>9994</v>
      </c>
      <c r="K8" s="196"/>
      <c r="L8" s="196"/>
    </row>
    <row r="9" spans="1:16" s="221" customFormat="1" ht="12.75" customHeight="1">
      <c r="A9" s="215" t="s">
        <v>19</v>
      </c>
      <c r="B9" s="219">
        <v>5058</v>
      </c>
      <c r="C9" s="220">
        <v>6767</v>
      </c>
      <c r="D9" s="218">
        <v>11825</v>
      </c>
      <c r="E9" s="197"/>
      <c r="F9" s="197"/>
      <c r="G9" s="197"/>
      <c r="H9" s="197"/>
      <c r="I9" s="197"/>
      <c r="J9" s="197"/>
      <c r="K9" s="197"/>
      <c r="L9" s="197"/>
      <c r="M9" s="197"/>
      <c r="N9" s="197"/>
      <c r="O9" s="197"/>
      <c r="P9" s="197"/>
    </row>
    <row r="10" spans="1:16" s="221" customFormat="1" ht="12.75" customHeight="1">
      <c r="A10" s="215" t="s">
        <v>20</v>
      </c>
      <c r="B10" s="219">
        <v>5491</v>
      </c>
      <c r="C10" s="220">
        <v>7351</v>
      </c>
      <c r="D10" s="218">
        <v>12842</v>
      </c>
      <c r="E10" s="197"/>
      <c r="F10" s="197"/>
      <c r="G10" s="197"/>
      <c r="H10" s="197"/>
      <c r="I10" s="197"/>
      <c r="J10" s="197"/>
      <c r="K10" s="197"/>
      <c r="L10" s="197"/>
      <c r="M10" s="197"/>
      <c r="N10" s="197"/>
      <c r="O10" s="197"/>
      <c r="P10" s="197"/>
    </row>
    <row r="11" spans="1:16" s="221" customFormat="1" ht="12.75" customHeight="1">
      <c r="A11" s="215" t="s">
        <v>21</v>
      </c>
      <c r="B11" s="219">
        <v>5421</v>
      </c>
      <c r="C11" s="220">
        <v>7867</v>
      </c>
      <c r="D11" s="218">
        <v>13288</v>
      </c>
      <c r="E11" s="197"/>
      <c r="F11" s="197"/>
      <c r="G11" s="197"/>
      <c r="H11" s="197"/>
      <c r="I11" s="197"/>
      <c r="J11" s="197"/>
      <c r="K11" s="197"/>
      <c r="L11" s="197"/>
      <c r="M11" s="197"/>
      <c r="N11" s="197"/>
      <c r="O11" s="197"/>
      <c r="P11" s="197"/>
    </row>
    <row r="12" spans="1:16" s="221" customFormat="1" ht="12.75" customHeight="1">
      <c r="A12" s="215" t="s">
        <v>22</v>
      </c>
      <c r="B12" s="219">
        <v>5681</v>
      </c>
      <c r="C12" s="220">
        <v>7909</v>
      </c>
      <c r="D12" s="218">
        <v>13590</v>
      </c>
      <c r="E12" s="197"/>
      <c r="F12" s="197"/>
      <c r="G12" s="197"/>
      <c r="H12" s="197"/>
      <c r="I12" s="197"/>
      <c r="J12" s="197"/>
      <c r="K12" s="197"/>
      <c r="L12" s="197"/>
      <c r="M12" s="197"/>
      <c r="N12" s="197"/>
      <c r="O12" s="197"/>
      <c r="P12" s="197"/>
    </row>
    <row r="13" spans="1:16" s="221" customFormat="1" ht="12.75" customHeight="1">
      <c r="A13" s="215" t="s">
        <v>23</v>
      </c>
      <c r="B13" s="219">
        <v>6006</v>
      </c>
      <c r="C13" s="220">
        <v>8773</v>
      </c>
      <c r="D13" s="218">
        <v>14779</v>
      </c>
      <c r="E13" s="197"/>
      <c r="F13" s="197"/>
      <c r="G13" s="197"/>
      <c r="H13" s="197"/>
      <c r="I13" s="197"/>
      <c r="J13" s="197"/>
      <c r="K13" s="197"/>
      <c r="L13" s="197"/>
      <c r="M13" s="197"/>
      <c r="N13" s="197"/>
      <c r="O13" s="197"/>
      <c r="P13" s="197"/>
    </row>
    <row r="14" spans="1:16" s="221" customFormat="1" ht="12.75" customHeight="1">
      <c r="A14" s="215" t="s">
        <v>24</v>
      </c>
      <c r="B14" s="219">
        <v>6748</v>
      </c>
      <c r="C14" s="220">
        <v>10154</v>
      </c>
      <c r="D14" s="218">
        <v>16902</v>
      </c>
      <c r="E14" s="197"/>
      <c r="F14" s="197"/>
      <c r="G14" s="197"/>
      <c r="H14" s="197"/>
      <c r="I14" s="197"/>
      <c r="J14" s="197"/>
      <c r="K14" s="197"/>
      <c r="L14" s="197"/>
      <c r="M14" s="197"/>
      <c r="N14" s="197"/>
      <c r="O14" s="197"/>
      <c r="P14" s="197"/>
    </row>
    <row r="15" spans="1:16" s="221" customFormat="1" ht="12.75" customHeight="1">
      <c r="A15" s="215" t="s">
        <v>25</v>
      </c>
      <c r="B15" s="219">
        <v>7788</v>
      </c>
      <c r="C15" s="220">
        <v>11684</v>
      </c>
      <c r="D15" s="218">
        <v>19472</v>
      </c>
      <c r="E15" s="197"/>
      <c r="F15" s="197"/>
      <c r="G15" s="197"/>
      <c r="H15" s="197"/>
      <c r="I15" s="197"/>
      <c r="J15" s="197"/>
      <c r="K15" s="197"/>
      <c r="L15" s="197"/>
      <c r="M15" s="197"/>
      <c r="N15" s="197"/>
      <c r="O15" s="197"/>
      <c r="P15" s="197"/>
    </row>
    <row r="16" spans="1:16" s="221" customFormat="1" ht="12.75" customHeight="1">
      <c r="A16" s="215" t="s">
        <v>26</v>
      </c>
      <c r="B16" s="219">
        <v>8460</v>
      </c>
      <c r="C16" s="220">
        <v>12753</v>
      </c>
      <c r="D16" s="218">
        <v>21213</v>
      </c>
      <c r="E16" s="197"/>
      <c r="F16" s="197"/>
      <c r="G16" s="197"/>
      <c r="H16" s="197"/>
      <c r="I16" s="197"/>
      <c r="J16" s="197"/>
      <c r="K16" s="197"/>
      <c r="L16" s="197"/>
      <c r="M16" s="197"/>
      <c r="N16" s="197"/>
      <c r="O16" s="197"/>
      <c r="P16" s="197"/>
    </row>
    <row r="17" spans="1:12" ht="12.75" customHeight="1">
      <c r="A17" s="215" t="s">
        <v>61</v>
      </c>
      <c r="B17" s="216">
        <v>10462</v>
      </c>
      <c r="C17" s="220">
        <v>15925</v>
      </c>
      <c r="D17" s="218">
        <f>SUM(B17:C17)</f>
        <v>26387</v>
      </c>
      <c r="F17" s="189"/>
      <c r="G17" s="222"/>
      <c r="H17" s="189"/>
      <c r="K17" s="196"/>
      <c r="L17" s="196"/>
    </row>
    <row r="18" spans="1:12" ht="12.75" customHeight="1">
      <c r="A18" s="215" t="s">
        <v>62</v>
      </c>
      <c r="B18" s="216">
        <v>10456</v>
      </c>
      <c r="C18" s="220">
        <v>14206</v>
      </c>
      <c r="D18" s="218">
        <v>24662</v>
      </c>
      <c r="F18" s="189"/>
      <c r="G18" s="222"/>
      <c r="H18" s="189"/>
      <c r="K18" s="196"/>
      <c r="L18" s="196"/>
    </row>
    <row r="19" spans="1:16" s="221" customFormat="1" ht="12.75" customHeight="1">
      <c r="A19" s="215" t="s">
        <v>66</v>
      </c>
      <c r="B19" s="223" t="s">
        <v>129</v>
      </c>
      <c r="C19" s="224" t="s">
        <v>129</v>
      </c>
      <c r="D19" s="225" t="s">
        <v>129</v>
      </c>
      <c r="E19" s="197"/>
      <c r="F19" s="226"/>
      <c r="G19" s="227"/>
      <c r="H19" s="226"/>
      <c r="I19" s="197"/>
      <c r="J19" s="197"/>
      <c r="K19" s="197"/>
      <c r="L19" s="197"/>
      <c r="M19" s="197"/>
      <c r="N19" s="197"/>
      <c r="O19" s="197"/>
      <c r="P19" s="197"/>
    </row>
    <row r="20" spans="1:16" s="221" customFormat="1" ht="12.75" customHeight="1">
      <c r="A20" s="215" t="s">
        <v>67</v>
      </c>
      <c r="B20" s="223" t="s">
        <v>129</v>
      </c>
      <c r="C20" s="224" t="s">
        <v>129</v>
      </c>
      <c r="D20" s="218">
        <v>26188</v>
      </c>
      <c r="E20" s="197"/>
      <c r="F20" s="226"/>
      <c r="G20" s="227"/>
      <c r="H20" s="226"/>
      <c r="I20" s="197"/>
      <c r="J20" s="197"/>
      <c r="K20" s="197"/>
      <c r="L20" s="197"/>
      <c r="M20" s="197"/>
      <c r="N20" s="197"/>
      <c r="O20" s="197"/>
      <c r="P20" s="197"/>
    </row>
    <row r="21" spans="1:16" s="235" customFormat="1" ht="12.75" customHeight="1">
      <c r="A21" s="228" t="s">
        <v>68</v>
      </c>
      <c r="B21" s="229" t="s">
        <v>129</v>
      </c>
      <c r="C21" s="230" t="s">
        <v>129</v>
      </c>
      <c r="D21" s="231">
        <v>31838</v>
      </c>
      <c r="E21" s="232"/>
      <c r="F21" s="233"/>
      <c r="G21" s="234"/>
      <c r="H21" s="233"/>
      <c r="I21" s="232"/>
      <c r="J21" s="232"/>
      <c r="K21" s="232"/>
      <c r="L21" s="232"/>
      <c r="M21" s="232"/>
      <c r="N21" s="232"/>
      <c r="O21" s="232"/>
      <c r="P21" s="232"/>
    </row>
    <row r="22" spans="1:16" s="235" customFormat="1" ht="12.75" customHeight="1">
      <c r="A22" s="228" t="s">
        <v>89</v>
      </c>
      <c r="B22" s="229" t="s">
        <v>129</v>
      </c>
      <c r="C22" s="230" t="s">
        <v>129</v>
      </c>
      <c r="D22" s="231">
        <v>33463</v>
      </c>
      <c r="E22" s="232"/>
      <c r="F22" s="233"/>
      <c r="G22" s="234"/>
      <c r="H22" s="233"/>
      <c r="I22" s="232"/>
      <c r="J22" s="232"/>
      <c r="K22" s="232"/>
      <c r="L22" s="232"/>
      <c r="M22" s="232"/>
      <c r="N22" s="232"/>
      <c r="O22" s="232"/>
      <c r="P22" s="232"/>
    </row>
    <row r="23" spans="1:16" s="235" customFormat="1" ht="12.75" customHeight="1">
      <c r="A23" s="236" t="s">
        <v>93</v>
      </c>
      <c r="B23" s="237" t="s">
        <v>129</v>
      </c>
      <c r="C23" s="238" t="s">
        <v>129</v>
      </c>
      <c r="D23" s="239">
        <v>39223</v>
      </c>
      <c r="E23" s="232"/>
      <c r="F23" s="233"/>
      <c r="G23" s="234"/>
      <c r="H23" s="233"/>
      <c r="I23" s="232"/>
      <c r="J23" s="232"/>
      <c r="K23" s="232"/>
      <c r="L23" s="232"/>
      <c r="M23" s="232"/>
      <c r="N23" s="232"/>
      <c r="O23" s="232"/>
      <c r="P23" s="232"/>
    </row>
    <row r="24" spans="1:16" s="235" customFormat="1" ht="12.75" customHeight="1">
      <c r="A24" s="228" t="s">
        <v>94</v>
      </c>
      <c r="B24" s="229" t="s">
        <v>129</v>
      </c>
      <c r="C24" s="230" t="s">
        <v>129</v>
      </c>
      <c r="D24" s="240" t="s">
        <v>129</v>
      </c>
      <c r="E24" s="232"/>
      <c r="F24" s="233"/>
      <c r="G24" s="234"/>
      <c r="H24" s="233"/>
      <c r="I24" s="232"/>
      <c r="J24" s="232"/>
      <c r="K24" s="232"/>
      <c r="L24" s="232"/>
      <c r="M24" s="232"/>
      <c r="N24" s="232"/>
      <c r="O24" s="232"/>
      <c r="P24" s="232"/>
    </row>
    <row r="25" spans="1:16" s="235" customFormat="1" ht="12.75" customHeight="1">
      <c r="A25" s="228" t="s">
        <v>101</v>
      </c>
      <c r="B25" s="229" t="s">
        <v>129</v>
      </c>
      <c r="C25" s="230" t="s">
        <v>129</v>
      </c>
      <c r="D25" s="240" t="s">
        <v>129</v>
      </c>
      <c r="E25" s="232"/>
      <c r="F25" s="233"/>
      <c r="G25" s="234"/>
      <c r="H25" s="233"/>
      <c r="I25" s="232"/>
      <c r="J25" s="232"/>
      <c r="K25" s="232"/>
      <c r="L25" s="232"/>
      <c r="M25" s="232"/>
      <c r="N25" s="232"/>
      <c r="O25" s="232"/>
      <c r="P25" s="232"/>
    </row>
    <row r="26" spans="1:16" s="235" customFormat="1" ht="12.75" customHeight="1">
      <c r="A26" s="289" t="s">
        <v>115</v>
      </c>
      <c r="B26" s="290" t="s">
        <v>129</v>
      </c>
      <c r="C26" s="291" t="s">
        <v>129</v>
      </c>
      <c r="D26" s="292">
        <v>39368</v>
      </c>
      <c r="E26" s="232"/>
      <c r="F26" s="233"/>
      <c r="G26" s="234"/>
      <c r="H26" s="233"/>
      <c r="I26" s="232"/>
      <c r="J26" s="232"/>
      <c r="K26" s="232"/>
      <c r="L26" s="232"/>
      <c r="M26" s="232"/>
      <c r="N26" s="232"/>
      <c r="O26" s="232"/>
      <c r="P26" s="232"/>
    </row>
    <row r="27" spans="1:16" s="235" customFormat="1" ht="12.75" customHeight="1">
      <c r="A27" s="293" t="s">
        <v>174</v>
      </c>
      <c r="B27" s="294" t="s">
        <v>129</v>
      </c>
      <c r="C27" s="295" t="s">
        <v>129</v>
      </c>
      <c r="D27" s="296">
        <v>38944</v>
      </c>
      <c r="E27" s="232"/>
      <c r="F27" s="233"/>
      <c r="G27" s="234"/>
      <c r="H27" s="233"/>
      <c r="I27" s="232"/>
      <c r="J27" s="232"/>
      <c r="K27" s="232"/>
      <c r="L27" s="232"/>
      <c r="M27" s="232"/>
      <c r="N27" s="232"/>
      <c r="O27" s="232"/>
      <c r="P27" s="232"/>
    </row>
    <row r="28" spans="1:16" s="235" customFormat="1" ht="15" customHeight="1">
      <c r="A28" s="241"/>
      <c r="B28" s="230"/>
      <c r="C28" s="230"/>
      <c r="D28" s="242"/>
      <c r="E28" s="232"/>
      <c r="F28" s="233"/>
      <c r="G28" s="234"/>
      <c r="H28" s="233"/>
      <c r="I28" s="232"/>
      <c r="J28" s="232"/>
      <c r="K28" s="232"/>
      <c r="L28" s="232"/>
      <c r="M28" s="232"/>
      <c r="N28" s="232"/>
      <c r="O28" s="232"/>
      <c r="P28" s="232"/>
    </row>
    <row r="29" ht="12.75" customHeight="1">
      <c r="A29" s="195" t="s">
        <v>149</v>
      </c>
    </row>
    <row r="30" ht="12.75" customHeight="1">
      <c r="A30" s="195" t="s">
        <v>150</v>
      </c>
    </row>
    <row r="31" ht="12.75" customHeight="1">
      <c r="A31" s="195" t="s">
        <v>306</v>
      </c>
    </row>
    <row r="32" ht="12.75" customHeight="1"/>
    <row r="33" spans="1:4" ht="12.75" customHeight="1">
      <c r="A33" s="243" t="s">
        <v>151</v>
      </c>
      <c r="B33" s="243"/>
      <c r="C33" s="243"/>
      <c r="D33" s="243"/>
    </row>
    <row r="34" spans="1:15" ht="12.75" customHeight="1" thickBot="1">
      <c r="A34" s="244"/>
      <c r="B34" s="244"/>
      <c r="C34" s="245"/>
      <c r="D34" s="244"/>
      <c r="E34" s="246"/>
      <c r="F34" s="247"/>
      <c r="G34" s="246"/>
      <c r="H34" s="247"/>
      <c r="I34" s="246"/>
      <c r="J34" s="247"/>
      <c r="K34" s="248"/>
      <c r="L34" s="248"/>
      <c r="N34" s="247"/>
      <c r="O34" s="246"/>
    </row>
    <row r="35" spans="1:16" s="214" customFormat="1" ht="12.75" customHeight="1">
      <c r="A35" s="209" t="s">
        <v>152</v>
      </c>
      <c r="B35" s="210"/>
      <c r="C35" s="249" t="s">
        <v>153</v>
      </c>
      <c r="D35" s="212"/>
      <c r="E35" s="213"/>
      <c r="F35" s="213"/>
      <c r="G35" s="213"/>
      <c r="H35" s="213"/>
      <c r="I35" s="213"/>
      <c r="J35" s="213"/>
      <c r="K35" s="213"/>
      <c r="L35" s="213"/>
      <c r="M35" s="213"/>
      <c r="N35" s="213"/>
      <c r="O35" s="213"/>
      <c r="P35" s="213"/>
    </row>
    <row r="36" spans="1:12" ht="12.75" customHeight="1">
      <c r="A36" s="250">
        <v>1990</v>
      </c>
      <c r="B36" s="219"/>
      <c r="C36" s="251">
        <v>31353</v>
      </c>
      <c r="D36" s="218"/>
      <c r="K36" s="196"/>
      <c r="L36" s="196"/>
    </row>
    <row r="37" spans="1:12" ht="12.75" customHeight="1">
      <c r="A37" s="250">
        <v>1991</v>
      </c>
      <c r="B37" s="219"/>
      <c r="C37" s="251">
        <v>27950</v>
      </c>
      <c r="D37" s="218"/>
      <c r="K37" s="196"/>
      <c r="L37" s="196"/>
    </row>
    <row r="38" spans="1:12" ht="12.75" customHeight="1">
      <c r="A38" s="250">
        <v>1992</v>
      </c>
      <c r="B38" s="219"/>
      <c r="C38" s="251">
        <v>23828</v>
      </c>
      <c r="D38" s="218"/>
      <c r="K38" s="196"/>
      <c r="L38" s="196"/>
    </row>
    <row r="39" spans="1:16" s="221" customFormat="1" ht="12.75" customHeight="1">
      <c r="A39" s="250">
        <v>1993</v>
      </c>
      <c r="B39" s="219"/>
      <c r="C39" s="251">
        <v>23309</v>
      </c>
      <c r="D39" s="218"/>
      <c r="E39" s="197"/>
      <c r="F39" s="197"/>
      <c r="G39" s="197"/>
      <c r="H39" s="197"/>
      <c r="I39" s="197"/>
      <c r="J39" s="197"/>
      <c r="K39" s="197"/>
      <c r="L39" s="197"/>
      <c r="M39" s="197"/>
      <c r="N39" s="197"/>
      <c r="O39" s="197"/>
      <c r="P39" s="197"/>
    </row>
    <row r="40" spans="1:16" s="221" customFormat="1" ht="12.75" customHeight="1">
      <c r="A40" s="250">
        <v>1994</v>
      </c>
      <c r="B40" s="219"/>
      <c r="C40" s="251">
        <v>25727</v>
      </c>
      <c r="D40" s="218"/>
      <c r="E40" s="197"/>
      <c r="F40" s="197"/>
      <c r="G40" s="197"/>
      <c r="H40" s="197"/>
      <c r="I40" s="197"/>
      <c r="J40" s="197"/>
      <c r="K40" s="197"/>
      <c r="L40" s="197"/>
      <c r="M40" s="197"/>
      <c r="N40" s="197"/>
      <c r="O40" s="197"/>
      <c r="P40" s="197"/>
    </row>
    <row r="41" spans="1:16" s="221" customFormat="1" ht="12.75" customHeight="1">
      <c r="A41" s="250">
        <v>1995</v>
      </c>
      <c r="B41" s="219"/>
      <c r="C41" s="251">
        <v>25488</v>
      </c>
      <c r="D41" s="218"/>
      <c r="E41" s="197"/>
      <c r="F41" s="197"/>
      <c r="G41" s="197"/>
      <c r="H41" s="197"/>
      <c r="I41" s="197"/>
      <c r="J41" s="197"/>
      <c r="K41" s="197"/>
      <c r="L41" s="197"/>
      <c r="M41" s="197"/>
      <c r="N41" s="197"/>
      <c r="O41" s="197"/>
      <c r="P41" s="197"/>
    </row>
    <row r="42" spans="1:16" s="221" customFormat="1" ht="12.75" customHeight="1">
      <c r="A42" s="250">
        <v>1996</v>
      </c>
      <c r="B42" s="219"/>
      <c r="C42" s="251">
        <v>25520</v>
      </c>
      <c r="D42" s="218"/>
      <c r="E42" s="197"/>
      <c r="F42" s="197"/>
      <c r="G42" s="197"/>
      <c r="H42" s="197"/>
      <c r="I42" s="197"/>
      <c r="J42" s="197"/>
      <c r="K42" s="197"/>
      <c r="L42" s="197"/>
      <c r="M42" s="197"/>
      <c r="N42" s="197"/>
      <c r="O42" s="197"/>
      <c r="P42" s="197"/>
    </row>
    <row r="43" spans="1:16" s="221" customFormat="1" ht="12.75" customHeight="1">
      <c r="A43" s="250">
        <v>1997</v>
      </c>
      <c r="B43" s="219"/>
      <c r="C43" s="251">
        <v>30025</v>
      </c>
      <c r="D43" s="218"/>
      <c r="E43" s="197"/>
      <c r="F43" s="197"/>
      <c r="G43" s="197"/>
      <c r="H43" s="197"/>
      <c r="I43" s="197"/>
      <c r="J43" s="197"/>
      <c r="K43" s="197"/>
      <c r="L43" s="197"/>
      <c r="M43" s="197"/>
      <c r="N43" s="197"/>
      <c r="O43" s="197"/>
      <c r="P43" s="197"/>
    </row>
    <row r="44" spans="1:16" s="221" customFormat="1" ht="12.75" customHeight="1" thickBot="1">
      <c r="A44" s="250">
        <v>1998</v>
      </c>
      <c r="B44" s="219"/>
      <c r="C44" s="251">
        <v>23887</v>
      </c>
      <c r="D44" s="218"/>
      <c r="E44" s="197"/>
      <c r="F44" s="197"/>
      <c r="G44" s="252"/>
      <c r="H44" s="197"/>
      <c r="I44" s="197"/>
      <c r="J44" s="197"/>
      <c r="K44" s="197"/>
      <c r="L44" s="197"/>
      <c r="M44" s="197"/>
      <c r="N44" s="197"/>
      <c r="O44" s="197"/>
      <c r="P44" s="197"/>
    </row>
    <row r="45" spans="1:16" s="221" customFormat="1" ht="12.75" customHeight="1" thickTop="1">
      <c r="A45" s="253">
        <v>1999</v>
      </c>
      <c r="B45" s="254"/>
      <c r="C45" s="255">
        <v>48882</v>
      </c>
      <c r="D45" s="256"/>
      <c r="E45" s="197"/>
      <c r="F45" s="197"/>
      <c r="G45" s="197"/>
      <c r="H45" s="197"/>
      <c r="I45" s="197"/>
      <c r="J45" s="197"/>
      <c r="K45" s="197"/>
      <c r="L45" s="197"/>
      <c r="M45" s="197"/>
      <c r="N45" s="197"/>
      <c r="O45" s="197"/>
      <c r="P45" s="197"/>
    </row>
    <row r="46" spans="1:16" s="221" customFormat="1" ht="12.75" customHeight="1">
      <c r="A46" s="250">
        <v>2000</v>
      </c>
      <c r="B46" s="219"/>
      <c r="C46" s="251">
        <v>40613</v>
      </c>
      <c r="D46" s="218"/>
      <c r="E46" s="197"/>
      <c r="F46" s="197"/>
      <c r="G46" s="197"/>
      <c r="H46" s="197"/>
      <c r="I46" s="197"/>
      <c r="J46" s="197"/>
      <c r="K46" s="197"/>
      <c r="L46" s="197"/>
      <c r="M46" s="197"/>
      <c r="N46" s="197"/>
      <c r="O46" s="197"/>
      <c r="P46" s="197"/>
    </row>
    <row r="47" spans="1:16" s="221" customFormat="1" ht="12.75" customHeight="1">
      <c r="A47" s="250">
        <v>2001</v>
      </c>
      <c r="B47" s="219"/>
      <c r="C47" s="251">
        <v>23342</v>
      </c>
      <c r="D47" s="218"/>
      <c r="E47" s="197"/>
      <c r="F47" s="197"/>
      <c r="G47" s="197"/>
      <c r="H47" s="197"/>
      <c r="I47" s="197"/>
      <c r="J47" s="197"/>
      <c r="K47" s="197"/>
      <c r="L47" s="197"/>
      <c r="M47" s="197"/>
      <c r="N47" s="197"/>
      <c r="O47" s="197"/>
      <c r="P47" s="197"/>
    </row>
    <row r="48" spans="1:12" ht="12.75" customHeight="1">
      <c r="A48" s="250">
        <v>2002</v>
      </c>
      <c r="B48" s="219"/>
      <c r="C48" s="251">
        <v>24825</v>
      </c>
      <c r="D48" s="218"/>
      <c r="K48" s="196"/>
      <c r="L48" s="196"/>
    </row>
    <row r="49" spans="1:16" s="221" customFormat="1" ht="12.75" customHeight="1">
      <c r="A49" s="250">
        <v>2003</v>
      </c>
      <c r="B49" s="219"/>
      <c r="C49" s="251">
        <v>29158</v>
      </c>
      <c r="D49" s="218"/>
      <c r="E49" s="197"/>
      <c r="F49" s="197"/>
      <c r="G49" s="197"/>
      <c r="H49" s="197"/>
      <c r="I49" s="197"/>
      <c r="J49" s="197"/>
      <c r="K49" s="197"/>
      <c r="L49" s="197"/>
      <c r="M49" s="197"/>
      <c r="N49" s="197"/>
      <c r="O49" s="197"/>
      <c r="P49" s="197"/>
    </row>
    <row r="50" spans="1:16" s="221" customFormat="1" ht="12.75" customHeight="1">
      <c r="A50" s="250">
        <v>2004</v>
      </c>
      <c r="B50" s="219"/>
      <c r="C50" s="251">
        <v>25453</v>
      </c>
      <c r="D50" s="218"/>
      <c r="E50" s="197"/>
      <c r="F50" s="197"/>
      <c r="G50" s="197"/>
      <c r="H50" s="197"/>
      <c r="I50" s="197"/>
      <c r="J50" s="197"/>
      <c r="K50" s="197"/>
      <c r="L50" s="197"/>
      <c r="M50" s="197"/>
      <c r="N50" s="197"/>
      <c r="O50" s="197"/>
      <c r="P50" s="197"/>
    </row>
    <row r="51" spans="1:16" s="221" customFormat="1" ht="12.75" customHeight="1">
      <c r="A51" s="250">
        <v>2005</v>
      </c>
      <c r="B51" s="219"/>
      <c r="C51" s="251">
        <v>22431</v>
      </c>
      <c r="D51" s="218"/>
      <c r="E51" s="197"/>
      <c r="F51" s="197"/>
      <c r="G51" s="197"/>
      <c r="H51" s="197"/>
      <c r="I51" s="197"/>
      <c r="J51" s="197"/>
      <c r="K51" s="197"/>
      <c r="L51" s="197"/>
      <c r="M51" s="197"/>
      <c r="N51" s="197"/>
      <c r="O51" s="197"/>
      <c r="P51" s="197"/>
    </row>
    <row r="52" spans="1:16" s="221" customFormat="1" ht="12.75" customHeight="1">
      <c r="A52" s="250" t="s">
        <v>154</v>
      </c>
      <c r="B52" s="219"/>
      <c r="C52" s="251">
        <v>21118</v>
      </c>
      <c r="D52" s="218"/>
      <c r="E52" s="197"/>
      <c r="F52" s="197"/>
      <c r="G52" s="197"/>
      <c r="H52" s="197"/>
      <c r="I52" s="197"/>
      <c r="J52" s="197"/>
      <c r="K52" s="197"/>
      <c r="L52" s="197"/>
      <c r="M52" s="197"/>
      <c r="N52" s="197"/>
      <c r="O52" s="197"/>
      <c r="P52" s="197"/>
    </row>
    <row r="53" spans="1:16" s="221" customFormat="1" ht="12.75" customHeight="1">
      <c r="A53" s="250" t="s">
        <v>155</v>
      </c>
      <c r="B53" s="219"/>
      <c r="C53" s="251">
        <v>13688</v>
      </c>
      <c r="D53" s="218"/>
      <c r="E53" s="197"/>
      <c r="F53" s="197"/>
      <c r="G53" s="197"/>
      <c r="H53" s="197"/>
      <c r="I53" s="197"/>
      <c r="J53" s="197"/>
      <c r="K53" s="197"/>
      <c r="L53" s="197"/>
      <c r="M53" s="197"/>
      <c r="N53" s="197"/>
      <c r="O53" s="197"/>
      <c r="P53" s="197"/>
    </row>
    <row r="54" spans="1:16" s="221" customFormat="1" ht="12.75" customHeight="1">
      <c r="A54" s="250">
        <v>2008</v>
      </c>
      <c r="B54" s="219"/>
      <c r="C54" s="251">
        <v>2201</v>
      </c>
      <c r="D54" s="218"/>
      <c r="E54" s="197"/>
      <c r="F54" s="197"/>
      <c r="G54" s="197"/>
      <c r="H54" s="197"/>
      <c r="I54" s="197"/>
      <c r="J54" s="197"/>
      <c r="K54" s="197"/>
      <c r="L54" s="197"/>
      <c r="M54" s="197"/>
      <c r="N54" s="197"/>
      <c r="O54" s="197"/>
      <c r="P54" s="197"/>
    </row>
    <row r="55" spans="1:16" s="221" customFormat="1" ht="12.75" customHeight="1">
      <c r="A55" s="250">
        <v>2009</v>
      </c>
      <c r="B55" s="219"/>
      <c r="C55" s="251">
        <v>2091</v>
      </c>
      <c r="D55" s="218"/>
      <c r="E55" s="197"/>
      <c r="F55" s="197"/>
      <c r="G55" s="197"/>
      <c r="H55" s="197"/>
      <c r="I55" s="197"/>
      <c r="J55" s="197"/>
      <c r="K55" s="197"/>
      <c r="L55" s="197"/>
      <c r="M55" s="197"/>
      <c r="N55" s="197"/>
      <c r="O55" s="197"/>
      <c r="P55" s="197"/>
    </row>
    <row r="56" spans="1:16" s="221" customFormat="1" ht="12.75" customHeight="1">
      <c r="A56" s="257" t="s">
        <v>159</v>
      </c>
      <c r="B56" s="258"/>
      <c r="C56" s="259">
        <v>1793</v>
      </c>
      <c r="D56" s="260"/>
      <c r="E56" s="197"/>
      <c r="F56" s="197"/>
      <c r="G56" s="197"/>
      <c r="H56" s="197"/>
      <c r="I56" s="197"/>
      <c r="J56" s="197"/>
      <c r="K56" s="197"/>
      <c r="L56" s="197"/>
      <c r="M56" s="197"/>
      <c r="N56" s="197"/>
      <c r="O56" s="197"/>
      <c r="P56" s="197"/>
    </row>
    <row r="57" spans="1:16" ht="12.75" customHeight="1">
      <c r="A57" s="261"/>
      <c r="B57" s="261"/>
      <c r="C57" s="262"/>
      <c r="D57" s="261"/>
      <c r="E57" s="263"/>
      <c r="F57" s="264"/>
      <c r="G57" s="263"/>
      <c r="H57" s="264"/>
      <c r="I57" s="263"/>
      <c r="J57" s="264"/>
      <c r="K57" s="248"/>
      <c r="L57" s="248"/>
      <c r="M57" s="197"/>
      <c r="N57" s="264"/>
      <c r="O57" s="263"/>
      <c r="P57" s="197"/>
    </row>
    <row r="58" ht="12.75" customHeight="1">
      <c r="A58" s="189" t="s">
        <v>156</v>
      </c>
    </row>
    <row r="59" spans="1:4" ht="22.5" customHeight="1">
      <c r="A59" s="489" t="s">
        <v>177</v>
      </c>
      <c r="B59" s="489"/>
      <c r="C59" s="489"/>
      <c r="D59" s="489"/>
    </row>
    <row r="60" ht="12.75" customHeight="1">
      <c r="A60" s="189" t="s">
        <v>157</v>
      </c>
    </row>
    <row r="61" spans="1:4" ht="22.5" customHeight="1">
      <c r="A61" s="490" t="s">
        <v>178</v>
      </c>
      <c r="B61" s="490"/>
      <c r="C61" s="490"/>
      <c r="D61" s="490"/>
    </row>
    <row r="62" ht="12" customHeight="1">
      <c r="A62" s="195" t="s">
        <v>158</v>
      </c>
    </row>
  </sheetData>
  <sheetProtection/>
  <mergeCells count="2">
    <mergeCell ref="A59:D59"/>
    <mergeCell ref="A61:D61"/>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pageSetUpPr fitToPage="1"/>
  </sheetPr>
  <dimension ref="A1:I117"/>
  <sheetViews>
    <sheetView zoomScalePageLayoutView="0" workbookViewId="0" topLeftCell="A1">
      <selection activeCell="U39" sqref="U39"/>
    </sheetView>
  </sheetViews>
  <sheetFormatPr defaultColWidth="13.421875" defaultRowHeight="11.25" customHeight="1"/>
  <cols>
    <col min="1" max="5" width="13.421875" style="5" customWidth="1"/>
    <col min="6" max="6" width="13.421875" style="129" customWidth="1"/>
    <col min="7" max="7" width="1.7109375" style="5" customWidth="1"/>
    <col min="8" max="9" width="9.421875" style="5" customWidth="1"/>
    <col min="10" max="16384" width="13.421875" style="5" customWidth="1"/>
  </cols>
  <sheetData>
    <row r="1" spans="1:9" ht="11.25" customHeight="1">
      <c r="A1" s="151" t="s">
        <v>173</v>
      </c>
      <c r="B1" s="2"/>
      <c r="C1" s="2"/>
      <c r="D1" s="2"/>
      <c r="E1" s="2"/>
      <c r="F1" s="99"/>
      <c r="H1" s="2"/>
      <c r="I1" s="3"/>
    </row>
    <row r="2" spans="1:9" ht="11.25" customHeight="1">
      <c r="A2" s="96"/>
      <c r="B2" s="2"/>
      <c r="C2" s="2"/>
      <c r="D2" s="2"/>
      <c r="E2" s="2"/>
      <c r="F2" s="99"/>
      <c r="H2" s="2"/>
      <c r="I2" s="3"/>
    </row>
    <row r="3" spans="1:9" ht="11.25" customHeight="1">
      <c r="A3" s="6" t="s">
        <v>92</v>
      </c>
      <c r="B3" s="7"/>
      <c r="C3" s="7"/>
      <c r="D3" s="9"/>
      <c r="E3" s="7"/>
      <c r="F3" s="105"/>
      <c r="G3" s="9"/>
      <c r="H3" s="7"/>
      <c r="I3" s="8"/>
    </row>
    <row r="4" spans="1:9" ht="9.75">
      <c r="A4" s="6" t="s">
        <v>91</v>
      </c>
      <c r="B4" s="7"/>
      <c r="C4" s="7"/>
      <c r="D4" s="9"/>
      <c r="E4" s="7"/>
      <c r="F4" s="105"/>
      <c r="G4" s="9"/>
      <c r="H4" s="7"/>
      <c r="I4" s="8"/>
    </row>
    <row r="5" spans="1:9" ht="9" customHeight="1">
      <c r="A5" s="6"/>
      <c r="B5" s="7"/>
      <c r="C5" s="7"/>
      <c r="D5" s="9"/>
      <c r="E5" s="7"/>
      <c r="F5" s="105"/>
      <c r="G5" s="9"/>
      <c r="H5" s="7"/>
      <c r="I5" s="8"/>
    </row>
    <row r="6" spans="1:9" ht="9.75">
      <c r="A6" s="6" t="s">
        <v>47</v>
      </c>
      <c r="B6" s="7"/>
      <c r="C6" s="7"/>
      <c r="D6" s="9"/>
      <c r="E6" s="7"/>
      <c r="F6" s="105"/>
      <c r="G6" s="9"/>
      <c r="H6" s="7"/>
      <c r="I6" s="8"/>
    </row>
    <row r="7" spans="1:9" ht="9.75" customHeight="1">
      <c r="A7" s="2"/>
      <c r="B7" s="2"/>
      <c r="C7" s="2"/>
      <c r="D7" s="2"/>
      <c r="E7" s="2"/>
      <c r="F7" s="99"/>
      <c r="H7" s="2"/>
      <c r="I7" s="3"/>
    </row>
    <row r="8" spans="1:9" ht="11.25" customHeight="1">
      <c r="A8" s="142" t="s">
        <v>13</v>
      </c>
      <c r="B8" s="142" t="s">
        <v>7</v>
      </c>
      <c r="C8" s="12" t="s">
        <v>6</v>
      </c>
      <c r="D8" s="12" t="s">
        <v>0</v>
      </c>
      <c r="E8" s="12" t="s">
        <v>1</v>
      </c>
      <c r="F8" s="265" t="s">
        <v>4</v>
      </c>
      <c r="H8" s="12" t="s">
        <v>12</v>
      </c>
      <c r="I8" s="15"/>
    </row>
    <row r="9" spans="1:9" ht="11.25" customHeight="1">
      <c r="A9" s="57"/>
      <c r="B9" s="57" t="s">
        <v>5</v>
      </c>
      <c r="C9" s="16" t="s">
        <v>8</v>
      </c>
      <c r="D9" s="19"/>
      <c r="E9" s="19"/>
      <c r="F9" s="266"/>
      <c r="H9" s="16" t="s">
        <v>9</v>
      </c>
      <c r="I9" s="21"/>
    </row>
    <row r="10" spans="1:9" s="26" customFormat="1" ht="11.25" customHeight="1">
      <c r="A10" s="22"/>
      <c r="B10" s="141"/>
      <c r="C10" s="22"/>
      <c r="D10" s="22"/>
      <c r="E10" s="22"/>
      <c r="F10" s="267"/>
      <c r="H10" s="61" t="s">
        <v>14</v>
      </c>
      <c r="I10" s="75" t="s">
        <v>15</v>
      </c>
    </row>
    <row r="11" spans="1:9" ht="11.25" customHeight="1">
      <c r="A11" s="19" t="s">
        <v>17</v>
      </c>
      <c r="B11" s="268">
        <v>1847</v>
      </c>
      <c r="C11" s="268">
        <v>4553</v>
      </c>
      <c r="D11" s="268">
        <v>0</v>
      </c>
      <c r="E11" s="268">
        <v>33510</v>
      </c>
      <c r="F11" s="269">
        <v>39910</v>
      </c>
      <c r="G11" s="48"/>
      <c r="H11" s="270">
        <v>39910</v>
      </c>
      <c r="I11" s="34">
        <v>100</v>
      </c>
    </row>
    <row r="12" spans="1:9" ht="11.25" customHeight="1">
      <c r="A12" s="19" t="s">
        <v>18</v>
      </c>
      <c r="B12" s="268">
        <v>1912</v>
      </c>
      <c r="C12" s="268">
        <v>4393</v>
      </c>
      <c r="D12" s="268">
        <v>0</v>
      </c>
      <c r="E12" s="268">
        <v>34141</v>
      </c>
      <c r="F12" s="269">
        <v>40446</v>
      </c>
      <c r="G12" s="47"/>
      <c r="H12" s="47">
        <v>40446</v>
      </c>
      <c r="I12" s="29">
        <v>101.34302179904786</v>
      </c>
    </row>
    <row r="13" spans="1:9" s="30" customFormat="1" ht="11.25" customHeight="1">
      <c r="A13" s="19" t="s">
        <v>19</v>
      </c>
      <c r="B13" s="268">
        <v>1829</v>
      </c>
      <c r="C13" s="268">
        <v>4352</v>
      </c>
      <c r="D13" s="268">
        <v>0</v>
      </c>
      <c r="E13" s="268">
        <v>35009</v>
      </c>
      <c r="F13" s="269">
        <v>41190</v>
      </c>
      <c r="G13" s="48"/>
      <c r="H13" s="47">
        <v>41190</v>
      </c>
      <c r="I13" s="29">
        <v>103.20721623653219</v>
      </c>
    </row>
    <row r="14" spans="1:9" s="30" customFormat="1" ht="11.25" customHeight="1">
      <c r="A14" s="19" t="s">
        <v>20</v>
      </c>
      <c r="B14" s="268">
        <v>1899</v>
      </c>
      <c r="C14" s="268">
        <v>4470</v>
      </c>
      <c r="D14" s="268">
        <v>0</v>
      </c>
      <c r="E14" s="268">
        <v>37184</v>
      </c>
      <c r="F14" s="269">
        <v>43553</v>
      </c>
      <c r="G14" s="48"/>
      <c r="H14" s="47">
        <v>43553</v>
      </c>
      <c r="I14" s="29">
        <v>109.12803808569281</v>
      </c>
    </row>
    <row r="15" spans="1:9" s="30" customFormat="1" ht="11.25" customHeight="1">
      <c r="A15" s="19" t="s">
        <v>21</v>
      </c>
      <c r="B15" s="268">
        <v>1900</v>
      </c>
      <c r="C15" s="268">
        <v>4578</v>
      </c>
      <c r="D15" s="268">
        <v>0</v>
      </c>
      <c r="E15" s="268">
        <v>38056</v>
      </c>
      <c r="F15" s="269">
        <v>44534</v>
      </c>
      <c r="G15" s="48"/>
      <c r="H15" s="47">
        <v>44534</v>
      </c>
      <c r="I15" s="29">
        <v>111.58606865447256</v>
      </c>
    </row>
    <row r="16" spans="1:9" s="30" customFormat="1" ht="11.25" customHeight="1">
      <c r="A16" s="19" t="s">
        <v>22</v>
      </c>
      <c r="B16" s="268">
        <v>2171</v>
      </c>
      <c r="C16" s="268">
        <v>4638</v>
      </c>
      <c r="D16" s="268">
        <v>0</v>
      </c>
      <c r="E16" s="268">
        <v>38647</v>
      </c>
      <c r="F16" s="269">
        <v>45456</v>
      </c>
      <c r="G16" s="48"/>
      <c r="H16" s="47">
        <v>45456</v>
      </c>
      <c r="I16" s="29">
        <v>113.89626659984967</v>
      </c>
    </row>
    <row r="17" spans="1:9" s="30" customFormat="1" ht="11.25" customHeight="1">
      <c r="A17" s="19" t="s">
        <v>23</v>
      </c>
      <c r="B17" s="268">
        <v>2209</v>
      </c>
      <c r="C17" s="268">
        <v>4069</v>
      </c>
      <c r="D17" s="268">
        <v>0</v>
      </c>
      <c r="E17" s="268">
        <v>39955</v>
      </c>
      <c r="F17" s="269">
        <v>46233</v>
      </c>
      <c r="G17" s="48"/>
      <c r="H17" s="47">
        <v>46233</v>
      </c>
      <c r="I17" s="29">
        <v>115.84314708093211</v>
      </c>
    </row>
    <row r="18" spans="1:9" s="30" customFormat="1" ht="11.25" customHeight="1">
      <c r="A18" s="19" t="s">
        <v>24</v>
      </c>
      <c r="B18" s="268">
        <v>2343</v>
      </c>
      <c r="C18" s="268">
        <v>3444</v>
      </c>
      <c r="D18" s="268">
        <v>0</v>
      </c>
      <c r="E18" s="268">
        <v>42418</v>
      </c>
      <c r="F18" s="269">
        <v>48205</v>
      </c>
      <c r="G18" s="48"/>
      <c r="H18" s="47">
        <v>48205</v>
      </c>
      <c r="I18" s="29">
        <v>120.78426459533951</v>
      </c>
    </row>
    <row r="19" spans="1:9" s="30" customFormat="1" ht="11.25" customHeight="1">
      <c r="A19" s="19" t="s">
        <v>25</v>
      </c>
      <c r="B19" s="268">
        <v>2434</v>
      </c>
      <c r="C19" s="268">
        <v>3806</v>
      </c>
      <c r="D19" s="268">
        <v>0</v>
      </c>
      <c r="E19" s="268">
        <v>43661</v>
      </c>
      <c r="F19" s="269">
        <v>49901</v>
      </c>
      <c r="G19" s="48"/>
      <c r="H19" s="47">
        <v>49901</v>
      </c>
      <c r="I19" s="29">
        <v>125.03382610874468</v>
      </c>
    </row>
    <row r="20" spans="1:9" s="30" customFormat="1" ht="11.25" customHeight="1">
      <c r="A20" s="19" t="s">
        <v>26</v>
      </c>
      <c r="B20" s="268">
        <v>2481</v>
      </c>
      <c r="C20" s="268">
        <v>3890</v>
      </c>
      <c r="D20" s="268">
        <v>0</v>
      </c>
      <c r="E20" s="268">
        <v>44618</v>
      </c>
      <c r="F20" s="269">
        <v>50989</v>
      </c>
      <c r="G20" s="48"/>
      <c r="H20" s="47">
        <v>50989</v>
      </c>
      <c r="I20" s="29">
        <v>127.75995990979705</v>
      </c>
    </row>
    <row r="21" spans="1:9" s="30" customFormat="1" ht="11.25" customHeight="1">
      <c r="A21" s="19" t="s">
        <v>61</v>
      </c>
      <c r="B21" s="268">
        <v>2434</v>
      </c>
      <c r="C21" s="268">
        <v>3989</v>
      </c>
      <c r="D21" s="268">
        <v>0</v>
      </c>
      <c r="E21" s="268">
        <v>45957</v>
      </c>
      <c r="F21" s="269">
        <v>52380</v>
      </c>
      <c r="G21" s="48"/>
      <c r="H21" s="47">
        <v>52380</v>
      </c>
      <c r="I21" s="29">
        <v>131.245301929341</v>
      </c>
    </row>
    <row r="22" spans="1:9" ht="11.25" customHeight="1">
      <c r="A22" s="19" t="s">
        <v>62</v>
      </c>
      <c r="B22" s="268">
        <v>2464</v>
      </c>
      <c r="C22" s="268">
        <v>3029</v>
      </c>
      <c r="D22" s="268">
        <v>0</v>
      </c>
      <c r="E22" s="268">
        <v>48639</v>
      </c>
      <c r="F22" s="269">
        <v>54132</v>
      </c>
      <c r="G22" s="88"/>
      <c r="H22" s="47">
        <v>54132</v>
      </c>
      <c r="I22" s="29">
        <v>135.63517915309444</v>
      </c>
    </row>
    <row r="23" spans="1:9" s="30" customFormat="1" ht="11.25" customHeight="1">
      <c r="A23" s="19" t="s">
        <v>66</v>
      </c>
      <c r="B23" s="268">
        <v>2483</v>
      </c>
      <c r="C23" s="268">
        <v>1826</v>
      </c>
      <c r="D23" s="268">
        <v>0</v>
      </c>
      <c r="E23" s="268">
        <v>50685</v>
      </c>
      <c r="F23" s="269">
        <v>54994</v>
      </c>
      <c r="G23" s="48"/>
      <c r="H23" s="47">
        <v>54994</v>
      </c>
      <c r="I23" s="29">
        <v>137.7950388373841</v>
      </c>
    </row>
    <row r="24" spans="1:9" s="30" customFormat="1" ht="11.25" customHeight="1">
      <c r="A24" s="19" t="s">
        <v>67</v>
      </c>
      <c r="B24" s="268">
        <v>2354</v>
      </c>
      <c r="C24" s="268">
        <v>1915</v>
      </c>
      <c r="D24" s="268">
        <v>0</v>
      </c>
      <c r="E24" s="268">
        <v>51242</v>
      </c>
      <c r="F24" s="269">
        <f aca="true" t="shared" si="0" ref="F24:F30">SUM(B24:E24)</f>
        <v>55511</v>
      </c>
      <c r="G24" s="48"/>
      <c r="H24" s="47">
        <f aca="true" t="shared" si="1" ref="H24:H30">SUM(F24)</f>
        <v>55511</v>
      </c>
      <c r="I24" s="29">
        <f>H24/H11*100</f>
        <v>139.09045352042097</v>
      </c>
    </row>
    <row r="25" spans="1:9" s="30" customFormat="1" ht="11.25" customHeight="1">
      <c r="A25" s="19" t="s">
        <v>68</v>
      </c>
      <c r="B25" s="268">
        <v>2443</v>
      </c>
      <c r="C25" s="268">
        <v>1924</v>
      </c>
      <c r="D25" s="268">
        <v>0</v>
      </c>
      <c r="E25" s="268">
        <v>51752</v>
      </c>
      <c r="F25" s="269">
        <f t="shared" si="0"/>
        <v>56119</v>
      </c>
      <c r="G25" s="48"/>
      <c r="H25" s="47">
        <f t="shared" si="1"/>
        <v>56119</v>
      </c>
      <c r="I25" s="29">
        <f aca="true" t="shared" si="2" ref="I25:I30">H25/$H$11*100</f>
        <v>140.61388123277374</v>
      </c>
    </row>
    <row r="26" spans="1:9" s="30" customFormat="1" ht="11.25" customHeight="1">
      <c r="A26" s="19" t="s">
        <v>89</v>
      </c>
      <c r="B26" s="268">
        <v>2452</v>
      </c>
      <c r="C26" s="268">
        <v>1893</v>
      </c>
      <c r="D26" s="268">
        <v>0</v>
      </c>
      <c r="E26" s="268">
        <v>53200</v>
      </c>
      <c r="F26" s="269">
        <f t="shared" si="0"/>
        <v>57545</v>
      </c>
      <c r="G26" s="48"/>
      <c r="H26" s="47">
        <f t="shared" si="1"/>
        <v>57545</v>
      </c>
      <c r="I26" s="29">
        <f t="shared" si="2"/>
        <v>144.18692057128538</v>
      </c>
    </row>
    <row r="27" spans="1:9" s="30" customFormat="1" ht="11.25" customHeight="1">
      <c r="A27" s="19" t="s">
        <v>93</v>
      </c>
      <c r="B27" s="268">
        <v>2385</v>
      </c>
      <c r="C27" s="268">
        <v>1956</v>
      </c>
      <c r="D27" s="268">
        <v>0</v>
      </c>
      <c r="E27" s="268">
        <v>54162</v>
      </c>
      <c r="F27" s="269">
        <f t="shared" si="0"/>
        <v>58503</v>
      </c>
      <c r="G27" s="48"/>
      <c r="H27" s="47">
        <f t="shared" si="1"/>
        <v>58503</v>
      </c>
      <c r="I27" s="29">
        <f t="shared" si="2"/>
        <v>146.58732147331497</v>
      </c>
    </row>
    <row r="28" spans="1:9" s="30" customFormat="1" ht="11.25" customHeight="1">
      <c r="A28" s="19" t="s">
        <v>94</v>
      </c>
      <c r="B28" s="268">
        <v>2312</v>
      </c>
      <c r="C28" s="268">
        <v>1960</v>
      </c>
      <c r="D28" s="268">
        <v>0</v>
      </c>
      <c r="E28" s="268">
        <v>53991</v>
      </c>
      <c r="F28" s="269">
        <f t="shared" si="0"/>
        <v>58263</v>
      </c>
      <c r="G28" s="48"/>
      <c r="H28" s="47">
        <f t="shared" si="1"/>
        <v>58263</v>
      </c>
      <c r="I28" s="29">
        <f t="shared" si="2"/>
        <v>145.98596842896515</v>
      </c>
    </row>
    <row r="29" spans="1:9" s="30" customFormat="1" ht="11.25" customHeight="1">
      <c r="A29" s="19" t="s">
        <v>101</v>
      </c>
      <c r="B29" s="268">
        <v>2566</v>
      </c>
      <c r="C29" s="268">
        <v>1869</v>
      </c>
      <c r="D29" s="268">
        <v>0</v>
      </c>
      <c r="E29" s="268">
        <v>54130</v>
      </c>
      <c r="F29" s="269">
        <f>SUM(B29:E29)</f>
        <v>58565</v>
      </c>
      <c r="G29" s="48"/>
      <c r="H29" s="47">
        <f>SUM(F29)</f>
        <v>58565</v>
      </c>
      <c r="I29" s="29">
        <f t="shared" si="2"/>
        <v>146.74267100977198</v>
      </c>
    </row>
    <row r="30" spans="1:9" s="30" customFormat="1" ht="11.25" customHeight="1">
      <c r="A30" s="19" t="s">
        <v>115</v>
      </c>
      <c r="B30" s="268">
        <v>2600</v>
      </c>
      <c r="C30" s="268">
        <v>1861</v>
      </c>
      <c r="D30" s="268">
        <v>0</v>
      </c>
      <c r="E30" s="268">
        <v>54739</v>
      </c>
      <c r="F30" s="269">
        <f t="shared" si="0"/>
        <v>59200</v>
      </c>
      <c r="G30" s="48"/>
      <c r="H30" s="47">
        <f t="shared" si="1"/>
        <v>59200</v>
      </c>
      <c r="I30" s="29">
        <f t="shared" si="2"/>
        <v>148.33375093961413</v>
      </c>
    </row>
    <row r="31" spans="1:9" s="30" customFormat="1" ht="11.25" customHeight="1">
      <c r="A31" s="36" t="s">
        <v>174</v>
      </c>
      <c r="B31" s="271">
        <v>2620</v>
      </c>
      <c r="C31" s="271">
        <v>1834</v>
      </c>
      <c r="D31" s="271">
        <v>0</v>
      </c>
      <c r="E31" s="271">
        <v>55296</v>
      </c>
      <c r="F31" s="272">
        <f>SUM(B31:E31)</f>
        <v>59750</v>
      </c>
      <c r="G31" s="48"/>
      <c r="H31" s="50">
        <f>SUM(F31)</f>
        <v>59750</v>
      </c>
      <c r="I31" s="41">
        <f>H31/$H$11*100</f>
        <v>149.71185166624906</v>
      </c>
    </row>
    <row r="32" spans="1:9" ht="11.25" customHeight="1">
      <c r="A32" s="6"/>
      <c r="B32" s="7"/>
      <c r="C32" s="7"/>
      <c r="D32" s="7"/>
      <c r="E32" s="7"/>
      <c r="F32" s="105"/>
      <c r="G32" s="9"/>
      <c r="H32" s="7"/>
      <c r="I32" s="8"/>
    </row>
    <row r="33" spans="1:9" ht="11.25" customHeight="1">
      <c r="A33" s="6" t="s">
        <v>48</v>
      </c>
      <c r="B33" s="7"/>
      <c r="C33" s="7"/>
      <c r="D33" s="7"/>
      <c r="E33" s="7"/>
      <c r="F33" s="105"/>
      <c r="G33" s="9"/>
      <c r="H33" s="7"/>
      <c r="I33" s="8"/>
    </row>
    <row r="34" spans="1:9" ht="11.25" customHeight="1">
      <c r="A34" s="2"/>
      <c r="B34" s="2"/>
      <c r="C34" s="2"/>
      <c r="D34" s="2"/>
      <c r="E34" s="2"/>
      <c r="F34" s="99"/>
      <c r="H34" s="2"/>
      <c r="I34" s="3"/>
    </row>
    <row r="35" spans="1:9" ht="11.25" customHeight="1">
      <c r="A35" s="142" t="s">
        <v>13</v>
      </c>
      <c r="B35" s="142" t="s">
        <v>7</v>
      </c>
      <c r="C35" s="12" t="s">
        <v>6</v>
      </c>
      <c r="D35" s="12" t="s">
        <v>0</v>
      </c>
      <c r="E35" s="12" t="s">
        <v>1</v>
      </c>
      <c r="F35" s="265" t="s">
        <v>4</v>
      </c>
      <c r="H35" s="12" t="s">
        <v>12</v>
      </c>
      <c r="I35" s="15"/>
    </row>
    <row r="36" spans="1:9" ht="11.25" customHeight="1">
      <c r="A36" s="57"/>
      <c r="B36" s="57" t="s">
        <v>5</v>
      </c>
      <c r="C36" s="16" t="s">
        <v>8</v>
      </c>
      <c r="D36" s="19"/>
      <c r="E36" s="19"/>
      <c r="F36" s="266"/>
      <c r="H36" s="16" t="s">
        <v>9</v>
      </c>
      <c r="I36" s="21"/>
    </row>
    <row r="37" spans="1:9" s="26" customFormat="1" ht="11.25" customHeight="1">
      <c r="A37" s="22"/>
      <c r="B37" s="141"/>
      <c r="C37" s="22"/>
      <c r="D37" s="22"/>
      <c r="E37" s="22"/>
      <c r="F37" s="267"/>
      <c r="H37" s="61" t="s">
        <v>14</v>
      </c>
      <c r="I37" s="75" t="s">
        <v>15</v>
      </c>
    </row>
    <row r="38" spans="1:9" ht="11.25" customHeight="1">
      <c r="A38" s="19" t="s">
        <v>17</v>
      </c>
      <c r="B38" s="268">
        <v>6429</v>
      </c>
      <c r="C38" s="268">
        <v>2065</v>
      </c>
      <c r="D38" s="268">
        <v>0</v>
      </c>
      <c r="E38" s="268">
        <v>82713</v>
      </c>
      <c r="F38" s="269">
        <v>91207</v>
      </c>
      <c r="G38" s="48"/>
      <c r="H38" s="270">
        <v>91207</v>
      </c>
      <c r="I38" s="34">
        <v>100</v>
      </c>
    </row>
    <row r="39" spans="1:9" ht="11.25" customHeight="1">
      <c r="A39" s="19" t="s">
        <v>18</v>
      </c>
      <c r="B39" s="268">
        <v>6401</v>
      </c>
      <c r="C39" s="268">
        <v>2147</v>
      </c>
      <c r="D39" s="268">
        <v>0</v>
      </c>
      <c r="E39" s="268">
        <v>82039</v>
      </c>
      <c r="F39" s="269">
        <v>90587</v>
      </c>
      <c r="G39" s="47"/>
      <c r="H39" s="47">
        <v>90587</v>
      </c>
      <c r="I39" s="29">
        <v>99.32022761410857</v>
      </c>
    </row>
    <row r="40" spans="1:9" s="30" customFormat="1" ht="11.25" customHeight="1">
      <c r="A40" s="19" t="s">
        <v>19</v>
      </c>
      <c r="B40" s="268">
        <v>5666</v>
      </c>
      <c r="C40" s="268">
        <v>2130</v>
      </c>
      <c r="D40" s="268">
        <v>0</v>
      </c>
      <c r="E40" s="268">
        <v>79154</v>
      </c>
      <c r="F40" s="269">
        <v>86950</v>
      </c>
      <c r="G40" s="48"/>
      <c r="H40" s="47">
        <v>86950</v>
      </c>
      <c r="I40" s="29">
        <v>95.33259508590349</v>
      </c>
    </row>
    <row r="41" spans="1:9" s="30" customFormat="1" ht="11.25" customHeight="1">
      <c r="A41" s="19" t="s">
        <v>20</v>
      </c>
      <c r="B41" s="268">
        <v>6052</v>
      </c>
      <c r="C41" s="268">
        <v>2066</v>
      </c>
      <c r="D41" s="268">
        <v>0</v>
      </c>
      <c r="E41" s="268">
        <v>80289</v>
      </c>
      <c r="F41" s="269">
        <v>88407</v>
      </c>
      <c r="G41" s="48"/>
      <c r="H41" s="47">
        <v>88407</v>
      </c>
      <c r="I41" s="29">
        <v>96.93006019274837</v>
      </c>
    </row>
    <row r="42" spans="1:9" s="30" customFormat="1" ht="11.25" customHeight="1">
      <c r="A42" s="19" t="s">
        <v>21</v>
      </c>
      <c r="B42" s="268">
        <v>6007</v>
      </c>
      <c r="C42" s="268">
        <v>2054</v>
      </c>
      <c r="D42" s="268">
        <v>0</v>
      </c>
      <c r="E42" s="268">
        <v>81975</v>
      </c>
      <c r="F42" s="269">
        <v>90036</v>
      </c>
      <c r="G42" s="48"/>
      <c r="H42" s="47">
        <v>90036</v>
      </c>
      <c r="I42" s="29">
        <v>98.71610731632441</v>
      </c>
    </row>
    <row r="43" spans="1:9" s="30" customFormat="1" ht="11.25" customHeight="1">
      <c r="A43" s="19" t="s">
        <v>22</v>
      </c>
      <c r="B43" s="268">
        <v>6917</v>
      </c>
      <c r="C43" s="268">
        <v>2011</v>
      </c>
      <c r="D43" s="268">
        <v>0</v>
      </c>
      <c r="E43" s="268">
        <v>80923</v>
      </c>
      <c r="F43" s="269">
        <v>89851</v>
      </c>
      <c r="G43" s="48"/>
      <c r="H43" s="47">
        <v>89851</v>
      </c>
      <c r="I43" s="29">
        <v>98.51327200763099</v>
      </c>
    </row>
    <row r="44" spans="1:9" s="30" customFormat="1" ht="11.25" customHeight="1">
      <c r="A44" s="19" t="s">
        <v>23</v>
      </c>
      <c r="B44" s="268">
        <v>6908</v>
      </c>
      <c r="C44" s="268">
        <v>1873</v>
      </c>
      <c r="D44" s="268">
        <v>0</v>
      </c>
      <c r="E44" s="268">
        <v>80327</v>
      </c>
      <c r="F44" s="269">
        <v>89108</v>
      </c>
      <c r="G44" s="48"/>
      <c r="H44" s="47">
        <v>89108</v>
      </c>
      <c r="I44" s="29">
        <v>97.69864155163529</v>
      </c>
    </row>
    <row r="45" spans="1:9" s="30" customFormat="1" ht="11.25" customHeight="1">
      <c r="A45" s="19" t="s">
        <v>24</v>
      </c>
      <c r="B45" s="268">
        <v>6891</v>
      </c>
      <c r="C45" s="268">
        <v>1893</v>
      </c>
      <c r="D45" s="268">
        <v>0</v>
      </c>
      <c r="E45" s="268">
        <v>81275</v>
      </c>
      <c r="F45" s="269">
        <v>90059</v>
      </c>
      <c r="G45" s="48"/>
      <c r="H45" s="47">
        <v>90059</v>
      </c>
      <c r="I45" s="29">
        <v>98.74132467902683</v>
      </c>
    </row>
    <row r="46" spans="1:9" s="30" customFormat="1" ht="11.25" customHeight="1">
      <c r="A46" s="19" t="s">
        <v>25</v>
      </c>
      <c r="B46" s="268">
        <v>6678</v>
      </c>
      <c r="C46" s="268">
        <v>1909</v>
      </c>
      <c r="D46" s="268">
        <v>0</v>
      </c>
      <c r="E46" s="268">
        <v>80999</v>
      </c>
      <c r="F46" s="269">
        <v>89586</v>
      </c>
      <c r="G46" s="48"/>
      <c r="H46" s="47">
        <v>89586</v>
      </c>
      <c r="I46" s="29">
        <v>98.2227241330161</v>
      </c>
    </row>
    <row r="47" spans="1:9" s="30" customFormat="1" ht="11.25" customHeight="1">
      <c r="A47" s="19" t="s">
        <v>26</v>
      </c>
      <c r="B47" s="268">
        <v>6488</v>
      </c>
      <c r="C47" s="268">
        <v>1908</v>
      </c>
      <c r="D47" s="268">
        <v>0</v>
      </c>
      <c r="E47" s="268">
        <v>81565</v>
      </c>
      <c r="F47" s="269">
        <v>89961</v>
      </c>
      <c r="G47" s="48"/>
      <c r="H47" s="47">
        <v>89961</v>
      </c>
      <c r="I47" s="29">
        <v>98.63387678577303</v>
      </c>
    </row>
    <row r="48" spans="1:9" s="30" customFormat="1" ht="11.25" customHeight="1">
      <c r="A48" s="19" t="s">
        <v>61</v>
      </c>
      <c r="B48" s="268">
        <v>6622</v>
      </c>
      <c r="C48" s="268">
        <v>2002</v>
      </c>
      <c r="D48" s="268">
        <v>0</v>
      </c>
      <c r="E48" s="268">
        <v>84604</v>
      </c>
      <c r="F48" s="269">
        <v>93228</v>
      </c>
      <c r="G48" s="48"/>
      <c r="H48" s="47">
        <v>93228</v>
      </c>
      <c r="I48" s="29">
        <v>102.21583869659126</v>
      </c>
    </row>
    <row r="49" spans="1:9" ht="11.25" customHeight="1">
      <c r="A49" s="19" t="s">
        <v>62</v>
      </c>
      <c r="B49" s="268">
        <v>6752</v>
      </c>
      <c r="C49" s="268">
        <v>2000</v>
      </c>
      <c r="D49" s="268">
        <v>0</v>
      </c>
      <c r="E49" s="268">
        <v>86837</v>
      </c>
      <c r="F49" s="269">
        <v>95589</v>
      </c>
      <c r="G49" s="88"/>
      <c r="H49" s="47">
        <v>95589</v>
      </c>
      <c r="I49" s="29">
        <v>104.80445579834881</v>
      </c>
    </row>
    <row r="50" spans="1:9" ht="11.25" customHeight="1">
      <c r="A50" s="19" t="s">
        <v>66</v>
      </c>
      <c r="B50" s="268">
        <v>6956</v>
      </c>
      <c r="C50" s="268">
        <v>39</v>
      </c>
      <c r="D50" s="268">
        <v>0</v>
      </c>
      <c r="E50" s="268">
        <v>91562</v>
      </c>
      <c r="F50" s="269">
        <v>98557</v>
      </c>
      <c r="G50" s="88"/>
      <c r="H50" s="47">
        <v>98557</v>
      </c>
      <c r="I50" s="29">
        <v>108.05859199403554</v>
      </c>
    </row>
    <row r="51" spans="1:9" s="30" customFormat="1" ht="11.25" customHeight="1">
      <c r="A51" s="19" t="s">
        <v>67</v>
      </c>
      <c r="B51" s="268">
        <v>7126</v>
      </c>
      <c r="C51" s="268">
        <v>0</v>
      </c>
      <c r="D51" s="268">
        <v>0</v>
      </c>
      <c r="E51" s="268">
        <v>95075</v>
      </c>
      <c r="F51" s="269">
        <f aca="true" t="shared" si="3" ref="F51:F57">SUM(B51:E51)</f>
        <v>102201</v>
      </c>
      <c r="G51" s="48"/>
      <c r="H51" s="47">
        <f aca="true" t="shared" si="4" ref="H51:H57">SUM(F51)</f>
        <v>102201</v>
      </c>
      <c r="I51" s="29">
        <f>H51/H38*100</f>
        <v>112.05389937175873</v>
      </c>
    </row>
    <row r="52" spans="1:9" s="30" customFormat="1" ht="11.25" customHeight="1">
      <c r="A52" s="19" t="s">
        <v>68</v>
      </c>
      <c r="B52" s="268">
        <v>7481</v>
      </c>
      <c r="C52" s="268">
        <v>0</v>
      </c>
      <c r="D52" s="268">
        <v>0</v>
      </c>
      <c r="E52" s="268">
        <v>98523</v>
      </c>
      <c r="F52" s="269">
        <f t="shared" si="3"/>
        <v>106004</v>
      </c>
      <c r="G52" s="48"/>
      <c r="H52" s="47">
        <f t="shared" si="4"/>
        <v>106004</v>
      </c>
      <c r="I52" s="29">
        <f aca="true" t="shared" si="5" ref="I52:I57">H52/$H$38*100</f>
        <v>116.22353547425088</v>
      </c>
    </row>
    <row r="53" spans="1:9" s="30" customFormat="1" ht="11.25" customHeight="1">
      <c r="A53" s="19" t="s">
        <v>89</v>
      </c>
      <c r="B53" s="268">
        <v>7573</v>
      </c>
      <c r="C53" s="268">
        <v>0</v>
      </c>
      <c r="D53" s="268">
        <v>0</v>
      </c>
      <c r="E53" s="268">
        <v>100039</v>
      </c>
      <c r="F53" s="269">
        <f t="shared" si="3"/>
        <v>107612</v>
      </c>
      <c r="G53" s="48"/>
      <c r="H53" s="47">
        <f t="shared" si="4"/>
        <v>107612</v>
      </c>
      <c r="I53" s="29">
        <f t="shared" si="5"/>
        <v>117.98655804927253</v>
      </c>
    </row>
    <row r="54" spans="1:9" s="30" customFormat="1" ht="11.25" customHeight="1">
      <c r="A54" s="19" t="s">
        <v>93</v>
      </c>
      <c r="B54" s="268">
        <v>8008</v>
      </c>
      <c r="C54" s="268">
        <v>0</v>
      </c>
      <c r="D54" s="268">
        <v>0</v>
      </c>
      <c r="E54" s="268">
        <v>101555</v>
      </c>
      <c r="F54" s="269">
        <f t="shared" si="3"/>
        <v>109563</v>
      </c>
      <c r="G54" s="48"/>
      <c r="H54" s="47">
        <f t="shared" si="4"/>
        <v>109563</v>
      </c>
      <c r="I54" s="29">
        <f t="shared" si="5"/>
        <v>120.1256482506825</v>
      </c>
    </row>
    <row r="55" spans="1:9" s="30" customFormat="1" ht="11.25" customHeight="1">
      <c r="A55" s="19" t="s">
        <v>94</v>
      </c>
      <c r="B55" s="268">
        <v>8033</v>
      </c>
      <c r="C55" s="268">
        <v>0</v>
      </c>
      <c r="D55" s="268">
        <v>0</v>
      </c>
      <c r="E55" s="268">
        <v>101351</v>
      </c>
      <c r="F55" s="269">
        <f t="shared" si="3"/>
        <v>109384</v>
      </c>
      <c r="G55" s="48"/>
      <c r="H55" s="47">
        <f t="shared" si="4"/>
        <v>109384</v>
      </c>
      <c r="I55" s="29">
        <f t="shared" si="5"/>
        <v>119.92939138443322</v>
      </c>
    </row>
    <row r="56" spans="1:9" s="30" customFormat="1" ht="11.25" customHeight="1">
      <c r="A56" s="19" t="s">
        <v>101</v>
      </c>
      <c r="B56" s="268">
        <v>8824</v>
      </c>
      <c r="C56" s="268">
        <v>0</v>
      </c>
      <c r="D56" s="268">
        <v>0</v>
      </c>
      <c r="E56" s="268">
        <v>102948</v>
      </c>
      <c r="F56" s="269">
        <f>SUM(B56:E56)</f>
        <v>111772</v>
      </c>
      <c r="G56" s="48"/>
      <c r="H56" s="47">
        <f>SUM(F56)</f>
        <v>111772</v>
      </c>
      <c r="I56" s="29">
        <f t="shared" si="5"/>
        <v>122.54761147718925</v>
      </c>
    </row>
    <row r="57" spans="1:9" s="30" customFormat="1" ht="11.25" customHeight="1">
      <c r="A57" s="19" t="s">
        <v>115</v>
      </c>
      <c r="B57" s="268">
        <v>9028</v>
      </c>
      <c r="C57" s="268">
        <v>0</v>
      </c>
      <c r="D57" s="268">
        <v>0</v>
      </c>
      <c r="E57" s="268">
        <v>103435</v>
      </c>
      <c r="F57" s="269">
        <f t="shared" si="3"/>
        <v>112463</v>
      </c>
      <c r="G57" s="48"/>
      <c r="H57" s="47">
        <f t="shared" si="4"/>
        <v>112463</v>
      </c>
      <c r="I57" s="29">
        <f t="shared" si="5"/>
        <v>123.30522876533598</v>
      </c>
    </row>
    <row r="58" spans="1:9" s="30" customFormat="1" ht="11.25" customHeight="1">
      <c r="A58" s="36" t="s">
        <v>174</v>
      </c>
      <c r="B58" s="271">
        <v>9404</v>
      </c>
      <c r="C58" s="271">
        <v>0</v>
      </c>
      <c r="D58" s="271">
        <v>0</v>
      </c>
      <c r="E58" s="271">
        <v>104332</v>
      </c>
      <c r="F58" s="272">
        <f>SUM(B58:E58)</f>
        <v>113736</v>
      </c>
      <c r="G58" s="48"/>
      <c r="H58" s="50">
        <f>SUM(F58)</f>
        <v>113736</v>
      </c>
      <c r="I58" s="41">
        <f>H58/$H$38*100</f>
        <v>124.70095497056147</v>
      </c>
    </row>
    <row r="59" spans="1:9" ht="11.25" customHeight="1">
      <c r="A59" s="53"/>
      <c r="B59" s="53"/>
      <c r="C59" s="53"/>
      <c r="D59" s="53"/>
      <c r="E59" s="53"/>
      <c r="F59" s="99"/>
      <c r="G59" s="30"/>
      <c r="H59" s="53"/>
      <c r="I59" s="273"/>
    </row>
    <row r="60" spans="1:9" ht="11.25" customHeight="1">
      <c r="A60" s="71" t="s">
        <v>49</v>
      </c>
      <c r="B60" s="9"/>
      <c r="C60" s="9"/>
      <c r="D60" s="9"/>
      <c r="E60" s="9"/>
      <c r="F60" s="139"/>
      <c r="G60" s="9"/>
      <c r="H60" s="9"/>
      <c r="I60" s="9"/>
    </row>
    <row r="61" spans="1:9" ht="11.25" customHeight="1">
      <c r="A61" s="2"/>
      <c r="B61" s="2"/>
      <c r="C61" s="2"/>
      <c r="D61" s="2"/>
      <c r="E61" s="2"/>
      <c r="F61" s="99"/>
      <c r="H61" s="2"/>
      <c r="I61" s="3"/>
    </row>
    <row r="62" spans="1:9" ht="11.25" customHeight="1">
      <c r="A62" s="142" t="s">
        <v>13</v>
      </c>
      <c r="B62" s="142" t="s">
        <v>7</v>
      </c>
      <c r="C62" s="12" t="s">
        <v>6</v>
      </c>
      <c r="D62" s="12" t="s">
        <v>0</v>
      </c>
      <c r="E62" s="12" t="s">
        <v>1</v>
      </c>
      <c r="F62" s="265" t="s">
        <v>4</v>
      </c>
      <c r="H62" s="12" t="s">
        <v>12</v>
      </c>
      <c r="I62" s="15"/>
    </row>
    <row r="63" spans="1:9" ht="11.25" customHeight="1">
      <c r="A63" s="57"/>
      <c r="B63" s="57" t="s">
        <v>5</v>
      </c>
      <c r="C63" s="16" t="s">
        <v>8</v>
      </c>
      <c r="D63" s="19"/>
      <c r="E63" s="19"/>
      <c r="F63" s="266"/>
      <c r="H63" s="16" t="s">
        <v>9</v>
      </c>
      <c r="I63" s="21"/>
    </row>
    <row r="64" spans="1:9" ht="11.25" customHeight="1">
      <c r="A64" s="22"/>
      <c r="B64" s="141"/>
      <c r="C64" s="22"/>
      <c r="D64" s="22"/>
      <c r="E64" s="22"/>
      <c r="F64" s="267"/>
      <c r="G64" s="26"/>
      <c r="H64" s="61" t="s">
        <v>14</v>
      </c>
      <c r="I64" s="75" t="s">
        <v>15</v>
      </c>
    </row>
    <row r="65" spans="1:9" ht="11.25" customHeight="1">
      <c r="A65" s="19" t="s">
        <v>17</v>
      </c>
      <c r="B65" s="268">
        <v>8276</v>
      </c>
      <c r="C65" s="268">
        <v>6618</v>
      </c>
      <c r="D65" s="268">
        <v>0</v>
      </c>
      <c r="E65" s="268">
        <v>116223</v>
      </c>
      <c r="F65" s="269">
        <v>131117</v>
      </c>
      <c r="G65" s="48"/>
      <c r="H65" s="270">
        <v>131117</v>
      </c>
      <c r="I65" s="34">
        <v>100</v>
      </c>
    </row>
    <row r="66" spans="1:9" ht="11.25" customHeight="1">
      <c r="A66" s="19" t="s">
        <v>18</v>
      </c>
      <c r="B66" s="268">
        <v>8313</v>
      </c>
      <c r="C66" s="268">
        <v>6540</v>
      </c>
      <c r="D66" s="268">
        <v>0</v>
      </c>
      <c r="E66" s="268">
        <v>116180</v>
      </c>
      <c r="F66" s="269">
        <v>131033</v>
      </c>
      <c r="G66" s="47"/>
      <c r="H66" s="47">
        <v>131033</v>
      </c>
      <c r="I66" s="29">
        <v>99.93593508088196</v>
      </c>
    </row>
    <row r="67" spans="1:9" ht="11.25" customHeight="1">
      <c r="A67" s="19" t="s">
        <v>19</v>
      </c>
      <c r="B67" s="268">
        <v>7495</v>
      </c>
      <c r="C67" s="268">
        <v>6482</v>
      </c>
      <c r="D67" s="268">
        <v>0</v>
      </c>
      <c r="E67" s="268">
        <v>114163</v>
      </c>
      <c r="F67" s="269">
        <v>128140</v>
      </c>
      <c r="G67" s="48"/>
      <c r="H67" s="47">
        <v>128140</v>
      </c>
      <c r="I67" s="29">
        <v>97.72950875935234</v>
      </c>
    </row>
    <row r="68" spans="1:9" ht="11.25" customHeight="1">
      <c r="A68" s="19" t="s">
        <v>20</v>
      </c>
      <c r="B68" s="268">
        <v>7951</v>
      </c>
      <c r="C68" s="268">
        <v>6536</v>
      </c>
      <c r="D68" s="268">
        <v>0</v>
      </c>
      <c r="E68" s="268">
        <v>117473</v>
      </c>
      <c r="F68" s="269">
        <v>131960</v>
      </c>
      <c r="G68" s="48"/>
      <c r="H68" s="47">
        <v>131960</v>
      </c>
      <c r="I68" s="29">
        <v>100.64293722400603</v>
      </c>
    </row>
    <row r="69" spans="1:9" ht="11.25" customHeight="1">
      <c r="A69" s="19" t="s">
        <v>21</v>
      </c>
      <c r="B69" s="268">
        <v>7907</v>
      </c>
      <c r="C69" s="268">
        <v>6632</v>
      </c>
      <c r="D69" s="268">
        <v>0</v>
      </c>
      <c r="E69" s="268">
        <v>120031</v>
      </c>
      <c r="F69" s="269">
        <v>134570</v>
      </c>
      <c r="G69" s="48"/>
      <c r="H69" s="47">
        <v>134570</v>
      </c>
      <c r="I69" s="29">
        <v>102.63352578231655</v>
      </c>
    </row>
    <row r="70" spans="1:9" s="30" customFormat="1" ht="11.25" customHeight="1">
      <c r="A70" s="19" t="s">
        <v>22</v>
      </c>
      <c r="B70" s="268">
        <v>9088</v>
      </c>
      <c r="C70" s="268">
        <v>6649</v>
      </c>
      <c r="D70" s="268">
        <v>0</v>
      </c>
      <c r="E70" s="268">
        <v>119570</v>
      </c>
      <c r="F70" s="269">
        <v>135307</v>
      </c>
      <c r="G70" s="48"/>
      <c r="H70" s="47">
        <v>135307</v>
      </c>
      <c r="I70" s="29">
        <v>103.1956191798165</v>
      </c>
    </row>
    <row r="71" spans="1:9" s="30" customFormat="1" ht="11.25" customHeight="1">
      <c r="A71" s="19" t="s">
        <v>23</v>
      </c>
      <c r="B71" s="268">
        <v>9117</v>
      </c>
      <c r="C71" s="268">
        <v>5942</v>
      </c>
      <c r="D71" s="268">
        <v>0</v>
      </c>
      <c r="E71" s="268">
        <v>120282</v>
      </c>
      <c r="F71" s="269">
        <v>135341</v>
      </c>
      <c r="G71" s="48"/>
      <c r="H71" s="47">
        <v>135341</v>
      </c>
      <c r="I71" s="29">
        <v>103.22155021850715</v>
      </c>
    </row>
    <row r="72" spans="1:9" s="30" customFormat="1" ht="11.25" customHeight="1">
      <c r="A72" s="19" t="s">
        <v>24</v>
      </c>
      <c r="B72" s="268">
        <v>9234</v>
      </c>
      <c r="C72" s="268">
        <v>5337</v>
      </c>
      <c r="D72" s="268">
        <v>0</v>
      </c>
      <c r="E72" s="268">
        <v>123693</v>
      </c>
      <c r="F72" s="269">
        <v>138264</v>
      </c>
      <c r="G72" s="48"/>
      <c r="H72" s="47">
        <v>138264</v>
      </c>
      <c r="I72" s="29">
        <v>105.45085686829322</v>
      </c>
    </row>
    <row r="73" spans="1:9" s="30" customFormat="1" ht="11.25" customHeight="1">
      <c r="A73" s="19" t="s">
        <v>25</v>
      </c>
      <c r="B73" s="268">
        <v>9112</v>
      </c>
      <c r="C73" s="268">
        <v>5715</v>
      </c>
      <c r="D73" s="268">
        <v>0</v>
      </c>
      <c r="E73" s="268">
        <v>124660</v>
      </c>
      <c r="F73" s="269">
        <v>139487</v>
      </c>
      <c r="G73" s="48"/>
      <c r="H73" s="47">
        <v>139487</v>
      </c>
      <c r="I73" s="29">
        <v>106.38361158354752</v>
      </c>
    </row>
    <row r="74" spans="1:9" s="30" customFormat="1" ht="11.25" customHeight="1">
      <c r="A74" s="19" t="s">
        <v>26</v>
      </c>
      <c r="B74" s="268">
        <v>8969</v>
      </c>
      <c r="C74" s="268">
        <v>5798</v>
      </c>
      <c r="D74" s="268">
        <v>0</v>
      </c>
      <c r="E74" s="268">
        <v>126183</v>
      </c>
      <c r="F74" s="269">
        <v>140950</v>
      </c>
      <c r="G74" s="48"/>
      <c r="H74" s="47">
        <v>140950</v>
      </c>
      <c r="I74" s="29">
        <v>107.49940892485337</v>
      </c>
    </row>
    <row r="75" spans="1:9" s="30" customFormat="1" ht="11.25" customHeight="1">
      <c r="A75" s="19" t="s">
        <v>61</v>
      </c>
      <c r="B75" s="268">
        <v>9056</v>
      </c>
      <c r="C75" s="268">
        <v>5991</v>
      </c>
      <c r="D75" s="268">
        <v>0</v>
      </c>
      <c r="E75" s="268">
        <v>130561</v>
      </c>
      <c r="F75" s="269">
        <v>145608</v>
      </c>
      <c r="G75" s="48"/>
      <c r="H75" s="47">
        <v>145608</v>
      </c>
      <c r="I75" s="29">
        <v>111.05196122547038</v>
      </c>
    </row>
    <row r="76" spans="1:9" ht="11.25" customHeight="1">
      <c r="A76" s="19" t="s">
        <v>62</v>
      </c>
      <c r="B76" s="268">
        <v>9216</v>
      </c>
      <c r="C76" s="268">
        <v>5029</v>
      </c>
      <c r="D76" s="268">
        <v>0</v>
      </c>
      <c r="E76" s="268">
        <v>135476</v>
      </c>
      <c r="F76" s="269">
        <v>149721</v>
      </c>
      <c r="G76" s="48"/>
      <c r="H76" s="47">
        <v>149721</v>
      </c>
      <c r="I76" s="29">
        <v>114.18885422942867</v>
      </c>
    </row>
    <row r="77" spans="1:9" s="30" customFormat="1" ht="11.25" customHeight="1">
      <c r="A77" s="19" t="s">
        <v>66</v>
      </c>
      <c r="B77" s="268">
        <v>9439</v>
      </c>
      <c r="C77" s="268">
        <v>1865</v>
      </c>
      <c r="D77" s="268">
        <v>0</v>
      </c>
      <c r="E77" s="268">
        <v>142247</v>
      </c>
      <c r="F77" s="274">
        <v>153551</v>
      </c>
      <c r="G77" s="48"/>
      <c r="H77" s="47">
        <v>153551</v>
      </c>
      <c r="I77" s="29">
        <v>117.10990947016786</v>
      </c>
    </row>
    <row r="78" spans="1:9" s="30" customFormat="1" ht="11.25" customHeight="1">
      <c r="A78" s="19" t="s">
        <v>67</v>
      </c>
      <c r="B78" s="268">
        <f aca="true" t="shared" si="6" ref="B78:F85">SUM(B51,B24)</f>
        <v>9480</v>
      </c>
      <c r="C78" s="268">
        <f t="shared" si="6"/>
        <v>1915</v>
      </c>
      <c r="D78" s="268">
        <f t="shared" si="6"/>
        <v>0</v>
      </c>
      <c r="E78" s="268">
        <f t="shared" si="6"/>
        <v>146317</v>
      </c>
      <c r="F78" s="274">
        <f t="shared" si="6"/>
        <v>157712</v>
      </c>
      <c r="G78" s="48"/>
      <c r="H78" s="47">
        <f aca="true" t="shared" si="7" ref="H78:H85">SUM(H51,H24)</f>
        <v>157712</v>
      </c>
      <c r="I78" s="29">
        <f>H78/H65*100</f>
        <v>120.28341099933645</v>
      </c>
    </row>
    <row r="79" spans="1:9" s="30" customFormat="1" ht="11.25" customHeight="1">
      <c r="A79" s="19" t="s">
        <v>87</v>
      </c>
      <c r="B79" s="268">
        <f t="shared" si="6"/>
        <v>9924</v>
      </c>
      <c r="C79" s="268">
        <f t="shared" si="6"/>
        <v>1924</v>
      </c>
      <c r="D79" s="268">
        <f t="shared" si="6"/>
        <v>0</v>
      </c>
      <c r="E79" s="268">
        <f t="shared" si="6"/>
        <v>150275</v>
      </c>
      <c r="F79" s="274">
        <f t="shared" si="6"/>
        <v>162123</v>
      </c>
      <c r="G79" s="48"/>
      <c r="H79" s="47">
        <f t="shared" si="7"/>
        <v>162123</v>
      </c>
      <c r="I79" s="29">
        <f aca="true" t="shared" si="8" ref="I79:I84">H79/$H$65*100</f>
        <v>123.64758193064209</v>
      </c>
    </row>
    <row r="80" spans="1:9" s="30" customFormat="1" ht="11.25" customHeight="1">
      <c r="A80" s="19" t="s">
        <v>89</v>
      </c>
      <c r="B80" s="268">
        <f t="shared" si="6"/>
        <v>10025</v>
      </c>
      <c r="C80" s="268">
        <f t="shared" si="6"/>
        <v>1893</v>
      </c>
      <c r="D80" s="268">
        <f t="shared" si="6"/>
        <v>0</v>
      </c>
      <c r="E80" s="268">
        <f t="shared" si="6"/>
        <v>153239</v>
      </c>
      <c r="F80" s="274">
        <f t="shared" si="6"/>
        <v>165157</v>
      </c>
      <c r="G80" s="48"/>
      <c r="H80" s="47">
        <f t="shared" si="7"/>
        <v>165157</v>
      </c>
      <c r="I80" s="29">
        <f t="shared" si="8"/>
        <v>125.961545794977</v>
      </c>
    </row>
    <row r="81" spans="1:9" s="30" customFormat="1" ht="11.25" customHeight="1">
      <c r="A81" s="19" t="s">
        <v>93</v>
      </c>
      <c r="B81" s="268">
        <f t="shared" si="6"/>
        <v>10393</v>
      </c>
      <c r="C81" s="268">
        <f t="shared" si="6"/>
        <v>1956</v>
      </c>
      <c r="D81" s="268">
        <f t="shared" si="6"/>
        <v>0</v>
      </c>
      <c r="E81" s="268">
        <f t="shared" si="6"/>
        <v>155717</v>
      </c>
      <c r="F81" s="274">
        <f t="shared" si="6"/>
        <v>168066</v>
      </c>
      <c r="G81" s="48"/>
      <c r="H81" s="47">
        <f t="shared" si="7"/>
        <v>168066</v>
      </c>
      <c r="I81" s="29">
        <f t="shared" si="8"/>
        <v>128.1801749582434</v>
      </c>
    </row>
    <row r="82" spans="1:9" s="30" customFormat="1" ht="11.25" customHeight="1">
      <c r="A82" s="19" t="s">
        <v>94</v>
      </c>
      <c r="B82" s="268">
        <f t="shared" si="6"/>
        <v>10345</v>
      </c>
      <c r="C82" s="268">
        <f t="shared" si="6"/>
        <v>1960</v>
      </c>
      <c r="D82" s="268">
        <f t="shared" si="6"/>
        <v>0</v>
      </c>
      <c r="E82" s="268">
        <f t="shared" si="6"/>
        <v>155342</v>
      </c>
      <c r="F82" s="274">
        <f t="shared" si="6"/>
        <v>167647</v>
      </c>
      <c r="G82" s="48"/>
      <c r="H82" s="47">
        <f t="shared" si="7"/>
        <v>167647</v>
      </c>
      <c r="I82" s="29">
        <f t="shared" si="8"/>
        <v>127.86061304026175</v>
      </c>
    </row>
    <row r="83" spans="1:9" s="30" customFormat="1" ht="11.25" customHeight="1">
      <c r="A83" s="19" t="s">
        <v>101</v>
      </c>
      <c r="B83" s="268">
        <f t="shared" si="6"/>
        <v>11390</v>
      </c>
      <c r="C83" s="268">
        <f t="shared" si="6"/>
        <v>1869</v>
      </c>
      <c r="D83" s="268">
        <f t="shared" si="6"/>
        <v>0</v>
      </c>
      <c r="E83" s="268">
        <f t="shared" si="6"/>
        <v>157078</v>
      </c>
      <c r="F83" s="274">
        <f t="shared" si="6"/>
        <v>170337</v>
      </c>
      <c r="G83" s="48"/>
      <c r="H83" s="47">
        <f t="shared" si="7"/>
        <v>170337</v>
      </c>
      <c r="I83" s="29">
        <f t="shared" si="8"/>
        <v>129.9122158072561</v>
      </c>
    </row>
    <row r="84" spans="1:9" s="30" customFormat="1" ht="11.25" customHeight="1">
      <c r="A84" s="19" t="s">
        <v>115</v>
      </c>
      <c r="B84" s="268">
        <f t="shared" si="6"/>
        <v>11628</v>
      </c>
      <c r="C84" s="268">
        <f t="shared" si="6"/>
        <v>1861</v>
      </c>
      <c r="D84" s="268">
        <f t="shared" si="6"/>
        <v>0</v>
      </c>
      <c r="E84" s="268">
        <f t="shared" si="6"/>
        <v>158174</v>
      </c>
      <c r="F84" s="274">
        <f t="shared" si="6"/>
        <v>171663</v>
      </c>
      <c r="G84" s="48"/>
      <c r="H84" s="47">
        <f t="shared" si="7"/>
        <v>171663</v>
      </c>
      <c r="I84" s="29">
        <f t="shared" si="8"/>
        <v>130.92352631619087</v>
      </c>
    </row>
    <row r="85" spans="1:9" s="30" customFormat="1" ht="11.25" customHeight="1">
      <c r="A85" s="36" t="s">
        <v>174</v>
      </c>
      <c r="B85" s="271">
        <f t="shared" si="6"/>
        <v>12024</v>
      </c>
      <c r="C85" s="271">
        <f t="shared" si="6"/>
        <v>1834</v>
      </c>
      <c r="D85" s="271">
        <f t="shared" si="6"/>
        <v>0</v>
      </c>
      <c r="E85" s="271">
        <f t="shared" si="6"/>
        <v>159628</v>
      </c>
      <c r="F85" s="275">
        <f t="shared" si="6"/>
        <v>173486</v>
      </c>
      <c r="G85" s="48"/>
      <c r="H85" s="50">
        <f t="shared" si="7"/>
        <v>173486</v>
      </c>
      <c r="I85" s="41">
        <f>H85/$H$65*100</f>
        <v>132.31388759657406</v>
      </c>
    </row>
    <row r="86" ht="11.25" customHeight="1">
      <c r="A86" s="276"/>
    </row>
    <row r="87" ht="11.25" customHeight="1">
      <c r="A87" s="276"/>
    </row>
    <row r="88" spans="1:9" ht="11.25" customHeight="1">
      <c r="A88" s="6" t="s">
        <v>92</v>
      </c>
      <c r="B88" s="9"/>
      <c r="C88" s="9"/>
      <c r="D88" s="9"/>
      <c r="E88" s="9"/>
      <c r="F88" s="139"/>
      <c r="G88" s="9"/>
      <c r="H88" s="9"/>
      <c r="I88" s="9"/>
    </row>
    <row r="89" spans="1:9" ht="11.25" customHeight="1">
      <c r="A89" s="6" t="s">
        <v>91</v>
      </c>
      <c r="B89" s="9"/>
      <c r="C89" s="9"/>
      <c r="D89" s="9"/>
      <c r="E89" s="9"/>
      <c r="F89" s="139"/>
      <c r="G89" s="9"/>
      <c r="H89" s="9"/>
      <c r="I89" s="9"/>
    </row>
    <row r="90" spans="1:9" ht="11.25" customHeight="1">
      <c r="A90" s="493" t="s">
        <v>90</v>
      </c>
      <c r="B90" s="493"/>
      <c r="C90" s="493"/>
      <c r="D90" s="493"/>
      <c r="E90" s="493"/>
      <c r="F90" s="493"/>
      <c r="G90" s="493"/>
      <c r="H90" s="493"/>
      <c r="I90" s="493"/>
    </row>
    <row r="92" spans="1:9" ht="11.25" customHeight="1">
      <c r="A92" s="277" t="s">
        <v>13</v>
      </c>
      <c r="B92" s="278" t="s">
        <v>50</v>
      </c>
      <c r="C92" s="77" t="s">
        <v>51</v>
      </c>
      <c r="D92" s="55"/>
      <c r="E92" s="55"/>
      <c r="F92" s="279"/>
      <c r="H92" s="77" t="s">
        <v>52</v>
      </c>
      <c r="I92" s="279"/>
    </row>
    <row r="93" spans="1:9" ht="11.25" customHeight="1">
      <c r="A93" s="280"/>
      <c r="B93" s="281" t="s">
        <v>53</v>
      </c>
      <c r="C93" s="282" t="s">
        <v>54</v>
      </c>
      <c r="D93" s="282" t="s">
        <v>55</v>
      </c>
      <c r="E93" s="282" t="s">
        <v>56</v>
      </c>
      <c r="F93" s="283" t="s">
        <v>57</v>
      </c>
      <c r="H93" s="284" t="s">
        <v>58</v>
      </c>
      <c r="I93" s="285"/>
    </row>
    <row r="94" spans="1:9" ht="11.25" customHeight="1">
      <c r="A94" s="32" t="s">
        <v>39</v>
      </c>
      <c r="B94" s="19">
        <v>39910</v>
      </c>
      <c r="C94" s="19">
        <v>67787</v>
      </c>
      <c r="D94" s="19">
        <v>18373</v>
      </c>
      <c r="E94" s="19">
        <v>5047</v>
      </c>
      <c r="F94" s="65">
        <v>91207</v>
      </c>
      <c r="H94" s="16">
        <v>131117</v>
      </c>
      <c r="I94" s="286"/>
    </row>
    <row r="95" spans="1:9" ht="11.25" customHeight="1">
      <c r="A95" s="32" t="s">
        <v>33</v>
      </c>
      <c r="B95" s="19">
        <v>40446</v>
      </c>
      <c r="C95" s="19">
        <v>67886</v>
      </c>
      <c r="D95" s="19">
        <v>18185</v>
      </c>
      <c r="E95" s="19">
        <v>4516</v>
      </c>
      <c r="F95" s="65">
        <v>90587</v>
      </c>
      <c r="H95" s="16">
        <v>131033</v>
      </c>
      <c r="I95" s="286"/>
    </row>
    <row r="96" spans="1:9" ht="11.25" customHeight="1">
      <c r="A96" s="32" t="s">
        <v>40</v>
      </c>
      <c r="B96" s="19">
        <v>41190</v>
      </c>
      <c r="C96" s="19">
        <v>66033</v>
      </c>
      <c r="D96" s="19">
        <v>16917</v>
      </c>
      <c r="E96" s="19">
        <v>4000</v>
      </c>
      <c r="F96" s="65">
        <v>86950</v>
      </c>
      <c r="H96" s="16">
        <v>128140</v>
      </c>
      <c r="I96" s="286"/>
    </row>
    <row r="97" spans="1:9" ht="11.25" customHeight="1">
      <c r="A97" s="32" t="s">
        <v>20</v>
      </c>
      <c r="B97" s="19">
        <v>43553</v>
      </c>
      <c r="C97" s="19">
        <v>66983</v>
      </c>
      <c r="D97" s="19">
        <v>17512</v>
      </c>
      <c r="E97" s="19">
        <v>3912</v>
      </c>
      <c r="F97" s="65">
        <v>88407</v>
      </c>
      <c r="H97" s="16">
        <v>131960</v>
      </c>
      <c r="I97" s="286"/>
    </row>
    <row r="98" spans="1:9" ht="11.25" customHeight="1">
      <c r="A98" s="32" t="s">
        <v>21</v>
      </c>
      <c r="B98" s="19">
        <v>44534</v>
      </c>
      <c r="C98" s="19">
        <v>68130</v>
      </c>
      <c r="D98" s="19">
        <v>17920</v>
      </c>
      <c r="E98" s="19">
        <v>3986</v>
      </c>
      <c r="F98" s="65">
        <v>90036</v>
      </c>
      <c r="H98" s="16">
        <v>134570</v>
      </c>
      <c r="I98" s="286"/>
    </row>
    <row r="99" spans="1:9" s="30" customFormat="1" ht="11.25" customHeight="1">
      <c r="A99" s="32" t="s">
        <v>22</v>
      </c>
      <c r="B99" s="19">
        <v>45456</v>
      </c>
      <c r="C99" s="19">
        <v>67974</v>
      </c>
      <c r="D99" s="19">
        <v>18167</v>
      </c>
      <c r="E99" s="19">
        <v>3710</v>
      </c>
      <c r="F99" s="65">
        <v>89851</v>
      </c>
      <c r="H99" s="16">
        <v>135307</v>
      </c>
      <c r="I99" s="286"/>
    </row>
    <row r="100" spans="1:9" s="30" customFormat="1" ht="11.25" customHeight="1">
      <c r="A100" s="32" t="s">
        <v>23</v>
      </c>
      <c r="B100" s="19">
        <v>46233</v>
      </c>
      <c r="C100" s="19">
        <v>67280</v>
      </c>
      <c r="D100" s="19">
        <v>18198</v>
      </c>
      <c r="E100" s="19">
        <v>3630</v>
      </c>
      <c r="F100" s="65">
        <v>89108</v>
      </c>
      <c r="H100" s="16">
        <v>135341</v>
      </c>
      <c r="I100" s="286"/>
    </row>
    <row r="101" spans="1:9" s="30" customFormat="1" ht="11.25" customHeight="1">
      <c r="A101" s="32" t="s">
        <v>24</v>
      </c>
      <c r="B101" s="19">
        <v>48205</v>
      </c>
      <c r="C101" s="19">
        <v>67348</v>
      </c>
      <c r="D101" s="19">
        <v>19104</v>
      </c>
      <c r="E101" s="19">
        <v>3607</v>
      </c>
      <c r="F101" s="65">
        <v>90059</v>
      </c>
      <c r="H101" s="16">
        <v>138264</v>
      </c>
      <c r="I101" s="286"/>
    </row>
    <row r="102" spans="1:9" s="30" customFormat="1" ht="11.25" customHeight="1">
      <c r="A102" s="32" t="s">
        <v>25</v>
      </c>
      <c r="B102" s="19">
        <v>49901</v>
      </c>
      <c r="C102" s="19">
        <v>66527</v>
      </c>
      <c r="D102" s="19">
        <v>19381</v>
      </c>
      <c r="E102" s="19">
        <v>3678</v>
      </c>
      <c r="F102" s="65">
        <v>89586</v>
      </c>
      <c r="H102" s="16">
        <v>139487</v>
      </c>
      <c r="I102" s="286"/>
    </row>
    <row r="103" spans="1:9" s="30" customFormat="1" ht="11.25" customHeight="1">
      <c r="A103" s="32" t="s">
        <v>26</v>
      </c>
      <c r="B103" s="19">
        <v>50989</v>
      </c>
      <c r="C103" s="19">
        <v>66927</v>
      </c>
      <c r="D103" s="19">
        <v>19354</v>
      </c>
      <c r="E103" s="19">
        <v>3680</v>
      </c>
      <c r="F103" s="65">
        <v>89961</v>
      </c>
      <c r="H103" s="16">
        <v>140950</v>
      </c>
      <c r="I103" s="286"/>
    </row>
    <row r="104" spans="1:9" s="30" customFormat="1" ht="11.25" customHeight="1">
      <c r="A104" s="32" t="s">
        <v>61</v>
      </c>
      <c r="B104" s="19">
        <v>52380</v>
      </c>
      <c r="C104" s="19">
        <v>68558</v>
      </c>
      <c r="D104" s="19">
        <v>19623</v>
      </c>
      <c r="E104" s="19">
        <v>5047</v>
      </c>
      <c r="F104" s="65">
        <v>93228</v>
      </c>
      <c r="H104" s="16">
        <v>145608</v>
      </c>
      <c r="I104" s="286"/>
    </row>
    <row r="105" spans="1:9" ht="11.25" customHeight="1">
      <c r="A105" s="32" t="s">
        <v>62</v>
      </c>
      <c r="B105" s="19">
        <v>54132</v>
      </c>
      <c r="C105" s="19">
        <v>70058</v>
      </c>
      <c r="D105" s="19">
        <v>19646</v>
      </c>
      <c r="E105" s="19">
        <v>5885</v>
      </c>
      <c r="F105" s="65">
        <v>95589</v>
      </c>
      <c r="H105" s="16">
        <v>149721</v>
      </c>
      <c r="I105" s="286"/>
    </row>
    <row r="106" spans="1:9" s="30" customFormat="1" ht="11.25" customHeight="1">
      <c r="A106" s="32" t="s">
        <v>66</v>
      </c>
      <c r="B106" s="19">
        <v>54994</v>
      </c>
      <c r="C106" s="19">
        <v>72098</v>
      </c>
      <c r="D106" s="19">
        <v>20013</v>
      </c>
      <c r="E106" s="19">
        <v>6446</v>
      </c>
      <c r="F106" s="65">
        <v>98557</v>
      </c>
      <c r="H106" s="16">
        <v>153551</v>
      </c>
      <c r="I106" s="286"/>
    </row>
    <row r="107" spans="1:9" s="30" customFormat="1" ht="11.25" customHeight="1">
      <c r="A107" s="32" t="s">
        <v>67</v>
      </c>
      <c r="B107" s="19">
        <v>55511</v>
      </c>
      <c r="C107" s="19">
        <v>74350</v>
      </c>
      <c r="D107" s="19">
        <v>20600</v>
      </c>
      <c r="E107" s="19">
        <v>7251</v>
      </c>
      <c r="F107" s="65">
        <f aca="true" t="shared" si="9" ref="F107:F113">SUM(C107:E107)</f>
        <v>102201</v>
      </c>
      <c r="H107" s="491">
        <f aca="true" t="shared" si="10" ref="H107:H113">SUM(F107,B107)</f>
        <v>157712</v>
      </c>
      <c r="I107" s="492"/>
    </row>
    <row r="108" spans="1:9" s="30" customFormat="1" ht="11.25" customHeight="1">
      <c r="A108" s="32" t="s">
        <v>68</v>
      </c>
      <c r="B108" s="19">
        <v>56119</v>
      </c>
      <c r="C108" s="19">
        <v>77107</v>
      </c>
      <c r="D108" s="19">
        <v>20841</v>
      </c>
      <c r="E108" s="19">
        <v>8056</v>
      </c>
      <c r="F108" s="65">
        <f t="shared" si="9"/>
        <v>106004</v>
      </c>
      <c r="H108" s="491">
        <f t="shared" si="10"/>
        <v>162123</v>
      </c>
      <c r="I108" s="492"/>
    </row>
    <row r="109" spans="1:9" s="30" customFormat="1" ht="11.25" customHeight="1">
      <c r="A109" s="32" t="s">
        <v>89</v>
      </c>
      <c r="B109" s="19">
        <v>57545</v>
      </c>
      <c r="C109" s="19">
        <v>77475</v>
      </c>
      <c r="D109" s="19">
        <v>21348</v>
      </c>
      <c r="E109" s="19">
        <v>8789</v>
      </c>
      <c r="F109" s="65">
        <f t="shared" si="9"/>
        <v>107612</v>
      </c>
      <c r="H109" s="491">
        <f t="shared" si="10"/>
        <v>165157</v>
      </c>
      <c r="I109" s="492"/>
    </row>
    <row r="110" spans="1:9" s="30" customFormat="1" ht="11.25" customHeight="1">
      <c r="A110" s="32" t="s">
        <v>93</v>
      </c>
      <c r="B110" s="19">
        <v>58503</v>
      </c>
      <c r="C110" s="19">
        <v>78476</v>
      </c>
      <c r="D110" s="19">
        <v>21571</v>
      </c>
      <c r="E110" s="19">
        <v>9516</v>
      </c>
      <c r="F110" s="65">
        <f t="shared" si="9"/>
        <v>109563</v>
      </c>
      <c r="H110" s="491">
        <f t="shared" si="10"/>
        <v>168066</v>
      </c>
      <c r="I110" s="492"/>
    </row>
    <row r="111" spans="1:9" s="30" customFormat="1" ht="11.25" customHeight="1">
      <c r="A111" s="32" t="s">
        <v>94</v>
      </c>
      <c r="B111" s="19">
        <v>58263</v>
      </c>
      <c r="C111" s="19">
        <v>78513</v>
      </c>
      <c r="D111" s="19">
        <v>21199</v>
      </c>
      <c r="E111" s="19">
        <v>9672</v>
      </c>
      <c r="F111" s="65">
        <f t="shared" si="9"/>
        <v>109384</v>
      </c>
      <c r="H111" s="491">
        <f t="shared" si="10"/>
        <v>167647</v>
      </c>
      <c r="I111" s="492"/>
    </row>
    <row r="112" spans="1:9" s="30" customFormat="1" ht="11.25" customHeight="1">
      <c r="A112" s="32" t="s">
        <v>101</v>
      </c>
      <c r="B112" s="19">
        <v>58565</v>
      </c>
      <c r="C112" s="19">
        <v>80390</v>
      </c>
      <c r="D112" s="19">
        <v>21007</v>
      </c>
      <c r="E112" s="19">
        <v>10375</v>
      </c>
      <c r="F112" s="65">
        <f>SUM(C112:E112)</f>
        <v>111772</v>
      </c>
      <c r="H112" s="491">
        <f>SUM(F112,B112)</f>
        <v>170337</v>
      </c>
      <c r="I112" s="492"/>
    </row>
    <row r="113" spans="1:9" s="30" customFormat="1" ht="11.25" customHeight="1">
      <c r="A113" s="32" t="s">
        <v>115</v>
      </c>
      <c r="B113" s="19">
        <v>59200</v>
      </c>
      <c r="C113" s="19">
        <v>80299</v>
      </c>
      <c r="D113" s="19">
        <v>20778</v>
      </c>
      <c r="E113" s="19">
        <v>11386</v>
      </c>
      <c r="F113" s="65">
        <f t="shared" si="9"/>
        <v>112463</v>
      </c>
      <c r="H113" s="491">
        <f t="shared" si="10"/>
        <v>171663</v>
      </c>
      <c r="I113" s="492"/>
    </row>
    <row r="114" spans="1:9" s="30" customFormat="1" ht="11.25" customHeight="1">
      <c r="A114" s="280" t="s">
        <v>174</v>
      </c>
      <c r="B114" s="36">
        <v>59750</v>
      </c>
      <c r="C114" s="36">
        <v>80829</v>
      </c>
      <c r="D114" s="36">
        <v>20805</v>
      </c>
      <c r="E114" s="36">
        <v>12102</v>
      </c>
      <c r="F114" s="67">
        <f>SUM(C114:E114)</f>
        <v>113736</v>
      </c>
      <c r="H114" s="454">
        <f>SUM(F114,B114)</f>
        <v>173486</v>
      </c>
      <c r="I114" s="455"/>
    </row>
    <row r="115" spans="1:9" ht="11.25" customHeight="1">
      <c r="A115" s="30"/>
      <c r="B115" s="53"/>
      <c r="C115" s="53"/>
      <c r="D115" s="53"/>
      <c r="E115" s="53"/>
      <c r="F115" s="53"/>
      <c r="H115" s="287"/>
      <c r="I115" s="288"/>
    </row>
    <row r="116" ht="11.25" customHeight="1">
      <c r="A116" s="5" t="s">
        <v>59</v>
      </c>
    </row>
    <row r="117" ht="11.25" customHeight="1">
      <c r="A117" s="5" t="s">
        <v>60</v>
      </c>
    </row>
  </sheetData>
  <sheetProtection/>
  <mergeCells count="9">
    <mergeCell ref="H114:I114"/>
    <mergeCell ref="H113:I113"/>
    <mergeCell ref="H111:I111"/>
    <mergeCell ref="A90:I90"/>
    <mergeCell ref="H110:I110"/>
    <mergeCell ref="H107:I107"/>
    <mergeCell ref="H109:I109"/>
    <mergeCell ref="H108:I108"/>
    <mergeCell ref="H112:I112"/>
  </mergeCells>
  <printOptions horizontalCentered="1"/>
  <pageMargins left="0.5905511811023623" right="0.5905511811023623" top="0.3937007874015748" bottom="0.1968503937007874" header="0.5118110236220472" footer="0.5118110236220472"/>
  <pageSetup fitToHeight="2" fitToWidth="1" horizontalDpi="600" verticalDpi="600" orientation="portrait" paperSize="9" scale="89" r:id="rId2"/>
  <headerFooter alignWithMargins="0">
    <oddFooter>&amp;R&amp;A</oddFooter>
  </headerFooter>
  <rowBreaks count="2" manualBreakCount="2">
    <brk id="86" max="255" man="1"/>
    <brk id="88"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P88"/>
  <sheetViews>
    <sheetView zoomScalePageLayoutView="0" workbookViewId="0" topLeftCell="A1">
      <selection activeCell="Q86" sqref="Q86"/>
    </sheetView>
  </sheetViews>
  <sheetFormatPr defaultColWidth="9.140625" defaultRowHeight="12.75"/>
  <cols>
    <col min="1" max="1" width="11.00390625" style="5" customWidth="1"/>
    <col min="2" max="11" width="8.28125" style="5" customWidth="1"/>
    <col min="12" max="12" width="1.8515625" style="5" customWidth="1"/>
    <col min="13" max="14" width="8.57421875" style="5" customWidth="1"/>
    <col min="15" max="16384" width="9.140625" style="5" customWidth="1"/>
  </cols>
  <sheetData>
    <row r="1" spans="1:14" ht="9.75">
      <c r="A1" s="96" t="s">
        <v>173</v>
      </c>
      <c r="B1" s="2"/>
      <c r="C1" s="3"/>
      <c r="D1" s="2"/>
      <c r="E1" s="3"/>
      <c r="F1" s="2"/>
      <c r="G1" s="3"/>
      <c r="H1" s="2"/>
      <c r="I1" s="3"/>
      <c r="J1" s="2"/>
      <c r="K1" s="4"/>
      <c r="M1" s="2"/>
      <c r="N1" s="3"/>
    </row>
    <row r="2" spans="1:14" ht="10.5" customHeight="1">
      <c r="A2" s="2"/>
      <c r="B2" s="2"/>
      <c r="C2" s="3"/>
      <c r="D2" s="2"/>
      <c r="E2" s="3"/>
      <c r="F2" s="2"/>
      <c r="G2" s="3"/>
      <c r="H2" s="2"/>
      <c r="I2" s="3"/>
      <c r="J2" s="2"/>
      <c r="K2" s="4"/>
      <c r="M2" s="2"/>
      <c r="N2" s="3"/>
    </row>
    <row r="3" spans="1:14" ht="12" customHeight="1">
      <c r="A3" s="6" t="s">
        <v>79</v>
      </c>
      <c r="B3" s="7"/>
      <c r="C3" s="8"/>
      <c r="D3" s="7"/>
      <c r="E3" s="8"/>
      <c r="F3" s="9"/>
      <c r="G3" s="9"/>
      <c r="H3" s="7"/>
      <c r="I3" s="8"/>
      <c r="J3" s="7"/>
      <c r="K3" s="10"/>
      <c r="L3" s="9"/>
      <c r="M3" s="7"/>
      <c r="N3" s="8"/>
    </row>
    <row r="4" spans="1:14" ht="10.5" customHeight="1">
      <c r="A4" s="6" t="s">
        <v>88</v>
      </c>
      <c r="B4" s="7"/>
      <c r="C4" s="8"/>
      <c r="D4" s="7"/>
      <c r="E4" s="8"/>
      <c r="F4" s="9"/>
      <c r="G4" s="9"/>
      <c r="H4" s="7"/>
      <c r="I4" s="8"/>
      <c r="J4" s="7"/>
      <c r="K4" s="10"/>
      <c r="L4" s="9"/>
      <c r="M4" s="7"/>
      <c r="N4" s="8"/>
    </row>
    <row r="5" spans="1:14" ht="10.5" customHeight="1">
      <c r="A5" s="2"/>
      <c r="B5" s="2"/>
      <c r="C5" s="3"/>
      <c r="D5" s="2"/>
      <c r="E5" s="3"/>
      <c r="F5" s="2"/>
      <c r="G5" s="3"/>
      <c r="H5" s="2"/>
      <c r="I5" s="3"/>
      <c r="J5" s="2"/>
      <c r="K5" s="4"/>
      <c r="M5" s="2"/>
      <c r="N5" s="3"/>
    </row>
    <row r="6" spans="1:14" ht="10.5" customHeight="1">
      <c r="A6" s="11"/>
      <c r="B6" s="12" t="s">
        <v>7</v>
      </c>
      <c r="C6" s="13"/>
      <c r="D6" s="12" t="s">
        <v>6</v>
      </c>
      <c r="E6" s="13"/>
      <c r="F6" s="12" t="s">
        <v>0</v>
      </c>
      <c r="G6" s="13"/>
      <c r="H6" s="12" t="s">
        <v>1</v>
      </c>
      <c r="I6" s="13"/>
      <c r="J6" s="12" t="s">
        <v>4</v>
      </c>
      <c r="K6" s="14"/>
      <c r="M6" s="12" t="s">
        <v>12</v>
      </c>
      <c r="N6" s="15"/>
    </row>
    <row r="7" spans="1:14" ht="10.5" customHeight="1">
      <c r="A7" s="16" t="s">
        <v>13</v>
      </c>
      <c r="B7" s="17" t="s">
        <v>5</v>
      </c>
      <c r="C7" s="18"/>
      <c r="D7" s="16" t="s">
        <v>8</v>
      </c>
      <c r="E7" s="8"/>
      <c r="F7" s="19"/>
      <c r="G7" s="3"/>
      <c r="H7" s="19"/>
      <c r="I7" s="3"/>
      <c r="J7" s="19"/>
      <c r="K7" s="20"/>
      <c r="M7" s="16" t="s">
        <v>11</v>
      </c>
      <c r="N7" s="21"/>
    </row>
    <row r="8" spans="1:14" ht="10.5" customHeight="1">
      <c r="A8" s="22"/>
      <c r="B8" s="23" t="s">
        <v>14</v>
      </c>
      <c r="C8" s="24" t="s">
        <v>15</v>
      </c>
      <c r="D8" s="23" t="s">
        <v>14</v>
      </c>
      <c r="E8" s="24" t="s">
        <v>15</v>
      </c>
      <c r="F8" s="23" t="s">
        <v>14</v>
      </c>
      <c r="G8" s="24" t="s">
        <v>15</v>
      </c>
      <c r="H8" s="23" t="s">
        <v>14</v>
      </c>
      <c r="I8" s="24" t="s">
        <v>15</v>
      </c>
      <c r="J8" s="23" t="s">
        <v>14</v>
      </c>
      <c r="K8" s="25" t="s">
        <v>15</v>
      </c>
      <c r="L8" s="26"/>
      <c r="M8" s="23" t="s">
        <v>14</v>
      </c>
      <c r="N8" s="25" t="s">
        <v>15</v>
      </c>
    </row>
    <row r="9" spans="1:15" ht="10.5" customHeight="1">
      <c r="A9" s="19" t="s">
        <v>18</v>
      </c>
      <c r="B9" s="27">
        <v>30934</v>
      </c>
      <c r="C9" s="31">
        <v>12.861621360918699</v>
      </c>
      <c r="D9" s="27">
        <v>165755</v>
      </c>
      <c r="E9" s="31">
        <v>68.91698612139002</v>
      </c>
      <c r="F9" s="27">
        <v>275</v>
      </c>
      <c r="G9" s="31">
        <v>0.11433845846811413</v>
      </c>
      <c r="H9" s="27">
        <v>43550</v>
      </c>
      <c r="I9" s="31">
        <v>18.107054059223163</v>
      </c>
      <c r="J9" s="27">
        <v>240514</v>
      </c>
      <c r="K9" s="28">
        <v>100</v>
      </c>
      <c r="L9" s="32"/>
      <c r="M9" s="19">
        <v>240514</v>
      </c>
      <c r="N9" s="29">
        <v>94.78160122322231</v>
      </c>
      <c r="O9" s="149"/>
    </row>
    <row r="10" spans="1:14" s="30" customFormat="1" ht="10.5" customHeight="1">
      <c r="A10" s="19" t="s">
        <v>19</v>
      </c>
      <c r="B10" s="27">
        <v>31507</v>
      </c>
      <c r="C10" s="31">
        <v>12.723366622111126</v>
      </c>
      <c r="D10" s="27">
        <v>170161</v>
      </c>
      <c r="E10" s="31">
        <v>68.71554853794557</v>
      </c>
      <c r="F10" s="27">
        <v>266</v>
      </c>
      <c r="G10" s="31">
        <v>0.10741789194406194</v>
      </c>
      <c r="H10" s="27">
        <v>45697</v>
      </c>
      <c r="I10" s="31">
        <v>18.453666947999242</v>
      </c>
      <c r="J10" s="27">
        <v>247631</v>
      </c>
      <c r="K10" s="28">
        <v>100</v>
      </c>
      <c r="M10" s="19">
        <v>247631</v>
      </c>
      <c r="N10" s="29">
        <v>97.58626397011302</v>
      </c>
    </row>
    <row r="11" spans="1:14" s="30" customFormat="1" ht="10.5" customHeight="1">
      <c r="A11" s="19" t="s">
        <v>20</v>
      </c>
      <c r="B11" s="27">
        <v>32002</v>
      </c>
      <c r="C11" s="31">
        <v>12.644014223627027</v>
      </c>
      <c r="D11" s="27">
        <v>173282</v>
      </c>
      <c r="E11" s="31">
        <v>68.46384828131174</v>
      </c>
      <c r="F11" s="27">
        <v>253</v>
      </c>
      <c r="G11" s="31">
        <v>0.09996048992493085</v>
      </c>
      <c r="H11" s="27">
        <v>47563</v>
      </c>
      <c r="I11" s="31">
        <v>18.79217700513631</v>
      </c>
      <c r="J11" s="27">
        <v>253100</v>
      </c>
      <c r="K11" s="28">
        <v>100</v>
      </c>
      <c r="M11" s="19">
        <v>253100</v>
      </c>
      <c r="N11" s="29">
        <v>99.74148394520721</v>
      </c>
    </row>
    <row r="12" spans="1:14" s="30" customFormat="1" ht="10.5" customHeight="1">
      <c r="A12" s="19" t="s">
        <v>21</v>
      </c>
      <c r="B12" s="27">
        <v>32032</v>
      </c>
      <c r="C12" s="31">
        <v>12.623149797443215</v>
      </c>
      <c r="D12" s="27">
        <v>173076</v>
      </c>
      <c r="E12" s="31">
        <v>68.205677895301</v>
      </c>
      <c r="F12" s="27">
        <v>264</v>
      </c>
      <c r="G12" s="31">
        <v>0.10403694888002647</v>
      </c>
      <c r="H12" s="27">
        <v>48384</v>
      </c>
      <c r="I12" s="31">
        <v>19.06713535837576</v>
      </c>
      <c r="J12" s="27">
        <v>253756</v>
      </c>
      <c r="K12" s="28">
        <v>100</v>
      </c>
      <c r="M12" s="33">
        <v>253756</v>
      </c>
      <c r="N12" s="34">
        <v>100</v>
      </c>
    </row>
    <row r="13" spans="1:14" s="30" customFormat="1" ht="10.5" customHeight="1">
      <c r="A13" s="19" t="s">
        <v>22</v>
      </c>
      <c r="B13" s="27">
        <v>32321</v>
      </c>
      <c r="C13" s="31">
        <v>12.863618815644415</v>
      </c>
      <c r="D13" s="27">
        <v>169903</v>
      </c>
      <c r="E13" s="31">
        <v>67.62066234443344</v>
      </c>
      <c r="F13" s="27">
        <v>255</v>
      </c>
      <c r="G13" s="31">
        <v>0.10148890189008156</v>
      </c>
      <c r="H13" s="27">
        <v>48780</v>
      </c>
      <c r="I13" s="31">
        <v>19.414229938032072</v>
      </c>
      <c r="J13" s="27">
        <v>251259</v>
      </c>
      <c r="K13" s="28">
        <v>100</v>
      </c>
      <c r="M13" s="19">
        <v>251259</v>
      </c>
      <c r="N13" s="29">
        <v>99.01598385850974</v>
      </c>
    </row>
    <row r="14" spans="1:14" s="30" customFormat="1" ht="10.5" customHeight="1">
      <c r="A14" s="19" t="s">
        <v>23</v>
      </c>
      <c r="B14" s="27">
        <v>31986</v>
      </c>
      <c r="C14" s="31">
        <v>13.018103083384885</v>
      </c>
      <c r="D14" s="27">
        <v>164137</v>
      </c>
      <c r="E14" s="31">
        <v>66.80273825415948</v>
      </c>
      <c r="F14" s="27">
        <v>244</v>
      </c>
      <c r="G14" s="31">
        <v>0.09930648259694591</v>
      </c>
      <c r="H14" s="27">
        <v>49337</v>
      </c>
      <c r="I14" s="31">
        <v>20.079852179858694</v>
      </c>
      <c r="J14" s="27">
        <v>245704</v>
      </c>
      <c r="K14" s="28">
        <v>100</v>
      </c>
      <c r="M14" s="19">
        <v>245704</v>
      </c>
      <c r="N14" s="29">
        <v>96.8268730591592</v>
      </c>
    </row>
    <row r="15" spans="1:14" s="30" customFormat="1" ht="10.5" customHeight="1">
      <c r="A15" s="19" t="s">
        <v>24</v>
      </c>
      <c r="B15" s="27">
        <v>31234</v>
      </c>
      <c r="C15" s="31">
        <v>12.968722102964197</v>
      </c>
      <c r="D15" s="27">
        <v>159228</v>
      </c>
      <c r="E15" s="31">
        <v>66.11332788021973</v>
      </c>
      <c r="F15" s="27">
        <v>233</v>
      </c>
      <c r="G15" s="31">
        <v>0.09674432509414925</v>
      </c>
      <c r="H15" s="27">
        <v>50146</v>
      </c>
      <c r="I15" s="31">
        <v>20.821205691721925</v>
      </c>
      <c r="J15" s="27">
        <v>240841</v>
      </c>
      <c r="K15" s="28">
        <v>100</v>
      </c>
      <c r="M15" s="19">
        <v>240841</v>
      </c>
      <c r="N15" s="29">
        <v>94.91046517126689</v>
      </c>
    </row>
    <row r="16" spans="1:14" s="30" customFormat="1" ht="10.5" customHeight="1">
      <c r="A16" s="19" t="s">
        <v>25</v>
      </c>
      <c r="B16" s="27">
        <v>31157</v>
      </c>
      <c r="C16" s="31">
        <v>13.042568243562854</v>
      </c>
      <c r="D16" s="27">
        <v>156276</v>
      </c>
      <c r="E16" s="35">
        <v>65.4183777267076</v>
      </c>
      <c r="F16" s="27">
        <v>148</v>
      </c>
      <c r="G16" s="31">
        <v>0.061953978240758184</v>
      </c>
      <c r="H16" s="27">
        <v>51306</v>
      </c>
      <c r="I16" s="35">
        <v>21.47710005148878</v>
      </c>
      <c r="J16" s="27">
        <v>238887</v>
      </c>
      <c r="K16" s="28">
        <v>100</v>
      </c>
      <c r="M16" s="19">
        <v>238887</v>
      </c>
      <c r="N16" s="29">
        <v>94.14043411781397</v>
      </c>
    </row>
    <row r="17" spans="1:14" s="30" customFormat="1" ht="10.5" customHeight="1">
      <c r="A17" s="19" t="s">
        <v>26</v>
      </c>
      <c r="B17" s="27">
        <v>31027</v>
      </c>
      <c r="C17" s="31">
        <v>12.988475433374777</v>
      </c>
      <c r="D17" s="27">
        <v>155196</v>
      </c>
      <c r="E17" s="35">
        <v>64.96791289386766</v>
      </c>
      <c r="F17" s="27">
        <v>149</v>
      </c>
      <c r="G17" s="31">
        <v>0.062374152820860604</v>
      </c>
      <c r="H17" s="27">
        <v>52509</v>
      </c>
      <c r="I17" s="35">
        <v>21.981237519936705</v>
      </c>
      <c r="J17" s="27">
        <v>238881</v>
      </c>
      <c r="K17" s="28">
        <v>100</v>
      </c>
      <c r="M17" s="19">
        <v>238881</v>
      </c>
      <c r="N17" s="29">
        <v>94.13806964170305</v>
      </c>
    </row>
    <row r="18" spans="1:14" s="30" customFormat="1" ht="10.5" customHeight="1">
      <c r="A18" s="19" t="s">
        <v>61</v>
      </c>
      <c r="B18" s="27">
        <v>31143</v>
      </c>
      <c r="C18" s="31">
        <v>13.095308176841115</v>
      </c>
      <c r="D18" s="27">
        <v>153652</v>
      </c>
      <c r="E18" s="35">
        <v>64.6090708020419</v>
      </c>
      <c r="F18" s="27">
        <v>156</v>
      </c>
      <c r="G18" s="31">
        <v>0.0655963804253673</v>
      </c>
      <c r="H18" s="27">
        <v>52867</v>
      </c>
      <c r="I18" s="35">
        <v>22.230024640691624</v>
      </c>
      <c r="J18" s="27">
        <v>237818</v>
      </c>
      <c r="K18" s="28">
        <v>100</v>
      </c>
      <c r="M18" s="19">
        <v>237818</v>
      </c>
      <c r="N18" s="29">
        <v>93.71916329072022</v>
      </c>
    </row>
    <row r="19" spans="1:14" ht="10.5" customHeight="1">
      <c r="A19" s="19" t="s">
        <v>62</v>
      </c>
      <c r="B19" s="27">
        <v>32335</v>
      </c>
      <c r="C19" s="31">
        <v>13.677104438344111</v>
      </c>
      <c r="D19" s="27">
        <v>151910</v>
      </c>
      <c r="E19" s="35">
        <v>64.25510855818321</v>
      </c>
      <c r="F19" s="27">
        <v>136</v>
      </c>
      <c r="G19" s="31">
        <v>0.05752547405643418</v>
      </c>
      <c r="H19" s="27">
        <v>52036</v>
      </c>
      <c r="I19" s="35">
        <v>22.010261529416244</v>
      </c>
      <c r="J19" s="27">
        <v>236417</v>
      </c>
      <c r="K19" s="28">
        <v>100</v>
      </c>
      <c r="M19" s="19">
        <v>236417</v>
      </c>
      <c r="N19" s="29">
        <v>93.16705811882281</v>
      </c>
    </row>
    <row r="20" spans="1:14" s="30" customFormat="1" ht="10.5" customHeight="1">
      <c r="A20" s="19" t="s">
        <v>66</v>
      </c>
      <c r="B20" s="27">
        <v>32333</v>
      </c>
      <c r="C20" s="31">
        <v>13.76159284276296</v>
      </c>
      <c r="D20" s="27">
        <v>150065</v>
      </c>
      <c r="E20" s="35">
        <v>63.87076454239394</v>
      </c>
      <c r="F20" s="27">
        <v>138</v>
      </c>
      <c r="G20" s="31">
        <v>0.05873565126345493</v>
      </c>
      <c r="H20" s="27">
        <v>52415</v>
      </c>
      <c r="I20" s="35">
        <v>22.308906963579638</v>
      </c>
      <c r="J20" s="27">
        <v>234951</v>
      </c>
      <c r="K20" s="28">
        <v>100</v>
      </c>
      <c r="M20" s="19">
        <v>234951</v>
      </c>
      <c r="N20" s="29">
        <v>92.5893377890572</v>
      </c>
    </row>
    <row r="21" spans="1:14" s="30" customFormat="1" ht="10.5" customHeight="1">
      <c r="A21" s="19" t="s">
        <v>67</v>
      </c>
      <c r="B21" s="27">
        <v>32306</v>
      </c>
      <c r="C21" s="31">
        <f aca="true" t="shared" si="0" ref="C21:C27">B21/J21*100</f>
        <v>13.855008320038426</v>
      </c>
      <c r="D21" s="27">
        <v>148253</v>
      </c>
      <c r="E21" s="35">
        <f aca="true" t="shared" si="1" ref="E21:E27">D21/J21*100</f>
        <v>63.58096169351381</v>
      </c>
      <c r="F21" s="27">
        <v>129</v>
      </c>
      <c r="G21" s="31">
        <f aca="true" t="shared" si="2" ref="G21:G27">F21/J21*100</f>
        <v>0.05532396685708404</v>
      </c>
      <c r="H21" s="27">
        <v>52484</v>
      </c>
      <c r="I21" s="35">
        <f aca="true" t="shared" si="3" ref="I21:I27">H21/J21*100</f>
        <v>22.508706019590687</v>
      </c>
      <c r="J21" s="27">
        <f aca="true" t="shared" si="4" ref="J21:J27">SUM(H21,F21,D21,B21)</f>
        <v>233172</v>
      </c>
      <c r="K21" s="28">
        <v>100</v>
      </c>
      <c r="M21" s="19">
        <f aca="true" t="shared" si="5" ref="M21:M27">SUM(J21)</f>
        <v>233172</v>
      </c>
      <c r="N21" s="29">
        <f>M21/M12*100</f>
        <v>91.88827062217248</v>
      </c>
    </row>
    <row r="22" spans="1:14" s="30" customFormat="1" ht="10.5" customHeight="1">
      <c r="A22" s="19" t="s">
        <v>68</v>
      </c>
      <c r="B22" s="27">
        <v>32406</v>
      </c>
      <c r="C22" s="35">
        <f t="shared" si="0"/>
        <v>13.925546497986756</v>
      </c>
      <c r="D22" s="27">
        <v>147480</v>
      </c>
      <c r="E22" s="35">
        <f t="shared" si="1"/>
        <v>63.375288450382236</v>
      </c>
      <c r="F22" s="27">
        <v>117</v>
      </c>
      <c r="G22" s="31">
        <f t="shared" si="2"/>
        <v>0.050277385060311375</v>
      </c>
      <c r="H22" s="27">
        <v>52706</v>
      </c>
      <c r="I22" s="35">
        <f t="shared" si="3"/>
        <v>22.648887666570698</v>
      </c>
      <c r="J22" s="27">
        <f t="shared" si="4"/>
        <v>232709</v>
      </c>
      <c r="K22" s="28">
        <v>100</v>
      </c>
      <c r="M22" s="19">
        <f t="shared" si="5"/>
        <v>232709</v>
      </c>
      <c r="N22" s="29">
        <f aca="true" t="shared" si="6" ref="N22:N27">M22/$M$12*100</f>
        <v>91.70581188228061</v>
      </c>
    </row>
    <row r="23" spans="1:14" s="30" customFormat="1" ht="10.5" customHeight="1">
      <c r="A23" s="19" t="s">
        <v>89</v>
      </c>
      <c r="B23" s="27">
        <v>32706</v>
      </c>
      <c r="C23" s="35">
        <f t="shared" si="0"/>
        <v>14.01621640153593</v>
      </c>
      <c r="D23" s="27">
        <v>147282</v>
      </c>
      <c r="E23" s="35">
        <f t="shared" si="1"/>
        <v>63.11797174986287</v>
      </c>
      <c r="F23" s="27">
        <v>129</v>
      </c>
      <c r="G23" s="31">
        <f t="shared" si="2"/>
        <v>0.055283187054306085</v>
      </c>
      <c r="H23" s="27">
        <v>53227</v>
      </c>
      <c r="I23" s="35">
        <f t="shared" si="3"/>
        <v>22.8105286615469</v>
      </c>
      <c r="J23" s="27">
        <f t="shared" si="4"/>
        <v>233344</v>
      </c>
      <c r="K23" s="28">
        <v>100</v>
      </c>
      <c r="M23" s="19">
        <f t="shared" si="5"/>
        <v>233344</v>
      </c>
      <c r="N23" s="29">
        <f t="shared" si="6"/>
        <v>91.95605227068523</v>
      </c>
    </row>
    <row r="24" spans="1:14" s="30" customFormat="1" ht="10.5" customHeight="1">
      <c r="A24" s="19" t="s">
        <v>93</v>
      </c>
      <c r="B24" s="27">
        <v>33278</v>
      </c>
      <c r="C24" s="35">
        <f t="shared" si="0"/>
        <v>14.010019786974276</v>
      </c>
      <c r="D24" s="27">
        <v>149572</v>
      </c>
      <c r="E24" s="35">
        <f t="shared" si="1"/>
        <v>62.96973013935082</v>
      </c>
      <c r="F24" s="27">
        <v>140</v>
      </c>
      <c r="G24" s="31">
        <f t="shared" si="2"/>
        <v>0.058939923378099605</v>
      </c>
      <c r="H24" s="27">
        <v>54540</v>
      </c>
      <c r="I24" s="35">
        <f t="shared" si="3"/>
        <v>22.961310150296804</v>
      </c>
      <c r="J24" s="27">
        <f t="shared" si="4"/>
        <v>237530</v>
      </c>
      <c r="K24" s="28">
        <f>SUM(I24,G24,E24,C24)</f>
        <v>100</v>
      </c>
      <c r="M24" s="19">
        <f t="shared" si="5"/>
        <v>237530</v>
      </c>
      <c r="N24" s="29">
        <f t="shared" si="6"/>
        <v>93.60566843739655</v>
      </c>
    </row>
    <row r="25" spans="1:14" s="30" customFormat="1" ht="10.5" customHeight="1">
      <c r="A25" s="19" t="s">
        <v>94</v>
      </c>
      <c r="B25" s="27">
        <v>34436</v>
      </c>
      <c r="C25" s="35">
        <f t="shared" si="0"/>
        <v>14.143139944636566</v>
      </c>
      <c r="D25" s="27">
        <v>152535</v>
      </c>
      <c r="E25" s="35">
        <f t="shared" si="1"/>
        <v>62.64734148725574</v>
      </c>
      <c r="F25" s="27">
        <v>151</v>
      </c>
      <c r="G25" s="31">
        <f t="shared" si="2"/>
        <v>0.06201690474039148</v>
      </c>
      <c r="H25" s="27">
        <v>56360</v>
      </c>
      <c r="I25" s="35">
        <f t="shared" si="3"/>
        <v>23.14750166336731</v>
      </c>
      <c r="J25" s="27">
        <f t="shared" si="4"/>
        <v>243482</v>
      </c>
      <c r="K25" s="28">
        <f>SUM(I25,G25,E25,C25)</f>
        <v>100</v>
      </c>
      <c r="M25" s="19">
        <f t="shared" si="5"/>
        <v>243482</v>
      </c>
      <c r="N25" s="29">
        <f t="shared" si="6"/>
        <v>95.95122873941897</v>
      </c>
    </row>
    <row r="26" spans="1:14" s="30" customFormat="1" ht="10.5" customHeight="1">
      <c r="A26" s="19" t="s">
        <v>101</v>
      </c>
      <c r="B26" s="27">
        <v>35855</v>
      </c>
      <c r="C26" s="35">
        <f>B26/J26*100</f>
        <v>14.319604139126408</v>
      </c>
      <c r="D26" s="27">
        <v>156775</v>
      </c>
      <c r="E26" s="35">
        <f>D26/J26*100</f>
        <v>62.61207471514552</v>
      </c>
      <c r="F26" s="27">
        <v>147</v>
      </c>
      <c r="G26" s="31">
        <f>F26/J26*100</f>
        <v>0.05870818040584526</v>
      </c>
      <c r="H26" s="27">
        <v>57614</v>
      </c>
      <c r="I26" s="35">
        <f>H26/J26*100</f>
        <v>23.009612965322233</v>
      </c>
      <c r="J26" s="27">
        <f>SUM(H26,F26,D26,B26)</f>
        <v>250391</v>
      </c>
      <c r="K26" s="28">
        <f>SUM(I26,G26,E26,C26)</f>
        <v>100.00000000000001</v>
      </c>
      <c r="M26" s="19">
        <f>SUM(J26)</f>
        <v>250391</v>
      </c>
      <c r="N26" s="29">
        <f t="shared" si="6"/>
        <v>98.67392298113148</v>
      </c>
    </row>
    <row r="27" spans="1:14" s="30" customFormat="1" ht="10.5" customHeight="1">
      <c r="A27" s="19" t="s">
        <v>115</v>
      </c>
      <c r="B27" s="27">
        <v>37102</v>
      </c>
      <c r="C27" s="35">
        <f t="shared" si="0"/>
        <v>14.412797563552736</v>
      </c>
      <c r="D27" s="27">
        <v>160371</v>
      </c>
      <c r="E27" s="35">
        <f t="shared" si="1"/>
        <v>62.298387096774185</v>
      </c>
      <c r="F27" s="27">
        <v>153</v>
      </c>
      <c r="G27" s="31">
        <f t="shared" si="2"/>
        <v>0.05943501771396607</v>
      </c>
      <c r="H27" s="27">
        <v>59798</v>
      </c>
      <c r="I27" s="35">
        <f t="shared" si="3"/>
        <v>23.229380321959102</v>
      </c>
      <c r="J27" s="27">
        <f t="shared" si="4"/>
        <v>257424</v>
      </c>
      <c r="K27" s="28">
        <f>SUM(I27,G27,E27,C27)</f>
        <v>100</v>
      </c>
      <c r="M27" s="19">
        <f t="shared" si="5"/>
        <v>257424</v>
      </c>
      <c r="N27" s="29">
        <f t="shared" si="6"/>
        <v>101.44548306246945</v>
      </c>
    </row>
    <row r="28" spans="1:14" s="30" customFormat="1" ht="10.5" customHeight="1">
      <c r="A28" s="36" t="s">
        <v>174</v>
      </c>
      <c r="B28" s="37">
        <v>38106</v>
      </c>
      <c r="C28" s="39">
        <f>B28/J28*100</f>
        <v>14.510877636584501</v>
      </c>
      <c r="D28" s="37">
        <v>163078</v>
      </c>
      <c r="E28" s="39">
        <f>D28/J28*100</f>
        <v>62.100585294151244</v>
      </c>
      <c r="F28" s="37">
        <v>143</v>
      </c>
      <c r="G28" s="38">
        <f>F28/J28*100</f>
        <v>0.054454823440707074</v>
      </c>
      <c r="H28" s="37">
        <v>61276</v>
      </c>
      <c r="I28" s="39">
        <f>H28/J28*100</f>
        <v>23.33408224582354</v>
      </c>
      <c r="J28" s="37">
        <f>SUM(H28,F28,D28,B28)</f>
        <v>262603</v>
      </c>
      <c r="K28" s="40">
        <f>SUM(I28,G28,E28,C28)</f>
        <v>99.99999999999999</v>
      </c>
      <c r="M28" s="36">
        <f>SUM(J28)</f>
        <v>262603</v>
      </c>
      <c r="N28" s="41">
        <f>M28/$M$12*100</f>
        <v>103.48642002553635</v>
      </c>
    </row>
    <row r="29" spans="1:14" ht="10.5" customHeight="1">
      <c r="A29" s="2"/>
      <c r="B29" s="2"/>
      <c r="C29" s="3"/>
      <c r="D29" s="2"/>
      <c r="E29" s="3"/>
      <c r="F29" s="2"/>
      <c r="G29" s="3"/>
      <c r="H29" s="2"/>
      <c r="I29" s="3"/>
      <c r="J29" s="2"/>
      <c r="K29" s="4"/>
      <c r="M29" s="2"/>
      <c r="N29" s="3"/>
    </row>
    <row r="30" spans="1:14" ht="12.75" customHeight="1">
      <c r="A30" s="6" t="s">
        <v>72</v>
      </c>
      <c r="B30" s="7"/>
      <c r="C30" s="8"/>
      <c r="D30" s="7"/>
      <c r="E30" s="8"/>
      <c r="F30" s="7"/>
      <c r="G30" s="9"/>
      <c r="H30" s="7"/>
      <c r="I30" s="8"/>
      <c r="J30" s="7"/>
      <c r="K30" s="10"/>
      <c r="L30" s="9"/>
      <c r="M30" s="7"/>
      <c r="N30" s="8"/>
    </row>
    <row r="31" spans="1:14" ht="10.5" customHeight="1">
      <c r="A31" s="6" t="s">
        <v>88</v>
      </c>
      <c r="B31" s="7"/>
      <c r="C31" s="8"/>
      <c r="D31" s="7"/>
      <c r="E31" s="8"/>
      <c r="F31" s="7"/>
      <c r="G31" s="9"/>
      <c r="H31" s="7"/>
      <c r="I31" s="8"/>
      <c r="J31" s="7"/>
      <c r="K31" s="10"/>
      <c r="L31" s="9"/>
      <c r="M31" s="7"/>
      <c r="N31" s="8"/>
    </row>
    <row r="32" spans="1:14" ht="10.5" customHeight="1">
      <c r="A32" s="2"/>
      <c r="B32" s="2"/>
      <c r="C32" s="3"/>
      <c r="D32" s="2"/>
      <c r="E32" s="3"/>
      <c r="F32" s="2"/>
      <c r="G32" s="3"/>
      <c r="H32" s="2"/>
      <c r="I32" s="3"/>
      <c r="J32" s="2"/>
      <c r="K32" s="4"/>
      <c r="M32" s="2"/>
      <c r="N32" s="3"/>
    </row>
    <row r="33" spans="1:14" ht="10.5" customHeight="1">
      <c r="A33" s="11"/>
      <c r="B33" s="12" t="s">
        <v>7</v>
      </c>
      <c r="C33" s="13"/>
      <c r="D33" s="12" t="s">
        <v>6</v>
      </c>
      <c r="E33" s="13"/>
      <c r="F33" s="12" t="s">
        <v>0</v>
      </c>
      <c r="G33" s="13"/>
      <c r="H33" s="12" t="s">
        <v>1</v>
      </c>
      <c r="I33" s="13"/>
      <c r="J33" s="12" t="s">
        <v>4</v>
      </c>
      <c r="K33" s="14"/>
      <c r="M33" s="12" t="s">
        <v>12</v>
      </c>
      <c r="N33" s="15"/>
    </row>
    <row r="34" spans="1:14" ht="10.5" customHeight="1">
      <c r="A34" s="16" t="s">
        <v>13</v>
      </c>
      <c r="B34" s="17" t="s">
        <v>5</v>
      </c>
      <c r="C34" s="18"/>
      <c r="D34" s="16" t="s">
        <v>8</v>
      </c>
      <c r="E34" s="8"/>
      <c r="F34" s="19"/>
      <c r="G34" s="3"/>
      <c r="H34" s="454" t="str">
        <f>"+ VGC"</f>
        <v>+ VGC</v>
      </c>
      <c r="I34" s="455"/>
      <c r="J34" s="19"/>
      <c r="K34" s="20"/>
      <c r="M34" s="16" t="s">
        <v>11</v>
      </c>
      <c r="N34" s="21"/>
    </row>
    <row r="35" spans="1:14" ht="10.5" customHeight="1">
      <c r="A35" s="22"/>
      <c r="B35" s="23" t="s">
        <v>14</v>
      </c>
      <c r="C35" s="24" t="s">
        <v>15</v>
      </c>
      <c r="D35" s="23" t="s">
        <v>14</v>
      </c>
      <c r="E35" s="24" t="s">
        <v>15</v>
      </c>
      <c r="F35" s="23" t="s">
        <v>14</v>
      </c>
      <c r="G35" s="24" t="s">
        <v>15</v>
      </c>
      <c r="H35" s="23" t="s">
        <v>14</v>
      </c>
      <c r="I35" s="24" t="s">
        <v>15</v>
      </c>
      <c r="J35" s="23" t="s">
        <v>14</v>
      </c>
      <c r="K35" s="25" t="s">
        <v>15</v>
      </c>
      <c r="L35" s="26"/>
      <c r="M35" s="23" t="s">
        <v>14</v>
      </c>
      <c r="N35" s="25" t="s">
        <v>15</v>
      </c>
    </row>
    <row r="36" spans="1:16" ht="10.5" customHeight="1">
      <c r="A36" s="19" t="s">
        <v>18</v>
      </c>
      <c r="B36" s="19">
        <v>317</v>
      </c>
      <c r="C36" s="42">
        <v>22.4345364472753</v>
      </c>
      <c r="D36" s="19">
        <v>1012</v>
      </c>
      <c r="E36" s="42">
        <v>71.6206652512385</v>
      </c>
      <c r="F36" s="19">
        <v>6</v>
      </c>
      <c r="G36" s="42">
        <v>0.42462845010615713</v>
      </c>
      <c r="H36" s="19">
        <v>78</v>
      </c>
      <c r="I36" s="42">
        <v>5.520169851380043</v>
      </c>
      <c r="J36" s="19">
        <v>1413</v>
      </c>
      <c r="K36" s="43">
        <v>100</v>
      </c>
      <c r="L36" s="32"/>
      <c r="M36" s="19">
        <v>1413</v>
      </c>
      <c r="N36" s="44">
        <v>82.1034282393957</v>
      </c>
      <c r="O36" s="32"/>
      <c r="P36" s="45"/>
    </row>
    <row r="37" spans="1:16" ht="10.5" customHeight="1">
      <c r="A37" s="19" t="s">
        <v>19</v>
      </c>
      <c r="B37" s="19">
        <v>340</v>
      </c>
      <c r="C37" s="42">
        <v>22.546419098143236</v>
      </c>
      <c r="D37" s="19">
        <v>1058</v>
      </c>
      <c r="E37" s="42">
        <v>70.15915119363395</v>
      </c>
      <c r="F37" s="19">
        <v>11</v>
      </c>
      <c r="G37" s="42">
        <v>0.7294429708222812</v>
      </c>
      <c r="H37" s="19">
        <v>99</v>
      </c>
      <c r="I37" s="42">
        <v>6.56498673740053</v>
      </c>
      <c r="J37" s="19">
        <v>1508</v>
      </c>
      <c r="K37" s="43">
        <v>100</v>
      </c>
      <c r="L37" s="30"/>
      <c r="M37" s="19">
        <v>1508</v>
      </c>
      <c r="N37" s="44">
        <v>87.62347472399767</v>
      </c>
      <c r="O37" s="30"/>
      <c r="P37" s="45"/>
    </row>
    <row r="38" spans="1:16" s="30" customFormat="1" ht="10.5" customHeight="1">
      <c r="A38" s="19" t="s">
        <v>20</v>
      </c>
      <c r="B38" s="19">
        <v>388</v>
      </c>
      <c r="C38" s="42">
        <v>23.789086450030656</v>
      </c>
      <c r="D38" s="19">
        <v>1128</v>
      </c>
      <c r="E38" s="42">
        <v>69.16002452483139</v>
      </c>
      <c r="F38" s="19">
        <v>8</v>
      </c>
      <c r="G38" s="42">
        <v>0.4904966278356836</v>
      </c>
      <c r="H38" s="19">
        <v>107</v>
      </c>
      <c r="I38" s="42">
        <v>6.560392397302269</v>
      </c>
      <c r="J38" s="19">
        <v>1631</v>
      </c>
      <c r="K38" s="43">
        <v>100</v>
      </c>
      <c r="M38" s="19">
        <v>1631</v>
      </c>
      <c r="N38" s="44">
        <v>94.77048227774549</v>
      </c>
      <c r="P38" s="45"/>
    </row>
    <row r="39" spans="1:16" s="30" customFormat="1" ht="10.5" customHeight="1">
      <c r="A39" s="19" t="s">
        <v>21</v>
      </c>
      <c r="B39" s="19">
        <v>425</v>
      </c>
      <c r="C39" s="46">
        <v>24.694944799535154</v>
      </c>
      <c r="D39" s="19">
        <v>1175</v>
      </c>
      <c r="E39" s="46">
        <v>68.27425915165601</v>
      </c>
      <c r="F39" s="47">
        <v>0</v>
      </c>
      <c r="G39" s="48">
        <v>0</v>
      </c>
      <c r="H39" s="19">
        <v>121</v>
      </c>
      <c r="I39" s="46">
        <v>7.030796048808832</v>
      </c>
      <c r="J39" s="19">
        <v>1721</v>
      </c>
      <c r="K39" s="43">
        <v>100</v>
      </c>
      <c r="M39" s="33">
        <v>1721</v>
      </c>
      <c r="N39" s="34">
        <v>100</v>
      </c>
      <c r="P39" s="45"/>
    </row>
    <row r="40" spans="1:16" s="30" customFormat="1" ht="10.5" customHeight="1">
      <c r="A40" s="19" t="s">
        <v>22</v>
      </c>
      <c r="B40" s="19">
        <v>420</v>
      </c>
      <c r="C40" s="46">
        <v>23.54260089686099</v>
      </c>
      <c r="D40" s="19">
        <v>1246</v>
      </c>
      <c r="E40" s="46">
        <v>69.84304932735425</v>
      </c>
      <c r="F40" s="47">
        <v>0</v>
      </c>
      <c r="G40" s="48">
        <v>0</v>
      </c>
      <c r="H40" s="19">
        <v>118</v>
      </c>
      <c r="I40" s="46">
        <v>6.614349775784753</v>
      </c>
      <c r="J40" s="19">
        <v>1784</v>
      </c>
      <c r="K40" s="43">
        <v>100</v>
      </c>
      <c r="M40" s="19">
        <v>1784</v>
      </c>
      <c r="N40" s="44">
        <v>103.66066240557814</v>
      </c>
      <c r="P40" s="46"/>
    </row>
    <row r="41" spans="1:16" s="30" customFormat="1" ht="10.5" customHeight="1">
      <c r="A41" s="19" t="s">
        <v>23</v>
      </c>
      <c r="B41" s="19">
        <v>456</v>
      </c>
      <c r="C41" s="46">
        <v>25.179458862506905</v>
      </c>
      <c r="D41" s="19">
        <v>1233</v>
      </c>
      <c r="E41" s="46">
        <v>68.08393152954169</v>
      </c>
      <c r="F41" s="47">
        <v>0</v>
      </c>
      <c r="G41" s="48">
        <v>0</v>
      </c>
      <c r="H41" s="19">
        <v>122</v>
      </c>
      <c r="I41" s="46">
        <v>6.736609607951408</v>
      </c>
      <c r="J41" s="19">
        <v>1811</v>
      </c>
      <c r="K41" s="43">
        <v>100</v>
      </c>
      <c r="M41" s="19">
        <v>1811</v>
      </c>
      <c r="N41" s="44">
        <v>105.22951772225451</v>
      </c>
      <c r="P41" s="46"/>
    </row>
    <row r="42" spans="1:16" s="30" customFormat="1" ht="10.5" customHeight="1">
      <c r="A42" s="19" t="s">
        <v>24</v>
      </c>
      <c r="B42" s="19">
        <v>472</v>
      </c>
      <c r="C42" s="46">
        <v>26.516853932584272</v>
      </c>
      <c r="D42" s="19">
        <v>1177</v>
      </c>
      <c r="E42" s="46">
        <v>66.12359550561798</v>
      </c>
      <c r="F42" s="47">
        <v>0</v>
      </c>
      <c r="G42" s="48">
        <v>0</v>
      </c>
      <c r="H42" s="19">
        <v>131</v>
      </c>
      <c r="I42" s="46">
        <v>7.359550561797752</v>
      </c>
      <c r="J42" s="19">
        <v>1780</v>
      </c>
      <c r="K42" s="43">
        <v>100</v>
      </c>
      <c r="M42" s="19">
        <v>1780</v>
      </c>
      <c r="N42" s="44">
        <v>103.42823939570019</v>
      </c>
      <c r="P42" s="46"/>
    </row>
    <row r="43" spans="1:16" s="30" customFormat="1" ht="10.5" customHeight="1">
      <c r="A43" s="19" t="s">
        <v>25</v>
      </c>
      <c r="B43" s="19">
        <v>467</v>
      </c>
      <c r="C43" s="46">
        <v>26.428975664968874</v>
      </c>
      <c r="D43" s="19">
        <v>1178</v>
      </c>
      <c r="E43" s="46">
        <v>66.66666666666666</v>
      </c>
      <c r="F43" s="47">
        <v>0</v>
      </c>
      <c r="G43" s="48">
        <v>0</v>
      </c>
      <c r="H43" s="19">
        <v>122</v>
      </c>
      <c r="I43" s="46">
        <v>6.90435766836446</v>
      </c>
      <c r="J43" s="19">
        <v>1767</v>
      </c>
      <c r="K43" s="43">
        <v>100</v>
      </c>
      <c r="M43" s="19">
        <v>1767</v>
      </c>
      <c r="N43" s="44">
        <v>102.67286461359674</v>
      </c>
      <c r="P43" s="46"/>
    </row>
    <row r="44" spans="1:16" s="30" customFormat="1" ht="10.5" customHeight="1">
      <c r="A44" s="19" t="s">
        <v>26</v>
      </c>
      <c r="B44" s="19">
        <v>471</v>
      </c>
      <c r="C44" s="46">
        <v>27.689594356261022</v>
      </c>
      <c r="D44" s="19">
        <v>1105</v>
      </c>
      <c r="E44" s="46">
        <v>64.9617871840094</v>
      </c>
      <c r="F44" s="47">
        <v>0</v>
      </c>
      <c r="G44" s="48">
        <v>0</v>
      </c>
      <c r="H44" s="19">
        <v>125</v>
      </c>
      <c r="I44" s="46">
        <v>7.348618459729571</v>
      </c>
      <c r="J44" s="19">
        <v>1701</v>
      </c>
      <c r="K44" s="43">
        <v>100</v>
      </c>
      <c r="M44" s="19">
        <v>1701</v>
      </c>
      <c r="N44" s="44">
        <v>98.83788495061012</v>
      </c>
      <c r="P44" s="46"/>
    </row>
    <row r="45" spans="1:14" s="30" customFormat="1" ht="10.5" customHeight="1">
      <c r="A45" s="19" t="s">
        <v>61</v>
      </c>
      <c r="B45" s="19">
        <v>490</v>
      </c>
      <c r="C45" s="46">
        <v>29.062870699881376</v>
      </c>
      <c r="D45" s="19">
        <v>1086</v>
      </c>
      <c r="E45" s="46">
        <v>64.41281138790036</v>
      </c>
      <c r="F45" s="47">
        <v>0</v>
      </c>
      <c r="G45" s="48">
        <v>0</v>
      </c>
      <c r="H45" s="19">
        <v>110</v>
      </c>
      <c r="I45" s="46">
        <v>6.524317912218268</v>
      </c>
      <c r="J45" s="19">
        <v>1686</v>
      </c>
      <c r="K45" s="43">
        <v>100</v>
      </c>
      <c r="M45" s="19">
        <v>1686</v>
      </c>
      <c r="N45" s="44">
        <v>97.96629866356768</v>
      </c>
    </row>
    <row r="46" spans="1:14" ht="10.5" customHeight="1">
      <c r="A46" s="19" t="s">
        <v>62</v>
      </c>
      <c r="B46" s="19">
        <v>522</v>
      </c>
      <c r="C46" s="31">
        <v>30.243337195828502</v>
      </c>
      <c r="D46" s="19">
        <v>1098</v>
      </c>
      <c r="E46" s="31">
        <v>63.61529548088064</v>
      </c>
      <c r="F46" s="47">
        <v>0</v>
      </c>
      <c r="G46" s="90">
        <v>0</v>
      </c>
      <c r="H46" s="19">
        <v>106</v>
      </c>
      <c r="I46" s="31">
        <v>6.1413673232908454</v>
      </c>
      <c r="J46" s="19">
        <v>1726</v>
      </c>
      <c r="K46" s="43">
        <v>100</v>
      </c>
      <c r="M46" s="19">
        <v>1726</v>
      </c>
      <c r="N46" s="29">
        <v>100.29052876234746</v>
      </c>
    </row>
    <row r="47" spans="1:14" s="30" customFormat="1" ht="10.5" customHeight="1">
      <c r="A47" s="19" t="s">
        <v>66</v>
      </c>
      <c r="B47" s="19">
        <v>519</v>
      </c>
      <c r="C47" s="31">
        <v>30.174418604651166</v>
      </c>
      <c r="D47" s="19">
        <v>1083</v>
      </c>
      <c r="E47" s="31">
        <v>62.96511627906977</v>
      </c>
      <c r="F47" s="47">
        <v>0</v>
      </c>
      <c r="G47" s="90">
        <v>0</v>
      </c>
      <c r="H47" s="19">
        <v>118</v>
      </c>
      <c r="I47" s="31">
        <v>6.86046511627907</v>
      </c>
      <c r="J47" s="19">
        <v>1720</v>
      </c>
      <c r="K47" s="43">
        <v>100</v>
      </c>
      <c r="M47" s="19">
        <v>1720</v>
      </c>
      <c r="N47" s="29">
        <v>99.9418942475305</v>
      </c>
    </row>
    <row r="48" spans="1:14" s="30" customFormat="1" ht="10.5" customHeight="1">
      <c r="A48" s="19" t="s">
        <v>67</v>
      </c>
      <c r="B48" s="19">
        <v>552</v>
      </c>
      <c r="C48" s="31">
        <f aca="true" t="shared" si="7" ref="C48:C54">B48/J48*100</f>
        <v>30.82077051926298</v>
      </c>
      <c r="D48" s="19">
        <v>1110</v>
      </c>
      <c r="E48" s="31">
        <f aca="true" t="shared" si="8" ref="E48:E54">D48/J48*100</f>
        <v>61.97654941373534</v>
      </c>
      <c r="F48" s="47">
        <v>0</v>
      </c>
      <c r="G48" s="90">
        <v>0</v>
      </c>
      <c r="H48" s="19">
        <v>129</v>
      </c>
      <c r="I48" s="31">
        <f aca="true" t="shared" si="9" ref="I48:I54">H48/J48*100</f>
        <v>7.202680067001675</v>
      </c>
      <c r="J48" s="19">
        <f aca="true" t="shared" si="10" ref="J48:J54">SUM(H48,F48,D48,B48)</f>
        <v>1791</v>
      </c>
      <c r="K48" s="43">
        <v>100</v>
      </c>
      <c r="M48" s="19">
        <f aca="true" t="shared" si="11" ref="M48:M54">SUM(J48)</f>
        <v>1791</v>
      </c>
      <c r="N48" s="29">
        <f aca="true" t="shared" si="12" ref="N48:N54">M48/$M$39*100</f>
        <v>104.0674026728646</v>
      </c>
    </row>
    <row r="49" spans="1:14" s="30" customFormat="1" ht="10.5" customHeight="1">
      <c r="A49" s="19" t="s">
        <v>68</v>
      </c>
      <c r="B49" s="19">
        <v>537</v>
      </c>
      <c r="C49" s="31">
        <f t="shared" si="7"/>
        <v>29.489291598023065</v>
      </c>
      <c r="D49" s="19">
        <v>1136</v>
      </c>
      <c r="E49" s="31">
        <f t="shared" si="8"/>
        <v>62.38330587589237</v>
      </c>
      <c r="F49" s="47">
        <v>0</v>
      </c>
      <c r="G49" s="90">
        <v>0</v>
      </c>
      <c r="H49" s="19">
        <v>148</v>
      </c>
      <c r="I49" s="31">
        <f t="shared" si="9"/>
        <v>8.12740252608457</v>
      </c>
      <c r="J49" s="19">
        <f t="shared" si="10"/>
        <v>1821</v>
      </c>
      <c r="K49" s="43">
        <v>100</v>
      </c>
      <c r="M49" s="19">
        <f t="shared" si="11"/>
        <v>1821</v>
      </c>
      <c r="N49" s="29">
        <f t="shared" si="12"/>
        <v>105.81057524694945</v>
      </c>
    </row>
    <row r="50" spans="1:14" s="30" customFormat="1" ht="10.5" customHeight="1">
      <c r="A50" s="19" t="s">
        <v>89</v>
      </c>
      <c r="B50" s="19">
        <v>569</v>
      </c>
      <c r="C50" s="31">
        <f t="shared" si="7"/>
        <v>29.837441006816988</v>
      </c>
      <c r="D50" s="19">
        <v>1178</v>
      </c>
      <c r="E50" s="31">
        <f t="shared" si="8"/>
        <v>61.77241740954379</v>
      </c>
      <c r="F50" s="47">
        <v>0</v>
      </c>
      <c r="G50" s="90">
        <v>0</v>
      </c>
      <c r="H50" s="19">
        <f>108+52</f>
        <v>160</v>
      </c>
      <c r="I50" s="31">
        <f t="shared" si="9"/>
        <v>8.390141583639224</v>
      </c>
      <c r="J50" s="19">
        <f t="shared" si="10"/>
        <v>1907</v>
      </c>
      <c r="K50" s="43">
        <v>100</v>
      </c>
      <c r="M50" s="19">
        <f t="shared" si="11"/>
        <v>1907</v>
      </c>
      <c r="N50" s="29">
        <f t="shared" si="12"/>
        <v>110.80766995932598</v>
      </c>
    </row>
    <row r="51" spans="1:14" s="30" customFormat="1" ht="10.5" customHeight="1">
      <c r="A51" s="19" t="s">
        <v>93</v>
      </c>
      <c r="B51" s="19">
        <v>622</v>
      </c>
      <c r="C51" s="31">
        <f t="shared" si="7"/>
        <v>31.897435897435898</v>
      </c>
      <c r="D51" s="19">
        <v>1158</v>
      </c>
      <c r="E51" s="31">
        <f t="shared" si="8"/>
        <v>59.38461538461538</v>
      </c>
      <c r="F51" s="47">
        <v>0</v>
      </c>
      <c r="G51" s="90">
        <v>0</v>
      </c>
      <c r="H51" s="19">
        <v>170</v>
      </c>
      <c r="I51" s="31">
        <f t="shared" si="9"/>
        <v>8.717948717948717</v>
      </c>
      <c r="J51" s="19">
        <f t="shared" si="10"/>
        <v>1950</v>
      </c>
      <c r="K51" s="43">
        <f>SUM(I51,G51,E51,C51)</f>
        <v>100</v>
      </c>
      <c r="M51" s="19">
        <f t="shared" si="11"/>
        <v>1950</v>
      </c>
      <c r="N51" s="29">
        <f t="shared" si="12"/>
        <v>113.30621731551425</v>
      </c>
    </row>
    <row r="52" spans="1:14" s="30" customFormat="1" ht="10.5" customHeight="1">
      <c r="A52" s="19" t="s">
        <v>94</v>
      </c>
      <c r="B52" s="19">
        <v>642</v>
      </c>
      <c r="C52" s="31">
        <f t="shared" si="7"/>
        <v>32.47344461305007</v>
      </c>
      <c r="D52" s="19">
        <v>1147</v>
      </c>
      <c r="E52" s="31">
        <f t="shared" si="8"/>
        <v>58.01719777440566</v>
      </c>
      <c r="F52" s="47">
        <v>0</v>
      </c>
      <c r="G52" s="90">
        <v>0</v>
      </c>
      <c r="H52" s="19">
        <v>188</v>
      </c>
      <c r="I52" s="31">
        <f t="shared" si="9"/>
        <v>9.509357612544258</v>
      </c>
      <c r="J52" s="19">
        <f t="shared" si="10"/>
        <v>1977</v>
      </c>
      <c r="K52" s="43">
        <f>SUM(I52,G52,E52,C52)</f>
        <v>100</v>
      </c>
      <c r="M52" s="19">
        <f t="shared" si="11"/>
        <v>1977</v>
      </c>
      <c r="N52" s="29">
        <f t="shared" si="12"/>
        <v>114.8750726321906</v>
      </c>
    </row>
    <row r="53" spans="1:14" s="30" customFormat="1" ht="10.5" customHeight="1">
      <c r="A53" s="19" t="s">
        <v>101</v>
      </c>
      <c r="B53" s="19">
        <v>609</v>
      </c>
      <c r="C53" s="31">
        <f>B53/J53*100</f>
        <v>31.039755351681958</v>
      </c>
      <c r="D53" s="19">
        <v>1170</v>
      </c>
      <c r="E53" s="31">
        <f>D53/J53*100</f>
        <v>59.63302752293578</v>
      </c>
      <c r="F53" s="47">
        <v>0</v>
      </c>
      <c r="G53" s="90">
        <v>0</v>
      </c>
      <c r="H53" s="19">
        <v>183</v>
      </c>
      <c r="I53" s="31">
        <f>H53/J53*100</f>
        <v>9.327217125382264</v>
      </c>
      <c r="J53" s="19">
        <f>SUM(H53,F53,D53,B53)</f>
        <v>1962</v>
      </c>
      <c r="K53" s="43">
        <f>SUM(I53,G53,E53,C53)</f>
        <v>100</v>
      </c>
      <c r="M53" s="19">
        <f>SUM(J53)</f>
        <v>1962</v>
      </c>
      <c r="N53" s="29">
        <f t="shared" si="12"/>
        <v>114.00348634514816</v>
      </c>
    </row>
    <row r="54" spans="1:14" s="30" customFormat="1" ht="10.5" customHeight="1">
      <c r="A54" s="19" t="s">
        <v>115</v>
      </c>
      <c r="B54" s="19">
        <v>638</v>
      </c>
      <c r="C54" s="31">
        <f t="shared" si="7"/>
        <v>32.303797468354425</v>
      </c>
      <c r="D54" s="19">
        <v>1147</v>
      </c>
      <c r="E54" s="31">
        <f t="shared" si="8"/>
        <v>58.07594936708861</v>
      </c>
      <c r="F54" s="47">
        <v>0</v>
      </c>
      <c r="G54" s="90">
        <v>0</v>
      </c>
      <c r="H54" s="19">
        <v>190</v>
      </c>
      <c r="I54" s="31">
        <f t="shared" si="9"/>
        <v>9.620253164556962</v>
      </c>
      <c r="J54" s="19">
        <f t="shared" si="10"/>
        <v>1975</v>
      </c>
      <c r="K54" s="43">
        <f>SUM(I54,G54,E54,C54)</f>
        <v>100</v>
      </c>
      <c r="M54" s="19">
        <f t="shared" si="11"/>
        <v>1975</v>
      </c>
      <c r="N54" s="29">
        <f t="shared" si="12"/>
        <v>114.7588611272516</v>
      </c>
    </row>
    <row r="55" spans="1:14" s="30" customFormat="1" ht="10.5" customHeight="1">
      <c r="A55" s="36" t="s">
        <v>174</v>
      </c>
      <c r="B55" s="36">
        <v>637</v>
      </c>
      <c r="C55" s="38">
        <f>B55/J55*100</f>
        <v>32.07452165156093</v>
      </c>
      <c r="D55" s="36">
        <v>1156</v>
      </c>
      <c r="E55" s="38">
        <f>D55/J55*100</f>
        <v>58.20745216515609</v>
      </c>
      <c r="F55" s="50">
        <v>0</v>
      </c>
      <c r="G55" s="89">
        <v>0</v>
      </c>
      <c r="H55" s="36">
        <v>193</v>
      </c>
      <c r="I55" s="38">
        <f>H55/J55*100</f>
        <v>9.718026183282982</v>
      </c>
      <c r="J55" s="36">
        <f>SUM(H55,F55,D55,B55)</f>
        <v>1986</v>
      </c>
      <c r="K55" s="52">
        <f>SUM(I55,G55,E55,C55)</f>
        <v>100</v>
      </c>
      <c r="M55" s="36">
        <f>SUM(J55)</f>
        <v>1986</v>
      </c>
      <c r="N55" s="41">
        <f>M55/$M$39*100</f>
        <v>115.39802440441605</v>
      </c>
    </row>
    <row r="56" spans="1:16" ht="10.5" customHeight="1">
      <c r="A56" s="53"/>
      <c r="B56" s="53"/>
      <c r="C56" s="31"/>
      <c r="D56" s="53"/>
      <c r="E56" s="31"/>
      <c r="F56" s="48"/>
      <c r="G56" s="48"/>
      <c r="H56" s="53"/>
      <c r="I56" s="31"/>
      <c r="J56" s="53"/>
      <c r="K56" s="91"/>
      <c r="M56" s="53"/>
      <c r="N56" s="46"/>
      <c r="P56" s="42"/>
    </row>
    <row r="57" spans="1:14" ht="10.5" customHeight="1">
      <c r="A57" s="6" t="s">
        <v>71</v>
      </c>
      <c r="B57" s="7"/>
      <c r="C57" s="8"/>
      <c r="D57" s="7"/>
      <c r="E57" s="8"/>
      <c r="F57" s="7"/>
      <c r="G57" s="9"/>
      <c r="H57" s="7"/>
      <c r="I57" s="8"/>
      <c r="J57" s="7"/>
      <c r="K57" s="10"/>
      <c r="L57" s="9"/>
      <c r="M57" s="7"/>
      <c r="N57" s="8"/>
    </row>
    <row r="58" spans="1:14" ht="10.5" customHeight="1">
      <c r="A58" s="6" t="s">
        <v>88</v>
      </c>
      <c r="B58" s="7"/>
      <c r="C58" s="8"/>
      <c r="D58" s="7"/>
      <c r="E58" s="8"/>
      <c r="F58" s="7"/>
      <c r="G58" s="9"/>
      <c r="H58" s="7"/>
      <c r="I58" s="8"/>
      <c r="J58" s="7"/>
      <c r="K58" s="10"/>
      <c r="L58" s="9"/>
      <c r="M58" s="7"/>
      <c r="N58" s="8"/>
    </row>
    <row r="59" spans="1:14" ht="10.5" customHeight="1">
      <c r="A59" s="2"/>
      <c r="B59" s="2"/>
      <c r="C59" s="3"/>
      <c r="D59" s="2"/>
      <c r="E59" s="3"/>
      <c r="F59" s="2"/>
      <c r="G59" s="3"/>
      <c r="H59" s="2"/>
      <c r="I59" s="3"/>
      <c r="J59" s="2"/>
      <c r="K59" s="4"/>
      <c r="M59" s="2"/>
      <c r="N59" s="3"/>
    </row>
    <row r="60" spans="1:14" ht="10.5" customHeight="1">
      <c r="A60" s="11"/>
      <c r="B60" s="12" t="s">
        <v>7</v>
      </c>
      <c r="C60" s="13"/>
      <c r="D60" s="12" t="s">
        <v>6</v>
      </c>
      <c r="E60" s="13"/>
      <c r="F60" s="12" t="s">
        <v>0</v>
      </c>
      <c r="G60" s="13"/>
      <c r="H60" s="12" t="s">
        <v>1</v>
      </c>
      <c r="I60" s="13"/>
      <c r="J60" s="12" t="s">
        <v>4</v>
      </c>
      <c r="K60" s="14"/>
      <c r="M60" s="12" t="s">
        <v>12</v>
      </c>
      <c r="N60" s="15"/>
    </row>
    <row r="61" spans="1:14" ht="10.5" customHeight="1">
      <c r="A61" s="16" t="s">
        <v>13</v>
      </c>
      <c r="B61" s="17" t="s">
        <v>5</v>
      </c>
      <c r="C61" s="18"/>
      <c r="D61" s="16" t="s">
        <v>8</v>
      </c>
      <c r="E61" s="8"/>
      <c r="F61" s="19"/>
      <c r="G61" s="3"/>
      <c r="H61" s="454" t="str">
        <f>"+VGC"</f>
        <v>+VGC</v>
      </c>
      <c r="I61" s="455"/>
      <c r="J61" s="19"/>
      <c r="K61" s="20"/>
      <c r="M61" s="16" t="s">
        <v>11</v>
      </c>
      <c r="N61" s="21"/>
    </row>
    <row r="62" spans="1:14" ht="10.5" customHeight="1">
      <c r="A62" s="22"/>
      <c r="B62" s="23" t="s">
        <v>14</v>
      </c>
      <c r="C62" s="24" t="s">
        <v>15</v>
      </c>
      <c r="D62" s="23" t="s">
        <v>14</v>
      </c>
      <c r="E62" s="24" t="s">
        <v>15</v>
      </c>
      <c r="F62" s="23" t="s">
        <v>14</v>
      </c>
      <c r="G62" s="24" t="s">
        <v>15</v>
      </c>
      <c r="H62" s="23" t="s">
        <v>14</v>
      </c>
      <c r="I62" s="24" t="s">
        <v>15</v>
      </c>
      <c r="J62" s="23" t="s">
        <v>14</v>
      </c>
      <c r="K62" s="25" t="s">
        <v>15</v>
      </c>
      <c r="L62" s="26"/>
      <c r="M62" s="23" t="s">
        <v>14</v>
      </c>
      <c r="N62" s="25" t="s">
        <v>15</v>
      </c>
    </row>
    <row r="63" spans="1:16" ht="10.5" customHeight="1">
      <c r="A63" s="19" t="s">
        <v>18</v>
      </c>
      <c r="B63" s="19">
        <v>31251</v>
      </c>
      <c r="C63" s="46">
        <v>12.917532974822985</v>
      </c>
      <c r="D63" s="19">
        <v>166767</v>
      </c>
      <c r="E63" s="46">
        <v>68.93277724272198</v>
      </c>
      <c r="F63" s="19">
        <v>281</v>
      </c>
      <c r="G63" s="46">
        <v>0.11615073968593832</v>
      </c>
      <c r="H63" s="19">
        <v>43628</v>
      </c>
      <c r="I63" s="46">
        <v>18.0335390427691</v>
      </c>
      <c r="J63" s="19">
        <v>241927</v>
      </c>
      <c r="K63" s="43">
        <v>100</v>
      </c>
      <c r="L63" s="32"/>
      <c r="M63" s="19">
        <v>241927</v>
      </c>
      <c r="N63" s="44">
        <v>94.69619574364816</v>
      </c>
      <c r="O63" s="32"/>
      <c r="P63" s="2"/>
    </row>
    <row r="64" spans="1:16" s="30" customFormat="1" ht="10.5" customHeight="1">
      <c r="A64" s="19" t="s">
        <v>19</v>
      </c>
      <c r="B64" s="19">
        <v>31847</v>
      </c>
      <c r="C64" s="46">
        <v>12.782824046014474</v>
      </c>
      <c r="D64" s="19">
        <v>171219</v>
      </c>
      <c r="E64" s="46">
        <v>68.724286442508</v>
      </c>
      <c r="F64" s="19">
        <v>277</v>
      </c>
      <c r="G64" s="46">
        <v>0.1111829139556633</v>
      </c>
      <c r="H64" s="19">
        <v>45796</v>
      </c>
      <c r="I64" s="46">
        <v>18.381706597521866</v>
      </c>
      <c r="J64" s="19">
        <v>249139</v>
      </c>
      <c r="K64" s="43">
        <v>100</v>
      </c>
      <c r="M64" s="19">
        <v>249139</v>
      </c>
      <c r="N64" s="44">
        <v>97.51915045189978</v>
      </c>
      <c r="P64" s="2"/>
    </row>
    <row r="65" spans="1:16" s="30" customFormat="1" ht="10.5" customHeight="1">
      <c r="A65" s="19" t="s">
        <v>20</v>
      </c>
      <c r="B65" s="19">
        <v>32390</v>
      </c>
      <c r="C65" s="46">
        <v>12.715374257550122</v>
      </c>
      <c r="D65" s="19">
        <v>174410</v>
      </c>
      <c r="E65" s="46">
        <v>68.46830578139293</v>
      </c>
      <c r="F65" s="19">
        <v>261</v>
      </c>
      <c r="G65" s="46">
        <v>0.10246102751530045</v>
      </c>
      <c r="H65" s="19">
        <v>47670</v>
      </c>
      <c r="I65" s="46">
        <v>18.71385893354166</v>
      </c>
      <c r="J65" s="19">
        <v>254731</v>
      </c>
      <c r="K65" s="43">
        <v>100</v>
      </c>
      <c r="M65" s="19">
        <v>254731</v>
      </c>
      <c r="N65" s="44">
        <v>99.70799719739938</v>
      </c>
      <c r="P65" s="2"/>
    </row>
    <row r="66" spans="1:16" s="30" customFormat="1" ht="10.5" customHeight="1">
      <c r="A66" s="19" t="s">
        <v>21</v>
      </c>
      <c r="B66" s="19">
        <v>32457</v>
      </c>
      <c r="C66" s="46">
        <v>12.7044704611374</v>
      </c>
      <c r="D66" s="19">
        <v>174251</v>
      </c>
      <c r="E66" s="46">
        <v>68.20613988734799</v>
      </c>
      <c r="F66" s="19">
        <v>264</v>
      </c>
      <c r="G66" s="46">
        <v>0.10333611244847873</v>
      </c>
      <c r="H66" s="19">
        <v>48505</v>
      </c>
      <c r="I66" s="46">
        <v>18.986053539066138</v>
      </c>
      <c r="J66" s="19">
        <v>255477</v>
      </c>
      <c r="K66" s="43">
        <v>100</v>
      </c>
      <c r="M66" s="33">
        <v>255477</v>
      </c>
      <c r="N66" s="34">
        <v>100</v>
      </c>
      <c r="P66" s="2"/>
    </row>
    <row r="67" spans="1:14" s="30" customFormat="1" ht="10.5" customHeight="1">
      <c r="A67" s="19" t="s">
        <v>22</v>
      </c>
      <c r="B67" s="19">
        <v>32741</v>
      </c>
      <c r="C67" s="46">
        <v>12.93890761649206</v>
      </c>
      <c r="D67" s="19">
        <v>171149</v>
      </c>
      <c r="E67" s="46">
        <v>67.63633058412996</v>
      </c>
      <c r="F67" s="19">
        <v>255</v>
      </c>
      <c r="G67" s="46">
        <v>0.10077338634145185</v>
      </c>
      <c r="H67" s="19">
        <v>48898</v>
      </c>
      <c r="I67" s="46">
        <v>19.32398841303652</v>
      </c>
      <c r="J67" s="19">
        <v>253043</v>
      </c>
      <c r="K67" s="43">
        <v>100</v>
      </c>
      <c r="M67" s="19">
        <v>253043</v>
      </c>
      <c r="N67" s="44">
        <v>99.0472723571985</v>
      </c>
    </row>
    <row r="68" spans="1:14" s="30" customFormat="1" ht="10.5" customHeight="1">
      <c r="A68" s="19" t="s">
        <v>23</v>
      </c>
      <c r="B68" s="19">
        <v>32442</v>
      </c>
      <c r="C68" s="46">
        <v>13.107084419126114</v>
      </c>
      <c r="D68" s="19">
        <v>165370</v>
      </c>
      <c r="E68" s="46">
        <v>66.81211239722845</v>
      </c>
      <c r="F68" s="19">
        <v>244</v>
      </c>
      <c r="G68" s="46">
        <v>0.09857988404743147</v>
      </c>
      <c r="H68" s="19">
        <v>49459</v>
      </c>
      <c r="I68" s="46">
        <v>19.982223299598004</v>
      </c>
      <c r="J68" s="19">
        <v>247515</v>
      </c>
      <c r="K68" s="43">
        <v>100</v>
      </c>
      <c r="M68" s="19">
        <v>247515</v>
      </c>
      <c r="N68" s="44">
        <v>96.88347679047429</v>
      </c>
    </row>
    <row r="69" spans="1:14" s="30" customFormat="1" ht="10.5" customHeight="1">
      <c r="A69" s="19" t="s">
        <v>24</v>
      </c>
      <c r="B69" s="19">
        <v>31706</v>
      </c>
      <c r="C69" s="46">
        <v>13.06811858825081</v>
      </c>
      <c r="D69" s="19">
        <v>160405</v>
      </c>
      <c r="E69" s="46">
        <v>66.1134032091204</v>
      </c>
      <c r="F69" s="19">
        <v>233</v>
      </c>
      <c r="G69" s="46">
        <v>0.09603455595352421</v>
      </c>
      <c r="H69" s="19">
        <v>50277</v>
      </c>
      <c r="I69" s="46">
        <v>20.722443646675266</v>
      </c>
      <c r="J69" s="19">
        <v>242621</v>
      </c>
      <c r="K69" s="43">
        <v>100</v>
      </c>
      <c r="M69" s="19">
        <v>242621</v>
      </c>
      <c r="N69" s="44">
        <v>94.96784446349378</v>
      </c>
    </row>
    <row r="70" spans="1:14" s="30" customFormat="1" ht="10.5" customHeight="1">
      <c r="A70" s="19" t="s">
        <v>25</v>
      </c>
      <c r="B70" s="19">
        <v>31624</v>
      </c>
      <c r="C70" s="46">
        <v>13.140857829082417</v>
      </c>
      <c r="D70" s="19">
        <v>157454</v>
      </c>
      <c r="E70" s="46">
        <v>65.42754327790105</v>
      </c>
      <c r="F70" s="19">
        <v>148</v>
      </c>
      <c r="G70" s="46">
        <v>0.06149908166911831</v>
      </c>
      <c r="H70" s="19">
        <v>51428</v>
      </c>
      <c r="I70" s="46">
        <v>21.370099811347412</v>
      </c>
      <c r="J70" s="19">
        <v>240654</v>
      </c>
      <c r="K70" s="43">
        <v>100</v>
      </c>
      <c r="M70" s="19">
        <v>240654</v>
      </c>
      <c r="N70" s="44">
        <v>94.19791214081894</v>
      </c>
    </row>
    <row r="71" spans="1:14" s="30" customFormat="1" ht="10.5" customHeight="1">
      <c r="A71" s="19" t="s">
        <v>26</v>
      </c>
      <c r="B71" s="19">
        <v>31498</v>
      </c>
      <c r="C71" s="46">
        <v>13.09241755409798</v>
      </c>
      <c r="D71" s="19">
        <v>156301</v>
      </c>
      <c r="E71" s="46">
        <v>64.96786958292806</v>
      </c>
      <c r="F71" s="19">
        <v>149</v>
      </c>
      <c r="G71" s="46">
        <v>0.061933145455603494</v>
      </c>
      <c r="H71" s="19">
        <v>52634</v>
      </c>
      <c r="I71" s="46">
        <v>21.87777971751835</v>
      </c>
      <c r="J71" s="19">
        <v>240582</v>
      </c>
      <c r="K71" s="43">
        <v>100</v>
      </c>
      <c r="M71" s="19">
        <v>240582</v>
      </c>
      <c r="N71" s="44">
        <v>94.16972956469662</v>
      </c>
    </row>
    <row r="72" spans="1:14" s="30" customFormat="1" ht="10.5" customHeight="1">
      <c r="A72" s="19" t="s">
        <v>61</v>
      </c>
      <c r="B72" s="19">
        <v>31633</v>
      </c>
      <c r="C72" s="46">
        <v>13.207712606052509</v>
      </c>
      <c r="D72" s="19">
        <v>154738</v>
      </c>
      <c r="E72" s="46">
        <v>64.60768922439709</v>
      </c>
      <c r="F72" s="19">
        <v>156</v>
      </c>
      <c r="G72" s="46">
        <v>0.06513461153049636</v>
      </c>
      <c r="H72" s="19">
        <v>52977</v>
      </c>
      <c r="I72" s="46">
        <v>22.11946355801991</v>
      </c>
      <c r="J72" s="19">
        <v>239504</v>
      </c>
      <c r="K72" s="43">
        <v>100</v>
      </c>
      <c r="M72" s="19">
        <v>239504</v>
      </c>
      <c r="N72" s="44">
        <v>93.74777377219867</v>
      </c>
    </row>
    <row r="73" spans="1:14" ht="10.5" customHeight="1">
      <c r="A73" s="19" t="s">
        <v>62</v>
      </c>
      <c r="B73" s="19">
        <v>32857</v>
      </c>
      <c r="C73" s="31">
        <v>13.797172287239182</v>
      </c>
      <c r="D73" s="19">
        <v>153008</v>
      </c>
      <c r="E73" s="46">
        <v>64.2504713554461</v>
      </c>
      <c r="F73" s="19">
        <v>136</v>
      </c>
      <c r="G73" s="46">
        <v>0.057108544026068374</v>
      </c>
      <c r="H73" s="19">
        <v>52142</v>
      </c>
      <c r="I73" s="46">
        <v>21.895247813288655</v>
      </c>
      <c r="J73" s="19">
        <v>238143</v>
      </c>
      <c r="K73" s="43">
        <v>100</v>
      </c>
      <c r="M73" s="19">
        <v>238143</v>
      </c>
      <c r="N73" s="29">
        <v>93.2150447985533</v>
      </c>
    </row>
    <row r="74" spans="1:14" s="30" customFormat="1" ht="10.5" customHeight="1">
      <c r="A74" s="19" t="s">
        <v>66</v>
      </c>
      <c r="B74" s="19">
        <v>32852</v>
      </c>
      <c r="C74" s="31">
        <v>13.880872603741059</v>
      </c>
      <c r="D74" s="19">
        <v>151148</v>
      </c>
      <c r="E74" s="46">
        <v>63.864182768484525</v>
      </c>
      <c r="F74" s="19">
        <v>138</v>
      </c>
      <c r="G74" s="46">
        <v>0.058308791529169186</v>
      </c>
      <c r="H74" s="19">
        <v>52533</v>
      </c>
      <c r="I74" s="46">
        <v>22.196635836245253</v>
      </c>
      <c r="J74" s="19">
        <v>236671</v>
      </c>
      <c r="K74" s="43">
        <v>100</v>
      </c>
      <c r="M74" s="19">
        <v>236671</v>
      </c>
      <c r="N74" s="29">
        <v>92.63886768671935</v>
      </c>
    </row>
    <row r="75" spans="1:14" s="30" customFormat="1" ht="10.5" customHeight="1">
      <c r="A75" s="19" t="s">
        <v>67</v>
      </c>
      <c r="B75" s="19">
        <f aca="true" t="shared" si="13" ref="B75:B82">SUM(B48,B21)</f>
        <v>32858</v>
      </c>
      <c r="C75" s="31">
        <f aca="true" t="shared" si="14" ref="C75:C81">B75/J75*100</f>
        <v>13.984329447615156</v>
      </c>
      <c r="D75" s="19">
        <f aca="true" t="shared" si="15" ref="D75:D82">SUM(D48,D21)</f>
        <v>149363</v>
      </c>
      <c r="E75" s="46">
        <f aca="true" t="shared" si="16" ref="E75:E81">D75/J75*100</f>
        <v>63.56873209824525</v>
      </c>
      <c r="F75" s="19">
        <f aca="true" t="shared" si="17" ref="F75:F82">SUM(F48,F21)</f>
        <v>129</v>
      </c>
      <c r="G75" s="46">
        <f aca="true" t="shared" si="18" ref="G75:G81">F75/J75*100</f>
        <v>0.054902261207083664</v>
      </c>
      <c r="H75" s="19">
        <f aca="true" t="shared" si="19" ref="H75:H82">SUM(H48,H21)</f>
        <v>52613</v>
      </c>
      <c r="I75" s="46">
        <f aca="true" t="shared" si="20" ref="I75:I81">H75/J75*100</f>
        <v>22.392036192932505</v>
      </c>
      <c r="J75" s="19">
        <f aca="true" t="shared" si="21" ref="J75:J82">SUM(J48,J21)</f>
        <v>234963</v>
      </c>
      <c r="K75" s="43">
        <v>100</v>
      </c>
      <c r="M75" s="19">
        <f aca="true" t="shared" si="22" ref="M75:M82">SUM(M48,M21)</f>
        <v>234963</v>
      </c>
      <c r="N75" s="29">
        <f aca="true" t="shared" si="23" ref="N75:N81">M75/$M$66*100</f>
        <v>91.97031435315117</v>
      </c>
    </row>
    <row r="76" spans="1:14" s="30" customFormat="1" ht="10.5" customHeight="1">
      <c r="A76" s="19" t="s">
        <v>68</v>
      </c>
      <c r="B76" s="19">
        <f t="shared" si="13"/>
        <v>32943</v>
      </c>
      <c r="C76" s="31">
        <f t="shared" si="14"/>
        <v>14.046390653647723</v>
      </c>
      <c r="D76" s="19">
        <f t="shared" si="15"/>
        <v>148616</v>
      </c>
      <c r="E76" s="46">
        <f t="shared" si="16"/>
        <v>63.36758623630239</v>
      </c>
      <c r="F76" s="19">
        <f t="shared" si="17"/>
        <v>117</v>
      </c>
      <c r="G76" s="46">
        <f t="shared" si="18"/>
        <v>0.04988700805867053</v>
      </c>
      <c r="H76" s="19">
        <f t="shared" si="19"/>
        <v>52854</v>
      </c>
      <c r="I76" s="46">
        <f t="shared" si="20"/>
        <v>22.536136101991218</v>
      </c>
      <c r="J76" s="19">
        <f t="shared" si="21"/>
        <v>234530</v>
      </c>
      <c r="K76" s="43">
        <v>100</v>
      </c>
      <c r="M76" s="19">
        <f t="shared" si="22"/>
        <v>234530</v>
      </c>
      <c r="N76" s="29">
        <f t="shared" si="23"/>
        <v>91.80082747174893</v>
      </c>
    </row>
    <row r="77" spans="1:14" s="30" customFormat="1" ht="10.5" customHeight="1">
      <c r="A77" s="19" t="s">
        <v>89</v>
      </c>
      <c r="B77" s="19">
        <f t="shared" si="13"/>
        <v>33275</v>
      </c>
      <c r="C77" s="31">
        <f t="shared" si="14"/>
        <v>14.144466973572909</v>
      </c>
      <c r="D77" s="19">
        <f t="shared" si="15"/>
        <v>148460</v>
      </c>
      <c r="E77" s="46">
        <f t="shared" si="16"/>
        <v>63.10706436954572</v>
      </c>
      <c r="F77" s="19">
        <f t="shared" si="17"/>
        <v>129</v>
      </c>
      <c r="G77" s="46">
        <f t="shared" si="18"/>
        <v>0.054835048522641774</v>
      </c>
      <c r="H77" s="19">
        <f t="shared" si="19"/>
        <v>53387</v>
      </c>
      <c r="I77" s="46">
        <f t="shared" si="20"/>
        <v>22.69363360835873</v>
      </c>
      <c r="J77" s="19">
        <f t="shared" si="21"/>
        <v>235251</v>
      </c>
      <c r="K77" s="43">
        <v>100</v>
      </c>
      <c r="M77" s="19">
        <f t="shared" si="22"/>
        <v>235251</v>
      </c>
      <c r="N77" s="29">
        <f t="shared" si="23"/>
        <v>92.08304465764041</v>
      </c>
    </row>
    <row r="78" spans="1:15" s="30" customFormat="1" ht="10.5" customHeight="1">
      <c r="A78" s="19" t="s">
        <v>93</v>
      </c>
      <c r="B78" s="19">
        <f t="shared" si="13"/>
        <v>33900</v>
      </c>
      <c r="C78" s="31">
        <f t="shared" si="14"/>
        <v>14.155670619675965</v>
      </c>
      <c r="D78" s="19">
        <f t="shared" si="15"/>
        <v>150730</v>
      </c>
      <c r="E78" s="46">
        <f t="shared" si="16"/>
        <v>62.940537831969266</v>
      </c>
      <c r="F78" s="19">
        <f t="shared" si="17"/>
        <v>140</v>
      </c>
      <c r="G78" s="46">
        <f t="shared" si="18"/>
        <v>0.05845999665942877</v>
      </c>
      <c r="H78" s="19">
        <f t="shared" si="19"/>
        <v>54710</v>
      </c>
      <c r="I78" s="46">
        <f t="shared" si="20"/>
        <v>22.845331551695338</v>
      </c>
      <c r="J78" s="19">
        <f t="shared" si="21"/>
        <v>239480</v>
      </c>
      <c r="K78" s="43">
        <v>100</v>
      </c>
      <c r="M78" s="19">
        <f t="shared" si="22"/>
        <v>239480</v>
      </c>
      <c r="N78" s="29">
        <f t="shared" si="23"/>
        <v>93.73837958015791</v>
      </c>
      <c r="O78" s="46"/>
    </row>
    <row r="79" spans="1:15" s="30" customFormat="1" ht="10.5" customHeight="1">
      <c r="A79" s="19" t="s">
        <v>94</v>
      </c>
      <c r="B79" s="19">
        <f t="shared" si="13"/>
        <v>35078</v>
      </c>
      <c r="C79" s="31">
        <f t="shared" si="14"/>
        <v>14.290777685886441</v>
      </c>
      <c r="D79" s="19">
        <f t="shared" si="15"/>
        <v>153682</v>
      </c>
      <c r="E79" s="46">
        <f t="shared" si="16"/>
        <v>62.61004892874167</v>
      </c>
      <c r="F79" s="19">
        <f t="shared" si="17"/>
        <v>151</v>
      </c>
      <c r="G79" s="46">
        <f t="shared" si="18"/>
        <v>0.06151740209159167</v>
      </c>
      <c r="H79" s="19">
        <f t="shared" si="19"/>
        <v>56548</v>
      </c>
      <c r="I79" s="46">
        <f t="shared" si="20"/>
        <v>23.037655983280303</v>
      </c>
      <c r="J79" s="19">
        <f t="shared" si="21"/>
        <v>245459</v>
      </c>
      <c r="K79" s="43">
        <v>100</v>
      </c>
      <c r="M79" s="19">
        <f t="shared" si="22"/>
        <v>245459</v>
      </c>
      <c r="N79" s="29">
        <f t="shared" si="23"/>
        <v>96.07870767231492</v>
      </c>
      <c r="O79" s="46"/>
    </row>
    <row r="80" spans="1:15" s="30" customFormat="1" ht="10.5" customHeight="1">
      <c r="A80" s="19" t="s">
        <v>101</v>
      </c>
      <c r="B80" s="19">
        <f t="shared" si="13"/>
        <v>36464</v>
      </c>
      <c r="C80" s="31">
        <f>B80/J80*100</f>
        <v>14.449600361398518</v>
      </c>
      <c r="D80" s="19">
        <f t="shared" si="15"/>
        <v>157945</v>
      </c>
      <c r="E80" s="46">
        <f>D80/J80*100</f>
        <v>62.588913149437495</v>
      </c>
      <c r="F80" s="19">
        <f t="shared" si="17"/>
        <v>147</v>
      </c>
      <c r="G80" s="46">
        <f>F80/J80*100</f>
        <v>0.05825173467325532</v>
      </c>
      <c r="H80" s="19">
        <f t="shared" si="19"/>
        <v>57797</v>
      </c>
      <c r="I80" s="46">
        <f>H80/J80*100</f>
        <v>22.903234754490732</v>
      </c>
      <c r="J80" s="19">
        <f t="shared" si="21"/>
        <v>252353</v>
      </c>
      <c r="K80" s="43">
        <v>100</v>
      </c>
      <c r="M80" s="19">
        <f t="shared" si="22"/>
        <v>252353</v>
      </c>
      <c r="N80" s="29">
        <f t="shared" si="23"/>
        <v>98.77718933602634</v>
      </c>
      <c r="O80" s="46"/>
    </row>
    <row r="81" spans="1:15" s="30" customFormat="1" ht="10.5" customHeight="1">
      <c r="A81" s="19" t="s">
        <v>115</v>
      </c>
      <c r="B81" s="19">
        <f t="shared" si="13"/>
        <v>37740</v>
      </c>
      <c r="C81" s="31">
        <f t="shared" si="14"/>
        <v>14.549015223651596</v>
      </c>
      <c r="D81" s="19">
        <f t="shared" si="15"/>
        <v>161518</v>
      </c>
      <c r="E81" s="46">
        <f t="shared" si="16"/>
        <v>62.266238497449876</v>
      </c>
      <c r="F81" s="19">
        <f t="shared" si="17"/>
        <v>153</v>
      </c>
      <c r="G81" s="46">
        <f t="shared" si="18"/>
        <v>0.05898249414993889</v>
      </c>
      <c r="H81" s="19">
        <f t="shared" si="19"/>
        <v>59988</v>
      </c>
      <c r="I81" s="46">
        <f t="shared" si="20"/>
        <v>23.125763784748592</v>
      </c>
      <c r="J81" s="19">
        <f t="shared" si="21"/>
        <v>259399</v>
      </c>
      <c r="K81" s="43">
        <v>100</v>
      </c>
      <c r="M81" s="19">
        <f t="shared" si="22"/>
        <v>259399</v>
      </c>
      <c r="N81" s="29">
        <f t="shared" si="23"/>
        <v>101.5351675493293</v>
      </c>
      <c r="O81" s="46"/>
    </row>
    <row r="82" spans="1:15" s="30" customFormat="1" ht="10.5" customHeight="1">
      <c r="A82" s="36" t="s">
        <v>174</v>
      </c>
      <c r="B82" s="36">
        <f t="shared" si="13"/>
        <v>38743</v>
      </c>
      <c r="C82" s="38">
        <f>B82/J82*100</f>
        <v>14.64271001439969</v>
      </c>
      <c r="D82" s="36">
        <f t="shared" si="15"/>
        <v>164234</v>
      </c>
      <c r="E82" s="49">
        <f>D82/J82*100</f>
        <v>62.071363510954725</v>
      </c>
      <c r="F82" s="36">
        <f t="shared" si="17"/>
        <v>143</v>
      </c>
      <c r="G82" s="49">
        <f>F82/J82*100</f>
        <v>0.05404608657200413</v>
      </c>
      <c r="H82" s="36">
        <f t="shared" si="19"/>
        <v>61469</v>
      </c>
      <c r="I82" s="49">
        <f>H82/J82*100</f>
        <v>23.231880388073577</v>
      </c>
      <c r="J82" s="36">
        <f t="shared" si="21"/>
        <v>264589</v>
      </c>
      <c r="K82" s="52">
        <v>100</v>
      </c>
      <c r="M82" s="36">
        <f t="shared" si="22"/>
        <v>264589</v>
      </c>
      <c r="N82" s="41">
        <f>M82/$M$66*100</f>
        <v>103.56666157814598</v>
      </c>
      <c r="O82" s="46"/>
    </row>
    <row r="83" spans="1:14" ht="10.5" customHeight="1">
      <c r="A83" s="53"/>
      <c r="B83" s="53"/>
      <c r="C83" s="31"/>
      <c r="D83" s="53"/>
      <c r="E83" s="46"/>
      <c r="F83" s="53"/>
      <c r="G83" s="46"/>
      <c r="H83" s="53"/>
      <c r="I83" s="46"/>
      <c r="J83" s="53"/>
      <c r="K83" s="91"/>
      <c r="M83" s="53"/>
      <c r="N83" s="46"/>
    </row>
    <row r="84" ht="10.5" customHeight="1">
      <c r="A84" s="5" t="s">
        <v>69</v>
      </c>
    </row>
    <row r="85" ht="10.5" customHeight="1">
      <c r="A85" s="5" t="s">
        <v>27</v>
      </c>
    </row>
    <row r="86" ht="10.5" customHeight="1">
      <c r="A86" s="5" t="s">
        <v>28</v>
      </c>
    </row>
    <row r="87" ht="10.5" customHeight="1">
      <c r="A87" s="5" t="s">
        <v>29</v>
      </c>
    </row>
    <row r="88" ht="9.75">
      <c r="A88" s="5" t="s">
        <v>70</v>
      </c>
    </row>
  </sheetData>
  <sheetProtection/>
  <mergeCells count="2">
    <mergeCell ref="H34:I34"/>
    <mergeCell ref="H61:I61"/>
  </mergeCells>
  <printOptions horizontalCentered="1"/>
  <pageMargins left="0.3937007874015748" right="0.3937007874015748" top="0.7874015748031497" bottom="0.5905511811023623" header="0.5118110236220472" footer="0.5118110236220472"/>
  <pageSetup fitToHeight="1" fitToWidth="1" horizontalDpi="600" verticalDpi="600" orientation="portrait" paperSize="9" scale="80" r:id="rId1"/>
  <headerFooter alignWithMargins="0">
    <oddFooter>&amp;R&amp;A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Z88"/>
  <sheetViews>
    <sheetView zoomScalePageLayoutView="0" workbookViewId="0" topLeftCell="A1">
      <selection activeCell="AF88" sqref="AF88"/>
    </sheetView>
  </sheetViews>
  <sheetFormatPr defaultColWidth="9.140625" defaultRowHeight="12.75"/>
  <cols>
    <col min="1" max="1" width="10.7109375" style="5" customWidth="1"/>
    <col min="2" max="12" width="7.7109375" style="5" customWidth="1"/>
    <col min="13" max="13" width="1.8515625" style="5" customWidth="1"/>
    <col min="14" max="15" width="6.7109375" style="5" customWidth="1"/>
    <col min="16" max="16384" width="9.140625" style="5" customWidth="1"/>
  </cols>
  <sheetData>
    <row r="1" ht="13.5" customHeight="1">
      <c r="A1" s="96" t="s">
        <v>173</v>
      </c>
    </row>
    <row r="2" ht="10.5" customHeight="1">
      <c r="A2" s="1"/>
    </row>
    <row r="3" spans="1:15" ht="12" customHeight="1">
      <c r="A3" s="6" t="s">
        <v>80</v>
      </c>
      <c r="B3" s="7"/>
      <c r="C3" s="7"/>
      <c r="D3" s="7"/>
      <c r="E3" s="7"/>
      <c r="F3" s="9"/>
      <c r="G3" s="9"/>
      <c r="H3" s="7"/>
      <c r="I3" s="7"/>
      <c r="J3" s="7"/>
      <c r="K3" s="7"/>
      <c r="L3" s="7"/>
      <c r="M3" s="9"/>
      <c r="N3" s="9"/>
      <c r="O3" s="9"/>
    </row>
    <row r="4" spans="1:15" ht="10.5" customHeight="1">
      <c r="A4" s="6" t="s">
        <v>88</v>
      </c>
      <c r="B4" s="7"/>
      <c r="C4" s="7"/>
      <c r="D4" s="7"/>
      <c r="E4" s="7"/>
      <c r="F4" s="9"/>
      <c r="G4" s="9"/>
      <c r="H4" s="7"/>
      <c r="I4" s="7"/>
      <c r="J4" s="7"/>
      <c r="K4" s="7"/>
      <c r="L4" s="7"/>
      <c r="M4" s="9"/>
      <c r="N4" s="9"/>
      <c r="O4" s="9"/>
    </row>
    <row r="5" spans="1:12" ht="10.5" customHeight="1">
      <c r="A5" s="2"/>
      <c r="B5" s="2"/>
      <c r="C5" s="2"/>
      <c r="D5" s="2"/>
      <c r="E5" s="2"/>
      <c r="F5" s="2"/>
      <c r="G5" s="2"/>
      <c r="H5" s="2"/>
      <c r="I5" s="2"/>
      <c r="J5" s="2"/>
      <c r="K5" s="2"/>
      <c r="L5" s="2"/>
    </row>
    <row r="6" spans="1:15" ht="10.5" customHeight="1">
      <c r="A6" s="11"/>
      <c r="B6" s="12" t="s">
        <v>7</v>
      </c>
      <c r="C6" s="13"/>
      <c r="D6" s="12" t="s">
        <v>6</v>
      </c>
      <c r="E6" s="54"/>
      <c r="F6" s="12" t="s">
        <v>0</v>
      </c>
      <c r="G6" s="54"/>
      <c r="H6" s="12" t="s">
        <v>1</v>
      </c>
      <c r="I6" s="54"/>
      <c r="J6" s="12" t="s">
        <v>4</v>
      </c>
      <c r="K6" s="55"/>
      <c r="L6" s="56"/>
      <c r="N6" s="12" t="s">
        <v>30</v>
      </c>
      <c r="O6" s="56"/>
    </row>
    <row r="7" spans="1:15" ht="10.5" customHeight="1">
      <c r="A7" s="57" t="s">
        <v>13</v>
      </c>
      <c r="B7" s="17" t="s">
        <v>5</v>
      </c>
      <c r="C7" s="18"/>
      <c r="D7" s="16" t="s">
        <v>8</v>
      </c>
      <c r="E7" s="7"/>
      <c r="F7" s="19"/>
      <c r="G7" s="2"/>
      <c r="H7" s="19"/>
      <c r="I7" s="2"/>
      <c r="J7" s="19"/>
      <c r="K7" s="53"/>
      <c r="L7" s="58"/>
      <c r="N7" s="59" t="s">
        <v>31</v>
      </c>
      <c r="O7" s="60"/>
    </row>
    <row r="8" spans="1:15" s="26" customFormat="1" ht="10.5" customHeight="1">
      <c r="A8" s="22"/>
      <c r="B8" s="61" t="s">
        <v>2</v>
      </c>
      <c r="C8" s="62" t="s">
        <v>3</v>
      </c>
      <c r="D8" s="61" t="s">
        <v>2</v>
      </c>
      <c r="E8" s="62" t="s">
        <v>3</v>
      </c>
      <c r="F8" s="61" t="s">
        <v>2</v>
      </c>
      <c r="G8" s="62" t="s">
        <v>3</v>
      </c>
      <c r="H8" s="61" t="s">
        <v>2</v>
      </c>
      <c r="I8" s="62" t="s">
        <v>3</v>
      </c>
      <c r="J8" s="61" t="s">
        <v>2</v>
      </c>
      <c r="K8" s="62" t="s">
        <v>3</v>
      </c>
      <c r="L8" s="63" t="s">
        <v>4</v>
      </c>
      <c r="N8" s="61" t="s">
        <v>2</v>
      </c>
      <c r="O8" s="63" t="s">
        <v>3</v>
      </c>
    </row>
    <row r="9" spans="1:15" ht="12" customHeight="1">
      <c r="A9" s="65" t="s">
        <v>18</v>
      </c>
      <c r="B9" s="53">
        <v>16133</v>
      </c>
      <c r="C9" s="58">
        <v>14801</v>
      </c>
      <c r="D9" s="53">
        <v>84024</v>
      </c>
      <c r="E9" s="58">
        <v>81731</v>
      </c>
      <c r="F9" s="53">
        <v>138</v>
      </c>
      <c r="G9" s="58">
        <v>137</v>
      </c>
      <c r="H9" s="53">
        <v>22827</v>
      </c>
      <c r="I9" s="58">
        <v>20723</v>
      </c>
      <c r="J9" s="19">
        <v>123122</v>
      </c>
      <c r="K9" s="53">
        <v>117392</v>
      </c>
      <c r="L9" s="58">
        <v>240514</v>
      </c>
      <c r="M9" s="66"/>
      <c r="N9" s="64">
        <v>51.191198849131446</v>
      </c>
      <c r="O9" s="29">
        <v>48.80880115086856</v>
      </c>
    </row>
    <row r="10" spans="1:15" ht="12" customHeight="1">
      <c r="A10" s="65" t="s">
        <v>19</v>
      </c>
      <c r="B10" s="53">
        <v>16523</v>
      </c>
      <c r="C10" s="53">
        <v>14984</v>
      </c>
      <c r="D10" s="19">
        <v>86334</v>
      </c>
      <c r="E10" s="53">
        <v>83827</v>
      </c>
      <c r="F10" s="19">
        <v>140</v>
      </c>
      <c r="G10" s="53">
        <v>126</v>
      </c>
      <c r="H10" s="19">
        <v>23900</v>
      </c>
      <c r="I10" s="53">
        <v>21797</v>
      </c>
      <c r="J10" s="19">
        <v>126897</v>
      </c>
      <c r="K10" s="53">
        <v>120734</v>
      </c>
      <c r="L10" s="58">
        <v>247631</v>
      </c>
      <c r="M10" s="30"/>
      <c r="N10" s="64">
        <v>51.2443918572392</v>
      </c>
      <c r="O10" s="29">
        <v>48.755608142760806</v>
      </c>
    </row>
    <row r="11" spans="1:15" s="30" customFormat="1" ht="12" customHeight="1">
      <c r="A11" s="65" t="s">
        <v>20</v>
      </c>
      <c r="B11" s="19">
        <v>16830</v>
      </c>
      <c r="C11" s="53">
        <v>15172</v>
      </c>
      <c r="D11" s="19">
        <v>88361</v>
      </c>
      <c r="E11" s="53">
        <v>84921</v>
      </c>
      <c r="F11" s="19">
        <v>137</v>
      </c>
      <c r="G11" s="53">
        <v>116</v>
      </c>
      <c r="H11" s="19">
        <v>24860</v>
      </c>
      <c r="I11" s="53">
        <v>22703</v>
      </c>
      <c r="J11" s="19">
        <v>130188</v>
      </c>
      <c r="K11" s="53">
        <v>122912</v>
      </c>
      <c r="L11" s="58">
        <v>253100</v>
      </c>
      <c r="N11" s="64">
        <v>51.43737653101541</v>
      </c>
      <c r="O11" s="29">
        <v>48.56262346898459</v>
      </c>
    </row>
    <row r="12" spans="1:15" s="30" customFormat="1" ht="12" customHeight="1">
      <c r="A12" s="65" t="s">
        <v>21</v>
      </c>
      <c r="B12" s="19">
        <v>16793</v>
      </c>
      <c r="C12" s="53">
        <v>15239</v>
      </c>
      <c r="D12" s="19">
        <v>87836</v>
      </c>
      <c r="E12" s="53">
        <v>85240</v>
      </c>
      <c r="F12" s="19">
        <v>140</v>
      </c>
      <c r="G12" s="53">
        <v>124</v>
      </c>
      <c r="H12" s="19">
        <v>25328</v>
      </c>
      <c r="I12" s="53">
        <v>23056</v>
      </c>
      <c r="J12" s="19">
        <v>130097</v>
      </c>
      <c r="K12" s="53">
        <v>123659</v>
      </c>
      <c r="L12" s="58">
        <v>253756</v>
      </c>
      <c r="N12" s="64">
        <v>51.268541433503046</v>
      </c>
      <c r="O12" s="29">
        <v>48.73145856649695</v>
      </c>
    </row>
    <row r="13" spans="1:15" s="30" customFormat="1" ht="12" customHeight="1">
      <c r="A13" s="65" t="s">
        <v>22</v>
      </c>
      <c r="B13" s="19">
        <v>16882</v>
      </c>
      <c r="C13" s="53">
        <v>15439</v>
      </c>
      <c r="D13" s="19">
        <v>86396</v>
      </c>
      <c r="E13" s="53">
        <v>83507</v>
      </c>
      <c r="F13" s="19">
        <v>130</v>
      </c>
      <c r="G13" s="53">
        <v>125</v>
      </c>
      <c r="H13" s="19">
        <v>25487</v>
      </c>
      <c r="I13" s="53">
        <v>23293</v>
      </c>
      <c r="J13" s="19">
        <v>128895</v>
      </c>
      <c r="K13" s="53">
        <v>122364</v>
      </c>
      <c r="L13" s="58">
        <v>251259</v>
      </c>
      <c r="N13" s="64">
        <v>51.29965493773357</v>
      </c>
      <c r="O13" s="29">
        <v>48.70034506226643</v>
      </c>
    </row>
    <row r="14" spans="1:15" s="30" customFormat="1" ht="12" customHeight="1">
      <c r="A14" s="65" t="s">
        <v>23</v>
      </c>
      <c r="B14" s="19">
        <v>16585</v>
      </c>
      <c r="C14" s="53">
        <v>15401</v>
      </c>
      <c r="D14" s="19">
        <v>83307</v>
      </c>
      <c r="E14" s="53">
        <v>80830</v>
      </c>
      <c r="F14" s="19">
        <v>135</v>
      </c>
      <c r="G14" s="53">
        <v>109</v>
      </c>
      <c r="H14" s="19">
        <v>25666</v>
      </c>
      <c r="I14" s="53">
        <v>23671</v>
      </c>
      <c r="J14" s="19">
        <v>125693</v>
      </c>
      <c r="K14" s="53">
        <v>120011</v>
      </c>
      <c r="L14" s="58">
        <v>245704</v>
      </c>
      <c r="N14" s="64">
        <v>51.15626933220461</v>
      </c>
      <c r="O14" s="29">
        <v>48.8437306677954</v>
      </c>
    </row>
    <row r="15" spans="1:15" s="30" customFormat="1" ht="12" customHeight="1">
      <c r="A15" s="65" t="s">
        <v>24</v>
      </c>
      <c r="B15" s="19">
        <v>16185</v>
      </c>
      <c r="C15" s="53">
        <v>15049</v>
      </c>
      <c r="D15" s="19">
        <v>80694</v>
      </c>
      <c r="E15" s="53">
        <v>78534</v>
      </c>
      <c r="F15" s="19">
        <v>113</v>
      </c>
      <c r="G15" s="53">
        <v>120</v>
      </c>
      <c r="H15" s="19">
        <v>26183</v>
      </c>
      <c r="I15" s="53">
        <v>23963</v>
      </c>
      <c r="J15" s="19">
        <v>123175</v>
      </c>
      <c r="K15" s="53">
        <v>117666</v>
      </c>
      <c r="L15" s="58">
        <v>240841</v>
      </c>
      <c r="N15" s="64">
        <v>51.143700615758945</v>
      </c>
      <c r="O15" s="29">
        <v>48.856299384241055</v>
      </c>
    </row>
    <row r="16" spans="1:15" s="30" customFormat="1" ht="12" customHeight="1">
      <c r="A16" s="65" t="s">
        <v>25</v>
      </c>
      <c r="B16" s="19">
        <v>16066</v>
      </c>
      <c r="C16" s="53">
        <v>15091</v>
      </c>
      <c r="D16" s="19">
        <v>79264</v>
      </c>
      <c r="E16" s="53">
        <v>77012</v>
      </c>
      <c r="F16" s="19">
        <v>73</v>
      </c>
      <c r="G16" s="53">
        <v>75</v>
      </c>
      <c r="H16" s="19">
        <v>26646</v>
      </c>
      <c r="I16" s="53">
        <v>24660</v>
      </c>
      <c r="J16" s="19">
        <v>122049</v>
      </c>
      <c r="K16" s="53">
        <v>116838</v>
      </c>
      <c r="L16" s="58">
        <v>238887</v>
      </c>
      <c r="N16" s="64">
        <v>51.09068304261011</v>
      </c>
      <c r="O16" s="29">
        <v>48.9093169573899</v>
      </c>
    </row>
    <row r="17" spans="1:15" s="30" customFormat="1" ht="12" customHeight="1">
      <c r="A17" s="65" t="s">
        <v>26</v>
      </c>
      <c r="B17" s="19">
        <v>16005</v>
      </c>
      <c r="C17" s="53">
        <v>15022</v>
      </c>
      <c r="D17" s="19">
        <v>78735</v>
      </c>
      <c r="E17" s="53">
        <v>76461</v>
      </c>
      <c r="F17" s="19">
        <v>76</v>
      </c>
      <c r="G17" s="53">
        <v>73</v>
      </c>
      <c r="H17" s="19">
        <v>27093</v>
      </c>
      <c r="I17" s="53">
        <v>25416</v>
      </c>
      <c r="J17" s="19">
        <v>121909</v>
      </c>
      <c r="K17" s="53">
        <v>116972</v>
      </c>
      <c r="L17" s="58">
        <v>238881</v>
      </c>
      <c r="N17" s="64">
        <v>51.033359706297276</v>
      </c>
      <c r="O17" s="29">
        <v>48.966640293702724</v>
      </c>
    </row>
    <row r="18" spans="1:15" s="30" customFormat="1" ht="12" customHeight="1">
      <c r="A18" s="65" t="s">
        <v>61</v>
      </c>
      <c r="B18" s="19">
        <v>15873</v>
      </c>
      <c r="C18" s="53">
        <v>15270</v>
      </c>
      <c r="D18" s="19">
        <v>78007</v>
      </c>
      <c r="E18" s="53">
        <v>75645</v>
      </c>
      <c r="F18" s="19">
        <v>80</v>
      </c>
      <c r="G18" s="53">
        <v>76</v>
      </c>
      <c r="H18" s="19">
        <v>27104</v>
      </c>
      <c r="I18" s="53">
        <v>25763</v>
      </c>
      <c r="J18" s="19">
        <v>121064</v>
      </c>
      <c r="K18" s="53">
        <v>116754</v>
      </c>
      <c r="L18" s="58">
        <v>237818</v>
      </c>
      <c r="N18" s="64">
        <v>50.90615512702992</v>
      </c>
      <c r="O18" s="29">
        <v>49.09384487297009</v>
      </c>
    </row>
    <row r="19" spans="1:15" ht="12" customHeight="1">
      <c r="A19" s="65" t="s">
        <v>62</v>
      </c>
      <c r="B19" s="19">
        <v>16447</v>
      </c>
      <c r="C19" s="53">
        <v>15888</v>
      </c>
      <c r="D19" s="19">
        <v>77226</v>
      </c>
      <c r="E19" s="53">
        <v>74684</v>
      </c>
      <c r="F19" s="19">
        <v>71</v>
      </c>
      <c r="G19" s="53">
        <v>65</v>
      </c>
      <c r="H19" s="19">
        <v>26666</v>
      </c>
      <c r="I19" s="53">
        <v>25370</v>
      </c>
      <c r="J19" s="19">
        <v>120410</v>
      </c>
      <c r="K19" s="53">
        <v>116007</v>
      </c>
      <c r="L19" s="58">
        <v>236417</v>
      </c>
      <c r="N19" s="64">
        <v>50.93119361128853</v>
      </c>
      <c r="O19" s="29">
        <v>49.06880638871147</v>
      </c>
    </row>
    <row r="20" spans="1:15" s="30" customFormat="1" ht="12" customHeight="1">
      <c r="A20" s="65" t="s">
        <v>66</v>
      </c>
      <c r="B20" s="19">
        <v>16493</v>
      </c>
      <c r="C20" s="53">
        <v>15840</v>
      </c>
      <c r="D20" s="19">
        <v>76298</v>
      </c>
      <c r="E20" s="53">
        <v>73767</v>
      </c>
      <c r="F20" s="19">
        <v>68</v>
      </c>
      <c r="G20" s="53">
        <v>70</v>
      </c>
      <c r="H20" s="19">
        <v>26842</v>
      </c>
      <c r="I20" s="53">
        <v>25573</v>
      </c>
      <c r="J20" s="19">
        <v>119701</v>
      </c>
      <c r="K20" s="53">
        <v>115250</v>
      </c>
      <c r="L20" s="58">
        <v>234951</v>
      </c>
      <c r="N20" s="64">
        <v>50.947218781788536</v>
      </c>
      <c r="O20" s="29">
        <v>49.05278121821146</v>
      </c>
    </row>
    <row r="21" spans="1:15" s="30" customFormat="1" ht="12" customHeight="1">
      <c r="A21" s="65" t="s">
        <v>67</v>
      </c>
      <c r="B21" s="19">
        <v>16454</v>
      </c>
      <c r="C21" s="53">
        <v>15852</v>
      </c>
      <c r="D21" s="19">
        <v>75220</v>
      </c>
      <c r="E21" s="53">
        <v>73033</v>
      </c>
      <c r="F21" s="19">
        <v>65</v>
      </c>
      <c r="G21" s="53">
        <v>64</v>
      </c>
      <c r="H21" s="19">
        <v>26978</v>
      </c>
      <c r="I21" s="53">
        <v>25506</v>
      </c>
      <c r="J21" s="19">
        <f aca="true" t="shared" si="0" ref="J21:K23">SUM(H21,F21,D21,B21)</f>
        <v>118717</v>
      </c>
      <c r="K21" s="53">
        <f t="shared" si="0"/>
        <v>114455</v>
      </c>
      <c r="L21" s="58">
        <f aca="true" t="shared" si="1" ref="L21:L27">SUM(J21:K21)</f>
        <v>233172</v>
      </c>
      <c r="N21" s="64">
        <f aca="true" t="shared" si="2" ref="N21:N27">J21/L21*100</f>
        <v>50.91391762304222</v>
      </c>
      <c r="O21" s="29">
        <f aca="true" t="shared" si="3" ref="O21:O27">K21/L21*100</f>
        <v>49.08608237695778</v>
      </c>
    </row>
    <row r="22" spans="1:15" s="30" customFormat="1" ht="12" customHeight="1">
      <c r="A22" s="65" t="s">
        <v>68</v>
      </c>
      <c r="B22" s="19">
        <v>16573</v>
      </c>
      <c r="C22" s="53">
        <v>15833</v>
      </c>
      <c r="D22" s="19">
        <v>74942</v>
      </c>
      <c r="E22" s="53">
        <v>72538</v>
      </c>
      <c r="F22" s="19">
        <v>67</v>
      </c>
      <c r="G22" s="53">
        <v>50</v>
      </c>
      <c r="H22" s="19">
        <v>27124</v>
      </c>
      <c r="I22" s="53">
        <v>25582</v>
      </c>
      <c r="J22" s="19">
        <f t="shared" si="0"/>
        <v>118706</v>
      </c>
      <c r="K22" s="53">
        <f t="shared" si="0"/>
        <v>114003</v>
      </c>
      <c r="L22" s="58">
        <f t="shared" si="1"/>
        <v>232709</v>
      </c>
      <c r="N22" s="64">
        <f t="shared" si="2"/>
        <v>51.0104894954643</v>
      </c>
      <c r="O22" s="29">
        <f t="shared" si="3"/>
        <v>48.98951050453571</v>
      </c>
    </row>
    <row r="23" spans="1:15" s="30" customFormat="1" ht="12" customHeight="1">
      <c r="A23" s="65" t="s">
        <v>89</v>
      </c>
      <c r="B23" s="19">
        <v>16679</v>
      </c>
      <c r="C23" s="53">
        <v>16027</v>
      </c>
      <c r="D23" s="19">
        <v>75048</v>
      </c>
      <c r="E23" s="53">
        <v>72234</v>
      </c>
      <c r="F23" s="19">
        <v>72</v>
      </c>
      <c r="G23" s="53">
        <v>57</v>
      </c>
      <c r="H23" s="19">
        <v>27447</v>
      </c>
      <c r="I23" s="53">
        <v>25780</v>
      </c>
      <c r="J23" s="19">
        <f t="shared" si="0"/>
        <v>119246</v>
      </c>
      <c r="K23" s="53">
        <f t="shared" si="0"/>
        <v>114098</v>
      </c>
      <c r="L23" s="58">
        <f t="shared" si="1"/>
        <v>233344</v>
      </c>
      <c r="N23" s="64">
        <f t="shared" si="2"/>
        <v>51.103092430060336</v>
      </c>
      <c r="O23" s="29">
        <f t="shared" si="3"/>
        <v>48.89690756993966</v>
      </c>
    </row>
    <row r="24" spans="1:15" s="30" customFormat="1" ht="12" customHeight="1">
      <c r="A24" s="65" t="s">
        <v>93</v>
      </c>
      <c r="B24" s="19">
        <v>16943</v>
      </c>
      <c r="C24" s="53">
        <v>16335</v>
      </c>
      <c r="D24" s="19">
        <v>76254</v>
      </c>
      <c r="E24" s="53">
        <v>73318</v>
      </c>
      <c r="F24" s="19">
        <v>71</v>
      </c>
      <c r="G24" s="53">
        <v>69</v>
      </c>
      <c r="H24" s="19">
        <v>28190</v>
      </c>
      <c r="I24" s="53">
        <v>26350</v>
      </c>
      <c r="J24" s="19">
        <f aca="true" t="shared" si="4" ref="J24:K27">SUM(H24,F24,D24,B24)</f>
        <v>121458</v>
      </c>
      <c r="K24" s="53">
        <f t="shared" si="4"/>
        <v>116072</v>
      </c>
      <c r="L24" s="58">
        <f t="shared" si="1"/>
        <v>237530</v>
      </c>
      <c r="N24" s="64">
        <f t="shared" si="2"/>
        <v>51.133751526123014</v>
      </c>
      <c r="O24" s="29">
        <f t="shared" si="3"/>
        <v>48.866248473876986</v>
      </c>
    </row>
    <row r="25" spans="1:15" s="30" customFormat="1" ht="12" customHeight="1">
      <c r="A25" s="65" t="s">
        <v>94</v>
      </c>
      <c r="B25" s="19">
        <v>17636</v>
      </c>
      <c r="C25" s="53">
        <v>16800</v>
      </c>
      <c r="D25" s="19">
        <v>77732</v>
      </c>
      <c r="E25" s="53">
        <v>74803</v>
      </c>
      <c r="F25" s="19">
        <v>71</v>
      </c>
      <c r="G25" s="53">
        <v>80</v>
      </c>
      <c r="H25" s="19">
        <v>29089</v>
      </c>
      <c r="I25" s="53">
        <v>27271</v>
      </c>
      <c r="J25" s="19">
        <f t="shared" si="4"/>
        <v>124528</v>
      </c>
      <c r="K25" s="53">
        <f t="shared" si="4"/>
        <v>118954</v>
      </c>
      <c r="L25" s="58">
        <f t="shared" si="1"/>
        <v>243482</v>
      </c>
      <c r="N25" s="64">
        <f t="shared" si="2"/>
        <v>51.144643135837555</v>
      </c>
      <c r="O25" s="29">
        <f t="shared" si="3"/>
        <v>48.85535686416244</v>
      </c>
    </row>
    <row r="26" spans="1:15" s="30" customFormat="1" ht="12" customHeight="1">
      <c r="A26" s="65" t="s">
        <v>101</v>
      </c>
      <c r="B26" s="19">
        <v>18547</v>
      </c>
      <c r="C26" s="53">
        <v>17308</v>
      </c>
      <c r="D26" s="19">
        <v>79788</v>
      </c>
      <c r="E26" s="53">
        <v>76987</v>
      </c>
      <c r="F26" s="19">
        <v>69</v>
      </c>
      <c r="G26" s="53">
        <v>78</v>
      </c>
      <c r="H26" s="19">
        <v>29706</v>
      </c>
      <c r="I26" s="53">
        <v>27908</v>
      </c>
      <c r="J26" s="19">
        <f>SUM(H26,F26,D26,B26)</f>
        <v>128110</v>
      </c>
      <c r="K26" s="53">
        <f>SUM(I26,G26,E26,C26)</f>
        <v>122281</v>
      </c>
      <c r="L26" s="58">
        <f>SUM(J26:K26)</f>
        <v>250391</v>
      </c>
      <c r="N26" s="64">
        <f>J26/L26*100</f>
        <v>51.16397953600569</v>
      </c>
      <c r="O26" s="29">
        <f>K26/L26*100</f>
        <v>48.83602046399431</v>
      </c>
    </row>
    <row r="27" spans="1:15" s="30" customFormat="1" ht="12" customHeight="1">
      <c r="A27" s="65" t="s">
        <v>115</v>
      </c>
      <c r="B27" s="19">
        <v>19054</v>
      </c>
      <c r="C27" s="53">
        <v>18048</v>
      </c>
      <c r="D27" s="19">
        <v>81550</v>
      </c>
      <c r="E27" s="53">
        <v>78821</v>
      </c>
      <c r="F27" s="19">
        <v>77</v>
      </c>
      <c r="G27" s="53">
        <v>76</v>
      </c>
      <c r="H27" s="19">
        <v>30694</v>
      </c>
      <c r="I27" s="53">
        <v>29104</v>
      </c>
      <c r="J27" s="19">
        <f t="shared" si="4"/>
        <v>131375</v>
      </c>
      <c r="K27" s="53">
        <f t="shared" si="4"/>
        <v>126049</v>
      </c>
      <c r="L27" s="58">
        <f t="shared" si="1"/>
        <v>257424</v>
      </c>
      <c r="N27" s="64">
        <f t="shared" si="2"/>
        <v>51.03448007955747</v>
      </c>
      <c r="O27" s="29">
        <f t="shared" si="3"/>
        <v>48.96551992044254</v>
      </c>
    </row>
    <row r="28" spans="1:15" s="30" customFormat="1" ht="12" customHeight="1">
      <c r="A28" s="67" t="s">
        <v>174</v>
      </c>
      <c r="B28" s="36">
        <v>19555</v>
      </c>
      <c r="C28" s="68">
        <v>18551</v>
      </c>
      <c r="D28" s="36">
        <v>82960</v>
      </c>
      <c r="E28" s="68">
        <v>80118</v>
      </c>
      <c r="F28" s="36">
        <v>69</v>
      </c>
      <c r="G28" s="68">
        <v>74</v>
      </c>
      <c r="H28" s="36">
        <v>31443</v>
      </c>
      <c r="I28" s="68">
        <v>29833</v>
      </c>
      <c r="J28" s="36">
        <f>SUM(H28,F28,D28,B28)</f>
        <v>134027</v>
      </c>
      <c r="K28" s="68">
        <f>SUM(I28,G28,E28,C28)</f>
        <v>128576</v>
      </c>
      <c r="L28" s="69">
        <f>SUM(J28:K28)</f>
        <v>262603</v>
      </c>
      <c r="N28" s="70">
        <f>J28/L28*100</f>
        <v>51.037878470542985</v>
      </c>
      <c r="O28" s="41">
        <f>K28/L28*100</f>
        <v>48.962121529457015</v>
      </c>
    </row>
    <row r="30" spans="1:15" ht="9.75">
      <c r="A30" s="6" t="s">
        <v>74</v>
      </c>
      <c r="B30" s="7"/>
      <c r="C30" s="7"/>
      <c r="D30" s="7"/>
      <c r="E30" s="7"/>
      <c r="F30" s="7"/>
      <c r="G30" s="9"/>
      <c r="H30" s="7"/>
      <c r="I30" s="7"/>
      <c r="J30" s="7"/>
      <c r="K30" s="7"/>
      <c r="L30" s="7"/>
      <c r="M30" s="9"/>
      <c r="N30" s="9"/>
      <c r="O30" s="9"/>
    </row>
    <row r="31" spans="1:15" ht="9.75">
      <c r="A31" s="6" t="s">
        <v>88</v>
      </c>
      <c r="B31" s="7"/>
      <c r="C31" s="7"/>
      <c r="D31" s="7"/>
      <c r="E31" s="7"/>
      <c r="F31" s="7"/>
      <c r="G31" s="9"/>
      <c r="H31" s="7"/>
      <c r="I31" s="7"/>
      <c r="J31" s="7"/>
      <c r="K31" s="7"/>
      <c r="L31" s="7"/>
      <c r="M31" s="9"/>
      <c r="N31" s="9"/>
      <c r="O31" s="9"/>
    </row>
    <row r="32" spans="1:12" ht="9.75">
      <c r="A32" s="2"/>
      <c r="B32" s="2"/>
      <c r="C32" s="2"/>
      <c r="D32" s="2"/>
      <c r="E32" s="2"/>
      <c r="F32" s="2"/>
      <c r="G32" s="2"/>
      <c r="H32" s="2"/>
      <c r="I32" s="2"/>
      <c r="J32" s="2"/>
      <c r="K32" s="2"/>
      <c r="L32" s="2"/>
    </row>
    <row r="33" spans="1:15" ht="9.75">
      <c r="A33" s="11"/>
      <c r="B33" s="12" t="s">
        <v>7</v>
      </c>
      <c r="C33" s="13"/>
      <c r="D33" s="12" t="s">
        <v>6</v>
      </c>
      <c r="E33" s="54"/>
      <c r="F33" s="12" t="s">
        <v>0</v>
      </c>
      <c r="G33" s="54"/>
      <c r="H33" s="12" t="s">
        <v>1</v>
      </c>
      <c r="I33" s="54"/>
      <c r="J33" s="12" t="s">
        <v>4</v>
      </c>
      <c r="K33" s="55"/>
      <c r="L33" s="56"/>
      <c r="N33" s="12" t="s">
        <v>30</v>
      </c>
      <c r="O33" s="56"/>
    </row>
    <row r="34" spans="1:15" ht="9.75">
      <c r="A34" s="16" t="s">
        <v>13</v>
      </c>
      <c r="B34" s="17" t="s">
        <v>5</v>
      </c>
      <c r="C34" s="18"/>
      <c r="D34" s="16" t="s">
        <v>8</v>
      </c>
      <c r="E34" s="7"/>
      <c r="F34" s="19"/>
      <c r="G34" s="2"/>
      <c r="H34" s="454" t="str">
        <f>"+ VGC"</f>
        <v>+ VGC</v>
      </c>
      <c r="I34" s="455"/>
      <c r="J34" s="19"/>
      <c r="K34" s="53"/>
      <c r="L34" s="58"/>
      <c r="N34" s="59" t="s">
        <v>31</v>
      </c>
      <c r="O34" s="60"/>
    </row>
    <row r="35" spans="1:15" s="26" customFormat="1" ht="9.75">
      <c r="A35" s="22"/>
      <c r="B35" s="61" t="s">
        <v>2</v>
      </c>
      <c r="C35" s="62" t="s">
        <v>3</v>
      </c>
      <c r="D35" s="61" t="s">
        <v>2</v>
      </c>
      <c r="E35" s="62" t="s">
        <v>3</v>
      </c>
      <c r="F35" s="61" t="s">
        <v>2</v>
      </c>
      <c r="G35" s="62" t="s">
        <v>3</v>
      </c>
      <c r="H35" s="61" t="s">
        <v>2</v>
      </c>
      <c r="I35" s="62" t="s">
        <v>3</v>
      </c>
      <c r="J35" s="61" t="s">
        <v>2</v>
      </c>
      <c r="K35" s="62" t="s">
        <v>3</v>
      </c>
      <c r="L35" s="63" t="s">
        <v>4</v>
      </c>
      <c r="N35" s="61" t="s">
        <v>2</v>
      </c>
      <c r="O35" s="63" t="s">
        <v>3</v>
      </c>
    </row>
    <row r="36" spans="1:15" ht="9.75">
      <c r="A36" s="65" t="s">
        <v>18</v>
      </c>
      <c r="B36" s="53">
        <v>185</v>
      </c>
      <c r="C36" s="58">
        <v>132</v>
      </c>
      <c r="D36" s="53">
        <v>633</v>
      </c>
      <c r="E36" s="58">
        <v>379</v>
      </c>
      <c r="F36" s="53">
        <v>2</v>
      </c>
      <c r="G36" s="58">
        <v>4</v>
      </c>
      <c r="H36" s="53">
        <v>57</v>
      </c>
      <c r="I36" s="58">
        <v>21</v>
      </c>
      <c r="J36" s="19">
        <v>877</v>
      </c>
      <c r="K36" s="53">
        <v>536</v>
      </c>
      <c r="L36" s="58">
        <v>1413</v>
      </c>
      <c r="M36" s="58"/>
      <c r="N36" s="64">
        <v>62.06652512384997</v>
      </c>
      <c r="O36" s="29">
        <v>37.933474876150036</v>
      </c>
    </row>
    <row r="37" spans="1:15" s="30" customFormat="1" ht="9.75">
      <c r="A37" s="65" t="s">
        <v>19</v>
      </c>
      <c r="B37" s="19">
        <v>219</v>
      </c>
      <c r="C37" s="53">
        <v>121</v>
      </c>
      <c r="D37" s="19">
        <v>662</v>
      </c>
      <c r="E37" s="53">
        <v>396</v>
      </c>
      <c r="F37" s="19">
        <v>4</v>
      </c>
      <c r="G37" s="53">
        <v>7</v>
      </c>
      <c r="H37" s="19">
        <v>69</v>
      </c>
      <c r="I37" s="53">
        <v>30</v>
      </c>
      <c r="J37" s="19">
        <v>954</v>
      </c>
      <c r="K37" s="53">
        <v>554</v>
      </c>
      <c r="L37" s="58">
        <v>1508</v>
      </c>
      <c r="N37" s="64">
        <v>63.26259946949602</v>
      </c>
      <c r="O37" s="29">
        <v>36.737400530503976</v>
      </c>
    </row>
    <row r="38" spans="1:15" s="30" customFormat="1" ht="9.75">
      <c r="A38" s="65" t="s">
        <v>20</v>
      </c>
      <c r="B38" s="19">
        <v>249</v>
      </c>
      <c r="C38" s="53">
        <v>139</v>
      </c>
      <c r="D38" s="19">
        <v>683</v>
      </c>
      <c r="E38" s="53">
        <v>445</v>
      </c>
      <c r="F38" s="19">
        <v>3</v>
      </c>
      <c r="G38" s="53">
        <v>5</v>
      </c>
      <c r="H38" s="19">
        <v>70</v>
      </c>
      <c r="I38" s="53">
        <v>37</v>
      </c>
      <c r="J38" s="19">
        <v>1005</v>
      </c>
      <c r="K38" s="53">
        <v>626</v>
      </c>
      <c r="L38" s="58">
        <v>1631</v>
      </c>
      <c r="N38" s="64">
        <v>61.618638871857755</v>
      </c>
      <c r="O38" s="29">
        <v>38.381361128142245</v>
      </c>
    </row>
    <row r="39" spans="1:15" s="30" customFormat="1" ht="9.75">
      <c r="A39" s="65" t="s">
        <v>21</v>
      </c>
      <c r="B39" s="19">
        <v>277</v>
      </c>
      <c r="C39" s="53">
        <v>148</v>
      </c>
      <c r="D39" s="19">
        <v>734</v>
      </c>
      <c r="E39" s="53">
        <v>441</v>
      </c>
      <c r="F39" s="47">
        <v>0</v>
      </c>
      <c r="G39" s="48">
        <v>0</v>
      </c>
      <c r="H39" s="19">
        <v>80</v>
      </c>
      <c r="I39" s="53">
        <v>41</v>
      </c>
      <c r="J39" s="19">
        <v>1091</v>
      </c>
      <c r="K39" s="53">
        <v>630</v>
      </c>
      <c r="L39" s="58">
        <v>1721</v>
      </c>
      <c r="N39" s="64">
        <v>63.39337594421848</v>
      </c>
      <c r="O39" s="29">
        <v>36.60662405578152</v>
      </c>
    </row>
    <row r="40" spans="1:15" s="30" customFormat="1" ht="9.75">
      <c r="A40" s="65" t="s">
        <v>22</v>
      </c>
      <c r="B40" s="19">
        <v>267</v>
      </c>
      <c r="C40" s="53">
        <v>153</v>
      </c>
      <c r="D40" s="19">
        <v>806</v>
      </c>
      <c r="E40" s="53">
        <v>440</v>
      </c>
      <c r="F40" s="47">
        <v>0</v>
      </c>
      <c r="G40" s="48">
        <v>0</v>
      </c>
      <c r="H40" s="19">
        <v>80</v>
      </c>
      <c r="I40" s="53">
        <v>38</v>
      </c>
      <c r="J40" s="19">
        <v>1153</v>
      </c>
      <c r="K40" s="53">
        <v>631</v>
      </c>
      <c r="L40" s="58">
        <v>1784</v>
      </c>
      <c r="N40" s="64">
        <v>64.63004484304933</v>
      </c>
      <c r="O40" s="29">
        <v>35.369955156950674</v>
      </c>
    </row>
    <row r="41" spans="1:15" s="30" customFormat="1" ht="9.75">
      <c r="A41" s="65" t="s">
        <v>23</v>
      </c>
      <c r="B41" s="19">
        <v>300</v>
      </c>
      <c r="C41" s="53">
        <v>156</v>
      </c>
      <c r="D41" s="19">
        <v>780</v>
      </c>
      <c r="E41" s="53">
        <v>453</v>
      </c>
      <c r="F41" s="47">
        <v>0</v>
      </c>
      <c r="G41" s="48">
        <v>0</v>
      </c>
      <c r="H41" s="19">
        <v>85</v>
      </c>
      <c r="I41" s="53">
        <v>37</v>
      </c>
      <c r="J41" s="19">
        <v>1165</v>
      </c>
      <c r="K41" s="53">
        <v>646</v>
      </c>
      <c r="L41" s="58">
        <v>1811</v>
      </c>
      <c r="N41" s="64">
        <v>64.32909994478189</v>
      </c>
      <c r="O41" s="29">
        <v>35.67090005521811</v>
      </c>
    </row>
    <row r="42" spans="1:15" s="30" customFormat="1" ht="9.75">
      <c r="A42" s="65" t="s">
        <v>24</v>
      </c>
      <c r="B42" s="19">
        <v>312</v>
      </c>
      <c r="C42" s="53">
        <v>160</v>
      </c>
      <c r="D42" s="19">
        <v>782</v>
      </c>
      <c r="E42" s="53">
        <v>395</v>
      </c>
      <c r="F42" s="47">
        <v>0</v>
      </c>
      <c r="G42" s="48">
        <v>0</v>
      </c>
      <c r="H42" s="19">
        <v>92</v>
      </c>
      <c r="I42" s="53">
        <v>39</v>
      </c>
      <c r="J42" s="19">
        <v>1186</v>
      </c>
      <c r="K42" s="53">
        <v>594</v>
      </c>
      <c r="L42" s="58">
        <v>1780</v>
      </c>
      <c r="N42" s="64">
        <v>66.62921348314606</v>
      </c>
      <c r="O42" s="29">
        <v>33.37078651685393</v>
      </c>
    </row>
    <row r="43" spans="1:15" s="30" customFormat="1" ht="9.75">
      <c r="A43" s="65" t="s">
        <v>25</v>
      </c>
      <c r="B43" s="19">
        <v>309</v>
      </c>
      <c r="C43" s="53">
        <v>158</v>
      </c>
      <c r="D43" s="19">
        <v>791</v>
      </c>
      <c r="E43" s="53">
        <v>387</v>
      </c>
      <c r="F43" s="47">
        <v>0</v>
      </c>
      <c r="G43" s="48">
        <v>0</v>
      </c>
      <c r="H43" s="19">
        <v>86</v>
      </c>
      <c r="I43" s="53">
        <v>36</v>
      </c>
      <c r="J43" s="19">
        <v>1186</v>
      </c>
      <c r="K43" s="53">
        <v>581</v>
      </c>
      <c r="L43" s="58">
        <v>1767</v>
      </c>
      <c r="N43" s="64">
        <v>67.11941143180532</v>
      </c>
      <c r="O43" s="29">
        <v>32.88058856819468</v>
      </c>
    </row>
    <row r="44" spans="1:15" s="30" customFormat="1" ht="9.75">
      <c r="A44" s="65" t="s">
        <v>26</v>
      </c>
      <c r="B44" s="19">
        <v>316</v>
      </c>
      <c r="C44" s="53">
        <v>155</v>
      </c>
      <c r="D44" s="19">
        <v>746</v>
      </c>
      <c r="E44" s="53">
        <v>359</v>
      </c>
      <c r="F44" s="47">
        <v>0</v>
      </c>
      <c r="G44" s="48">
        <v>0</v>
      </c>
      <c r="H44" s="19">
        <v>88</v>
      </c>
      <c r="I44" s="53">
        <v>37</v>
      </c>
      <c r="J44" s="19">
        <v>1150</v>
      </c>
      <c r="K44" s="53">
        <v>551</v>
      </c>
      <c r="L44" s="58">
        <v>1701</v>
      </c>
      <c r="N44" s="64">
        <v>67.60728982951206</v>
      </c>
      <c r="O44" s="29">
        <v>32.392710170487945</v>
      </c>
    </row>
    <row r="45" spans="1:15" s="30" customFormat="1" ht="9.75">
      <c r="A45" s="65" t="s">
        <v>61</v>
      </c>
      <c r="B45" s="19">
        <v>323</v>
      </c>
      <c r="C45" s="53">
        <v>167</v>
      </c>
      <c r="D45" s="19">
        <v>750</v>
      </c>
      <c r="E45" s="53">
        <v>336</v>
      </c>
      <c r="F45" s="47">
        <v>0</v>
      </c>
      <c r="G45" s="48">
        <v>0</v>
      </c>
      <c r="H45" s="19">
        <v>79</v>
      </c>
      <c r="I45" s="53">
        <v>31</v>
      </c>
      <c r="J45" s="19">
        <v>1152</v>
      </c>
      <c r="K45" s="53">
        <v>534</v>
      </c>
      <c r="L45" s="58">
        <v>1686</v>
      </c>
      <c r="N45" s="64">
        <v>68.32740213523132</v>
      </c>
      <c r="O45" s="29">
        <v>31.672597864768683</v>
      </c>
    </row>
    <row r="46" spans="1:15" ht="9.75">
      <c r="A46" s="65" t="s">
        <v>62</v>
      </c>
      <c r="B46" s="19">
        <v>364</v>
      </c>
      <c r="C46" s="53">
        <v>158</v>
      </c>
      <c r="D46" s="19">
        <v>738</v>
      </c>
      <c r="E46" s="53">
        <v>360</v>
      </c>
      <c r="F46" s="47">
        <v>0</v>
      </c>
      <c r="G46" s="48">
        <v>0</v>
      </c>
      <c r="H46" s="19">
        <v>74</v>
      </c>
      <c r="I46" s="53">
        <v>32</v>
      </c>
      <c r="J46" s="19">
        <v>1176</v>
      </c>
      <c r="K46" s="53">
        <v>550</v>
      </c>
      <c r="L46" s="58">
        <v>1726</v>
      </c>
      <c r="N46" s="64">
        <v>68.13441483198146</v>
      </c>
      <c r="O46" s="29">
        <v>31.865585168018537</v>
      </c>
    </row>
    <row r="47" spans="1:15" s="30" customFormat="1" ht="9.75">
      <c r="A47" s="65" t="s">
        <v>66</v>
      </c>
      <c r="B47" s="19">
        <v>346</v>
      </c>
      <c r="C47" s="53">
        <v>173</v>
      </c>
      <c r="D47" s="19">
        <v>714</v>
      </c>
      <c r="E47" s="53">
        <v>369</v>
      </c>
      <c r="F47" s="47">
        <v>0</v>
      </c>
      <c r="G47" s="48">
        <v>0</v>
      </c>
      <c r="H47" s="19">
        <v>76</v>
      </c>
      <c r="I47" s="53">
        <v>42</v>
      </c>
      <c r="J47" s="19">
        <v>1136</v>
      </c>
      <c r="K47" s="53">
        <v>584</v>
      </c>
      <c r="L47" s="58">
        <v>1720</v>
      </c>
      <c r="N47" s="64">
        <v>66.04651162790698</v>
      </c>
      <c r="O47" s="29">
        <v>33.95348837209302</v>
      </c>
    </row>
    <row r="48" spans="1:15" s="30" customFormat="1" ht="9.75">
      <c r="A48" s="65" t="s">
        <v>67</v>
      </c>
      <c r="B48" s="19">
        <v>367</v>
      </c>
      <c r="C48" s="53">
        <v>185</v>
      </c>
      <c r="D48" s="19">
        <v>752</v>
      </c>
      <c r="E48" s="53">
        <v>358</v>
      </c>
      <c r="F48" s="47">
        <v>0</v>
      </c>
      <c r="G48" s="48">
        <v>0</v>
      </c>
      <c r="H48" s="19">
        <v>80</v>
      </c>
      <c r="I48" s="53">
        <v>49</v>
      </c>
      <c r="J48" s="19">
        <f aca="true" t="shared" si="5" ref="J48:K50">SUM(H48,F48,D48,B48)</f>
        <v>1199</v>
      </c>
      <c r="K48" s="53">
        <f t="shared" si="5"/>
        <v>592</v>
      </c>
      <c r="L48" s="58">
        <f aca="true" t="shared" si="6" ref="L48:L54">SUM(J48:K48)</f>
        <v>1791</v>
      </c>
      <c r="N48" s="64">
        <f aca="true" t="shared" si="7" ref="N48:N54">J48/L48*100</f>
        <v>66.94584031267449</v>
      </c>
      <c r="O48" s="29">
        <f aca="true" t="shared" si="8" ref="O48:O54">K48/L48*100</f>
        <v>33.054159687325516</v>
      </c>
    </row>
    <row r="49" spans="1:15" s="30" customFormat="1" ht="9.75">
      <c r="A49" s="65" t="s">
        <v>68</v>
      </c>
      <c r="B49" s="19">
        <v>374</v>
      </c>
      <c r="C49" s="53">
        <v>163</v>
      </c>
      <c r="D49" s="19">
        <v>748</v>
      </c>
      <c r="E49" s="53">
        <v>388</v>
      </c>
      <c r="F49" s="47">
        <v>0</v>
      </c>
      <c r="G49" s="48">
        <v>0</v>
      </c>
      <c r="H49" s="19">
        <v>108</v>
      </c>
      <c r="I49" s="53">
        <v>40</v>
      </c>
      <c r="J49" s="19">
        <f t="shared" si="5"/>
        <v>1230</v>
      </c>
      <c r="K49" s="53">
        <f t="shared" si="5"/>
        <v>591</v>
      </c>
      <c r="L49" s="58">
        <f t="shared" si="6"/>
        <v>1821</v>
      </c>
      <c r="N49" s="64">
        <f t="shared" si="7"/>
        <v>67.54530477759472</v>
      </c>
      <c r="O49" s="29">
        <f t="shared" si="8"/>
        <v>32.45469522240527</v>
      </c>
    </row>
    <row r="50" spans="1:15" s="30" customFormat="1" ht="9.75">
      <c r="A50" s="65" t="s">
        <v>89</v>
      </c>
      <c r="B50" s="19">
        <v>383</v>
      </c>
      <c r="C50" s="53">
        <v>186</v>
      </c>
      <c r="D50" s="19">
        <v>782</v>
      </c>
      <c r="E50" s="53">
        <v>396</v>
      </c>
      <c r="F50" s="47"/>
      <c r="G50" s="48"/>
      <c r="H50" s="19">
        <v>118</v>
      </c>
      <c r="I50" s="53">
        <v>42</v>
      </c>
      <c r="J50" s="19">
        <f t="shared" si="5"/>
        <v>1283</v>
      </c>
      <c r="K50" s="53">
        <f t="shared" si="5"/>
        <v>624</v>
      </c>
      <c r="L50" s="58">
        <f t="shared" si="6"/>
        <v>1907</v>
      </c>
      <c r="N50" s="64">
        <f t="shared" si="7"/>
        <v>67.27844782380703</v>
      </c>
      <c r="O50" s="29">
        <f t="shared" si="8"/>
        <v>32.72155217619297</v>
      </c>
    </row>
    <row r="51" spans="1:15" s="30" customFormat="1" ht="9.75">
      <c r="A51" s="65" t="s">
        <v>93</v>
      </c>
      <c r="B51" s="19">
        <v>428</v>
      </c>
      <c r="C51" s="53">
        <v>194</v>
      </c>
      <c r="D51" s="19">
        <v>762</v>
      </c>
      <c r="E51" s="53">
        <v>396</v>
      </c>
      <c r="F51" s="47">
        <v>0</v>
      </c>
      <c r="G51" s="48">
        <v>0</v>
      </c>
      <c r="H51" s="19">
        <v>125</v>
      </c>
      <c r="I51" s="53">
        <v>45</v>
      </c>
      <c r="J51" s="19">
        <f aca="true" t="shared" si="9" ref="J51:K54">SUM(H51,F51,D51,B51)</f>
        <v>1315</v>
      </c>
      <c r="K51" s="53">
        <f t="shared" si="9"/>
        <v>635</v>
      </c>
      <c r="L51" s="58">
        <f t="shared" si="6"/>
        <v>1950</v>
      </c>
      <c r="N51" s="64">
        <f t="shared" si="7"/>
        <v>67.43589743589745</v>
      </c>
      <c r="O51" s="29">
        <f t="shared" si="8"/>
        <v>32.56410256410256</v>
      </c>
    </row>
    <row r="52" spans="1:26" s="30" customFormat="1" ht="9.75">
      <c r="A52" s="65" t="s">
        <v>94</v>
      </c>
      <c r="B52" s="19">
        <v>446</v>
      </c>
      <c r="C52" s="53">
        <v>196</v>
      </c>
      <c r="D52" s="19">
        <v>763</v>
      </c>
      <c r="E52" s="53">
        <v>384</v>
      </c>
      <c r="F52" s="47">
        <v>0</v>
      </c>
      <c r="G52" s="48">
        <v>0</v>
      </c>
      <c r="H52" s="19">
        <v>130</v>
      </c>
      <c r="I52" s="53">
        <v>58</v>
      </c>
      <c r="J52" s="19">
        <f t="shared" si="9"/>
        <v>1339</v>
      </c>
      <c r="K52" s="53">
        <f t="shared" si="9"/>
        <v>638</v>
      </c>
      <c r="L52" s="58">
        <f t="shared" si="6"/>
        <v>1977</v>
      </c>
      <c r="N52" s="64">
        <f t="shared" si="7"/>
        <v>67.72888214466363</v>
      </c>
      <c r="O52" s="29">
        <f t="shared" si="8"/>
        <v>32.27111785533637</v>
      </c>
      <c r="S52" s="5"/>
      <c r="T52" s="5"/>
      <c r="U52" s="5"/>
      <c r="V52" s="5"/>
      <c r="W52" s="5"/>
      <c r="X52" s="5"/>
      <c r="Y52" s="5"/>
      <c r="Z52" s="5"/>
    </row>
    <row r="53" spans="1:26" s="30" customFormat="1" ht="9.75">
      <c r="A53" s="65" t="s">
        <v>101</v>
      </c>
      <c r="B53" s="19">
        <v>421</v>
      </c>
      <c r="C53" s="53">
        <v>188</v>
      </c>
      <c r="D53" s="19">
        <v>774</v>
      </c>
      <c r="E53" s="53">
        <v>396</v>
      </c>
      <c r="F53" s="47">
        <v>0</v>
      </c>
      <c r="G53" s="48">
        <v>0</v>
      </c>
      <c r="H53" s="19">
        <v>131</v>
      </c>
      <c r="I53" s="53">
        <v>52</v>
      </c>
      <c r="J53" s="19">
        <f>SUM(H53,F53,D53,B53)</f>
        <v>1326</v>
      </c>
      <c r="K53" s="53">
        <f>SUM(I53,G53,E53,C53)</f>
        <v>636</v>
      </c>
      <c r="L53" s="58">
        <f>SUM(J53:K53)</f>
        <v>1962</v>
      </c>
      <c r="N53" s="64">
        <f>J53/L53*100</f>
        <v>67.58409785932722</v>
      </c>
      <c r="O53" s="29">
        <f>K53/L53*100</f>
        <v>32.415902140672785</v>
      </c>
      <c r="S53" s="5"/>
      <c r="T53" s="5"/>
      <c r="U53" s="5"/>
      <c r="V53" s="5"/>
      <c r="W53" s="5"/>
      <c r="X53" s="5"/>
      <c r="Y53" s="5"/>
      <c r="Z53" s="5"/>
    </row>
    <row r="54" spans="1:15" s="30" customFormat="1" ht="9.75">
      <c r="A54" s="65" t="s">
        <v>115</v>
      </c>
      <c r="B54" s="19">
        <v>446</v>
      </c>
      <c r="C54" s="53">
        <v>192</v>
      </c>
      <c r="D54" s="19">
        <v>772</v>
      </c>
      <c r="E54" s="53">
        <v>375</v>
      </c>
      <c r="F54" s="47">
        <v>0</v>
      </c>
      <c r="G54" s="48">
        <v>0</v>
      </c>
      <c r="H54" s="19">
        <v>135</v>
      </c>
      <c r="I54" s="53">
        <v>55</v>
      </c>
      <c r="J54" s="19">
        <f t="shared" si="9"/>
        <v>1353</v>
      </c>
      <c r="K54" s="53">
        <f t="shared" si="9"/>
        <v>622</v>
      </c>
      <c r="L54" s="58">
        <f t="shared" si="6"/>
        <v>1975</v>
      </c>
      <c r="N54" s="64">
        <f t="shared" si="7"/>
        <v>68.50632911392405</v>
      </c>
      <c r="O54" s="29">
        <f t="shared" si="8"/>
        <v>31.493670886075947</v>
      </c>
    </row>
    <row r="55" spans="1:15" s="30" customFormat="1" ht="9.75">
      <c r="A55" s="67" t="s">
        <v>174</v>
      </c>
      <c r="B55" s="36">
        <v>451</v>
      </c>
      <c r="C55" s="68">
        <v>186</v>
      </c>
      <c r="D55" s="36">
        <v>785</v>
      </c>
      <c r="E55" s="68">
        <v>371</v>
      </c>
      <c r="F55" s="50">
        <v>0</v>
      </c>
      <c r="G55" s="51">
        <v>0</v>
      </c>
      <c r="H55" s="36">
        <v>143</v>
      </c>
      <c r="I55" s="68">
        <v>50</v>
      </c>
      <c r="J55" s="36">
        <f>SUM(H55,F55,D55,B55)</f>
        <v>1379</v>
      </c>
      <c r="K55" s="68">
        <f>SUM(I55,G55,E55,C55)</f>
        <v>607</v>
      </c>
      <c r="L55" s="69">
        <f>SUM(J55:K55)</f>
        <v>1986</v>
      </c>
      <c r="N55" s="70">
        <f>J55/L55*100</f>
        <v>69.43605236656596</v>
      </c>
      <c r="O55" s="41">
        <f>K55/L55*100</f>
        <v>30.56394763343404</v>
      </c>
    </row>
    <row r="57" spans="1:15" ht="9.75">
      <c r="A57" s="71" t="s">
        <v>73</v>
      </c>
      <c r="B57" s="9"/>
      <c r="C57" s="9"/>
      <c r="D57" s="9"/>
      <c r="E57" s="9"/>
      <c r="F57" s="9"/>
      <c r="G57" s="9"/>
      <c r="H57" s="9"/>
      <c r="I57" s="9"/>
      <c r="J57" s="9"/>
      <c r="K57" s="9"/>
      <c r="L57" s="9"/>
      <c r="M57" s="9"/>
      <c r="N57" s="9"/>
      <c r="O57" s="9"/>
    </row>
    <row r="58" spans="1:15" ht="9.75">
      <c r="A58" s="6" t="s">
        <v>88</v>
      </c>
      <c r="B58" s="9"/>
      <c r="C58" s="9"/>
      <c r="D58" s="9"/>
      <c r="E58" s="9"/>
      <c r="F58" s="9"/>
      <c r="G58" s="9"/>
      <c r="H58" s="9"/>
      <c r="I58" s="9"/>
      <c r="J58" s="9"/>
      <c r="K58" s="9"/>
      <c r="L58" s="9"/>
      <c r="M58" s="9"/>
      <c r="N58" s="9"/>
      <c r="O58" s="9"/>
    </row>
    <row r="59" ht="10.5" customHeight="1"/>
    <row r="60" spans="1:15" ht="9.75">
      <c r="A60" s="11"/>
      <c r="B60" s="12" t="s">
        <v>7</v>
      </c>
      <c r="C60" s="13"/>
      <c r="D60" s="12" t="s">
        <v>6</v>
      </c>
      <c r="E60" s="54"/>
      <c r="F60" s="12" t="s">
        <v>0</v>
      </c>
      <c r="G60" s="54"/>
      <c r="H60" s="12" t="s">
        <v>1</v>
      </c>
      <c r="I60" s="54"/>
      <c r="J60" s="12" t="s">
        <v>4</v>
      </c>
      <c r="K60" s="55"/>
      <c r="L60" s="56"/>
      <c r="N60" s="12" t="s">
        <v>30</v>
      </c>
      <c r="O60" s="56"/>
    </row>
    <row r="61" spans="1:15" ht="9.75">
      <c r="A61" s="16" t="s">
        <v>13</v>
      </c>
      <c r="B61" s="17" t="s">
        <v>5</v>
      </c>
      <c r="C61" s="18"/>
      <c r="D61" s="16" t="s">
        <v>8</v>
      </c>
      <c r="E61" s="7"/>
      <c r="F61" s="19"/>
      <c r="G61" s="2"/>
      <c r="H61" s="454" t="str">
        <f>"+ VGC"</f>
        <v>+ VGC</v>
      </c>
      <c r="I61" s="455"/>
      <c r="J61" s="19"/>
      <c r="K61" s="53"/>
      <c r="L61" s="58"/>
      <c r="N61" s="59" t="s">
        <v>31</v>
      </c>
      <c r="O61" s="60"/>
    </row>
    <row r="62" spans="1:15" s="26" customFormat="1" ht="9.75">
      <c r="A62" s="22"/>
      <c r="B62" s="61" t="s">
        <v>2</v>
      </c>
      <c r="C62" s="62" t="s">
        <v>3</v>
      </c>
      <c r="D62" s="61" t="s">
        <v>2</v>
      </c>
      <c r="E62" s="62" t="s">
        <v>3</v>
      </c>
      <c r="F62" s="61" t="s">
        <v>2</v>
      </c>
      <c r="G62" s="62" t="s">
        <v>3</v>
      </c>
      <c r="H62" s="61" t="s">
        <v>2</v>
      </c>
      <c r="I62" s="62" t="s">
        <v>3</v>
      </c>
      <c r="J62" s="61" t="s">
        <v>2</v>
      </c>
      <c r="K62" s="62" t="s">
        <v>3</v>
      </c>
      <c r="L62" s="63" t="s">
        <v>4</v>
      </c>
      <c r="N62" s="61" t="s">
        <v>2</v>
      </c>
      <c r="O62" s="63" t="s">
        <v>3</v>
      </c>
    </row>
    <row r="63" spans="1:15" ht="9.75">
      <c r="A63" s="65" t="s">
        <v>18</v>
      </c>
      <c r="B63" s="53">
        <v>16318</v>
      </c>
      <c r="C63" s="58">
        <v>14933</v>
      </c>
      <c r="D63" s="53">
        <v>84657</v>
      </c>
      <c r="E63" s="58">
        <v>82110</v>
      </c>
      <c r="F63" s="53">
        <v>140</v>
      </c>
      <c r="G63" s="58">
        <v>141</v>
      </c>
      <c r="H63" s="53">
        <v>22884</v>
      </c>
      <c r="I63" s="58">
        <v>20744</v>
      </c>
      <c r="J63" s="19">
        <v>123999</v>
      </c>
      <c r="K63" s="53">
        <v>117928</v>
      </c>
      <c r="L63" s="58">
        <v>241927</v>
      </c>
      <c r="M63" s="66"/>
      <c r="N63" s="64">
        <v>51.25471733208777</v>
      </c>
      <c r="O63" s="29">
        <v>48.74528266791222</v>
      </c>
    </row>
    <row r="64" spans="1:15" ht="9.75">
      <c r="A64" s="65" t="s">
        <v>19</v>
      </c>
      <c r="B64" s="53">
        <v>16742</v>
      </c>
      <c r="C64" s="53">
        <v>15105</v>
      </c>
      <c r="D64" s="19">
        <v>86996</v>
      </c>
      <c r="E64" s="53">
        <v>84223</v>
      </c>
      <c r="F64" s="19">
        <v>144</v>
      </c>
      <c r="G64" s="53">
        <v>133</v>
      </c>
      <c r="H64" s="19">
        <v>23969</v>
      </c>
      <c r="I64" s="53">
        <v>21827</v>
      </c>
      <c r="J64" s="19">
        <v>127851</v>
      </c>
      <c r="K64" s="53">
        <v>121288</v>
      </c>
      <c r="L64" s="58">
        <v>249139</v>
      </c>
      <c r="M64" s="30"/>
      <c r="N64" s="64">
        <v>51.3171362171318</v>
      </c>
      <c r="O64" s="29">
        <v>48.682863782868196</v>
      </c>
    </row>
    <row r="65" spans="1:15" s="30" customFormat="1" ht="9.75">
      <c r="A65" s="65" t="s">
        <v>20</v>
      </c>
      <c r="B65" s="53">
        <v>17079</v>
      </c>
      <c r="C65" s="53">
        <v>15311</v>
      </c>
      <c r="D65" s="19">
        <v>89044</v>
      </c>
      <c r="E65" s="53">
        <v>85366</v>
      </c>
      <c r="F65" s="19">
        <v>140</v>
      </c>
      <c r="G65" s="53">
        <v>121</v>
      </c>
      <c r="H65" s="19">
        <v>24930</v>
      </c>
      <c r="I65" s="53">
        <v>22740</v>
      </c>
      <c r="J65" s="19">
        <v>131193</v>
      </c>
      <c r="K65" s="53">
        <v>123538</v>
      </c>
      <c r="L65" s="58">
        <v>254731</v>
      </c>
      <c r="N65" s="64">
        <v>51.50256545139775</v>
      </c>
      <c r="O65" s="29">
        <v>48.49743454860225</v>
      </c>
    </row>
    <row r="66" spans="1:15" s="30" customFormat="1" ht="9.75">
      <c r="A66" s="65" t="s">
        <v>21</v>
      </c>
      <c r="B66" s="53">
        <v>17070</v>
      </c>
      <c r="C66" s="53">
        <v>15387</v>
      </c>
      <c r="D66" s="19">
        <v>88570</v>
      </c>
      <c r="E66" s="53">
        <v>85681</v>
      </c>
      <c r="F66" s="19">
        <v>140</v>
      </c>
      <c r="G66" s="53">
        <v>124</v>
      </c>
      <c r="H66" s="19">
        <v>25408</v>
      </c>
      <c r="I66" s="53">
        <v>23097</v>
      </c>
      <c r="J66" s="19">
        <v>131188</v>
      </c>
      <c r="K66" s="53">
        <v>124289</v>
      </c>
      <c r="L66" s="58">
        <v>255477</v>
      </c>
      <c r="N66" s="64">
        <v>51.35021939352662</v>
      </c>
      <c r="O66" s="29">
        <v>48.64978060647338</v>
      </c>
    </row>
    <row r="67" spans="1:15" s="30" customFormat="1" ht="9.75">
      <c r="A67" s="65" t="s">
        <v>22</v>
      </c>
      <c r="B67" s="53">
        <v>17149</v>
      </c>
      <c r="C67" s="53">
        <v>15592</v>
      </c>
      <c r="D67" s="19">
        <v>87202</v>
      </c>
      <c r="E67" s="53">
        <v>83947</v>
      </c>
      <c r="F67" s="19">
        <v>130</v>
      </c>
      <c r="G67" s="53">
        <v>125</v>
      </c>
      <c r="H67" s="19">
        <v>25567</v>
      </c>
      <c r="I67" s="53">
        <v>23331</v>
      </c>
      <c r="J67" s="19">
        <v>130048</v>
      </c>
      <c r="K67" s="53">
        <v>122995</v>
      </c>
      <c r="L67" s="58">
        <v>253043</v>
      </c>
      <c r="N67" s="64">
        <v>51.39363665463973</v>
      </c>
      <c r="O67" s="29">
        <v>48.60636334536028</v>
      </c>
    </row>
    <row r="68" spans="1:15" s="30" customFormat="1" ht="9.75">
      <c r="A68" s="65" t="s">
        <v>23</v>
      </c>
      <c r="B68" s="53">
        <v>16885</v>
      </c>
      <c r="C68" s="53">
        <v>15557</v>
      </c>
      <c r="D68" s="19">
        <v>84087</v>
      </c>
      <c r="E68" s="53">
        <v>81283</v>
      </c>
      <c r="F68" s="19">
        <v>135</v>
      </c>
      <c r="G68" s="53">
        <v>109</v>
      </c>
      <c r="H68" s="19">
        <v>25751</v>
      </c>
      <c r="I68" s="53">
        <v>23708</v>
      </c>
      <c r="J68" s="19">
        <v>126858</v>
      </c>
      <c r="K68" s="53">
        <v>120657</v>
      </c>
      <c r="L68" s="58">
        <v>247515</v>
      </c>
      <c r="N68" s="64">
        <v>51.25265135446336</v>
      </c>
      <c r="O68" s="29">
        <v>48.74734864553664</v>
      </c>
    </row>
    <row r="69" spans="1:15" s="30" customFormat="1" ht="9.75">
      <c r="A69" s="65" t="s">
        <v>24</v>
      </c>
      <c r="B69" s="53">
        <v>16497</v>
      </c>
      <c r="C69" s="53">
        <v>15209</v>
      </c>
      <c r="D69" s="19">
        <v>81476</v>
      </c>
      <c r="E69" s="53">
        <v>78929</v>
      </c>
      <c r="F69" s="19">
        <v>113</v>
      </c>
      <c r="G69" s="53">
        <v>120</v>
      </c>
      <c r="H69" s="19">
        <v>26275</v>
      </c>
      <c r="I69" s="53">
        <v>24002</v>
      </c>
      <c r="J69" s="19">
        <v>124361</v>
      </c>
      <c r="K69" s="53">
        <v>118260</v>
      </c>
      <c r="L69" s="58">
        <v>242621</v>
      </c>
      <c r="N69" s="64">
        <v>51.25731078513402</v>
      </c>
      <c r="O69" s="29">
        <v>48.74268921486598</v>
      </c>
    </row>
    <row r="70" spans="1:15" s="30" customFormat="1" ht="9.75">
      <c r="A70" s="65" t="s">
        <v>25</v>
      </c>
      <c r="B70" s="53">
        <v>16375</v>
      </c>
      <c r="C70" s="53">
        <v>15249</v>
      </c>
      <c r="D70" s="19">
        <v>80055</v>
      </c>
      <c r="E70" s="53">
        <v>77399</v>
      </c>
      <c r="F70" s="19">
        <v>73</v>
      </c>
      <c r="G70" s="53">
        <v>75</v>
      </c>
      <c r="H70" s="19">
        <v>26732</v>
      </c>
      <c r="I70" s="53">
        <v>24696</v>
      </c>
      <c r="J70" s="19">
        <v>123235</v>
      </c>
      <c r="K70" s="53">
        <v>117419</v>
      </c>
      <c r="L70" s="58">
        <v>240654</v>
      </c>
      <c r="N70" s="64">
        <v>51.20837384793106</v>
      </c>
      <c r="O70" s="29">
        <v>48.79162615206894</v>
      </c>
    </row>
    <row r="71" spans="1:15" s="30" customFormat="1" ht="9.75">
      <c r="A71" s="65" t="s">
        <v>26</v>
      </c>
      <c r="B71" s="53">
        <v>16321</v>
      </c>
      <c r="C71" s="53">
        <v>15177</v>
      </c>
      <c r="D71" s="19">
        <v>79481</v>
      </c>
      <c r="E71" s="53">
        <v>76820</v>
      </c>
      <c r="F71" s="19">
        <v>76</v>
      </c>
      <c r="G71" s="53">
        <v>73</v>
      </c>
      <c r="H71" s="19">
        <v>27181</v>
      </c>
      <c r="I71" s="53">
        <v>25453</v>
      </c>
      <c r="J71" s="19">
        <v>123059</v>
      </c>
      <c r="K71" s="53">
        <v>117523</v>
      </c>
      <c r="L71" s="58">
        <v>240582</v>
      </c>
      <c r="N71" s="64">
        <v>51.1505432659135</v>
      </c>
      <c r="O71" s="29">
        <v>48.8494567340865</v>
      </c>
    </row>
    <row r="72" spans="1:15" s="30" customFormat="1" ht="9.75">
      <c r="A72" s="65" t="s">
        <v>61</v>
      </c>
      <c r="B72" s="53">
        <v>16196</v>
      </c>
      <c r="C72" s="53">
        <v>15437</v>
      </c>
      <c r="D72" s="19">
        <v>78757</v>
      </c>
      <c r="E72" s="53">
        <v>75981</v>
      </c>
      <c r="F72" s="19">
        <v>80</v>
      </c>
      <c r="G72" s="53">
        <v>76</v>
      </c>
      <c r="H72" s="19">
        <v>27183</v>
      </c>
      <c r="I72" s="53">
        <v>25794</v>
      </c>
      <c r="J72" s="19">
        <v>122216</v>
      </c>
      <c r="K72" s="53">
        <v>117288</v>
      </c>
      <c r="L72" s="58">
        <v>239504</v>
      </c>
      <c r="N72" s="64">
        <v>51.02879283853297</v>
      </c>
      <c r="O72" s="29">
        <v>48.971207161467035</v>
      </c>
    </row>
    <row r="73" spans="1:15" ht="9.75">
      <c r="A73" s="65" t="s">
        <v>62</v>
      </c>
      <c r="B73" s="53">
        <v>16811</v>
      </c>
      <c r="C73" s="53">
        <v>16046</v>
      </c>
      <c r="D73" s="19">
        <v>77964</v>
      </c>
      <c r="E73" s="53">
        <v>75044</v>
      </c>
      <c r="F73" s="19">
        <v>71</v>
      </c>
      <c r="G73" s="53">
        <v>65</v>
      </c>
      <c r="H73" s="19">
        <v>26740</v>
      </c>
      <c r="I73" s="53">
        <v>25402</v>
      </c>
      <c r="J73" s="19">
        <v>121586</v>
      </c>
      <c r="K73" s="53">
        <v>116557</v>
      </c>
      <c r="L73" s="58">
        <v>238143</v>
      </c>
      <c r="N73" s="64">
        <v>51.055878190834925</v>
      </c>
      <c r="O73" s="29">
        <v>48.94412180916508</v>
      </c>
    </row>
    <row r="74" spans="1:15" s="30" customFormat="1" ht="9.75">
      <c r="A74" s="65" t="s">
        <v>66</v>
      </c>
      <c r="B74" s="53">
        <v>16839</v>
      </c>
      <c r="C74" s="53">
        <v>16013</v>
      </c>
      <c r="D74" s="19">
        <v>77012</v>
      </c>
      <c r="E74" s="53">
        <v>74136</v>
      </c>
      <c r="F74" s="19">
        <v>68</v>
      </c>
      <c r="G74" s="53">
        <v>70</v>
      </c>
      <c r="H74" s="19">
        <v>26918</v>
      </c>
      <c r="I74" s="53">
        <v>25615</v>
      </c>
      <c r="J74" s="19">
        <v>120837</v>
      </c>
      <c r="K74" s="53">
        <v>115834</v>
      </c>
      <c r="L74" s="58">
        <v>236671</v>
      </c>
      <c r="N74" s="64">
        <v>51.05695247833491</v>
      </c>
      <c r="O74" s="29">
        <v>48.94304752166509</v>
      </c>
    </row>
    <row r="75" spans="1:15" s="30" customFormat="1" ht="9.75">
      <c r="A75" s="65" t="s">
        <v>67</v>
      </c>
      <c r="B75" s="53">
        <f aca="true" t="shared" si="10" ref="B75:I82">SUM(B48,B21)</f>
        <v>16821</v>
      </c>
      <c r="C75" s="53">
        <f t="shared" si="10"/>
        <v>16037</v>
      </c>
      <c r="D75" s="19">
        <f t="shared" si="10"/>
        <v>75972</v>
      </c>
      <c r="E75" s="53">
        <f t="shared" si="10"/>
        <v>73391</v>
      </c>
      <c r="F75" s="19">
        <f t="shared" si="10"/>
        <v>65</v>
      </c>
      <c r="G75" s="53">
        <f t="shared" si="10"/>
        <v>64</v>
      </c>
      <c r="H75" s="19">
        <f t="shared" si="10"/>
        <v>27058</v>
      </c>
      <c r="I75" s="53">
        <f t="shared" si="10"/>
        <v>25555</v>
      </c>
      <c r="J75" s="19">
        <f aca="true" t="shared" si="11" ref="J75:K77">SUM(H75,F75,D75,B75)</f>
        <v>119916</v>
      </c>
      <c r="K75" s="53">
        <f t="shared" si="11"/>
        <v>115047</v>
      </c>
      <c r="L75" s="58">
        <f aca="true" t="shared" si="12" ref="L75:L81">SUM(J75:K75)</f>
        <v>234963</v>
      </c>
      <c r="N75" s="64">
        <f aca="true" t="shared" si="13" ref="N75:N81">J75/L75*100</f>
        <v>51.036120580687175</v>
      </c>
      <c r="O75" s="29">
        <f aca="true" t="shared" si="14" ref="O75:O81">K75/L75*100</f>
        <v>48.963879419312825</v>
      </c>
    </row>
    <row r="76" spans="1:15" s="30" customFormat="1" ht="9.75">
      <c r="A76" s="65" t="s">
        <v>68</v>
      </c>
      <c r="B76" s="53">
        <f t="shared" si="10"/>
        <v>16947</v>
      </c>
      <c r="C76" s="53">
        <f t="shared" si="10"/>
        <v>15996</v>
      </c>
      <c r="D76" s="19">
        <f t="shared" si="10"/>
        <v>75690</v>
      </c>
      <c r="E76" s="53">
        <f t="shared" si="10"/>
        <v>72926</v>
      </c>
      <c r="F76" s="19">
        <f t="shared" si="10"/>
        <v>67</v>
      </c>
      <c r="G76" s="53">
        <f t="shared" si="10"/>
        <v>50</v>
      </c>
      <c r="H76" s="19">
        <f t="shared" si="10"/>
        <v>27232</v>
      </c>
      <c r="I76" s="53">
        <f t="shared" si="10"/>
        <v>25622</v>
      </c>
      <c r="J76" s="19">
        <f t="shared" si="11"/>
        <v>119936</v>
      </c>
      <c r="K76" s="53">
        <f t="shared" si="11"/>
        <v>114594</v>
      </c>
      <c r="L76" s="58">
        <f t="shared" si="12"/>
        <v>234530</v>
      </c>
      <c r="N76" s="64">
        <f t="shared" si="13"/>
        <v>51.138873491664185</v>
      </c>
      <c r="O76" s="29">
        <f t="shared" si="14"/>
        <v>48.86112650833582</v>
      </c>
    </row>
    <row r="77" spans="1:15" s="30" customFormat="1" ht="9.75">
      <c r="A77" s="65" t="s">
        <v>89</v>
      </c>
      <c r="B77" s="53">
        <f t="shared" si="10"/>
        <v>17062</v>
      </c>
      <c r="C77" s="53">
        <f t="shared" si="10"/>
        <v>16213</v>
      </c>
      <c r="D77" s="19">
        <f t="shared" si="10"/>
        <v>75830</v>
      </c>
      <c r="E77" s="53">
        <f t="shared" si="10"/>
        <v>72630</v>
      </c>
      <c r="F77" s="19">
        <f t="shared" si="10"/>
        <v>72</v>
      </c>
      <c r="G77" s="53">
        <f t="shared" si="10"/>
        <v>57</v>
      </c>
      <c r="H77" s="19">
        <f t="shared" si="10"/>
        <v>27565</v>
      </c>
      <c r="I77" s="53">
        <f t="shared" si="10"/>
        <v>25822</v>
      </c>
      <c r="J77" s="19">
        <f t="shared" si="11"/>
        <v>120529</v>
      </c>
      <c r="K77" s="53">
        <f t="shared" si="11"/>
        <v>114722</v>
      </c>
      <c r="L77" s="58">
        <f t="shared" si="12"/>
        <v>235251</v>
      </c>
      <c r="N77" s="64">
        <f t="shared" si="13"/>
        <v>51.23421366965496</v>
      </c>
      <c r="O77" s="29">
        <f t="shared" si="14"/>
        <v>48.76578633034504</v>
      </c>
    </row>
    <row r="78" spans="1:15" s="30" customFormat="1" ht="9.75">
      <c r="A78" s="65" t="s">
        <v>93</v>
      </c>
      <c r="B78" s="53">
        <f t="shared" si="10"/>
        <v>17371</v>
      </c>
      <c r="C78" s="53">
        <f t="shared" si="10"/>
        <v>16529</v>
      </c>
      <c r="D78" s="19">
        <f t="shared" si="10"/>
        <v>77016</v>
      </c>
      <c r="E78" s="53">
        <f t="shared" si="10"/>
        <v>73714</v>
      </c>
      <c r="F78" s="19">
        <f t="shared" si="10"/>
        <v>71</v>
      </c>
      <c r="G78" s="53">
        <f t="shared" si="10"/>
        <v>69</v>
      </c>
      <c r="H78" s="19">
        <f t="shared" si="10"/>
        <v>28315</v>
      </c>
      <c r="I78" s="53">
        <f t="shared" si="10"/>
        <v>26395</v>
      </c>
      <c r="J78" s="19">
        <f aca="true" t="shared" si="15" ref="J78:K81">SUM(H78,F78,D78,B78)</f>
        <v>122773</v>
      </c>
      <c r="K78" s="53">
        <f t="shared" si="15"/>
        <v>116707</v>
      </c>
      <c r="L78" s="58">
        <f t="shared" si="12"/>
        <v>239480</v>
      </c>
      <c r="N78" s="64">
        <f t="shared" si="13"/>
        <v>51.266494070486054</v>
      </c>
      <c r="O78" s="29">
        <f t="shared" si="14"/>
        <v>48.733505929513946</v>
      </c>
    </row>
    <row r="79" spans="1:15" s="30" customFormat="1" ht="9.75">
      <c r="A79" s="65" t="s">
        <v>94</v>
      </c>
      <c r="B79" s="53">
        <f t="shared" si="10"/>
        <v>18082</v>
      </c>
      <c r="C79" s="53">
        <f t="shared" si="10"/>
        <v>16996</v>
      </c>
      <c r="D79" s="19">
        <f t="shared" si="10"/>
        <v>78495</v>
      </c>
      <c r="E79" s="53">
        <f t="shared" si="10"/>
        <v>75187</v>
      </c>
      <c r="F79" s="19">
        <f t="shared" si="10"/>
        <v>71</v>
      </c>
      <c r="G79" s="53">
        <f t="shared" si="10"/>
        <v>80</v>
      </c>
      <c r="H79" s="19">
        <f t="shared" si="10"/>
        <v>29219</v>
      </c>
      <c r="I79" s="53">
        <f t="shared" si="10"/>
        <v>27329</v>
      </c>
      <c r="J79" s="19">
        <f t="shared" si="15"/>
        <v>125867</v>
      </c>
      <c r="K79" s="53">
        <f t="shared" si="15"/>
        <v>119592</v>
      </c>
      <c r="L79" s="58">
        <f t="shared" si="12"/>
        <v>245459</v>
      </c>
      <c r="N79" s="64">
        <f t="shared" si="13"/>
        <v>51.27821754345939</v>
      </c>
      <c r="O79" s="29">
        <f t="shared" si="14"/>
        <v>48.7217824565406</v>
      </c>
    </row>
    <row r="80" spans="1:15" s="30" customFormat="1" ht="9.75">
      <c r="A80" s="65" t="s">
        <v>101</v>
      </c>
      <c r="B80" s="53">
        <f t="shared" si="10"/>
        <v>18968</v>
      </c>
      <c r="C80" s="53">
        <f t="shared" si="10"/>
        <v>17496</v>
      </c>
      <c r="D80" s="19">
        <f t="shared" si="10"/>
        <v>80562</v>
      </c>
      <c r="E80" s="53">
        <f t="shared" si="10"/>
        <v>77383</v>
      </c>
      <c r="F80" s="19">
        <f t="shared" si="10"/>
        <v>69</v>
      </c>
      <c r="G80" s="53">
        <f t="shared" si="10"/>
        <v>78</v>
      </c>
      <c r="H80" s="19">
        <f t="shared" si="10"/>
        <v>29837</v>
      </c>
      <c r="I80" s="53">
        <f t="shared" si="10"/>
        <v>27960</v>
      </c>
      <c r="J80" s="19">
        <f>SUM(H80,F80,D80,B80)</f>
        <v>129436</v>
      </c>
      <c r="K80" s="53">
        <f>SUM(I80,G80,E80,C80)</f>
        <v>122917</v>
      </c>
      <c r="L80" s="58">
        <f>SUM(J80:K80)</f>
        <v>252353</v>
      </c>
      <c r="N80" s="64">
        <f>J80/L80*100</f>
        <v>51.29164305556107</v>
      </c>
      <c r="O80" s="29">
        <f>K80/L80*100</f>
        <v>48.70835694443894</v>
      </c>
    </row>
    <row r="81" spans="1:15" s="30" customFormat="1" ht="9.75">
      <c r="A81" s="65" t="s">
        <v>115</v>
      </c>
      <c r="B81" s="53">
        <f t="shared" si="10"/>
        <v>19500</v>
      </c>
      <c r="C81" s="53">
        <f t="shared" si="10"/>
        <v>18240</v>
      </c>
      <c r="D81" s="19">
        <f t="shared" si="10"/>
        <v>82322</v>
      </c>
      <c r="E81" s="53">
        <f t="shared" si="10"/>
        <v>79196</v>
      </c>
      <c r="F81" s="19">
        <f t="shared" si="10"/>
        <v>77</v>
      </c>
      <c r="G81" s="53">
        <f t="shared" si="10"/>
        <v>76</v>
      </c>
      <c r="H81" s="19">
        <f t="shared" si="10"/>
        <v>30829</v>
      </c>
      <c r="I81" s="53">
        <f t="shared" si="10"/>
        <v>29159</v>
      </c>
      <c r="J81" s="19">
        <f t="shared" si="15"/>
        <v>132728</v>
      </c>
      <c r="K81" s="53">
        <f t="shared" si="15"/>
        <v>126671</v>
      </c>
      <c r="L81" s="58">
        <f t="shared" si="12"/>
        <v>259399</v>
      </c>
      <c r="N81" s="64">
        <f t="shared" si="13"/>
        <v>51.167506428320856</v>
      </c>
      <c r="O81" s="29">
        <f t="shared" si="14"/>
        <v>48.83249357167915</v>
      </c>
    </row>
    <row r="82" spans="1:15" s="30" customFormat="1" ht="9.75">
      <c r="A82" s="67" t="s">
        <v>174</v>
      </c>
      <c r="B82" s="68">
        <f t="shared" si="10"/>
        <v>20006</v>
      </c>
      <c r="C82" s="68">
        <f t="shared" si="10"/>
        <v>18737</v>
      </c>
      <c r="D82" s="36">
        <f t="shared" si="10"/>
        <v>83745</v>
      </c>
      <c r="E82" s="68">
        <f t="shared" si="10"/>
        <v>80489</v>
      </c>
      <c r="F82" s="36">
        <f t="shared" si="10"/>
        <v>69</v>
      </c>
      <c r="G82" s="68">
        <f t="shared" si="10"/>
        <v>74</v>
      </c>
      <c r="H82" s="36">
        <f t="shared" si="10"/>
        <v>31586</v>
      </c>
      <c r="I82" s="68">
        <f t="shared" si="10"/>
        <v>29883</v>
      </c>
      <c r="J82" s="36">
        <f>SUM(H82,F82,D82,B82)</f>
        <v>135406</v>
      </c>
      <c r="K82" s="68">
        <f>SUM(I82,G82,E82,C82)</f>
        <v>129183</v>
      </c>
      <c r="L82" s="69">
        <f>SUM(J82:K82)</f>
        <v>264589</v>
      </c>
      <c r="N82" s="70">
        <f>J82/L82*100</f>
        <v>51.175974813767766</v>
      </c>
      <c r="O82" s="41">
        <f>K82/L82*100</f>
        <v>48.824025186232234</v>
      </c>
    </row>
    <row r="83" spans="1:15" ht="9.75">
      <c r="A83" s="53"/>
      <c r="B83" s="53"/>
      <c r="C83" s="53"/>
      <c r="D83" s="53"/>
      <c r="E83" s="53"/>
      <c r="F83" s="53"/>
      <c r="G83" s="53"/>
      <c r="H83" s="53"/>
      <c r="I83" s="53"/>
      <c r="J83" s="53"/>
      <c r="K83" s="53"/>
      <c r="L83" s="53"/>
      <c r="N83" s="46"/>
      <c r="O83" s="46"/>
    </row>
    <row r="84" ht="10.5" customHeight="1">
      <c r="A84" s="5" t="s">
        <v>69</v>
      </c>
    </row>
    <row r="85" ht="10.5" customHeight="1">
      <c r="A85" s="5" t="s">
        <v>27</v>
      </c>
    </row>
    <row r="86" ht="10.5" customHeight="1">
      <c r="A86" s="5" t="s">
        <v>28</v>
      </c>
    </row>
    <row r="87" ht="10.5" customHeight="1">
      <c r="A87" s="5" t="s">
        <v>29</v>
      </c>
    </row>
    <row r="88" ht="9.75">
      <c r="A88" s="5" t="s">
        <v>70</v>
      </c>
    </row>
  </sheetData>
  <sheetProtection/>
  <mergeCells count="2">
    <mergeCell ref="H34:I34"/>
    <mergeCell ref="H61:I61"/>
  </mergeCells>
  <printOptions horizontalCentered="1"/>
  <pageMargins left="0.3937007874015748" right="0.3937007874015748" top="0.7874015748031497" bottom="0.5905511811023623" header="0.5118110236220472" footer="0.5118110236220472"/>
  <pageSetup fitToHeight="1" fitToWidth="1" horizontalDpi="600" verticalDpi="600" orientation="portrait" paperSize="9" scale="78" r:id="rId1"/>
  <headerFooter alignWithMargins="0">
    <oddFooter>&amp;R&amp;A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U88"/>
  <sheetViews>
    <sheetView zoomScalePageLayoutView="0" workbookViewId="0" topLeftCell="A1">
      <selection activeCell="AH37" sqref="AH37"/>
    </sheetView>
  </sheetViews>
  <sheetFormatPr defaultColWidth="9.140625" defaultRowHeight="12.75"/>
  <cols>
    <col min="1" max="1" width="9.8515625" style="5" customWidth="1"/>
    <col min="2" max="11" width="8.140625" style="5" customWidth="1"/>
    <col min="12" max="12" width="2.28125" style="5" customWidth="1"/>
    <col min="13" max="14" width="6.7109375" style="5" customWidth="1"/>
    <col min="15" max="15" width="9.140625" style="5" customWidth="1"/>
    <col min="16" max="16" width="6.140625" style="5" bestFit="1" customWidth="1"/>
    <col min="17" max="19" width="4.7109375" style="5" customWidth="1"/>
    <col min="20" max="16384" width="9.140625" style="5" customWidth="1"/>
  </cols>
  <sheetData>
    <row r="1" spans="1:14" ht="12.75" customHeight="1">
      <c r="A1" s="96" t="s">
        <v>173</v>
      </c>
      <c r="B1" s="2"/>
      <c r="C1" s="3"/>
      <c r="D1" s="2"/>
      <c r="E1" s="3"/>
      <c r="F1" s="2"/>
      <c r="G1" s="3"/>
      <c r="H1" s="2"/>
      <c r="I1" s="3"/>
      <c r="J1" s="2"/>
      <c r="K1" s="4"/>
      <c r="M1" s="2"/>
      <c r="N1" s="3"/>
    </row>
    <row r="2" spans="1:14" ht="10.5" customHeight="1">
      <c r="A2" s="2"/>
      <c r="B2" s="2"/>
      <c r="C2" s="3"/>
      <c r="D2" s="2"/>
      <c r="E2" s="3"/>
      <c r="F2" s="2"/>
      <c r="G2" s="3"/>
      <c r="H2" s="2"/>
      <c r="I2" s="3"/>
      <c r="J2" s="2"/>
      <c r="K2" s="4"/>
      <c r="M2" s="2"/>
      <c r="N2" s="3"/>
    </row>
    <row r="3" spans="1:14" ht="10.5" customHeight="1">
      <c r="A3" s="6" t="s">
        <v>81</v>
      </c>
      <c r="B3" s="7"/>
      <c r="C3" s="8"/>
      <c r="D3" s="7"/>
      <c r="E3" s="8"/>
      <c r="F3" s="9"/>
      <c r="G3" s="9"/>
      <c r="H3" s="7"/>
      <c r="I3" s="8"/>
      <c r="J3" s="7"/>
      <c r="K3" s="10"/>
      <c r="L3" s="9"/>
      <c r="M3" s="7"/>
      <c r="N3" s="8"/>
    </row>
    <row r="4" spans="1:14" ht="10.5" customHeight="1">
      <c r="A4" s="6" t="s">
        <v>88</v>
      </c>
      <c r="B4" s="7"/>
      <c r="C4" s="8"/>
      <c r="D4" s="7"/>
      <c r="E4" s="8"/>
      <c r="F4" s="9"/>
      <c r="G4" s="9"/>
      <c r="H4" s="7"/>
      <c r="I4" s="8"/>
      <c r="J4" s="7"/>
      <c r="K4" s="10"/>
      <c r="L4" s="9"/>
      <c r="M4" s="7"/>
      <c r="N4" s="8"/>
    </row>
    <row r="5" spans="1:14" ht="10.5" customHeight="1">
      <c r="A5" s="2"/>
      <c r="B5" s="2"/>
      <c r="C5" s="3"/>
      <c r="D5" s="2"/>
      <c r="E5" s="3"/>
      <c r="F5" s="2"/>
      <c r="G5" s="3"/>
      <c r="H5" s="2"/>
      <c r="I5" s="3"/>
      <c r="J5" s="2"/>
      <c r="K5" s="4"/>
      <c r="M5" s="2"/>
      <c r="N5" s="3"/>
    </row>
    <row r="6" spans="1:14" ht="10.5" customHeight="1">
      <c r="A6" s="11"/>
      <c r="B6" s="12" t="s">
        <v>7</v>
      </c>
      <c r="C6" s="13"/>
      <c r="D6" s="12" t="s">
        <v>6</v>
      </c>
      <c r="E6" s="13"/>
      <c r="F6" s="12" t="s">
        <v>0</v>
      </c>
      <c r="G6" s="13"/>
      <c r="H6" s="12" t="s">
        <v>1</v>
      </c>
      <c r="I6" s="13"/>
      <c r="J6" s="12" t="s">
        <v>4</v>
      </c>
      <c r="K6" s="14"/>
      <c r="M6" s="12" t="s">
        <v>12</v>
      </c>
      <c r="N6" s="15"/>
    </row>
    <row r="7" spans="1:14" ht="10.5" customHeight="1">
      <c r="A7" s="16" t="s">
        <v>13</v>
      </c>
      <c r="B7" s="17" t="s">
        <v>5</v>
      </c>
      <c r="C7" s="18"/>
      <c r="D7" s="16" t="s">
        <v>8</v>
      </c>
      <c r="E7" s="8"/>
      <c r="F7" s="19"/>
      <c r="G7" s="3"/>
      <c r="H7" s="16"/>
      <c r="I7" s="8"/>
      <c r="J7" s="19"/>
      <c r="K7" s="20"/>
      <c r="M7" s="16" t="s">
        <v>11</v>
      </c>
      <c r="N7" s="21"/>
    </row>
    <row r="8" spans="1:14" ht="10.5" customHeight="1">
      <c r="A8" s="22"/>
      <c r="B8" s="23" t="s">
        <v>14</v>
      </c>
      <c r="C8" s="24" t="s">
        <v>15</v>
      </c>
      <c r="D8" s="23" t="s">
        <v>14</v>
      </c>
      <c r="E8" s="24" t="s">
        <v>15</v>
      </c>
      <c r="F8" s="23" t="s">
        <v>14</v>
      </c>
      <c r="G8" s="24" t="s">
        <v>15</v>
      </c>
      <c r="H8" s="23" t="s">
        <v>14</v>
      </c>
      <c r="I8" s="24" t="s">
        <v>15</v>
      </c>
      <c r="J8" s="23" t="s">
        <v>14</v>
      </c>
      <c r="K8" s="25" t="s">
        <v>15</v>
      </c>
      <c r="L8" s="26"/>
      <c r="M8" s="23" t="s">
        <v>14</v>
      </c>
      <c r="N8" s="25" t="s">
        <v>15</v>
      </c>
    </row>
    <row r="9" spans="1:15" ht="11.25" customHeight="1">
      <c r="A9" s="19" t="s">
        <v>18</v>
      </c>
      <c r="B9" s="19">
        <v>53403</v>
      </c>
      <c r="C9" s="46">
        <v>13.410123321003745</v>
      </c>
      <c r="D9" s="19">
        <v>256919</v>
      </c>
      <c r="E9" s="46">
        <v>64.51539189762674</v>
      </c>
      <c r="F9" s="19">
        <v>666</v>
      </c>
      <c r="G9" s="46">
        <v>0.16724045712391614</v>
      </c>
      <c r="H9" s="19">
        <v>87241</v>
      </c>
      <c r="I9" s="46">
        <v>21.907244324245596</v>
      </c>
      <c r="J9" s="19">
        <v>398229</v>
      </c>
      <c r="K9" s="72">
        <v>100</v>
      </c>
      <c r="L9" s="32"/>
      <c r="M9" s="19">
        <v>398229</v>
      </c>
      <c r="N9" s="29">
        <v>102.05897051474263</v>
      </c>
      <c r="O9" s="32"/>
    </row>
    <row r="10" spans="1:14" s="30" customFormat="1" ht="11.25" customHeight="1">
      <c r="A10" s="19" t="s">
        <v>19</v>
      </c>
      <c r="B10" s="19">
        <v>52673</v>
      </c>
      <c r="C10" s="46">
        <v>13.386653247736827</v>
      </c>
      <c r="D10" s="19">
        <v>253366</v>
      </c>
      <c r="E10" s="46">
        <v>64.39205640016876</v>
      </c>
      <c r="F10" s="19">
        <v>616</v>
      </c>
      <c r="G10" s="46">
        <v>0.1565541814706944</v>
      </c>
      <c r="H10" s="19">
        <v>86819</v>
      </c>
      <c r="I10" s="46">
        <v>22.064736170623725</v>
      </c>
      <c r="J10" s="19">
        <v>393474</v>
      </c>
      <c r="K10" s="72">
        <v>100</v>
      </c>
      <c r="M10" s="19">
        <v>393474</v>
      </c>
      <c r="N10" s="29">
        <v>100.84034905624111</v>
      </c>
    </row>
    <row r="11" spans="1:14" s="30" customFormat="1" ht="11.25" customHeight="1">
      <c r="A11" s="19" t="s">
        <v>20</v>
      </c>
      <c r="B11" s="19">
        <v>51910</v>
      </c>
      <c r="C11" s="46">
        <v>13.28175172770234</v>
      </c>
      <c r="D11" s="19">
        <v>250991</v>
      </c>
      <c r="E11" s="46">
        <v>64.21884314944593</v>
      </c>
      <c r="F11" s="19">
        <v>606</v>
      </c>
      <c r="G11" s="46">
        <v>0.15505185025982698</v>
      </c>
      <c r="H11" s="19">
        <v>87330</v>
      </c>
      <c r="I11" s="46">
        <v>22.3443532725919</v>
      </c>
      <c r="J11" s="19">
        <v>390837</v>
      </c>
      <c r="K11" s="72">
        <v>100</v>
      </c>
      <c r="M11" s="19">
        <v>390837</v>
      </c>
      <c r="N11" s="29">
        <v>100.16453311805635</v>
      </c>
    </row>
    <row r="12" spans="1:14" s="30" customFormat="1" ht="11.25" customHeight="1">
      <c r="A12" s="19" t="s">
        <v>21</v>
      </c>
      <c r="B12" s="19">
        <v>51579</v>
      </c>
      <c r="C12" s="46">
        <v>13.21877522777073</v>
      </c>
      <c r="D12" s="19">
        <v>250430</v>
      </c>
      <c r="E12" s="46">
        <v>64.18073014774663</v>
      </c>
      <c r="F12" s="19">
        <v>581</v>
      </c>
      <c r="G12" s="46">
        <v>0.14889990901984906</v>
      </c>
      <c r="H12" s="19">
        <v>87605</v>
      </c>
      <c r="I12" s="46">
        <v>22.45159471546278</v>
      </c>
      <c r="J12" s="19">
        <v>390195</v>
      </c>
      <c r="K12" s="72">
        <v>100</v>
      </c>
      <c r="M12" s="33">
        <v>390195</v>
      </c>
      <c r="N12" s="34">
        <v>100</v>
      </c>
    </row>
    <row r="13" spans="1:14" s="30" customFormat="1" ht="11.25" customHeight="1">
      <c r="A13" s="19" t="s">
        <v>22</v>
      </c>
      <c r="B13" s="19">
        <v>52779</v>
      </c>
      <c r="C13" s="46">
        <v>13.38725878127473</v>
      </c>
      <c r="D13" s="19">
        <v>252668</v>
      </c>
      <c r="E13" s="46">
        <v>64.0885939814533</v>
      </c>
      <c r="F13" s="19">
        <v>534</v>
      </c>
      <c r="G13" s="46">
        <v>0.1354477384793328</v>
      </c>
      <c r="H13" s="19">
        <v>88267</v>
      </c>
      <c r="I13" s="46">
        <v>22.38869949879264</v>
      </c>
      <c r="J13" s="19">
        <v>394248</v>
      </c>
      <c r="K13" s="72">
        <v>100</v>
      </c>
      <c r="M13" s="19">
        <v>394248</v>
      </c>
      <c r="N13" s="29">
        <v>101.03871141352401</v>
      </c>
    </row>
    <row r="14" spans="1:14" s="30" customFormat="1" ht="11.25" customHeight="1">
      <c r="A14" s="19" t="s">
        <v>23</v>
      </c>
      <c r="B14" s="19">
        <v>53319</v>
      </c>
      <c r="C14" s="46">
        <v>13.328483794039567</v>
      </c>
      <c r="D14" s="19">
        <v>256483</v>
      </c>
      <c r="E14" s="46">
        <v>64.1146591073848</v>
      </c>
      <c r="F14" s="19">
        <v>511</v>
      </c>
      <c r="G14" s="46">
        <v>0.12773786490283423</v>
      </c>
      <c r="H14" s="19">
        <v>89725</v>
      </c>
      <c r="I14" s="46">
        <v>22.4291192336728</v>
      </c>
      <c r="J14" s="19">
        <v>400038</v>
      </c>
      <c r="K14" s="72">
        <v>100</v>
      </c>
      <c r="M14" s="19">
        <v>400038</v>
      </c>
      <c r="N14" s="29">
        <v>102.52258486141545</v>
      </c>
    </row>
    <row r="15" spans="1:14" s="30" customFormat="1" ht="11.25" customHeight="1">
      <c r="A15" s="19" t="s">
        <v>24</v>
      </c>
      <c r="B15" s="19">
        <v>53799</v>
      </c>
      <c r="C15" s="46">
        <v>13.283014954780123</v>
      </c>
      <c r="D15" s="19">
        <v>259251</v>
      </c>
      <c r="E15" s="46">
        <v>64.0092735932211</v>
      </c>
      <c r="F15" s="19">
        <v>461</v>
      </c>
      <c r="G15" s="46">
        <v>0.113821258650786</v>
      </c>
      <c r="H15" s="19">
        <v>91510</v>
      </c>
      <c r="I15" s="46">
        <v>22.593890193348</v>
      </c>
      <c r="J15" s="19">
        <v>405021</v>
      </c>
      <c r="K15" s="72">
        <v>100</v>
      </c>
      <c r="M15" s="19">
        <v>405021</v>
      </c>
      <c r="N15" s="29">
        <v>103.79963864221735</v>
      </c>
    </row>
    <row r="16" spans="1:14" s="30" customFormat="1" ht="11.25" customHeight="1">
      <c r="A16" s="19" t="s">
        <v>25</v>
      </c>
      <c r="B16" s="19">
        <v>54306</v>
      </c>
      <c r="C16" s="46">
        <v>13.26727303376551</v>
      </c>
      <c r="D16" s="19">
        <v>261328</v>
      </c>
      <c r="E16" s="46">
        <v>63.843956972855175</v>
      </c>
      <c r="F16" s="19">
        <v>336</v>
      </c>
      <c r="G16" s="46">
        <v>0.08208676277658475</v>
      </c>
      <c r="H16" s="19">
        <v>92575</v>
      </c>
      <c r="I16" s="46">
        <v>22.616613285840277</v>
      </c>
      <c r="J16" s="19">
        <v>408545</v>
      </c>
      <c r="K16" s="72">
        <v>100</v>
      </c>
      <c r="M16" s="19">
        <v>408545</v>
      </c>
      <c r="N16" s="29">
        <v>104.70277681671985</v>
      </c>
    </row>
    <row r="17" spans="1:14" s="30" customFormat="1" ht="11.25" customHeight="1">
      <c r="A17" s="19" t="s">
        <v>26</v>
      </c>
      <c r="B17" s="19">
        <v>54693</v>
      </c>
      <c r="C17" s="46">
        <v>13.361819394463541</v>
      </c>
      <c r="D17" s="19">
        <v>261714</v>
      </c>
      <c r="E17" s="46">
        <v>63.93825902771161</v>
      </c>
      <c r="F17" s="19">
        <v>329</v>
      </c>
      <c r="G17" s="46">
        <v>0.0803766218854059</v>
      </c>
      <c r="H17" s="19">
        <v>92587</v>
      </c>
      <c r="I17" s="46">
        <v>22.619544955939443</v>
      </c>
      <c r="J17" s="19">
        <v>409323</v>
      </c>
      <c r="K17" s="72">
        <v>100</v>
      </c>
      <c r="M17" s="19">
        <v>409323</v>
      </c>
      <c r="N17" s="29">
        <v>104.90216430246416</v>
      </c>
    </row>
    <row r="18" spans="1:14" s="30" customFormat="1" ht="11.25" customHeight="1">
      <c r="A18" s="19" t="s">
        <v>61</v>
      </c>
      <c r="B18" s="19">
        <v>54371</v>
      </c>
      <c r="C18" s="46">
        <v>13.341725435923106</v>
      </c>
      <c r="D18" s="19">
        <v>260178</v>
      </c>
      <c r="E18" s="46">
        <v>63.84328852637623</v>
      </c>
      <c r="F18" s="19">
        <v>324</v>
      </c>
      <c r="G18" s="46">
        <v>0.07950412979785339</v>
      </c>
      <c r="H18" s="19">
        <v>92653</v>
      </c>
      <c r="I18" s="46">
        <v>22.73548190790281</v>
      </c>
      <c r="J18" s="19">
        <v>407526</v>
      </c>
      <c r="K18" s="72">
        <v>100</v>
      </c>
      <c r="M18" s="19">
        <v>407526</v>
      </c>
      <c r="N18" s="29">
        <v>104.44162534117557</v>
      </c>
    </row>
    <row r="19" spans="1:14" ht="11.25" customHeight="1">
      <c r="A19" s="19" t="s">
        <v>62</v>
      </c>
      <c r="B19" s="19">
        <v>55962</v>
      </c>
      <c r="C19" s="46">
        <v>13.841427822353255</v>
      </c>
      <c r="D19" s="19">
        <v>257888</v>
      </c>
      <c r="E19" s="46">
        <v>63.78503517120611</v>
      </c>
      <c r="F19" s="19">
        <v>197</v>
      </c>
      <c r="G19" s="46">
        <v>0.04872522928064743</v>
      </c>
      <c r="H19" s="19">
        <v>90261</v>
      </c>
      <c r="I19" s="46">
        <v>22.324811777159987</v>
      </c>
      <c r="J19" s="19">
        <v>404308</v>
      </c>
      <c r="K19" s="72">
        <v>100</v>
      </c>
      <c r="M19" s="19">
        <v>404308</v>
      </c>
      <c r="N19" s="29">
        <v>103.61690949397097</v>
      </c>
    </row>
    <row r="20" spans="1:14" s="30" customFormat="1" ht="11.25" customHeight="1">
      <c r="A20" s="19" t="s">
        <v>66</v>
      </c>
      <c r="B20" s="27">
        <v>55430</v>
      </c>
      <c r="C20" s="31">
        <v>13.870850693792775</v>
      </c>
      <c r="D20" s="27">
        <v>255276</v>
      </c>
      <c r="E20" s="35">
        <v>63.88048496678053</v>
      </c>
      <c r="F20" s="27">
        <v>198</v>
      </c>
      <c r="G20" s="31">
        <v>0.04954768965128937</v>
      </c>
      <c r="H20" s="27">
        <v>88711</v>
      </c>
      <c r="I20" s="35">
        <v>22.19911664977541</v>
      </c>
      <c r="J20" s="27">
        <v>399615</v>
      </c>
      <c r="K20" s="28">
        <v>100</v>
      </c>
      <c r="M20" s="19">
        <v>399615</v>
      </c>
      <c r="N20" s="29">
        <v>102.4141775266213</v>
      </c>
    </row>
    <row r="21" spans="1:14" s="30" customFormat="1" ht="11.25" customHeight="1">
      <c r="A21" s="19" t="s">
        <v>67</v>
      </c>
      <c r="B21" s="27">
        <v>54161</v>
      </c>
      <c r="C21" s="31">
        <f aca="true" t="shared" si="0" ref="C21:C27">B21/J21*100</f>
        <v>13.749587469218858</v>
      </c>
      <c r="D21" s="27">
        <v>251331</v>
      </c>
      <c r="E21" s="35">
        <f aca="true" t="shared" si="1" ref="E21:E27">D21/J21*100</f>
        <v>63.80416846487776</v>
      </c>
      <c r="F21" s="27">
        <v>214</v>
      </c>
      <c r="G21" s="31">
        <f aca="true" t="shared" si="2" ref="G21:G27">F21/J21*100</f>
        <v>0.054327130562818925</v>
      </c>
      <c r="H21" s="27">
        <v>88204</v>
      </c>
      <c r="I21" s="35">
        <f aca="true" t="shared" si="3" ref="I21:I27">H21/J21*100</f>
        <v>22.39191693534056</v>
      </c>
      <c r="J21" s="27">
        <f aca="true" t="shared" si="4" ref="J21:J27">SUM(H21,F21,D21,B21)</f>
        <v>393910</v>
      </c>
      <c r="K21" s="28">
        <f aca="true" t="shared" si="5" ref="K21:K27">I21+G21+E21+C21</f>
        <v>100</v>
      </c>
      <c r="M21" s="19">
        <f aca="true" t="shared" si="6" ref="M21:M27">SUM(J21)</f>
        <v>393910</v>
      </c>
      <c r="N21" s="29">
        <f>M21/M12*100</f>
        <v>100.95208805853484</v>
      </c>
    </row>
    <row r="22" spans="1:14" s="30" customFormat="1" ht="11.25" customHeight="1">
      <c r="A22" s="19" t="s">
        <v>68</v>
      </c>
      <c r="B22" s="27">
        <v>53522</v>
      </c>
      <c r="C22" s="31">
        <f t="shared" si="0"/>
        <v>13.759823946649252</v>
      </c>
      <c r="D22" s="27">
        <v>248114</v>
      </c>
      <c r="E22" s="35">
        <f t="shared" si="1"/>
        <v>63.78694665182416</v>
      </c>
      <c r="F22" s="27">
        <v>241</v>
      </c>
      <c r="G22" s="31">
        <f t="shared" si="2"/>
        <v>0.06195802793510089</v>
      </c>
      <c r="H22" s="27">
        <v>87096</v>
      </c>
      <c r="I22" s="35">
        <f t="shared" si="3"/>
        <v>22.391271373591483</v>
      </c>
      <c r="J22" s="27">
        <f t="shared" si="4"/>
        <v>388973</v>
      </c>
      <c r="K22" s="28">
        <f t="shared" si="5"/>
        <v>100</v>
      </c>
      <c r="M22" s="19">
        <f t="shared" si="6"/>
        <v>388973</v>
      </c>
      <c r="N22" s="29">
        <f aca="true" t="shared" si="7" ref="N22:N27">M22/$M$12*100</f>
        <v>99.68682325503914</v>
      </c>
    </row>
    <row r="23" spans="1:14" s="30" customFormat="1" ht="11.25" customHeight="1">
      <c r="A23" s="19" t="s">
        <v>89</v>
      </c>
      <c r="B23" s="27">
        <v>53200</v>
      </c>
      <c r="C23" s="31">
        <f t="shared" si="0"/>
        <v>13.741195432343984</v>
      </c>
      <c r="D23" s="27">
        <v>246291</v>
      </c>
      <c r="E23" s="35">
        <f t="shared" si="1"/>
        <v>63.61527752307203</v>
      </c>
      <c r="F23" s="27">
        <v>259</v>
      </c>
      <c r="G23" s="31">
        <f t="shared" si="2"/>
        <v>0.06689792513114834</v>
      </c>
      <c r="H23" s="27">
        <v>87407</v>
      </c>
      <c r="I23" s="35">
        <f t="shared" si="3"/>
        <v>22.576629119452832</v>
      </c>
      <c r="J23" s="27">
        <f t="shared" si="4"/>
        <v>387157</v>
      </c>
      <c r="K23" s="28">
        <f t="shared" si="5"/>
        <v>100</v>
      </c>
      <c r="M23" s="19">
        <f t="shared" si="6"/>
        <v>387157</v>
      </c>
      <c r="N23" s="29">
        <f t="shared" si="7"/>
        <v>99.22141493355886</v>
      </c>
    </row>
    <row r="24" spans="1:14" s="30" customFormat="1" ht="11.25" customHeight="1">
      <c r="A24" s="19" t="s">
        <v>93</v>
      </c>
      <c r="B24" s="27">
        <v>53185</v>
      </c>
      <c r="C24" s="31">
        <f t="shared" si="0"/>
        <v>13.830199424272605</v>
      </c>
      <c r="D24" s="27">
        <v>243897</v>
      </c>
      <c r="E24" s="35">
        <f t="shared" si="1"/>
        <v>63.4228475882639</v>
      </c>
      <c r="F24" s="27">
        <v>246</v>
      </c>
      <c r="G24" s="31">
        <f t="shared" si="2"/>
        <v>0.0639697106020694</v>
      </c>
      <c r="H24" s="27">
        <v>87229</v>
      </c>
      <c r="I24" s="35">
        <f t="shared" si="3"/>
        <v>22.682983276861428</v>
      </c>
      <c r="J24" s="27">
        <f t="shared" si="4"/>
        <v>384557</v>
      </c>
      <c r="K24" s="28">
        <f t="shared" si="5"/>
        <v>100</v>
      </c>
      <c r="M24" s="19">
        <f t="shared" si="6"/>
        <v>384557</v>
      </c>
      <c r="N24" s="29">
        <f t="shared" si="7"/>
        <v>98.55508143364216</v>
      </c>
    </row>
    <row r="25" spans="1:14" s="30" customFormat="1" ht="11.25" customHeight="1">
      <c r="A25" s="19" t="s">
        <v>94</v>
      </c>
      <c r="B25" s="27">
        <v>53087</v>
      </c>
      <c r="C25" s="31">
        <f t="shared" si="0"/>
        <v>13.901414573088022</v>
      </c>
      <c r="D25" s="27">
        <v>242127</v>
      </c>
      <c r="E25" s="35">
        <f t="shared" si="1"/>
        <v>63.40361682404513</v>
      </c>
      <c r="F25" s="27">
        <v>233</v>
      </c>
      <c r="G25" s="31">
        <f t="shared" si="2"/>
        <v>0.061013611534453054</v>
      </c>
      <c r="H25" s="27">
        <v>86435</v>
      </c>
      <c r="I25" s="35">
        <f t="shared" si="3"/>
        <v>22.6339549913324</v>
      </c>
      <c r="J25" s="27">
        <f t="shared" si="4"/>
        <v>381882</v>
      </c>
      <c r="K25" s="28">
        <f t="shared" si="5"/>
        <v>100</v>
      </c>
      <c r="M25" s="19">
        <f t="shared" si="6"/>
        <v>381882</v>
      </c>
      <c r="N25" s="29">
        <f t="shared" si="7"/>
        <v>97.86952677507401</v>
      </c>
    </row>
    <row r="26" spans="1:14" s="30" customFormat="1" ht="11.25" customHeight="1">
      <c r="A26" s="19" t="s">
        <v>101</v>
      </c>
      <c r="B26" s="27">
        <v>53232</v>
      </c>
      <c r="C26" s="31">
        <f>B26/J26*100</f>
        <v>14.001162555201645</v>
      </c>
      <c r="D26" s="27">
        <v>240339</v>
      </c>
      <c r="E26" s="35">
        <f>D26/J26*100</f>
        <v>63.214333621780284</v>
      </c>
      <c r="F26" s="27">
        <v>233</v>
      </c>
      <c r="G26" s="31">
        <f>F26/J26*100</f>
        <v>0.06128401854827892</v>
      </c>
      <c r="H26" s="27">
        <v>86393</v>
      </c>
      <c r="I26" s="35">
        <f>H26/J26*100</f>
        <v>22.72321980446979</v>
      </c>
      <c r="J26" s="27">
        <f>SUM(H26,F26,D26,B26)</f>
        <v>380197</v>
      </c>
      <c r="K26" s="28">
        <f>I26+G26+E26+C26</f>
        <v>100</v>
      </c>
      <c r="M26" s="19">
        <f>SUM(J26)</f>
        <v>380197</v>
      </c>
      <c r="N26" s="29">
        <f t="shared" si="7"/>
        <v>97.4376914107049</v>
      </c>
    </row>
    <row r="27" spans="1:14" s="30" customFormat="1" ht="11.25" customHeight="1">
      <c r="A27" s="19" t="s">
        <v>115</v>
      </c>
      <c r="B27" s="27">
        <v>53945</v>
      </c>
      <c r="C27" s="31">
        <f t="shared" si="0"/>
        <v>14.122356230512874</v>
      </c>
      <c r="D27" s="27">
        <v>240821</v>
      </c>
      <c r="E27" s="35">
        <f t="shared" si="1"/>
        <v>63.044952262273455</v>
      </c>
      <c r="F27" s="27">
        <v>231</v>
      </c>
      <c r="G27" s="31">
        <f t="shared" si="2"/>
        <v>0.06047389543513716</v>
      </c>
      <c r="H27" s="27">
        <v>86986</v>
      </c>
      <c r="I27" s="35">
        <f t="shared" si="3"/>
        <v>22.772217611778533</v>
      </c>
      <c r="J27" s="27">
        <f t="shared" si="4"/>
        <v>381983</v>
      </c>
      <c r="K27" s="28">
        <f t="shared" si="5"/>
        <v>100</v>
      </c>
      <c r="M27" s="19">
        <f t="shared" si="6"/>
        <v>381983</v>
      </c>
      <c r="N27" s="29">
        <f t="shared" si="7"/>
        <v>97.89541126872462</v>
      </c>
    </row>
    <row r="28" spans="1:14" s="30" customFormat="1" ht="11.25" customHeight="1">
      <c r="A28" s="36" t="s">
        <v>174</v>
      </c>
      <c r="B28" s="37">
        <v>54942</v>
      </c>
      <c r="C28" s="38">
        <f>B28/J28*100</f>
        <v>14.208060078200965</v>
      </c>
      <c r="D28" s="37">
        <v>242810</v>
      </c>
      <c r="E28" s="39">
        <f>D28/J28*100</f>
        <v>62.7909262055982</v>
      </c>
      <c r="F28" s="37">
        <v>229</v>
      </c>
      <c r="G28" s="38">
        <f>F28/J28*100</f>
        <v>0.059219645406210566</v>
      </c>
      <c r="H28" s="37">
        <v>88715</v>
      </c>
      <c r="I28" s="39">
        <f>H28/J28*100</f>
        <v>22.94179407079463</v>
      </c>
      <c r="J28" s="37">
        <f>SUM(H28,F28,D28,B28)</f>
        <v>386696</v>
      </c>
      <c r="K28" s="40">
        <f>I28+G28+E28+C28</f>
        <v>100</v>
      </c>
      <c r="M28" s="36">
        <f>SUM(J28)</f>
        <v>386696</v>
      </c>
      <c r="N28" s="41">
        <f>M28/$M$12*100</f>
        <v>99.10326887838133</v>
      </c>
    </row>
    <row r="29" spans="1:14" ht="10.5" customHeight="1">
      <c r="A29" s="53"/>
      <c r="B29" s="53"/>
      <c r="C29" s="46"/>
      <c r="D29" s="53"/>
      <c r="E29" s="46"/>
      <c r="F29" s="53"/>
      <c r="G29" s="46"/>
      <c r="H29" s="53"/>
      <c r="I29" s="46"/>
      <c r="J29" s="53"/>
      <c r="K29" s="92"/>
      <c r="M29" s="53"/>
      <c r="N29" s="46"/>
    </row>
    <row r="30" spans="1:14" ht="10.5" customHeight="1">
      <c r="A30" s="6" t="s">
        <v>75</v>
      </c>
      <c r="B30" s="7"/>
      <c r="C30" s="8"/>
      <c r="D30" s="7"/>
      <c r="E30" s="8"/>
      <c r="F30" s="7"/>
      <c r="G30" s="9"/>
      <c r="H30" s="7"/>
      <c r="I30" s="8"/>
      <c r="J30" s="7"/>
      <c r="K30" s="10"/>
      <c r="L30" s="9"/>
      <c r="M30" s="7"/>
      <c r="N30" s="8"/>
    </row>
    <row r="31" spans="1:14" ht="10.5" customHeight="1">
      <c r="A31" s="6" t="s">
        <v>88</v>
      </c>
      <c r="B31" s="7"/>
      <c r="C31" s="8"/>
      <c r="D31" s="7"/>
      <c r="E31" s="8"/>
      <c r="F31" s="7"/>
      <c r="G31" s="9"/>
      <c r="H31" s="7"/>
      <c r="I31" s="8"/>
      <c r="J31" s="7"/>
      <c r="K31" s="10"/>
      <c r="L31" s="9"/>
      <c r="M31" s="7"/>
      <c r="N31" s="8"/>
    </row>
    <row r="32" spans="1:14" ht="10.5" customHeight="1">
      <c r="A32" s="2"/>
      <c r="B32" s="2"/>
      <c r="C32" s="3"/>
      <c r="D32" s="2"/>
      <c r="E32" s="3"/>
      <c r="F32" s="2"/>
      <c r="G32" s="3"/>
      <c r="H32" s="2"/>
      <c r="I32" s="3"/>
      <c r="J32" s="2"/>
      <c r="K32" s="4"/>
      <c r="M32" s="2"/>
      <c r="N32" s="3"/>
    </row>
    <row r="33" spans="1:14" ht="10.5" customHeight="1">
      <c r="A33" s="11"/>
      <c r="B33" s="12" t="s">
        <v>7</v>
      </c>
      <c r="C33" s="13"/>
      <c r="D33" s="12" t="s">
        <v>6</v>
      </c>
      <c r="E33" s="13"/>
      <c r="F33" s="12" t="s">
        <v>0</v>
      </c>
      <c r="G33" s="13"/>
      <c r="H33" s="12" t="s">
        <v>1</v>
      </c>
      <c r="I33" s="13"/>
      <c r="J33" s="12" t="s">
        <v>4</v>
      </c>
      <c r="K33" s="14"/>
      <c r="M33" s="12" t="s">
        <v>12</v>
      </c>
      <c r="N33" s="15"/>
    </row>
    <row r="34" spans="1:21" ht="10.5" customHeight="1">
      <c r="A34" s="16" t="s">
        <v>13</v>
      </c>
      <c r="B34" s="17" t="s">
        <v>5</v>
      </c>
      <c r="C34" s="18"/>
      <c r="D34" s="16" t="s">
        <v>8</v>
      </c>
      <c r="E34" s="8"/>
      <c r="F34" s="19"/>
      <c r="G34" s="3"/>
      <c r="H34" s="16" t="str">
        <f>"+ VGC"</f>
        <v>+ VGC</v>
      </c>
      <c r="I34" s="8"/>
      <c r="J34" s="19"/>
      <c r="K34" s="20"/>
      <c r="M34" s="16" t="s">
        <v>11</v>
      </c>
      <c r="N34" s="21"/>
      <c r="T34" s="88"/>
      <c r="U34" s="88"/>
    </row>
    <row r="35" spans="1:14" s="26" customFormat="1" ht="10.5" customHeight="1">
      <c r="A35" s="22"/>
      <c r="B35" s="61" t="s">
        <v>14</v>
      </c>
      <c r="C35" s="74" t="s">
        <v>15</v>
      </c>
      <c r="D35" s="61" t="s">
        <v>14</v>
      </c>
      <c r="E35" s="74" t="s">
        <v>15</v>
      </c>
      <c r="F35" s="61" t="s">
        <v>14</v>
      </c>
      <c r="G35" s="74" t="s">
        <v>15</v>
      </c>
      <c r="H35" s="61" t="s">
        <v>14</v>
      </c>
      <c r="I35" s="74" t="s">
        <v>15</v>
      </c>
      <c r="J35" s="61" t="s">
        <v>14</v>
      </c>
      <c r="K35" s="75" t="s">
        <v>15</v>
      </c>
      <c r="M35" s="61" t="s">
        <v>14</v>
      </c>
      <c r="N35" s="75" t="s">
        <v>15</v>
      </c>
    </row>
    <row r="36" spans="1:17" ht="10.5" customHeight="1">
      <c r="A36" s="19" t="s">
        <v>33</v>
      </c>
      <c r="B36" s="19">
        <v>3576</v>
      </c>
      <c r="C36" s="46">
        <v>17.47629752712345</v>
      </c>
      <c r="D36" s="19">
        <v>13228</v>
      </c>
      <c r="E36" s="46">
        <v>64.64666210536605</v>
      </c>
      <c r="F36" s="19">
        <v>201</v>
      </c>
      <c r="G36" s="46">
        <v>0.9823086697292543</v>
      </c>
      <c r="H36" s="19">
        <v>3457</v>
      </c>
      <c r="I36" s="46">
        <v>16.894731697781253</v>
      </c>
      <c r="J36" s="19">
        <v>20462</v>
      </c>
      <c r="K36" s="72">
        <v>100</v>
      </c>
      <c r="L36" s="32"/>
      <c r="M36" s="19">
        <v>20462</v>
      </c>
      <c r="N36" s="44">
        <v>90.8291903409091</v>
      </c>
      <c r="P36" s="2"/>
      <c r="Q36" s="2"/>
    </row>
    <row r="37" spans="1:17" s="30" customFormat="1" ht="10.5" customHeight="1">
      <c r="A37" s="19" t="s">
        <v>19</v>
      </c>
      <c r="B37" s="19">
        <v>3640</v>
      </c>
      <c r="C37" s="46">
        <v>17.288876223045502</v>
      </c>
      <c r="D37" s="19">
        <v>13590</v>
      </c>
      <c r="E37" s="46">
        <v>64.54830436021659</v>
      </c>
      <c r="F37" s="19">
        <v>206</v>
      </c>
      <c r="G37" s="46">
        <v>0.9784364016338938</v>
      </c>
      <c r="H37" s="19">
        <v>3618</v>
      </c>
      <c r="I37" s="46">
        <v>17.184383015104018</v>
      </c>
      <c r="J37" s="19">
        <v>21054</v>
      </c>
      <c r="K37" s="72">
        <v>100</v>
      </c>
      <c r="M37" s="19">
        <v>21054</v>
      </c>
      <c r="N37" s="44">
        <v>93.45703125</v>
      </c>
      <c r="P37" s="2"/>
      <c r="Q37" s="2"/>
    </row>
    <row r="38" spans="1:17" s="30" customFormat="1" ht="10.5" customHeight="1">
      <c r="A38" s="19" t="s">
        <v>20</v>
      </c>
      <c r="B38" s="19">
        <v>3932</v>
      </c>
      <c r="C38" s="46">
        <v>18.076498712762046</v>
      </c>
      <c r="D38" s="19">
        <v>13927</v>
      </c>
      <c r="E38" s="46">
        <v>64.02629643251196</v>
      </c>
      <c r="F38" s="19">
        <v>209</v>
      </c>
      <c r="G38" s="46">
        <v>0.9608311879367415</v>
      </c>
      <c r="H38" s="19">
        <v>3684</v>
      </c>
      <c r="I38" s="46">
        <v>16.93637366678926</v>
      </c>
      <c r="J38" s="19">
        <v>21752</v>
      </c>
      <c r="K38" s="72">
        <v>100</v>
      </c>
      <c r="M38" s="19">
        <v>21752</v>
      </c>
      <c r="N38" s="44">
        <v>96.55539772727273</v>
      </c>
      <c r="P38" s="2"/>
      <c r="Q38" s="2"/>
    </row>
    <row r="39" spans="1:17" s="30" customFormat="1" ht="10.5" customHeight="1">
      <c r="A39" s="19" t="s">
        <v>21</v>
      </c>
      <c r="B39" s="19">
        <v>4123</v>
      </c>
      <c r="C39" s="46">
        <v>18.30166903409091</v>
      </c>
      <c r="D39" s="19">
        <v>14429</v>
      </c>
      <c r="E39" s="46">
        <v>64.04918323863636</v>
      </c>
      <c r="F39" s="19">
        <v>185</v>
      </c>
      <c r="G39" s="46">
        <v>0.8212002840909091</v>
      </c>
      <c r="H39" s="19">
        <v>3791</v>
      </c>
      <c r="I39" s="46">
        <v>16.827947443181817</v>
      </c>
      <c r="J39" s="19">
        <v>22528</v>
      </c>
      <c r="K39" s="72">
        <v>100</v>
      </c>
      <c r="M39" s="33">
        <v>22528</v>
      </c>
      <c r="N39" s="34">
        <v>100</v>
      </c>
      <c r="P39" s="2"/>
      <c r="Q39" s="2"/>
    </row>
    <row r="40" spans="1:17" s="30" customFormat="1" ht="10.5" customHeight="1">
      <c r="A40" s="19" t="s">
        <v>22</v>
      </c>
      <c r="B40" s="19">
        <v>4308</v>
      </c>
      <c r="C40" s="46">
        <v>18.632412092902555</v>
      </c>
      <c r="D40" s="19">
        <v>14866</v>
      </c>
      <c r="E40" s="46">
        <v>64.29652696682669</v>
      </c>
      <c r="F40" s="19">
        <v>398</v>
      </c>
      <c r="G40" s="46">
        <v>1.7213788330954543</v>
      </c>
      <c r="H40" s="19">
        <v>3549</v>
      </c>
      <c r="I40" s="46">
        <v>15.349682107175294</v>
      </c>
      <c r="J40" s="19">
        <v>23121</v>
      </c>
      <c r="K40" s="72">
        <v>100</v>
      </c>
      <c r="M40" s="19">
        <v>23121</v>
      </c>
      <c r="N40" s="44">
        <v>102.63227982954545</v>
      </c>
      <c r="P40" s="53"/>
      <c r="Q40" s="53"/>
    </row>
    <row r="41" spans="1:17" s="30" customFormat="1" ht="10.5" customHeight="1">
      <c r="A41" s="19" t="s">
        <v>23</v>
      </c>
      <c r="B41" s="19">
        <v>4658</v>
      </c>
      <c r="C41" s="46">
        <v>19.350282485875706</v>
      </c>
      <c r="D41" s="19">
        <v>15352</v>
      </c>
      <c r="E41" s="46">
        <v>63.775340644732466</v>
      </c>
      <c r="F41" s="19">
        <v>417</v>
      </c>
      <c r="G41" s="46">
        <v>1.7323030907278165</v>
      </c>
      <c r="H41" s="19">
        <v>3645</v>
      </c>
      <c r="I41" s="46">
        <v>15.142073778664008</v>
      </c>
      <c r="J41" s="19">
        <v>24072</v>
      </c>
      <c r="K41" s="72">
        <v>100</v>
      </c>
      <c r="M41" s="19">
        <v>24072</v>
      </c>
      <c r="N41" s="44">
        <v>106.85369318181819</v>
      </c>
      <c r="P41" s="53"/>
      <c r="Q41" s="53"/>
    </row>
    <row r="42" spans="1:17" s="30" customFormat="1" ht="10.5" customHeight="1">
      <c r="A42" s="19" t="s">
        <v>24</v>
      </c>
      <c r="B42" s="19">
        <v>4909</v>
      </c>
      <c r="C42" s="46">
        <v>19.687186685381995</v>
      </c>
      <c r="D42" s="19">
        <v>15865</v>
      </c>
      <c r="E42" s="46">
        <v>63.625426107880486</v>
      </c>
      <c r="F42" s="19">
        <v>418</v>
      </c>
      <c r="G42" s="46">
        <v>1.6763585321836776</v>
      </c>
      <c r="H42" s="19">
        <v>3743</v>
      </c>
      <c r="I42" s="46">
        <v>15.011028674553838</v>
      </c>
      <c r="J42" s="19">
        <v>24935</v>
      </c>
      <c r="K42" s="72">
        <v>100</v>
      </c>
      <c r="M42" s="19">
        <v>24935</v>
      </c>
      <c r="N42" s="44">
        <v>110.68448153409092</v>
      </c>
      <c r="P42" s="53"/>
      <c r="Q42" s="53"/>
    </row>
    <row r="43" spans="1:17" s="30" customFormat="1" ht="10.5" customHeight="1">
      <c r="A43" s="19" t="s">
        <v>25</v>
      </c>
      <c r="B43" s="19">
        <v>5081</v>
      </c>
      <c r="C43" s="46">
        <v>19.384251487868152</v>
      </c>
      <c r="D43" s="19">
        <v>16345</v>
      </c>
      <c r="E43" s="46">
        <v>62.3569357546162</v>
      </c>
      <c r="F43" s="19">
        <v>427</v>
      </c>
      <c r="G43" s="46">
        <v>1.629024874103464</v>
      </c>
      <c r="H43" s="19">
        <v>3874</v>
      </c>
      <c r="I43" s="46">
        <v>14.779490309781778</v>
      </c>
      <c r="J43" s="19">
        <v>25727</v>
      </c>
      <c r="K43" s="72">
        <v>100</v>
      </c>
      <c r="M43" s="19">
        <v>25727</v>
      </c>
      <c r="N43" s="44">
        <v>114.20010653409092</v>
      </c>
      <c r="P43" s="53"/>
      <c r="Q43" s="53"/>
    </row>
    <row r="44" spans="1:17" s="30" customFormat="1" ht="10.5" customHeight="1">
      <c r="A44" s="19" t="s">
        <v>26</v>
      </c>
      <c r="B44" s="19">
        <v>5215</v>
      </c>
      <c r="C44" s="46">
        <v>19.895467724706243</v>
      </c>
      <c r="D44" s="19">
        <v>16578</v>
      </c>
      <c r="E44" s="46">
        <v>63.245841599267514</v>
      </c>
      <c r="F44" s="19">
        <v>579</v>
      </c>
      <c r="G44" s="46">
        <v>2.2089119487257745</v>
      </c>
      <c r="H44" s="19">
        <v>3840</v>
      </c>
      <c r="I44" s="46">
        <v>14.649778727300472</v>
      </c>
      <c r="J44" s="19">
        <v>26212</v>
      </c>
      <c r="K44" s="72">
        <v>100</v>
      </c>
      <c r="M44" s="19">
        <v>26212</v>
      </c>
      <c r="N44" s="44">
        <v>116.35298295454545</v>
      </c>
      <c r="P44" s="53"/>
      <c r="Q44" s="53"/>
    </row>
    <row r="45" spans="1:14" s="30" customFormat="1" ht="10.5" customHeight="1">
      <c r="A45" s="19" t="s">
        <v>61</v>
      </c>
      <c r="B45" s="19">
        <v>5431</v>
      </c>
      <c r="C45" s="46">
        <v>20.269463312681943</v>
      </c>
      <c r="D45" s="19">
        <v>16849</v>
      </c>
      <c r="E45" s="46">
        <v>62.88348137642756</v>
      </c>
      <c r="F45" s="19">
        <v>557</v>
      </c>
      <c r="G45" s="46">
        <v>2.0788236172277377</v>
      </c>
      <c r="H45" s="19">
        <v>3957</v>
      </c>
      <c r="I45" s="46">
        <v>14.768231693662761</v>
      </c>
      <c r="J45" s="19">
        <v>26794</v>
      </c>
      <c r="K45" s="72">
        <v>100</v>
      </c>
      <c r="M45" s="19">
        <v>26794</v>
      </c>
      <c r="N45" s="44">
        <v>118.9364346590909</v>
      </c>
    </row>
    <row r="46" spans="1:14" ht="10.5" customHeight="1">
      <c r="A46" s="19" t="s">
        <v>62</v>
      </c>
      <c r="B46" s="19">
        <v>5728</v>
      </c>
      <c r="C46" s="46">
        <v>21.292888740195533</v>
      </c>
      <c r="D46" s="19">
        <v>16802</v>
      </c>
      <c r="E46" s="46">
        <v>62.45864466004981</v>
      </c>
      <c r="F46" s="19">
        <v>595</v>
      </c>
      <c r="G46" s="46">
        <v>2.2118136872235232</v>
      </c>
      <c r="H46" s="19">
        <v>3776</v>
      </c>
      <c r="I46" s="46">
        <v>14.036652912531133</v>
      </c>
      <c r="J46" s="19">
        <v>26901</v>
      </c>
      <c r="K46" s="72">
        <v>100</v>
      </c>
      <c r="M46" s="19">
        <v>26901</v>
      </c>
      <c r="N46" s="29">
        <v>119.41139914772727</v>
      </c>
    </row>
    <row r="47" spans="1:14" s="30" customFormat="1" ht="10.5" customHeight="1">
      <c r="A47" s="19" t="s">
        <v>66</v>
      </c>
      <c r="B47" s="19">
        <v>5838</v>
      </c>
      <c r="C47" s="31">
        <v>21.66073018699911</v>
      </c>
      <c r="D47" s="19">
        <v>16752</v>
      </c>
      <c r="E47" s="31">
        <v>62.154942119323245</v>
      </c>
      <c r="F47" s="47">
        <v>591</v>
      </c>
      <c r="G47" s="94">
        <v>2.1927871772039182</v>
      </c>
      <c r="H47" s="19">
        <v>3771</v>
      </c>
      <c r="I47" s="31">
        <v>13.99154051647373</v>
      </c>
      <c r="J47" s="19">
        <v>26952</v>
      </c>
      <c r="K47" s="43">
        <v>100</v>
      </c>
      <c r="M47" s="19">
        <v>26952</v>
      </c>
      <c r="N47" s="29">
        <v>119.63778409090908</v>
      </c>
    </row>
    <row r="48" spans="1:14" s="30" customFormat="1" ht="10.5" customHeight="1">
      <c r="A48" s="19" t="s">
        <v>67</v>
      </c>
      <c r="B48" s="19">
        <v>5819</v>
      </c>
      <c r="C48" s="31">
        <f aca="true" t="shared" si="8" ref="C48:C54">B48/J48*100</f>
        <v>21.73864315600717</v>
      </c>
      <c r="D48" s="19">
        <v>16656</v>
      </c>
      <c r="E48" s="31">
        <f aca="true" t="shared" si="9" ref="E48:E54">D48/J48*100</f>
        <v>62.22355050806934</v>
      </c>
      <c r="F48" s="47">
        <v>614</v>
      </c>
      <c r="G48" s="94">
        <f aca="true" t="shared" si="10" ref="G48:G54">F48/J48*100</f>
        <v>2.2937836222355052</v>
      </c>
      <c r="H48" s="19">
        <v>3679</v>
      </c>
      <c r="I48" s="31">
        <f aca="true" t="shared" si="11" ref="I48:I54">H48/J48*100</f>
        <v>13.744022713687986</v>
      </c>
      <c r="J48" s="19">
        <f aca="true" t="shared" si="12" ref="J48:J54">SUM(H48,F48,D48,B48)</f>
        <v>26768</v>
      </c>
      <c r="K48" s="43">
        <f aca="true" t="shared" si="13" ref="K48:K54">I48+G48+E48+C48</f>
        <v>100</v>
      </c>
      <c r="M48" s="19">
        <f aca="true" t="shared" si="14" ref="M48:M54">SUM(J48)</f>
        <v>26768</v>
      </c>
      <c r="N48" s="29">
        <f>M48/M39*100</f>
        <v>118.82102272727273</v>
      </c>
    </row>
    <row r="49" spans="1:14" s="30" customFormat="1" ht="10.5" customHeight="1">
      <c r="A49" s="19" t="s">
        <v>68</v>
      </c>
      <c r="B49" s="19">
        <v>5910</v>
      </c>
      <c r="C49" s="31">
        <f t="shared" si="8"/>
        <v>22.090980450790564</v>
      </c>
      <c r="D49" s="19">
        <v>16565</v>
      </c>
      <c r="E49" s="31">
        <f t="shared" si="9"/>
        <v>61.91828953762195</v>
      </c>
      <c r="F49" s="47">
        <v>664</v>
      </c>
      <c r="G49" s="94">
        <f t="shared" si="10"/>
        <v>2.4819646394796844</v>
      </c>
      <c r="H49" s="19">
        <f>3546+68</f>
        <v>3614</v>
      </c>
      <c r="I49" s="31">
        <f t="shared" si="11"/>
        <v>13.508765372107801</v>
      </c>
      <c r="J49" s="19">
        <f t="shared" si="12"/>
        <v>26753</v>
      </c>
      <c r="K49" s="43">
        <f t="shared" si="13"/>
        <v>100</v>
      </c>
      <c r="M49" s="19">
        <f t="shared" si="14"/>
        <v>26753</v>
      </c>
      <c r="N49" s="29">
        <f aca="true" t="shared" si="15" ref="N49:N54">M49/$M$39*100</f>
        <v>118.75443892045455</v>
      </c>
    </row>
    <row r="50" spans="1:14" s="30" customFormat="1" ht="10.5" customHeight="1">
      <c r="A50" s="19" t="s">
        <v>89</v>
      </c>
      <c r="B50" s="19">
        <v>5944</v>
      </c>
      <c r="C50" s="31">
        <f t="shared" si="8"/>
        <v>22.184071060685227</v>
      </c>
      <c r="D50" s="19">
        <v>16539</v>
      </c>
      <c r="E50" s="31">
        <f t="shared" si="9"/>
        <v>61.726505934164365</v>
      </c>
      <c r="F50" s="47">
        <v>677</v>
      </c>
      <c r="G50" s="94">
        <f t="shared" si="10"/>
        <v>2.5266850787489736</v>
      </c>
      <c r="H50" s="19">
        <v>3634</v>
      </c>
      <c r="I50" s="31">
        <f t="shared" si="11"/>
        <v>13.562737926401432</v>
      </c>
      <c r="J50" s="19">
        <f t="shared" si="12"/>
        <v>26794</v>
      </c>
      <c r="K50" s="43">
        <f t="shared" si="13"/>
        <v>100</v>
      </c>
      <c r="M50" s="19">
        <f t="shared" si="14"/>
        <v>26794</v>
      </c>
      <c r="N50" s="29">
        <f t="shared" si="15"/>
        <v>118.93643465909092</v>
      </c>
    </row>
    <row r="51" spans="1:14" s="30" customFormat="1" ht="10.5" customHeight="1">
      <c r="A51" s="19" t="s">
        <v>93</v>
      </c>
      <c r="B51" s="19">
        <v>6068</v>
      </c>
      <c r="C51" s="31">
        <f t="shared" si="8"/>
        <v>22.358142962417098</v>
      </c>
      <c r="D51" s="19">
        <v>16682</v>
      </c>
      <c r="E51" s="31">
        <f t="shared" si="9"/>
        <v>61.466470154753125</v>
      </c>
      <c r="F51" s="47">
        <v>688</v>
      </c>
      <c r="G51" s="94">
        <f t="shared" si="10"/>
        <v>2.535003684598379</v>
      </c>
      <c r="H51" s="19">
        <v>3702</v>
      </c>
      <c r="I51" s="31">
        <f t="shared" si="11"/>
        <v>13.640383198231392</v>
      </c>
      <c r="J51" s="19">
        <f t="shared" si="12"/>
        <v>27140</v>
      </c>
      <c r="K51" s="43">
        <f t="shared" si="13"/>
        <v>100</v>
      </c>
      <c r="M51" s="19">
        <f t="shared" si="14"/>
        <v>27140</v>
      </c>
      <c r="N51" s="29">
        <f t="shared" si="15"/>
        <v>120.47230113636364</v>
      </c>
    </row>
    <row r="52" spans="1:14" s="30" customFormat="1" ht="10.5" customHeight="1">
      <c r="A52" s="19" t="s">
        <v>94</v>
      </c>
      <c r="B52" s="19">
        <v>6294</v>
      </c>
      <c r="C52" s="31">
        <f t="shared" si="8"/>
        <v>22.85154122644592</v>
      </c>
      <c r="D52" s="19">
        <v>16803</v>
      </c>
      <c r="E52" s="31">
        <f t="shared" si="9"/>
        <v>61.00642631521621</v>
      </c>
      <c r="F52" s="47">
        <v>706</v>
      </c>
      <c r="G52" s="94">
        <f t="shared" si="10"/>
        <v>2.563264713357296</v>
      </c>
      <c r="H52" s="19">
        <v>3740</v>
      </c>
      <c r="I52" s="31">
        <f t="shared" si="11"/>
        <v>13.578767744980578</v>
      </c>
      <c r="J52" s="19">
        <f t="shared" si="12"/>
        <v>27543</v>
      </c>
      <c r="K52" s="43">
        <f t="shared" si="13"/>
        <v>100</v>
      </c>
      <c r="M52" s="19">
        <f t="shared" si="14"/>
        <v>27543</v>
      </c>
      <c r="N52" s="29">
        <f t="shared" si="15"/>
        <v>122.26118607954545</v>
      </c>
    </row>
    <row r="53" spans="1:14" s="30" customFormat="1" ht="10.5" customHeight="1">
      <c r="A53" s="19" t="s">
        <v>101</v>
      </c>
      <c r="B53" s="19">
        <v>6414</v>
      </c>
      <c r="C53" s="31">
        <f>B53/J53*100</f>
        <v>23.151055766107202</v>
      </c>
      <c r="D53" s="19">
        <v>16758</v>
      </c>
      <c r="E53" s="31">
        <f>D53/J53*100</f>
        <v>60.48727666486193</v>
      </c>
      <c r="F53" s="47">
        <v>701</v>
      </c>
      <c r="G53" s="94">
        <f>F53/J53*100</f>
        <v>2.5302292005053237</v>
      </c>
      <c r="H53" s="19">
        <v>3832</v>
      </c>
      <c r="I53" s="31">
        <f>H53/J53*100</f>
        <v>13.831438368525536</v>
      </c>
      <c r="J53" s="19">
        <f>SUM(H53,F53,D53,B53)</f>
        <v>27705</v>
      </c>
      <c r="K53" s="43">
        <f>I53+G53+E53+C53</f>
        <v>100</v>
      </c>
      <c r="M53" s="19">
        <f>SUM(J53)</f>
        <v>27705</v>
      </c>
      <c r="N53" s="29">
        <f t="shared" si="15"/>
        <v>122.98029119318181</v>
      </c>
    </row>
    <row r="54" spans="1:14" s="30" customFormat="1" ht="10.5" customHeight="1">
      <c r="A54" s="19" t="s">
        <v>115</v>
      </c>
      <c r="B54" s="19">
        <v>6564</v>
      </c>
      <c r="C54" s="31">
        <f t="shared" si="8"/>
        <v>23.255978742249777</v>
      </c>
      <c r="D54" s="19">
        <v>16992</v>
      </c>
      <c r="E54" s="31">
        <f t="shared" si="9"/>
        <v>60.20194862710363</v>
      </c>
      <c r="F54" s="47">
        <v>704</v>
      </c>
      <c r="G54" s="94">
        <f t="shared" si="10"/>
        <v>2.494242692648361</v>
      </c>
      <c r="H54" s="19">
        <v>3965</v>
      </c>
      <c r="I54" s="31">
        <f t="shared" si="11"/>
        <v>14.04782993799823</v>
      </c>
      <c r="J54" s="19">
        <f t="shared" si="12"/>
        <v>28225</v>
      </c>
      <c r="K54" s="43">
        <f t="shared" si="13"/>
        <v>100</v>
      </c>
      <c r="M54" s="19">
        <f t="shared" si="14"/>
        <v>28225</v>
      </c>
      <c r="N54" s="29">
        <f t="shared" si="15"/>
        <v>125.28852982954545</v>
      </c>
    </row>
    <row r="55" spans="1:14" s="30" customFormat="1" ht="10.5" customHeight="1">
      <c r="A55" s="36" t="s">
        <v>174</v>
      </c>
      <c r="B55" s="36">
        <v>6800</v>
      </c>
      <c r="C55" s="38">
        <f>B55/J55*100</f>
        <v>23.804522859343276</v>
      </c>
      <c r="D55" s="36">
        <v>17050</v>
      </c>
      <c r="E55" s="38">
        <f>D55/J55*100</f>
        <v>59.68634040467688</v>
      </c>
      <c r="F55" s="50">
        <v>675</v>
      </c>
      <c r="G55" s="93">
        <f>F55/J55*100</f>
        <v>2.3629489603024574</v>
      </c>
      <c r="H55" s="36">
        <v>4041</v>
      </c>
      <c r="I55" s="38">
        <f>H55/J55*100</f>
        <v>14.14618777567738</v>
      </c>
      <c r="J55" s="36">
        <f>SUM(H55,F55,D55,B55)</f>
        <v>28566</v>
      </c>
      <c r="K55" s="52">
        <f>I55+G55+E55+C55</f>
        <v>100</v>
      </c>
      <c r="M55" s="36">
        <f>SUM(J55)</f>
        <v>28566</v>
      </c>
      <c r="N55" s="41">
        <f>M55/$M$39*100</f>
        <v>126.80220170454545</v>
      </c>
    </row>
    <row r="56" spans="1:17" ht="10.5" customHeight="1">
      <c r="A56" s="53"/>
      <c r="B56" s="53"/>
      <c r="C56" s="46"/>
      <c r="D56" s="53"/>
      <c r="E56" s="46"/>
      <c r="F56" s="53"/>
      <c r="G56" s="46"/>
      <c r="H56" s="53"/>
      <c r="I56" s="46"/>
      <c r="J56" s="53"/>
      <c r="K56" s="92"/>
      <c r="M56" s="53"/>
      <c r="N56" s="46"/>
      <c r="P56" s="2"/>
      <c r="Q56" s="2"/>
    </row>
    <row r="57" spans="1:14" ht="10.5" customHeight="1">
      <c r="A57" s="6" t="s">
        <v>76</v>
      </c>
      <c r="B57" s="7"/>
      <c r="C57" s="8"/>
      <c r="D57" s="7"/>
      <c r="E57" s="8"/>
      <c r="F57" s="7"/>
      <c r="G57" s="9"/>
      <c r="H57" s="7"/>
      <c r="I57" s="8"/>
      <c r="J57" s="7"/>
      <c r="K57" s="10"/>
      <c r="L57" s="9"/>
      <c r="M57" s="7"/>
      <c r="N57" s="8"/>
    </row>
    <row r="58" spans="1:14" ht="10.5" customHeight="1">
      <c r="A58" s="6" t="s">
        <v>88</v>
      </c>
      <c r="B58" s="7"/>
      <c r="C58" s="8"/>
      <c r="D58" s="7"/>
      <c r="E58" s="8"/>
      <c r="F58" s="7"/>
      <c r="G58" s="9"/>
      <c r="H58" s="7"/>
      <c r="I58" s="8"/>
      <c r="J58" s="7"/>
      <c r="K58" s="10"/>
      <c r="L58" s="9"/>
      <c r="M58" s="7"/>
      <c r="N58" s="8"/>
    </row>
    <row r="59" spans="1:14" ht="10.5" customHeight="1">
      <c r="A59" s="2"/>
      <c r="B59" s="2"/>
      <c r="C59" s="3"/>
      <c r="D59" s="2"/>
      <c r="E59" s="3"/>
      <c r="F59" s="2"/>
      <c r="G59" s="3"/>
      <c r="H59" s="2"/>
      <c r="I59" s="3"/>
      <c r="J59" s="2"/>
      <c r="K59" s="4"/>
      <c r="M59" s="2"/>
      <c r="N59" s="3"/>
    </row>
    <row r="60" spans="1:14" ht="10.5" customHeight="1">
      <c r="A60" s="11"/>
      <c r="B60" s="12" t="s">
        <v>7</v>
      </c>
      <c r="C60" s="13"/>
      <c r="D60" s="12" t="s">
        <v>6</v>
      </c>
      <c r="E60" s="13"/>
      <c r="F60" s="12" t="s">
        <v>0</v>
      </c>
      <c r="G60" s="13"/>
      <c r="H60" s="12" t="s">
        <v>1</v>
      </c>
      <c r="I60" s="13"/>
      <c r="J60" s="12" t="s">
        <v>4</v>
      </c>
      <c r="K60" s="14"/>
      <c r="M60" s="12" t="s">
        <v>12</v>
      </c>
      <c r="N60" s="15"/>
    </row>
    <row r="61" spans="1:14" ht="10.5" customHeight="1">
      <c r="A61" s="16" t="s">
        <v>13</v>
      </c>
      <c r="B61" s="17" t="s">
        <v>5</v>
      </c>
      <c r="C61" s="18"/>
      <c r="D61" s="16" t="s">
        <v>8</v>
      </c>
      <c r="E61" s="8"/>
      <c r="F61" s="19"/>
      <c r="G61" s="3"/>
      <c r="H61" s="16" t="str">
        <f>"+ VGC"</f>
        <v>+ VGC</v>
      </c>
      <c r="I61" s="8"/>
      <c r="J61" s="19"/>
      <c r="K61" s="20"/>
      <c r="M61" s="16" t="s">
        <v>11</v>
      </c>
      <c r="N61" s="21"/>
    </row>
    <row r="62" spans="1:14" s="26" customFormat="1" ht="10.5" customHeight="1">
      <c r="A62" s="22"/>
      <c r="B62" s="61" t="s">
        <v>14</v>
      </c>
      <c r="C62" s="74" t="s">
        <v>15</v>
      </c>
      <c r="D62" s="61" t="s">
        <v>14</v>
      </c>
      <c r="E62" s="74" t="s">
        <v>15</v>
      </c>
      <c r="F62" s="61" t="s">
        <v>14</v>
      </c>
      <c r="G62" s="74" t="s">
        <v>15</v>
      </c>
      <c r="H62" s="61" t="s">
        <v>14</v>
      </c>
      <c r="I62" s="74" t="s">
        <v>15</v>
      </c>
      <c r="J62" s="61" t="s">
        <v>14</v>
      </c>
      <c r="K62" s="75" t="s">
        <v>15</v>
      </c>
      <c r="M62" s="61" t="s">
        <v>14</v>
      </c>
      <c r="N62" s="75" t="s">
        <v>15</v>
      </c>
    </row>
    <row r="63" spans="1:16" ht="10.5" customHeight="1">
      <c r="A63" s="19" t="s">
        <v>18</v>
      </c>
      <c r="B63" s="19">
        <v>56979</v>
      </c>
      <c r="C63" s="46">
        <v>13.608842798149471</v>
      </c>
      <c r="D63" s="19">
        <v>270147</v>
      </c>
      <c r="E63" s="46">
        <v>64.52180725164858</v>
      </c>
      <c r="F63" s="19">
        <v>867</v>
      </c>
      <c r="G63" s="76">
        <v>0.2070739519120306</v>
      </c>
      <c r="H63" s="19">
        <v>90698</v>
      </c>
      <c r="I63" s="46">
        <v>21.66227599828991</v>
      </c>
      <c r="J63" s="19">
        <v>418691</v>
      </c>
      <c r="K63" s="72">
        <v>100</v>
      </c>
      <c r="L63" s="32"/>
      <c r="M63" s="19">
        <v>418691</v>
      </c>
      <c r="N63" s="44">
        <v>101.44600615909461</v>
      </c>
      <c r="O63" s="32"/>
      <c r="P63" s="2"/>
    </row>
    <row r="64" spans="1:16" ht="10.5" customHeight="1">
      <c r="A64" s="19" t="s">
        <v>19</v>
      </c>
      <c r="B64" s="19">
        <v>56313</v>
      </c>
      <c r="C64" s="46">
        <v>13.584848309402501</v>
      </c>
      <c r="D64" s="19">
        <v>266956</v>
      </c>
      <c r="E64" s="46">
        <v>64.39999228037672</v>
      </c>
      <c r="F64" s="19">
        <v>822</v>
      </c>
      <c r="G64" s="76">
        <v>0.19829782306623436</v>
      </c>
      <c r="H64" s="19">
        <v>90437</v>
      </c>
      <c r="I64" s="46">
        <v>21.816861587154545</v>
      </c>
      <c r="J64" s="19">
        <v>414528</v>
      </c>
      <c r="K64" s="72">
        <v>100</v>
      </c>
      <c r="L64" s="30"/>
      <c r="M64" s="19">
        <v>414528</v>
      </c>
      <c r="N64" s="44">
        <v>100.4373393292838</v>
      </c>
      <c r="O64" s="30"/>
      <c r="P64" s="2"/>
    </row>
    <row r="65" spans="1:16" s="30" customFormat="1" ht="10.5" customHeight="1">
      <c r="A65" s="19" t="s">
        <v>20</v>
      </c>
      <c r="B65" s="19">
        <v>55842</v>
      </c>
      <c r="C65" s="46">
        <v>13.534534367130485</v>
      </c>
      <c r="D65" s="19">
        <v>264918</v>
      </c>
      <c r="E65" s="46">
        <v>64.2086919428293</v>
      </c>
      <c r="F65" s="19">
        <v>815</v>
      </c>
      <c r="G65" s="76">
        <v>0.19753313830470517</v>
      </c>
      <c r="H65" s="19">
        <v>91014</v>
      </c>
      <c r="I65" s="46">
        <v>22.059240551735503</v>
      </c>
      <c r="J65" s="19">
        <v>412589</v>
      </c>
      <c r="K65" s="72">
        <v>100</v>
      </c>
      <c r="M65" s="19">
        <v>412589</v>
      </c>
      <c r="N65" s="44">
        <v>99.96753270353238</v>
      </c>
      <c r="P65" s="2"/>
    </row>
    <row r="66" spans="1:16" s="30" customFormat="1" ht="10.5" customHeight="1">
      <c r="A66" s="19" t="s">
        <v>21</v>
      </c>
      <c r="B66" s="19">
        <v>55702</v>
      </c>
      <c r="C66" s="46">
        <v>13.496219013721067</v>
      </c>
      <c r="D66" s="19">
        <v>264859</v>
      </c>
      <c r="E66" s="46">
        <v>64.17354981428221</v>
      </c>
      <c r="F66" s="19">
        <v>766</v>
      </c>
      <c r="G66" s="76">
        <v>0.1855966350312437</v>
      </c>
      <c r="H66" s="19">
        <v>91396</v>
      </c>
      <c r="I66" s="46">
        <v>22.144634536965473</v>
      </c>
      <c r="J66" s="19">
        <v>412723</v>
      </c>
      <c r="K66" s="72">
        <v>100</v>
      </c>
      <c r="M66" s="33">
        <v>412723</v>
      </c>
      <c r="N66" s="34">
        <v>100</v>
      </c>
      <c r="P66" s="2"/>
    </row>
    <row r="67" spans="1:16" s="30" customFormat="1" ht="10.5" customHeight="1">
      <c r="A67" s="19" t="s">
        <v>22</v>
      </c>
      <c r="B67" s="19">
        <v>57087</v>
      </c>
      <c r="C67" s="46">
        <v>13.677824658755203</v>
      </c>
      <c r="D67" s="19">
        <v>267534</v>
      </c>
      <c r="E67" s="46">
        <v>64.10011284978042</v>
      </c>
      <c r="F67" s="19">
        <v>932</v>
      </c>
      <c r="G67" s="76">
        <v>0.22330359945276243</v>
      </c>
      <c r="H67" s="19">
        <v>91816</v>
      </c>
      <c r="I67" s="46">
        <v>21.998758892011626</v>
      </c>
      <c r="J67" s="19">
        <v>417369</v>
      </c>
      <c r="K67" s="72">
        <v>100</v>
      </c>
      <c r="M67" s="19">
        <v>417369</v>
      </c>
      <c r="N67" s="44">
        <v>101.12569447304851</v>
      </c>
      <c r="P67" s="53"/>
    </row>
    <row r="68" spans="1:16" s="30" customFormat="1" ht="10.5" customHeight="1">
      <c r="A68" s="19" t="s">
        <v>23</v>
      </c>
      <c r="B68" s="19">
        <v>57977</v>
      </c>
      <c r="C68" s="46">
        <v>13.670274221310507</v>
      </c>
      <c r="D68" s="19">
        <v>271835</v>
      </c>
      <c r="E68" s="46">
        <v>64.09539977835938</v>
      </c>
      <c r="F68" s="19">
        <v>928</v>
      </c>
      <c r="G68" s="76">
        <v>0.21881115748272856</v>
      </c>
      <c r="H68" s="19">
        <v>93370</v>
      </c>
      <c r="I68" s="46">
        <v>22.015514842847374</v>
      </c>
      <c r="J68" s="19">
        <v>424110</v>
      </c>
      <c r="K68" s="72">
        <v>100</v>
      </c>
      <c r="M68" s="19">
        <v>424110</v>
      </c>
      <c r="N68" s="44">
        <v>102.75899331997489</v>
      </c>
      <c r="P68" s="53"/>
    </row>
    <row r="69" spans="1:16" s="30" customFormat="1" ht="10.5" customHeight="1">
      <c r="A69" s="19" t="s">
        <v>24</v>
      </c>
      <c r="B69" s="19">
        <v>58708</v>
      </c>
      <c r="C69" s="46">
        <v>13.654420452325356</v>
      </c>
      <c r="D69" s="19">
        <v>275116</v>
      </c>
      <c r="E69" s="46">
        <v>63.987012624547624</v>
      </c>
      <c r="F69" s="19">
        <v>879</v>
      </c>
      <c r="G69" s="76">
        <v>0.2044395240443208</v>
      </c>
      <c r="H69" s="19">
        <v>95253</v>
      </c>
      <c r="I69" s="46">
        <v>22.154127399082697</v>
      </c>
      <c r="J69" s="19">
        <v>429956</v>
      </c>
      <c r="K69" s="72">
        <v>100</v>
      </c>
      <c r="M69" s="19">
        <v>429956</v>
      </c>
      <c r="N69" s="44">
        <v>104.17543970168855</v>
      </c>
      <c r="P69" s="53"/>
    </row>
    <row r="70" spans="1:16" s="30" customFormat="1" ht="10.5" customHeight="1">
      <c r="A70" s="19" t="s">
        <v>25</v>
      </c>
      <c r="B70" s="19">
        <v>59387</v>
      </c>
      <c r="C70" s="46">
        <v>13.635413916217983</v>
      </c>
      <c r="D70" s="19">
        <v>277673</v>
      </c>
      <c r="E70" s="46">
        <v>63.75446290194818</v>
      </c>
      <c r="F70" s="19">
        <v>763</v>
      </c>
      <c r="G70" s="76">
        <v>0.17518683917480798</v>
      </c>
      <c r="H70" s="19">
        <v>96449</v>
      </c>
      <c r="I70" s="46">
        <v>22.144948167196667</v>
      </c>
      <c r="J70" s="19">
        <v>434272</v>
      </c>
      <c r="K70" s="72">
        <v>100</v>
      </c>
      <c r="M70" s="19">
        <v>434272</v>
      </c>
      <c r="N70" s="44">
        <v>105.22117739985416</v>
      </c>
      <c r="P70" s="53"/>
    </row>
    <row r="71" spans="1:16" s="30" customFormat="1" ht="10.5" customHeight="1">
      <c r="A71" s="19" t="s">
        <v>26</v>
      </c>
      <c r="B71" s="19">
        <v>59908</v>
      </c>
      <c r="C71" s="46">
        <v>13.755036908629616</v>
      </c>
      <c r="D71" s="19">
        <v>278292</v>
      </c>
      <c r="E71" s="46">
        <v>63.89658695627217</v>
      </c>
      <c r="F71" s="19">
        <v>908</v>
      </c>
      <c r="G71" s="76">
        <v>0.20847922669819877</v>
      </c>
      <c r="H71" s="19">
        <v>96427</v>
      </c>
      <c r="I71" s="46">
        <v>22.139896908400015</v>
      </c>
      <c r="J71" s="19">
        <v>435535</v>
      </c>
      <c r="K71" s="72">
        <v>100</v>
      </c>
      <c r="M71" s="19">
        <v>435535</v>
      </c>
      <c r="N71" s="44">
        <v>105.52719378372419</v>
      </c>
      <c r="P71" s="53"/>
    </row>
    <row r="72" spans="1:14" s="30" customFormat="1" ht="10.5" customHeight="1">
      <c r="A72" s="19" t="s">
        <v>61</v>
      </c>
      <c r="B72" s="19">
        <v>59802</v>
      </c>
      <c r="C72" s="46">
        <v>13.769110333394732</v>
      </c>
      <c r="D72" s="19">
        <v>277027</v>
      </c>
      <c r="E72" s="46">
        <v>63.7840762571376</v>
      </c>
      <c r="F72" s="19">
        <v>881</v>
      </c>
      <c r="G72" s="76">
        <v>0.20284582796095046</v>
      </c>
      <c r="H72" s="19">
        <v>96610</v>
      </c>
      <c r="I72" s="46">
        <v>22.243967581506723</v>
      </c>
      <c r="J72" s="19">
        <v>434320</v>
      </c>
      <c r="K72" s="72">
        <v>100</v>
      </c>
      <c r="M72" s="19">
        <v>434320</v>
      </c>
      <c r="N72" s="44">
        <v>105.23280747620076</v>
      </c>
    </row>
    <row r="73" spans="1:14" ht="10.5" customHeight="1">
      <c r="A73" s="19" t="s">
        <v>62</v>
      </c>
      <c r="B73" s="19">
        <v>61690</v>
      </c>
      <c r="C73" s="46">
        <v>14.30628767024807</v>
      </c>
      <c r="D73" s="19">
        <v>274690</v>
      </c>
      <c r="E73" s="46">
        <v>63.702288217546474</v>
      </c>
      <c r="F73" s="19">
        <v>792</v>
      </c>
      <c r="G73" s="46">
        <v>0.18366963583784196</v>
      </c>
      <c r="H73" s="19">
        <v>94037</v>
      </c>
      <c r="I73" s="46">
        <v>21.807754476367606</v>
      </c>
      <c r="J73" s="19">
        <v>431209</v>
      </c>
      <c r="K73" s="72">
        <v>100</v>
      </c>
      <c r="M73" s="19">
        <v>431209</v>
      </c>
      <c r="N73" s="29">
        <v>104.4790331529864</v>
      </c>
    </row>
    <row r="74" spans="1:14" s="30" customFormat="1" ht="10.5" customHeight="1">
      <c r="A74" s="19" t="s">
        <v>66</v>
      </c>
      <c r="B74" s="19">
        <v>61268</v>
      </c>
      <c r="C74" s="31">
        <v>14.363042616986313</v>
      </c>
      <c r="D74" s="19">
        <v>272028</v>
      </c>
      <c r="E74" s="46">
        <v>63.77145911427748</v>
      </c>
      <c r="F74" s="19">
        <v>789</v>
      </c>
      <c r="G74" s="46">
        <v>0.18496508168705034</v>
      </c>
      <c r="H74" s="19">
        <v>92482</v>
      </c>
      <c r="I74" s="46">
        <v>21.68053318704916</v>
      </c>
      <c r="J74" s="19">
        <v>426567</v>
      </c>
      <c r="K74" s="43">
        <v>100</v>
      </c>
      <c r="M74" s="19">
        <v>426567</v>
      </c>
      <c r="N74" s="29">
        <v>103.35430785296676</v>
      </c>
    </row>
    <row r="75" spans="1:14" s="30" customFormat="1" ht="10.5" customHeight="1">
      <c r="A75" s="19" t="s">
        <v>67</v>
      </c>
      <c r="B75" s="19">
        <f aca="true" t="shared" si="16" ref="B75:B82">SUM(B48,B21)</f>
        <v>59980</v>
      </c>
      <c r="C75" s="31">
        <f aca="true" t="shared" si="17" ref="C75:C81">B75/J75*100</f>
        <v>14.257935998554712</v>
      </c>
      <c r="D75" s="19">
        <f aca="true" t="shared" si="18" ref="D75:D82">SUM(D48,D21)</f>
        <v>267987</v>
      </c>
      <c r="E75" s="46">
        <f aca="true" t="shared" si="19" ref="E75:E81">D75/J75*100</f>
        <v>63.703592771668596</v>
      </c>
      <c r="F75" s="19">
        <f aca="true" t="shared" si="20" ref="F75:F82">SUM(F48,F21)</f>
        <v>828</v>
      </c>
      <c r="G75" s="46">
        <f aca="true" t="shared" si="21" ref="G75:G81">F75/J75*100</f>
        <v>0.19682512515510675</v>
      </c>
      <c r="H75" s="19">
        <f aca="true" t="shared" si="22" ref="H75:H82">SUM(H48,H21)</f>
        <v>91883</v>
      </c>
      <c r="I75" s="46">
        <f aca="true" t="shared" si="23" ref="I75:I81">H75/J75*100</f>
        <v>21.84164610462159</v>
      </c>
      <c r="J75" s="19">
        <f aca="true" t="shared" si="24" ref="J75:J81">SUM(H75,F75,D75,B75)</f>
        <v>420678</v>
      </c>
      <c r="K75" s="43">
        <f aca="true" t="shared" si="25" ref="K75:K81">I75+G75+E75+C75</f>
        <v>100.00000000000001</v>
      </c>
      <c r="M75" s="19">
        <f aca="true" t="shared" si="26" ref="M75:M81">SUM(J75)</f>
        <v>420678</v>
      </c>
      <c r="N75" s="29">
        <f>M75/M66*100</f>
        <v>101.92744286119262</v>
      </c>
    </row>
    <row r="76" spans="1:14" s="30" customFormat="1" ht="10.5" customHeight="1">
      <c r="A76" s="19" t="s">
        <v>68</v>
      </c>
      <c r="B76" s="19">
        <f t="shared" si="16"/>
        <v>59432</v>
      </c>
      <c r="C76" s="31">
        <f t="shared" si="17"/>
        <v>14.295954546985273</v>
      </c>
      <c r="D76" s="19">
        <f t="shared" si="18"/>
        <v>264679</v>
      </c>
      <c r="E76" s="46">
        <f t="shared" si="19"/>
        <v>63.66669392821234</v>
      </c>
      <c r="F76" s="19">
        <f t="shared" si="20"/>
        <v>905</v>
      </c>
      <c r="G76" s="46">
        <f t="shared" si="21"/>
        <v>0.2176914602406393</v>
      </c>
      <c r="H76" s="19">
        <f t="shared" si="22"/>
        <v>90710</v>
      </c>
      <c r="I76" s="46">
        <f t="shared" si="23"/>
        <v>21.819660064561756</v>
      </c>
      <c r="J76" s="19">
        <f t="shared" si="24"/>
        <v>415726</v>
      </c>
      <c r="K76" s="43">
        <f t="shared" si="25"/>
        <v>100.00000000000001</v>
      </c>
      <c r="M76" s="19">
        <f t="shared" si="26"/>
        <v>415726</v>
      </c>
      <c r="N76" s="29">
        <f aca="true" t="shared" si="27" ref="N76:N81">M76/$M$66*100</f>
        <v>100.7276066514345</v>
      </c>
    </row>
    <row r="77" spans="1:14" s="30" customFormat="1" ht="10.5" customHeight="1">
      <c r="A77" s="19" t="s">
        <v>89</v>
      </c>
      <c r="B77" s="19">
        <f t="shared" si="16"/>
        <v>59144</v>
      </c>
      <c r="C77" s="31">
        <f t="shared" si="17"/>
        <v>14.287681392242076</v>
      </c>
      <c r="D77" s="19">
        <f t="shared" si="18"/>
        <v>262830</v>
      </c>
      <c r="E77" s="46">
        <f t="shared" si="19"/>
        <v>63.493022120975674</v>
      </c>
      <c r="F77" s="19">
        <f t="shared" si="20"/>
        <v>936</v>
      </c>
      <c r="G77" s="46">
        <f t="shared" si="21"/>
        <v>0.22611371877347802</v>
      </c>
      <c r="H77" s="19">
        <f t="shared" si="22"/>
        <v>91041</v>
      </c>
      <c r="I77" s="46">
        <f t="shared" si="23"/>
        <v>21.993182768008772</v>
      </c>
      <c r="J77" s="19">
        <f t="shared" si="24"/>
        <v>413951</v>
      </c>
      <c r="K77" s="43">
        <f t="shared" si="25"/>
        <v>100</v>
      </c>
      <c r="M77" s="19">
        <f t="shared" si="26"/>
        <v>413951</v>
      </c>
      <c r="N77" s="29">
        <f t="shared" si="27"/>
        <v>100.29753611986732</v>
      </c>
    </row>
    <row r="78" spans="1:16" s="30" customFormat="1" ht="10.5" customHeight="1">
      <c r="A78" s="19" t="s">
        <v>93</v>
      </c>
      <c r="B78" s="19">
        <f t="shared" si="16"/>
        <v>59253</v>
      </c>
      <c r="C78" s="31">
        <f t="shared" si="17"/>
        <v>14.392380804329397</v>
      </c>
      <c r="D78" s="19">
        <f t="shared" si="18"/>
        <v>260579</v>
      </c>
      <c r="E78" s="46">
        <f t="shared" si="19"/>
        <v>63.29387875063457</v>
      </c>
      <c r="F78" s="19">
        <f t="shared" si="20"/>
        <v>934</v>
      </c>
      <c r="G78" s="46">
        <f t="shared" si="21"/>
        <v>0.2268658746602477</v>
      </c>
      <c r="H78" s="19">
        <f t="shared" si="22"/>
        <v>90931</v>
      </c>
      <c r="I78" s="46">
        <f t="shared" si="23"/>
        <v>22.086874570375787</v>
      </c>
      <c r="J78" s="19">
        <f t="shared" si="24"/>
        <v>411697</v>
      </c>
      <c r="K78" s="43">
        <f t="shared" si="25"/>
        <v>100</v>
      </c>
      <c r="M78" s="19">
        <f t="shared" si="26"/>
        <v>411697</v>
      </c>
      <c r="N78" s="29">
        <f t="shared" si="27"/>
        <v>99.75140711809131</v>
      </c>
      <c r="P78" s="53"/>
    </row>
    <row r="79" spans="1:16" s="30" customFormat="1" ht="10.5" customHeight="1">
      <c r="A79" s="19" t="s">
        <v>94</v>
      </c>
      <c r="B79" s="19">
        <f t="shared" si="16"/>
        <v>59381</v>
      </c>
      <c r="C79" s="31">
        <f t="shared" si="17"/>
        <v>14.503511021554619</v>
      </c>
      <c r="D79" s="19">
        <f t="shared" si="18"/>
        <v>258930</v>
      </c>
      <c r="E79" s="46">
        <f t="shared" si="19"/>
        <v>63.24235207913538</v>
      </c>
      <c r="F79" s="19">
        <f t="shared" si="20"/>
        <v>939</v>
      </c>
      <c r="G79" s="46">
        <f t="shared" si="21"/>
        <v>0.2293460340721744</v>
      </c>
      <c r="H79" s="19">
        <f t="shared" si="22"/>
        <v>90175</v>
      </c>
      <c r="I79" s="46">
        <f t="shared" si="23"/>
        <v>22.024790865237833</v>
      </c>
      <c r="J79" s="19">
        <f t="shared" si="24"/>
        <v>409425</v>
      </c>
      <c r="K79" s="43">
        <f t="shared" si="25"/>
        <v>100</v>
      </c>
      <c r="M79" s="19">
        <f t="shared" si="26"/>
        <v>409425</v>
      </c>
      <c r="N79" s="29">
        <f t="shared" si="27"/>
        <v>99.20091683768533</v>
      </c>
      <c r="P79" s="53"/>
    </row>
    <row r="80" spans="1:16" s="30" customFormat="1" ht="10.5" customHeight="1">
      <c r="A80" s="19" t="s">
        <v>101</v>
      </c>
      <c r="B80" s="19">
        <f t="shared" si="16"/>
        <v>59646</v>
      </c>
      <c r="C80" s="31">
        <f>B80/J80*100</f>
        <v>14.622629945428066</v>
      </c>
      <c r="D80" s="19">
        <f t="shared" si="18"/>
        <v>257097</v>
      </c>
      <c r="E80" s="46">
        <f>D80/J80*100</f>
        <v>63.02910993326829</v>
      </c>
      <c r="F80" s="19">
        <f t="shared" si="20"/>
        <v>934</v>
      </c>
      <c r="G80" s="46">
        <f>F80/J80*100</f>
        <v>0.2289765679011135</v>
      </c>
      <c r="H80" s="19">
        <f t="shared" si="22"/>
        <v>90225</v>
      </c>
      <c r="I80" s="46">
        <f>H80/J80*100</f>
        <v>22.119283553402532</v>
      </c>
      <c r="J80" s="19">
        <f>SUM(H80,F80,D80,B80)</f>
        <v>407902</v>
      </c>
      <c r="K80" s="43">
        <f>I80+G80+E80+C80</f>
        <v>100</v>
      </c>
      <c r="M80" s="19">
        <f>SUM(J80)</f>
        <v>407902</v>
      </c>
      <c r="N80" s="29">
        <f t="shared" si="27"/>
        <v>98.83190420693782</v>
      </c>
      <c r="P80" s="53"/>
    </row>
    <row r="81" spans="1:16" s="30" customFormat="1" ht="10.5" customHeight="1">
      <c r="A81" s="19" t="s">
        <v>115</v>
      </c>
      <c r="B81" s="19">
        <f t="shared" si="16"/>
        <v>60509</v>
      </c>
      <c r="C81" s="31">
        <f t="shared" si="17"/>
        <v>14.75080934550277</v>
      </c>
      <c r="D81" s="19">
        <f t="shared" si="18"/>
        <v>257813</v>
      </c>
      <c r="E81" s="46">
        <f t="shared" si="19"/>
        <v>62.84933497152664</v>
      </c>
      <c r="F81" s="19">
        <f t="shared" si="20"/>
        <v>935</v>
      </c>
      <c r="G81" s="46">
        <f t="shared" si="21"/>
        <v>0.2279331461112411</v>
      </c>
      <c r="H81" s="19">
        <f t="shared" si="22"/>
        <v>90951</v>
      </c>
      <c r="I81" s="46">
        <f t="shared" si="23"/>
        <v>22.17192253685935</v>
      </c>
      <c r="J81" s="19">
        <f t="shared" si="24"/>
        <v>410208</v>
      </c>
      <c r="K81" s="43">
        <f t="shared" si="25"/>
        <v>100</v>
      </c>
      <c r="M81" s="19">
        <f t="shared" si="26"/>
        <v>410208</v>
      </c>
      <c r="N81" s="29">
        <f t="shared" si="27"/>
        <v>99.39063245808933</v>
      </c>
      <c r="P81" s="53"/>
    </row>
    <row r="82" spans="1:16" s="30" customFormat="1" ht="10.5" customHeight="1">
      <c r="A82" s="36" t="s">
        <v>174</v>
      </c>
      <c r="B82" s="36">
        <f t="shared" si="16"/>
        <v>61742</v>
      </c>
      <c r="C82" s="38">
        <f>B82/J82*100</f>
        <v>14.86820368827391</v>
      </c>
      <c r="D82" s="36">
        <f t="shared" si="18"/>
        <v>259860</v>
      </c>
      <c r="E82" s="49">
        <f>D82/J82*100</f>
        <v>62.577360798724655</v>
      </c>
      <c r="F82" s="36">
        <f t="shared" si="20"/>
        <v>904</v>
      </c>
      <c r="G82" s="49">
        <f>F82/J82*100</f>
        <v>0.2176938896407569</v>
      </c>
      <c r="H82" s="36">
        <f t="shared" si="22"/>
        <v>92756</v>
      </c>
      <c r="I82" s="49">
        <f>H82/J82*100</f>
        <v>22.336741623360673</v>
      </c>
      <c r="J82" s="36">
        <f>SUM(H82,F82,D82,B82)</f>
        <v>415262</v>
      </c>
      <c r="K82" s="52">
        <f>I82+G82+E82+C82</f>
        <v>99.99999999999999</v>
      </c>
      <c r="M82" s="36">
        <f>SUM(J82)</f>
        <v>415262</v>
      </c>
      <c r="N82" s="41">
        <f>M82/$M$66*100</f>
        <v>100.61518258008397</v>
      </c>
      <c r="P82" s="53"/>
    </row>
    <row r="83" spans="1:16" ht="10.5" customHeight="1">
      <c r="A83" s="53"/>
      <c r="B83" s="53"/>
      <c r="C83" s="31"/>
      <c r="D83" s="53"/>
      <c r="E83" s="46"/>
      <c r="F83" s="53"/>
      <c r="G83" s="46"/>
      <c r="H83" s="53"/>
      <c r="I83" s="46"/>
      <c r="J83" s="53"/>
      <c r="K83" s="95"/>
      <c r="L83" s="30"/>
      <c r="M83" s="53"/>
      <c r="N83" s="46"/>
      <c r="P83" s="2"/>
    </row>
    <row r="84" ht="10.5" customHeight="1">
      <c r="A84" s="5" t="s">
        <v>69</v>
      </c>
    </row>
    <row r="85" ht="10.5" customHeight="1">
      <c r="A85" s="5" t="s">
        <v>27</v>
      </c>
    </row>
    <row r="86" ht="10.5" customHeight="1">
      <c r="A86" s="5" t="s">
        <v>28</v>
      </c>
    </row>
    <row r="87" ht="10.5" customHeight="1">
      <c r="A87" s="5" t="s">
        <v>29</v>
      </c>
    </row>
    <row r="88" ht="9.75">
      <c r="A88" s="53" t="s">
        <v>70</v>
      </c>
    </row>
  </sheetData>
  <sheetProtection/>
  <printOptions horizontalCentered="1"/>
  <pageMargins left="0.3937007874015748" right="0.3937007874015748" top="0.7874015748031497" bottom="0.5905511811023623" header="0.5118110236220472" footer="0.5118110236220472"/>
  <pageSetup fitToHeight="1" fitToWidth="1" horizontalDpi="600" verticalDpi="600" orientation="portrait" paperSize="9" scale="80" r:id="rId1"/>
  <headerFooter alignWithMargins="0">
    <oddFooter>&amp;R&amp;A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O88"/>
  <sheetViews>
    <sheetView zoomScalePageLayoutView="0" workbookViewId="0" topLeftCell="A1">
      <selection activeCell="S102" sqref="S102"/>
    </sheetView>
  </sheetViews>
  <sheetFormatPr defaultColWidth="9.140625" defaultRowHeight="12.75"/>
  <cols>
    <col min="1" max="1" width="9.57421875" style="5" customWidth="1"/>
    <col min="2" max="12" width="6.7109375" style="5" customWidth="1"/>
    <col min="13" max="13" width="2.140625" style="5" customWidth="1"/>
    <col min="14" max="15" width="6.7109375" style="5" customWidth="1"/>
    <col min="16" max="16384" width="9.140625" style="5" customWidth="1"/>
  </cols>
  <sheetData>
    <row r="1" ht="9.75">
      <c r="A1" s="96" t="s">
        <v>173</v>
      </c>
    </row>
    <row r="3" spans="1:15" ht="9.75">
      <c r="A3" s="6" t="s">
        <v>82</v>
      </c>
      <c r="B3" s="7"/>
      <c r="C3" s="7"/>
      <c r="D3" s="7"/>
      <c r="E3" s="7"/>
      <c r="F3" s="9"/>
      <c r="G3" s="9"/>
      <c r="H3" s="7"/>
      <c r="I3" s="7"/>
      <c r="J3" s="7"/>
      <c r="K3" s="7"/>
      <c r="L3" s="7"/>
      <c r="M3" s="9"/>
      <c r="N3" s="9"/>
      <c r="O3" s="9"/>
    </row>
    <row r="4" spans="1:15" ht="9.75">
      <c r="A4" s="6" t="s">
        <v>88</v>
      </c>
      <c r="B4" s="7"/>
      <c r="C4" s="7"/>
      <c r="D4" s="7"/>
      <c r="E4" s="7"/>
      <c r="F4" s="9"/>
      <c r="G4" s="9"/>
      <c r="H4" s="7"/>
      <c r="I4" s="7"/>
      <c r="J4" s="7"/>
      <c r="K4" s="7"/>
      <c r="L4" s="7"/>
      <c r="M4" s="9"/>
      <c r="N4" s="9"/>
      <c r="O4" s="9"/>
    </row>
    <row r="5" spans="1:12" ht="9.75">
      <c r="A5" s="2"/>
      <c r="B5" s="2"/>
      <c r="C5" s="2"/>
      <c r="D5" s="2"/>
      <c r="E5" s="2"/>
      <c r="F5" s="2"/>
      <c r="G5" s="2"/>
      <c r="H5" s="2"/>
      <c r="I5" s="2"/>
      <c r="J5" s="2"/>
      <c r="K5" s="2"/>
      <c r="L5" s="2"/>
    </row>
    <row r="6" spans="1:15" ht="9.75">
      <c r="A6" s="11"/>
      <c r="B6" s="12" t="s">
        <v>7</v>
      </c>
      <c r="C6" s="13"/>
      <c r="D6" s="12" t="s">
        <v>6</v>
      </c>
      <c r="E6" s="54"/>
      <c r="F6" s="12" t="s">
        <v>0</v>
      </c>
      <c r="G6" s="54"/>
      <c r="H6" s="12" t="s">
        <v>1</v>
      </c>
      <c r="I6" s="54"/>
      <c r="J6" s="12" t="s">
        <v>4</v>
      </c>
      <c r="K6" s="55"/>
      <c r="L6" s="56"/>
      <c r="N6" s="12" t="s">
        <v>30</v>
      </c>
      <c r="O6" s="56"/>
    </row>
    <row r="7" spans="1:15" ht="9.75">
      <c r="A7" s="16" t="s">
        <v>13</v>
      </c>
      <c r="B7" s="17" t="s">
        <v>5</v>
      </c>
      <c r="C7" s="18"/>
      <c r="D7" s="16" t="s">
        <v>8</v>
      </c>
      <c r="E7" s="7"/>
      <c r="F7" s="19"/>
      <c r="G7" s="2"/>
      <c r="H7" s="19"/>
      <c r="I7" s="2"/>
      <c r="J7" s="19"/>
      <c r="K7" s="53"/>
      <c r="L7" s="58"/>
      <c r="N7" s="59" t="s">
        <v>31</v>
      </c>
      <c r="O7" s="60"/>
    </row>
    <row r="8" spans="1:15" s="26" customFormat="1" ht="9.75">
      <c r="A8" s="22"/>
      <c r="B8" s="61" t="s">
        <v>2</v>
      </c>
      <c r="C8" s="62" t="s">
        <v>3</v>
      </c>
      <c r="D8" s="61" t="s">
        <v>2</v>
      </c>
      <c r="E8" s="62" t="s">
        <v>3</v>
      </c>
      <c r="F8" s="61" t="s">
        <v>2</v>
      </c>
      <c r="G8" s="62" t="s">
        <v>3</v>
      </c>
      <c r="H8" s="61" t="s">
        <v>2</v>
      </c>
      <c r="I8" s="62" t="s">
        <v>3</v>
      </c>
      <c r="J8" s="61" t="s">
        <v>2</v>
      </c>
      <c r="K8" s="62" t="s">
        <v>3</v>
      </c>
      <c r="L8" s="63" t="s">
        <v>4</v>
      </c>
      <c r="N8" s="61" t="s">
        <v>2</v>
      </c>
      <c r="O8" s="63" t="s">
        <v>3</v>
      </c>
    </row>
    <row r="9" spans="1:15" ht="9.75">
      <c r="A9" s="65" t="s">
        <v>18</v>
      </c>
      <c r="B9" s="53">
        <v>27156</v>
      </c>
      <c r="C9" s="58">
        <v>26247</v>
      </c>
      <c r="D9" s="53">
        <v>119311</v>
      </c>
      <c r="E9" s="58">
        <v>137608</v>
      </c>
      <c r="F9" s="53">
        <v>346</v>
      </c>
      <c r="G9" s="58">
        <v>320</v>
      </c>
      <c r="H9" s="53">
        <v>55651</v>
      </c>
      <c r="I9" s="58">
        <v>31590</v>
      </c>
      <c r="J9" s="19">
        <v>202464</v>
      </c>
      <c r="K9" s="53">
        <v>195765</v>
      </c>
      <c r="L9" s="58">
        <v>398229</v>
      </c>
      <c r="M9" s="66"/>
      <c r="N9" s="64">
        <v>50.841098965670504</v>
      </c>
      <c r="O9" s="29">
        <v>49.158901034329496</v>
      </c>
    </row>
    <row r="10" spans="1:15" s="30" customFormat="1" ht="9.75">
      <c r="A10" s="65" t="s">
        <v>19</v>
      </c>
      <c r="B10" s="19">
        <v>26804</v>
      </c>
      <c r="C10" s="53">
        <v>25869</v>
      </c>
      <c r="D10" s="19">
        <v>118251</v>
      </c>
      <c r="E10" s="53">
        <v>135115</v>
      </c>
      <c r="F10" s="19">
        <v>328</v>
      </c>
      <c r="G10" s="53">
        <v>288</v>
      </c>
      <c r="H10" s="19">
        <v>54766</v>
      </c>
      <c r="I10" s="53">
        <v>32053</v>
      </c>
      <c r="J10" s="19">
        <v>200149</v>
      </c>
      <c r="K10" s="53">
        <v>193325</v>
      </c>
      <c r="L10" s="58">
        <v>393474</v>
      </c>
      <c r="N10" s="64">
        <v>50.86714751165261</v>
      </c>
      <c r="O10" s="29">
        <v>49.13285248834739</v>
      </c>
    </row>
    <row r="11" spans="1:15" s="30" customFormat="1" ht="9.75">
      <c r="A11" s="65" t="s">
        <v>20</v>
      </c>
      <c r="B11" s="19">
        <v>26477</v>
      </c>
      <c r="C11" s="53">
        <v>25433</v>
      </c>
      <c r="D11" s="19">
        <v>117222</v>
      </c>
      <c r="E11" s="53">
        <v>133769</v>
      </c>
      <c r="F11" s="19">
        <v>309</v>
      </c>
      <c r="G11" s="53">
        <v>297</v>
      </c>
      <c r="H11" s="19">
        <v>54454</v>
      </c>
      <c r="I11" s="53">
        <v>32876</v>
      </c>
      <c r="J11" s="19">
        <v>198462</v>
      </c>
      <c r="K11" s="53">
        <v>192375</v>
      </c>
      <c r="L11" s="58">
        <v>390837</v>
      </c>
      <c r="N11" s="64">
        <v>50.77871337667621</v>
      </c>
      <c r="O11" s="29">
        <v>49.22128662332379</v>
      </c>
    </row>
    <row r="12" spans="1:15" s="30" customFormat="1" ht="9.75">
      <c r="A12" s="65" t="s">
        <v>21</v>
      </c>
      <c r="B12" s="19">
        <v>26435</v>
      </c>
      <c r="C12" s="53">
        <v>25144</v>
      </c>
      <c r="D12" s="19">
        <v>117595</v>
      </c>
      <c r="E12" s="53">
        <v>132835</v>
      </c>
      <c r="F12" s="19">
        <v>287</v>
      </c>
      <c r="G12" s="53">
        <v>294</v>
      </c>
      <c r="H12" s="19">
        <v>53815</v>
      </c>
      <c r="I12" s="53">
        <v>33790</v>
      </c>
      <c r="J12" s="19">
        <v>198132</v>
      </c>
      <c r="K12" s="53">
        <v>192063</v>
      </c>
      <c r="L12" s="58">
        <v>390195</v>
      </c>
      <c r="N12" s="64">
        <v>50.77768807903741</v>
      </c>
      <c r="O12" s="29">
        <v>49.222311920962596</v>
      </c>
    </row>
    <row r="13" spans="1:15" s="30" customFormat="1" ht="9.75">
      <c r="A13" s="65" t="s">
        <v>22</v>
      </c>
      <c r="B13" s="19">
        <v>27092</v>
      </c>
      <c r="C13" s="53">
        <v>25687</v>
      </c>
      <c r="D13" s="19">
        <v>119810</v>
      </c>
      <c r="E13" s="53">
        <v>132858</v>
      </c>
      <c r="F13" s="19">
        <v>266</v>
      </c>
      <c r="G13" s="53">
        <v>268</v>
      </c>
      <c r="H13" s="19">
        <v>52795</v>
      </c>
      <c r="I13" s="53">
        <v>35472</v>
      </c>
      <c r="J13" s="19">
        <v>199963</v>
      </c>
      <c r="K13" s="53">
        <v>194285</v>
      </c>
      <c r="L13" s="58">
        <v>394248</v>
      </c>
      <c r="N13" s="64">
        <v>50.72010511150342</v>
      </c>
      <c r="O13" s="29">
        <v>49.27989488849658</v>
      </c>
    </row>
    <row r="14" spans="1:15" s="30" customFormat="1" ht="9.75">
      <c r="A14" s="65" t="s">
        <v>23</v>
      </c>
      <c r="B14" s="19">
        <v>27417</v>
      </c>
      <c r="C14" s="53">
        <v>25902</v>
      </c>
      <c r="D14" s="19">
        <v>122887</v>
      </c>
      <c r="E14" s="53">
        <v>133596</v>
      </c>
      <c r="F14" s="19">
        <v>251</v>
      </c>
      <c r="G14" s="53">
        <v>260</v>
      </c>
      <c r="H14" s="19">
        <v>52507</v>
      </c>
      <c r="I14" s="53">
        <v>37218</v>
      </c>
      <c r="J14" s="19">
        <v>203062</v>
      </c>
      <c r="K14" s="53">
        <v>196976</v>
      </c>
      <c r="L14" s="58">
        <v>400038</v>
      </c>
      <c r="N14" s="64">
        <v>50.76067773561511</v>
      </c>
      <c r="O14" s="29">
        <v>49.23932226438488</v>
      </c>
    </row>
    <row r="15" spans="1:15" s="30" customFormat="1" ht="9.75">
      <c r="A15" s="65" t="s">
        <v>24</v>
      </c>
      <c r="B15" s="19">
        <v>27594</v>
      </c>
      <c r="C15" s="53">
        <v>26205</v>
      </c>
      <c r="D15" s="19">
        <v>124989</v>
      </c>
      <c r="E15" s="53">
        <v>134262</v>
      </c>
      <c r="F15" s="19">
        <v>232</v>
      </c>
      <c r="G15" s="53">
        <v>229</v>
      </c>
      <c r="H15" s="19">
        <v>52231</v>
      </c>
      <c r="I15" s="53">
        <v>39279</v>
      </c>
      <c r="J15" s="19">
        <v>205046</v>
      </c>
      <c r="K15" s="53">
        <v>199975</v>
      </c>
      <c r="L15" s="58">
        <v>405021</v>
      </c>
      <c r="N15" s="64">
        <v>50.62601692257932</v>
      </c>
      <c r="O15" s="29">
        <v>49.373983077420675</v>
      </c>
    </row>
    <row r="16" spans="1:15" s="30" customFormat="1" ht="9.75">
      <c r="A16" s="65" t="s">
        <v>25</v>
      </c>
      <c r="B16" s="19">
        <v>27894</v>
      </c>
      <c r="C16" s="53">
        <v>26412</v>
      </c>
      <c r="D16" s="19">
        <v>126710</v>
      </c>
      <c r="E16" s="53">
        <v>134618</v>
      </c>
      <c r="F16" s="19">
        <v>176</v>
      </c>
      <c r="G16" s="53">
        <v>160</v>
      </c>
      <c r="H16" s="19">
        <v>51601</v>
      </c>
      <c r="I16" s="53">
        <v>40974</v>
      </c>
      <c r="J16" s="19">
        <v>206381</v>
      </c>
      <c r="K16" s="53">
        <v>202164</v>
      </c>
      <c r="L16" s="58">
        <v>408545</v>
      </c>
      <c r="N16" s="64">
        <v>50.51609981764555</v>
      </c>
      <c r="O16" s="29">
        <v>49.48390018235445</v>
      </c>
    </row>
    <row r="17" spans="1:15" s="30" customFormat="1" ht="9.75">
      <c r="A17" s="65" t="s">
        <v>26</v>
      </c>
      <c r="B17" s="19">
        <v>28033</v>
      </c>
      <c r="C17" s="53">
        <v>26660</v>
      </c>
      <c r="D17" s="19">
        <v>127822</v>
      </c>
      <c r="E17" s="53">
        <v>133892</v>
      </c>
      <c r="F17" s="19">
        <v>176</v>
      </c>
      <c r="G17" s="53">
        <v>153</v>
      </c>
      <c r="H17" s="19">
        <v>50670</v>
      </c>
      <c r="I17" s="53">
        <v>41917</v>
      </c>
      <c r="J17" s="19">
        <v>206701</v>
      </c>
      <c r="K17" s="53">
        <v>202622</v>
      </c>
      <c r="L17" s="58">
        <v>409323</v>
      </c>
      <c r="N17" s="64">
        <v>50.49826176393704</v>
      </c>
      <c r="O17" s="29">
        <v>49.50173823606296</v>
      </c>
    </row>
    <row r="18" spans="1:15" s="30" customFormat="1" ht="9.75">
      <c r="A18" s="65" t="s">
        <v>61</v>
      </c>
      <c r="B18" s="19">
        <v>27754</v>
      </c>
      <c r="C18" s="53">
        <v>26617</v>
      </c>
      <c r="D18" s="19">
        <v>127713</v>
      </c>
      <c r="E18" s="53">
        <v>132465</v>
      </c>
      <c r="F18" s="19">
        <v>155</v>
      </c>
      <c r="G18" s="53">
        <v>169</v>
      </c>
      <c r="H18" s="19">
        <v>49890</v>
      </c>
      <c r="I18" s="53">
        <v>42763</v>
      </c>
      <c r="J18" s="19">
        <v>205512</v>
      </c>
      <c r="K18" s="53">
        <v>202014</v>
      </c>
      <c r="L18" s="58">
        <v>407526</v>
      </c>
      <c r="N18" s="64">
        <v>50.42917507103841</v>
      </c>
      <c r="O18" s="29">
        <v>49.570824928961585</v>
      </c>
    </row>
    <row r="19" spans="1:15" ht="9.75">
      <c r="A19" s="65" t="s">
        <v>62</v>
      </c>
      <c r="B19" s="19">
        <v>28426</v>
      </c>
      <c r="C19" s="53">
        <v>27536</v>
      </c>
      <c r="D19" s="19">
        <v>126982</v>
      </c>
      <c r="E19" s="53">
        <v>130906</v>
      </c>
      <c r="F19" s="19">
        <v>93</v>
      </c>
      <c r="G19" s="53">
        <v>104</v>
      </c>
      <c r="H19" s="19">
        <v>48090</v>
      </c>
      <c r="I19" s="53">
        <v>42171</v>
      </c>
      <c r="J19" s="19">
        <v>203591</v>
      </c>
      <c r="K19" s="53">
        <v>200717</v>
      </c>
      <c r="L19" s="58">
        <v>404308</v>
      </c>
      <c r="N19" s="64">
        <v>50.35542210394056</v>
      </c>
      <c r="O19" s="29">
        <v>49.64457789605944</v>
      </c>
    </row>
    <row r="20" spans="1:15" s="30" customFormat="1" ht="9.75">
      <c r="A20" s="65" t="s">
        <v>66</v>
      </c>
      <c r="B20" s="19">
        <v>27974</v>
      </c>
      <c r="C20" s="53">
        <v>27456</v>
      </c>
      <c r="D20" s="19">
        <v>125942</v>
      </c>
      <c r="E20" s="53">
        <v>129334</v>
      </c>
      <c r="F20" s="19">
        <v>101</v>
      </c>
      <c r="G20" s="53">
        <v>97</v>
      </c>
      <c r="H20" s="19">
        <v>46684</v>
      </c>
      <c r="I20" s="53">
        <v>42027</v>
      </c>
      <c r="J20" s="19">
        <v>200701</v>
      </c>
      <c r="K20" s="53">
        <v>198914</v>
      </c>
      <c r="L20" s="58">
        <v>399615</v>
      </c>
      <c r="N20" s="64">
        <v>50.22359020557287</v>
      </c>
      <c r="O20" s="29">
        <v>49.77640979442713</v>
      </c>
    </row>
    <row r="21" spans="1:15" s="30" customFormat="1" ht="9.75">
      <c r="A21" s="65" t="s">
        <v>67</v>
      </c>
      <c r="B21" s="19">
        <v>27304</v>
      </c>
      <c r="C21" s="53">
        <v>26857</v>
      </c>
      <c r="D21" s="19">
        <v>124539</v>
      </c>
      <c r="E21" s="53">
        <v>126792</v>
      </c>
      <c r="F21" s="19">
        <v>94</v>
      </c>
      <c r="G21" s="53">
        <v>120</v>
      </c>
      <c r="H21" s="19">
        <v>46025</v>
      </c>
      <c r="I21" s="53">
        <v>42179</v>
      </c>
      <c r="J21" s="19">
        <f aca="true" t="shared" si="0" ref="J21:K23">SUM(H21,F21,D21,B21)</f>
        <v>197962</v>
      </c>
      <c r="K21" s="53">
        <f t="shared" si="0"/>
        <v>195948</v>
      </c>
      <c r="L21" s="58">
        <f aca="true" t="shared" si="1" ref="L21:L27">SUM(J21:K21)</f>
        <v>393910</v>
      </c>
      <c r="N21" s="64">
        <f aca="true" t="shared" si="2" ref="N21:N27">J21/L21*100</f>
        <v>50.25564215176055</v>
      </c>
      <c r="O21" s="29">
        <f aca="true" t="shared" si="3" ref="O21:O27">K21/L21*100</f>
        <v>49.744357848239446</v>
      </c>
    </row>
    <row r="22" spans="1:15" s="30" customFormat="1" ht="9.75">
      <c r="A22" s="65" t="s">
        <v>68</v>
      </c>
      <c r="B22" s="19">
        <v>26817</v>
      </c>
      <c r="C22" s="53">
        <v>26705</v>
      </c>
      <c r="D22" s="19">
        <v>123410</v>
      </c>
      <c r="E22" s="53">
        <v>124704</v>
      </c>
      <c r="F22" s="19">
        <v>112</v>
      </c>
      <c r="G22" s="53">
        <v>129</v>
      </c>
      <c r="H22" s="19">
        <v>45070</v>
      </c>
      <c r="I22" s="53">
        <v>42026</v>
      </c>
      <c r="J22" s="19">
        <f t="shared" si="0"/>
        <v>195409</v>
      </c>
      <c r="K22" s="53">
        <f t="shared" si="0"/>
        <v>193564</v>
      </c>
      <c r="L22" s="58">
        <f t="shared" si="1"/>
        <v>388973</v>
      </c>
      <c r="N22" s="64">
        <f t="shared" si="2"/>
        <v>50.23716299074743</v>
      </c>
      <c r="O22" s="29">
        <f t="shared" si="3"/>
        <v>49.76283700925257</v>
      </c>
    </row>
    <row r="23" spans="1:15" s="30" customFormat="1" ht="9.75">
      <c r="A23" s="65" t="s">
        <v>89</v>
      </c>
      <c r="B23" s="19">
        <v>26573</v>
      </c>
      <c r="C23" s="53">
        <v>26627</v>
      </c>
      <c r="D23" s="19">
        <v>122498</v>
      </c>
      <c r="E23" s="53">
        <v>123793</v>
      </c>
      <c r="F23" s="19">
        <v>118</v>
      </c>
      <c r="G23" s="53">
        <v>141</v>
      </c>
      <c r="H23" s="19">
        <v>44880</v>
      </c>
      <c r="I23" s="53">
        <v>42527</v>
      </c>
      <c r="J23" s="19">
        <f t="shared" si="0"/>
        <v>194069</v>
      </c>
      <c r="K23" s="53">
        <f t="shared" si="0"/>
        <v>193088</v>
      </c>
      <c r="L23" s="58">
        <f t="shared" si="1"/>
        <v>387157</v>
      </c>
      <c r="N23" s="64">
        <f t="shared" si="2"/>
        <v>50.126692788713626</v>
      </c>
      <c r="O23" s="29">
        <f t="shared" si="3"/>
        <v>49.873307211286374</v>
      </c>
    </row>
    <row r="24" spans="1:15" s="30" customFormat="1" ht="9.75">
      <c r="A24" s="65" t="s">
        <v>93</v>
      </c>
      <c r="B24" s="19">
        <v>26574</v>
      </c>
      <c r="C24" s="53">
        <v>26611</v>
      </c>
      <c r="D24" s="19">
        <v>121426</v>
      </c>
      <c r="E24" s="53">
        <v>122471</v>
      </c>
      <c r="F24" s="19">
        <v>123</v>
      </c>
      <c r="G24" s="53">
        <v>123</v>
      </c>
      <c r="H24" s="19">
        <v>44517</v>
      </c>
      <c r="I24" s="53">
        <v>42712</v>
      </c>
      <c r="J24" s="19">
        <f aca="true" t="shared" si="4" ref="J24:K27">SUM(H24,F24,D24,B24)</f>
        <v>192640</v>
      </c>
      <c r="K24" s="53">
        <f t="shared" si="4"/>
        <v>191917</v>
      </c>
      <c r="L24" s="58">
        <f t="shared" si="1"/>
        <v>384557</v>
      </c>
      <c r="N24" s="64">
        <f t="shared" si="2"/>
        <v>50.094004269848156</v>
      </c>
      <c r="O24" s="29">
        <f t="shared" si="3"/>
        <v>49.90599573015184</v>
      </c>
    </row>
    <row r="25" spans="1:15" s="30" customFormat="1" ht="9.75">
      <c r="A25" s="65" t="s">
        <v>94</v>
      </c>
      <c r="B25" s="19">
        <v>26459</v>
      </c>
      <c r="C25" s="53">
        <v>26628</v>
      </c>
      <c r="D25" s="19">
        <v>120663</v>
      </c>
      <c r="E25" s="53">
        <v>121464</v>
      </c>
      <c r="F25" s="19">
        <v>125</v>
      </c>
      <c r="G25" s="53">
        <v>108</v>
      </c>
      <c r="H25" s="19">
        <v>44125</v>
      </c>
      <c r="I25" s="53">
        <v>42310</v>
      </c>
      <c r="J25" s="19">
        <f t="shared" si="4"/>
        <v>191372</v>
      </c>
      <c r="K25" s="53">
        <f t="shared" si="4"/>
        <v>190510</v>
      </c>
      <c r="L25" s="58">
        <f t="shared" si="1"/>
        <v>381882</v>
      </c>
      <c r="N25" s="64">
        <f t="shared" si="2"/>
        <v>50.112862088289056</v>
      </c>
      <c r="O25" s="29">
        <f t="shared" si="3"/>
        <v>49.88713791171095</v>
      </c>
    </row>
    <row r="26" spans="1:15" s="30" customFormat="1" ht="9.75">
      <c r="A26" s="65" t="s">
        <v>101</v>
      </c>
      <c r="B26" s="19">
        <v>26539</v>
      </c>
      <c r="C26" s="53">
        <v>26693</v>
      </c>
      <c r="D26" s="19">
        <v>120084</v>
      </c>
      <c r="E26" s="53">
        <v>120255</v>
      </c>
      <c r="F26" s="19">
        <v>117</v>
      </c>
      <c r="G26" s="53">
        <v>116</v>
      </c>
      <c r="H26" s="19">
        <v>43965</v>
      </c>
      <c r="I26" s="53">
        <v>42428</v>
      </c>
      <c r="J26" s="19">
        <f>SUM(H26,F26,D26,B26)</f>
        <v>190705</v>
      </c>
      <c r="K26" s="53">
        <f>SUM(I26,G26,E26,C26)</f>
        <v>189492</v>
      </c>
      <c r="L26" s="58">
        <f>SUM(J26:K26)</f>
        <v>380197</v>
      </c>
      <c r="N26" s="64">
        <f>J26/L26*100</f>
        <v>50.15952256330271</v>
      </c>
      <c r="O26" s="29">
        <f>K26/L26*100</f>
        <v>49.84047743669729</v>
      </c>
    </row>
    <row r="27" spans="1:15" s="30" customFormat="1" ht="9.75">
      <c r="A27" s="65" t="s">
        <v>115</v>
      </c>
      <c r="B27" s="19">
        <v>26888</v>
      </c>
      <c r="C27" s="53">
        <v>27057</v>
      </c>
      <c r="D27" s="19">
        <v>120320</v>
      </c>
      <c r="E27" s="53">
        <v>120501</v>
      </c>
      <c r="F27" s="19">
        <v>112</v>
      </c>
      <c r="G27" s="53">
        <v>119</v>
      </c>
      <c r="H27" s="19">
        <v>44148</v>
      </c>
      <c r="I27" s="53">
        <v>42838</v>
      </c>
      <c r="J27" s="19">
        <f t="shared" si="4"/>
        <v>191468</v>
      </c>
      <c r="K27" s="53">
        <f t="shared" si="4"/>
        <v>190515</v>
      </c>
      <c r="L27" s="58">
        <f t="shared" si="1"/>
        <v>381983</v>
      </c>
      <c r="N27" s="64">
        <f t="shared" si="2"/>
        <v>50.12474377131967</v>
      </c>
      <c r="O27" s="29">
        <f t="shared" si="3"/>
        <v>49.87525622868033</v>
      </c>
    </row>
    <row r="28" spans="1:15" s="30" customFormat="1" ht="9.75">
      <c r="A28" s="67" t="s">
        <v>174</v>
      </c>
      <c r="B28" s="36">
        <v>27502</v>
      </c>
      <c r="C28" s="68">
        <v>27440</v>
      </c>
      <c r="D28" s="36">
        <v>121454</v>
      </c>
      <c r="E28" s="68">
        <v>121356</v>
      </c>
      <c r="F28" s="36">
        <v>111</v>
      </c>
      <c r="G28" s="68">
        <v>118</v>
      </c>
      <c r="H28" s="36">
        <v>45128</v>
      </c>
      <c r="I28" s="68">
        <v>43587</v>
      </c>
      <c r="J28" s="36">
        <f>SUM(H28,F28,D28,B28)</f>
        <v>194195</v>
      </c>
      <c r="K28" s="68">
        <f>SUM(I28,G28,E28,C28)</f>
        <v>192501</v>
      </c>
      <c r="L28" s="69">
        <f>SUM(J28:K28)</f>
        <v>386696</v>
      </c>
      <c r="N28" s="70">
        <f>J28/L28*100</f>
        <v>50.219035107681485</v>
      </c>
      <c r="O28" s="41">
        <f>K28/L28*100</f>
        <v>49.780964892318515</v>
      </c>
    </row>
    <row r="29" spans="1:15" ht="9.75">
      <c r="A29" s="53"/>
      <c r="B29" s="53"/>
      <c r="C29" s="53"/>
      <c r="D29" s="53"/>
      <c r="E29" s="53"/>
      <c r="F29" s="53"/>
      <c r="G29" s="53"/>
      <c r="H29" s="53"/>
      <c r="I29" s="53"/>
      <c r="J29" s="53"/>
      <c r="K29" s="53"/>
      <c r="L29" s="53"/>
      <c r="N29" s="46"/>
      <c r="O29" s="46"/>
    </row>
    <row r="30" spans="1:15" ht="12" customHeight="1">
      <c r="A30" s="6" t="s">
        <v>77</v>
      </c>
      <c r="B30" s="7"/>
      <c r="C30" s="7"/>
      <c r="D30" s="7"/>
      <c r="E30" s="7"/>
      <c r="F30" s="7"/>
      <c r="G30" s="9"/>
      <c r="H30" s="7"/>
      <c r="I30" s="7"/>
      <c r="J30" s="7"/>
      <c r="K30" s="7"/>
      <c r="L30" s="7"/>
      <c r="M30" s="9"/>
      <c r="N30" s="9"/>
      <c r="O30" s="9"/>
    </row>
    <row r="31" spans="1:15" ht="10.5" customHeight="1">
      <c r="A31" s="6" t="s">
        <v>88</v>
      </c>
      <c r="B31" s="7"/>
      <c r="C31" s="7"/>
      <c r="D31" s="7"/>
      <c r="E31" s="7"/>
      <c r="F31" s="7"/>
      <c r="G31" s="9"/>
      <c r="H31" s="7"/>
      <c r="I31" s="7"/>
      <c r="J31" s="7"/>
      <c r="K31" s="7"/>
      <c r="L31" s="7"/>
      <c r="M31" s="9"/>
      <c r="N31" s="9"/>
      <c r="O31" s="9"/>
    </row>
    <row r="32" spans="1:12" ht="10.5" customHeight="1">
      <c r="A32" s="2"/>
      <c r="B32" s="2"/>
      <c r="C32" s="2"/>
      <c r="D32" s="2"/>
      <c r="E32" s="2"/>
      <c r="F32" s="2"/>
      <c r="G32" s="2"/>
      <c r="H32" s="2"/>
      <c r="I32" s="2"/>
      <c r="J32" s="2"/>
      <c r="K32" s="2"/>
      <c r="L32" s="2"/>
    </row>
    <row r="33" spans="1:15" ht="10.5" customHeight="1">
      <c r="A33" s="11"/>
      <c r="B33" s="12" t="s">
        <v>7</v>
      </c>
      <c r="C33" s="13"/>
      <c r="D33" s="12" t="s">
        <v>6</v>
      </c>
      <c r="E33" s="54"/>
      <c r="F33" s="12" t="s">
        <v>0</v>
      </c>
      <c r="G33" s="54"/>
      <c r="H33" s="12" t="s">
        <v>1</v>
      </c>
      <c r="I33" s="54"/>
      <c r="J33" s="12" t="s">
        <v>4</v>
      </c>
      <c r="K33" s="77"/>
      <c r="L33" s="78"/>
      <c r="N33" s="12" t="s">
        <v>30</v>
      </c>
      <c r="O33" s="56"/>
    </row>
    <row r="34" spans="1:15" ht="10.5" customHeight="1">
      <c r="A34" s="16" t="s">
        <v>13</v>
      </c>
      <c r="B34" s="17" t="s">
        <v>5</v>
      </c>
      <c r="C34" s="18"/>
      <c r="D34" s="16" t="s">
        <v>8</v>
      </c>
      <c r="E34" s="7"/>
      <c r="F34" s="19"/>
      <c r="G34" s="2"/>
      <c r="H34" s="454" t="str">
        <f>"+ VGC"</f>
        <v>+ VGC</v>
      </c>
      <c r="I34" s="455"/>
      <c r="J34" s="19"/>
      <c r="K34" s="53"/>
      <c r="L34" s="58"/>
      <c r="N34" s="59" t="s">
        <v>31</v>
      </c>
      <c r="O34" s="60"/>
    </row>
    <row r="35" spans="1:15" ht="10.5" customHeight="1">
      <c r="A35" s="22"/>
      <c r="B35" s="23" t="s">
        <v>2</v>
      </c>
      <c r="C35" s="79" t="s">
        <v>3</v>
      </c>
      <c r="D35" s="23" t="s">
        <v>2</v>
      </c>
      <c r="E35" s="79" t="s">
        <v>3</v>
      </c>
      <c r="F35" s="23" t="s">
        <v>2</v>
      </c>
      <c r="G35" s="79" t="s">
        <v>3</v>
      </c>
      <c r="H35" s="23" t="s">
        <v>2</v>
      </c>
      <c r="I35" s="79" t="s">
        <v>3</v>
      </c>
      <c r="J35" s="23" t="s">
        <v>2</v>
      </c>
      <c r="K35" s="79" t="s">
        <v>3</v>
      </c>
      <c r="L35" s="80" t="s">
        <v>4</v>
      </c>
      <c r="N35" s="23" t="s">
        <v>2</v>
      </c>
      <c r="O35" s="80" t="s">
        <v>3</v>
      </c>
    </row>
    <row r="36" spans="1:15" ht="10.5" customHeight="1">
      <c r="A36" s="65" t="s">
        <v>18</v>
      </c>
      <c r="B36" s="53">
        <v>2241</v>
      </c>
      <c r="C36" s="58">
        <v>1335</v>
      </c>
      <c r="D36" s="53">
        <v>8277</v>
      </c>
      <c r="E36" s="58">
        <v>4951</v>
      </c>
      <c r="F36" s="53">
        <v>99</v>
      </c>
      <c r="G36" s="58">
        <v>102</v>
      </c>
      <c r="H36" s="53">
        <v>2149</v>
      </c>
      <c r="I36" s="58">
        <v>1308</v>
      </c>
      <c r="J36" s="19">
        <v>12766</v>
      </c>
      <c r="K36" s="53">
        <v>7696</v>
      </c>
      <c r="L36" s="58">
        <v>20462</v>
      </c>
      <c r="M36" s="66"/>
      <c r="N36" s="64">
        <v>62.38881829733164</v>
      </c>
      <c r="O36" s="29">
        <v>37.61118170266836</v>
      </c>
    </row>
    <row r="37" spans="1:15" s="30" customFormat="1" ht="10.5" customHeight="1">
      <c r="A37" s="65" t="s">
        <v>19</v>
      </c>
      <c r="B37" s="19">
        <v>2247</v>
      </c>
      <c r="C37" s="53">
        <v>1393</v>
      </c>
      <c r="D37" s="19">
        <v>8506</v>
      </c>
      <c r="E37" s="53">
        <v>5084</v>
      </c>
      <c r="F37" s="19">
        <v>106</v>
      </c>
      <c r="G37" s="53">
        <v>100</v>
      </c>
      <c r="H37" s="19">
        <v>2247</v>
      </c>
      <c r="I37" s="53">
        <v>1371</v>
      </c>
      <c r="J37" s="19">
        <v>13106</v>
      </c>
      <c r="K37" s="53">
        <v>7948</v>
      </c>
      <c r="L37" s="58">
        <v>21054</v>
      </c>
      <c r="N37" s="64">
        <v>62.24945378550394</v>
      </c>
      <c r="O37" s="29">
        <v>37.750546214496055</v>
      </c>
    </row>
    <row r="38" spans="1:15" s="30" customFormat="1" ht="10.5" customHeight="1">
      <c r="A38" s="65" t="s">
        <v>20</v>
      </c>
      <c r="B38" s="19">
        <v>2406</v>
      </c>
      <c r="C38" s="53">
        <v>1526</v>
      </c>
      <c r="D38" s="19">
        <v>8693</v>
      </c>
      <c r="E38" s="53">
        <v>5234</v>
      </c>
      <c r="F38" s="19">
        <v>107</v>
      </c>
      <c r="G38" s="53">
        <v>102</v>
      </c>
      <c r="H38" s="19">
        <v>2275</v>
      </c>
      <c r="I38" s="53">
        <v>1409</v>
      </c>
      <c r="J38" s="19">
        <v>13481</v>
      </c>
      <c r="K38" s="53">
        <v>8271</v>
      </c>
      <c r="L38" s="58">
        <v>21752</v>
      </c>
      <c r="N38" s="64">
        <v>61.975910261125414</v>
      </c>
      <c r="O38" s="29">
        <v>38.024089738874586</v>
      </c>
    </row>
    <row r="39" spans="1:15" s="30" customFormat="1" ht="10.5" customHeight="1">
      <c r="A39" s="65" t="s">
        <v>21</v>
      </c>
      <c r="B39" s="19">
        <v>2518</v>
      </c>
      <c r="C39" s="53">
        <v>1605</v>
      </c>
      <c r="D39" s="19">
        <v>8967</v>
      </c>
      <c r="E39" s="53">
        <v>5462</v>
      </c>
      <c r="F39" s="19">
        <v>100</v>
      </c>
      <c r="G39" s="53">
        <v>85</v>
      </c>
      <c r="H39" s="19">
        <v>2338</v>
      </c>
      <c r="I39" s="53">
        <v>1453</v>
      </c>
      <c r="J39" s="19">
        <v>13923</v>
      </c>
      <c r="K39" s="53">
        <v>8605</v>
      </c>
      <c r="L39" s="58">
        <v>22528</v>
      </c>
      <c r="N39" s="64">
        <v>61.80308948863637</v>
      </c>
      <c r="O39" s="29">
        <v>38.19691051136363</v>
      </c>
    </row>
    <row r="40" spans="1:15" s="30" customFormat="1" ht="10.5" customHeight="1">
      <c r="A40" s="65" t="s">
        <v>22</v>
      </c>
      <c r="B40" s="19">
        <v>2676</v>
      </c>
      <c r="C40" s="53">
        <v>1632</v>
      </c>
      <c r="D40" s="19">
        <v>9264</v>
      </c>
      <c r="E40" s="53">
        <v>5602</v>
      </c>
      <c r="F40" s="19">
        <v>236</v>
      </c>
      <c r="G40" s="53">
        <v>162</v>
      </c>
      <c r="H40" s="19">
        <v>2188</v>
      </c>
      <c r="I40" s="53">
        <v>1361</v>
      </c>
      <c r="J40" s="19">
        <v>14364</v>
      </c>
      <c r="K40" s="53">
        <v>8757</v>
      </c>
      <c r="L40" s="58">
        <v>23121</v>
      </c>
      <c r="N40" s="64">
        <v>62.125340599455036</v>
      </c>
      <c r="O40" s="29">
        <v>37.87465940054496</v>
      </c>
    </row>
    <row r="41" spans="1:15" s="30" customFormat="1" ht="10.5" customHeight="1">
      <c r="A41" s="65" t="s">
        <v>23</v>
      </c>
      <c r="B41" s="19">
        <v>2958</v>
      </c>
      <c r="C41" s="53">
        <v>1700</v>
      </c>
      <c r="D41" s="19">
        <v>9595</v>
      </c>
      <c r="E41" s="53">
        <v>5757</v>
      </c>
      <c r="F41" s="19">
        <v>257</v>
      </c>
      <c r="G41" s="53">
        <v>160</v>
      </c>
      <c r="H41" s="19">
        <v>2245</v>
      </c>
      <c r="I41" s="53">
        <v>1400</v>
      </c>
      <c r="J41" s="19">
        <v>15055</v>
      </c>
      <c r="K41" s="53">
        <v>9017</v>
      </c>
      <c r="L41" s="58">
        <v>24072</v>
      </c>
      <c r="N41" s="64">
        <v>62.541542040545025</v>
      </c>
      <c r="O41" s="29">
        <v>37.45845795945497</v>
      </c>
    </row>
    <row r="42" spans="1:15" s="30" customFormat="1" ht="10.5" customHeight="1">
      <c r="A42" s="65" t="s">
        <v>24</v>
      </c>
      <c r="B42" s="19">
        <v>3136</v>
      </c>
      <c r="C42" s="53">
        <v>1773</v>
      </c>
      <c r="D42" s="19">
        <v>9938</v>
      </c>
      <c r="E42" s="53">
        <v>5927</v>
      </c>
      <c r="F42" s="19">
        <v>270</v>
      </c>
      <c r="G42" s="53">
        <v>148</v>
      </c>
      <c r="H42" s="19">
        <v>2375</v>
      </c>
      <c r="I42" s="53">
        <v>1368</v>
      </c>
      <c r="J42" s="19">
        <v>15719</v>
      </c>
      <c r="K42" s="53">
        <v>9216</v>
      </c>
      <c r="L42" s="58">
        <v>24935</v>
      </c>
      <c r="N42" s="64">
        <v>63.03990374974935</v>
      </c>
      <c r="O42" s="29">
        <v>36.96009625025065</v>
      </c>
    </row>
    <row r="43" spans="1:15" s="30" customFormat="1" ht="10.5" customHeight="1">
      <c r="A43" s="65" t="s">
        <v>25</v>
      </c>
      <c r="B43" s="19">
        <v>3282</v>
      </c>
      <c r="C43" s="53">
        <v>1799</v>
      </c>
      <c r="D43" s="19">
        <v>10168</v>
      </c>
      <c r="E43" s="53">
        <v>6177</v>
      </c>
      <c r="F43" s="19">
        <v>272</v>
      </c>
      <c r="G43" s="53">
        <v>155</v>
      </c>
      <c r="H43" s="19">
        <v>2450</v>
      </c>
      <c r="I43" s="53">
        <v>1424</v>
      </c>
      <c r="J43" s="19">
        <v>16172</v>
      </c>
      <c r="K43" s="53">
        <v>9555</v>
      </c>
      <c r="L43" s="58">
        <v>25727</v>
      </c>
      <c r="N43" s="64">
        <v>62.860030318342595</v>
      </c>
      <c r="O43" s="29">
        <v>37.139969681657405</v>
      </c>
    </row>
    <row r="44" spans="1:15" s="30" customFormat="1" ht="10.5" customHeight="1">
      <c r="A44" s="65" t="s">
        <v>26</v>
      </c>
      <c r="B44" s="19">
        <v>3341</v>
      </c>
      <c r="C44" s="53">
        <v>1874</v>
      </c>
      <c r="D44" s="19">
        <v>10332</v>
      </c>
      <c r="E44" s="53">
        <v>6246</v>
      </c>
      <c r="F44" s="19">
        <v>367</v>
      </c>
      <c r="G44" s="53">
        <v>212</v>
      </c>
      <c r="H44" s="19">
        <v>2430</v>
      </c>
      <c r="I44" s="53">
        <v>1410</v>
      </c>
      <c r="J44" s="19">
        <v>16470</v>
      </c>
      <c r="K44" s="53">
        <v>9742</v>
      </c>
      <c r="L44" s="58">
        <v>26212</v>
      </c>
      <c r="N44" s="64">
        <v>62.833816572562185</v>
      </c>
      <c r="O44" s="29">
        <v>37.166183427437815</v>
      </c>
    </row>
    <row r="45" spans="1:15" s="30" customFormat="1" ht="10.5" customHeight="1">
      <c r="A45" s="65" t="s">
        <v>61</v>
      </c>
      <c r="B45" s="19">
        <v>3437</v>
      </c>
      <c r="C45" s="53">
        <v>1994</v>
      </c>
      <c r="D45" s="19">
        <v>10495</v>
      </c>
      <c r="E45" s="53">
        <v>6354</v>
      </c>
      <c r="F45" s="19">
        <v>352</v>
      </c>
      <c r="G45" s="53">
        <v>205</v>
      </c>
      <c r="H45" s="19">
        <v>2506</v>
      </c>
      <c r="I45" s="53">
        <v>1451</v>
      </c>
      <c r="J45" s="19">
        <v>16790</v>
      </c>
      <c r="K45" s="53">
        <v>10004</v>
      </c>
      <c r="L45" s="58">
        <v>26794</v>
      </c>
      <c r="N45" s="64">
        <v>62.663282824512955</v>
      </c>
      <c r="O45" s="29">
        <v>37.33671717548705</v>
      </c>
    </row>
    <row r="46" spans="1:15" ht="10.5" customHeight="1">
      <c r="A46" s="65" t="s">
        <v>62</v>
      </c>
      <c r="B46" s="19">
        <v>3592</v>
      </c>
      <c r="C46" s="53">
        <v>2136</v>
      </c>
      <c r="D46" s="19">
        <v>10514</v>
      </c>
      <c r="E46" s="53">
        <v>6288</v>
      </c>
      <c r="F46" s="19">
        <v>381</v>
      </c>
      <c r="G46" s="53">
        <v>214</v>
      </c>
      <c r="H46" s="19">
        <v>2353</v>
      </c>
      <c r="I46" s="53">
        <v>1423</v>
      </c>
      <c r="J46" s="19">
        <v>16840</v>
      </c>
      <c r="K46" s="53">
        <v>10061</v>
      </c>
      <c r="L46" s="58">
        <v>26901</v>
      </c>
      <c r="N46" s="64">
        <v>62.59990334931787</v>
      </c>
      <c r="O46" s="29">
        <v>37.40009665068213</v>
      </c>
    </row>
    <row r="47" spans="1:15" s="30" customFormat="1" ht="10.5" customHeight="1">
      <c r="A47" s="65" t="s">
        <v>66</v>
      </c>
      <c r="B47" s="19">
        <v>3692</v>
      </c>
      <c r="C47" s="53">
        <v>2146</v>
      </c>
      <c r="D47" s="19">
        <v>10438</v>
      </c>
      <c r="E47" s="53">
        <v>6314</v>
      </c>
      <c r="F47" s="19">
        <v>370</v>
      </c>
      <c r="G47" s="53">
        <v>221</v>
      </c>
      <c r="H47" s="19">
        <v>2370</v>
      </c>
      <c r="I47" s="53">
        <v>1401</v>
      </c>
      <c r="J47" s="19">
        <v>16870</v>
      </c>
      <c r="K47" s="53">
        <v>10082</v>
      </c>
      <c r="L47" s="58">
        <v>26952</v>
      </c>
      <c r="N47" s="64">
        <v>62.59275749480558</v>
      </c>
      <c r="O47" s="29">
        <v>37.40724250519442</v>
      </c>
    </row>
    <row r="48" spans="1:15" s="30" customFormat="1" ht="10.5" customHeight="1">
      <c r="A48" s="65" t="s">
        <v>67</v>
      </c>
      <c r="B48" s="19">
        <v>3665</v>
      </c>
      <c r="C48" s="53">
        <v>2154</v>
      </c>
      <c r="D48" s="19">
        <v>10400</v>
      </c>
      <c r="E48" s="53">
        <v>6256</v>
      </c>
      <c r="F48" s="19">
        <v>384</v>
      </c>
      <c r="G48" s="53">
        <v>230</v>
      </c>
      <c r="H48" s="19">
        <v>2272</v>
      </c>
      <c r="I48" s="53">
        <v>1407</v>
      </c>
      <c r="J48" s="19">
        <f aca="true" t="shared" si="5" ref="J48:K50">SUM(H48,F48,D48,B48)</f>
        <v>16721</v>
      </c>
      <c r="K48" s="53">
        <f t="shared" si="5"/>
        <v>10047</v>
      </c>
      <c r="L48" s="58">
        <f aca="true" t="shared" si="6" ref="L48:L54">SUM(J48:K48)</f>
        <v>26768</v>
      </c>
      <c r="N48" s="64">
        <f aca="true" t="shared" si="7" ref="N48:N54">J48/L48*100</f>
        <v>62.466377764494915</v>
      </c>
      <c r="O48" s="29">
        <f aca="true" t="shared" si="8" ref="O48:O54">K48/L48*100</f>
        <v>37.533622235505085</v>
      </c>
    </row>
    <row r="49" spans="1:15" s="30" customFormat="1" ht="10.5" customHeight="1">
      <c r="A49" s="65" t="s">
        <v>68</v>
      </c>
      <c r="B49" s="19">
        <v>3720</v>
      </c>
      <c r="C49" s="53">
        <v>2190</v>
      </c>
      <c r="D49" s="19">
        <v>10370</v>
      </c>
      <c r="E49" s="53">
        <v>6195</v>
      </c>
      <c r="F49" s="19">
        <v>405</v>
      </c>
      <c r="G49" s="53">
        <v>259</v>
      </c>
      <c r="H49" s="19">
        <f>2157+48</f>
        <v>2205</v>
      </c>
      <c r="I49" s="53">
        <f>1389+20</f>
        <v>1409</v>
      </c>
      <c r="J49" s="19">
        <f t="shared" si="5"/>
        <v>16700</v>
      </c>
      <c r="K49" s="53">
        <f t="shared" si="5"/>
        <v>10053</v>
      </c>
      <c r="L49" s="58">
        <f t="shared" si="6"/>
        <v>26753</v>
      </c>
      <c r="N49" s="64">
        <f t="shared" si="7"/>
        <v>62.42290584233544</v>
      </c>
      <c r="O49" s="29">
        <f t="shared" si="8"/>
        <v>37.57709415766456</v>
      </c>
    </row>
    <row r="50" spans="1:15" s="30" customFormat="1" ht="10.5" customHeight="1">
      <c r="A50" s="65" t="s">
        <v>89</v>
      </c>
      <c r="B50" s="19">
        <v>3762</v>
      </c>
      <c r="C50" s="53">
        <v>2182</v>
      </c>
      <c r="D50" s="19">
        <v>10340</v>
      </c>
      <c r="E50" s="53">
        <v>6199</v>
      </c>
      <c r="F50" s="19">
        <v>410</v>
      </c>
      <c r="G50" s="53">
        <v>267</v>
      </c>
      <c r="H50" s="19">
        <v>2213</v>
      </c>
      <c r="I50" s="53">
        <v>1421</v>
      </c>
      <c r="J50" s="19">
        <f t="shared" si="5"/>
        <v>16725</v>
      </c>
      <c r="K50" s="53">
        <f t="shared" si="5"/>
        <v>10069</v>
      </c>
      <c r="L50" s="58">
        <f t="shared" si="6"/>
        <v>26794</v>
      </c>
      <c r="N50" s="64">
        <f t="shared" si="7"/>
        <v>62.42069119952228</v>
      </c>
      <c r="O50" s="29">
        <f t="shared" si="8"/>
        <v>37.57930880047772</v>
      </c>
    </row>
    <row r="51" spans="1:15" s="30" customFormat="1" ht="10.5" customHeight="1">
      <c r="A51" s="65" t="s">
        <v>93</v>
      </c>
      <c r="B51" s="19">
        <v>3804</v>
      </c>
      <c r="C51" s="53">
        <v>2264</v>
      </c>
      <c r="D51" s="19">
        <v>10450</v>
      </c>
      <c r="E51" s="53">
        <v>6232</v>
      </c>
      <c r="F51" s="19">
        <v>417</v>
      </c>
      <c r="G51" s="53">
        <v>271</v>
      </c>
      <c r="H51" s="19">
        <v>2280</v>
      </c>
      <c r="I51" s="53">
        <v>1422</v>
      </c>
      <c r="J51" s="19">
        <f aca="true" t="shared" si="9" ref="J51:K54">SUM(H51,F51,D51,B51)</f>
        <v>16951</v>
      </c>
      <c r="K51" s="53">
        <f t="shared" si="9"/>
        <v>10189</v>
      </c>
      <c r="L51" s="58">
        <f t="shared" si="6"/>
        <v>27140</v>
      </c>
      <c r="N51" s="64">
        <f t="shared" si="7"/>
        <v>62.45762711864407</v>
      </c>
      <c r="O51" s="29">
        <f t="shared" si="8"/>
        <v>37.54237288135593</v>
      </c>
    </row>
    <row r="52" spans="1:15" s="30" customFormat="1" ht="10.5" customHeight="1">
      <c r="A52" s="65" t="s">
        <v>94</v>
      </c>
      <c r="B52" s="19">
        <v>3998</v>
      </c>
      <c r="C52" s="53">
        <v>2296</v>
      </c>
      <c r="D52" s="19">
        <v>10497</v>
      </c>
      <c r="E52" s="53">
        <v>6306</v>
      </c>
      <c r="F52" s="19">
        <v>439</v>
      </c>
      <c r="G52" s="53">
        <v>267</v>
      </c>
      <c r="H52" s="19">
        <v>2325</v>
      </c>
      <c r="I52" s="53">
        <v>1415</v>
      </c>
      <c r="J52" s="19">
        <f t="shared" si="9"/>
        <v>17259</v>
      </c>
      <c r="K52" s="53">
        <f t="shared" si="9"/>
        <v>10284</v>
      </c>
      <c r="L52" s="58">
        <f t="shared" si="6"/>
        <v>27543</v>
      </c>
      <c r="N52" s="64">
        <f t="shared" si="7"/>
        <v>62.66201938786624</v>
      </c>
      <c r="O52" s="29">
        <f t="shared" si="8"/>
        <v>37.337980612133755</v>
      </c>
    </row>
    <row r="53" spans="1:15" s="30" customFormat="1" ht="10.5" customHeight="1">
      <c r="A53" s="65" t="s">
        <v>101</v>
      </c>
      <c r="B53" s="19">
        <v>4084</v>
      </c>
      <c r="C53" s="53">
        <v>2330</v>
      </c>
      <c r="D53" s="19">
        <v>10447</v>
      </c>
      <c r="E53" s="53">
        <v>6311</v>
      </c>
      <c r="F53" s="19">
        <v>440</v>
      </c>
      <c r="G53" s="53">
        <v>261</v>
      </c>
      <c r="H53" s="19">
        <v>2400</v>
      </c>
      <c r="I53" s="53">
        <v>1432</v>
      </c>
      <c r="J53" s="19">
        <f>SUM(H53,F53,D53,B53)</f>
        <v>17371</v>
      </c>
      <c r="K53" s="53">
        <f>SUM(I53,G53,E53,C53)</f>
        <v>10334</v>
      </c>
      <c r="L53" s="58">
        <f>SUM(J53:K53)</f>
        <v>27705</v>
      </c>
      <c r="N53" s="64">
        <f>J53/L53*100</f>
        <v>62.69987366901282</v>
      </c>
      <c r="O53" s="29">
        <f>K53/L53*100</f>
        <v>37.30012633098719</v>
      </c>
    </row>
    <row r="54" spans="1:15" s="30" customFormat="1" ht="10.5" customHeight="1">
      <c r="A54" s="65" t="s">
        <v>115</v>
      </c>
      <c r="B54" s="19">
        <v>4158</v>
      </c>
      <c r="C54" s="53">
        <v>2406</v>
      </c>
      <c r="D54" s="19">
        <v>10669</v>
      </c>
      <c r="E54" s="53">
        <v>6323</v>
      </c>
      <c r="F54" s="19">
        <v>435</v>
      </c>
      <c r="G54" s="53">
        <v>269</v>
      </c>
      <c r="H54" s="19">
        <v>2496</v>
      </c>
      <c r="I54" s="53">
        <v>1469</v>
      </c>
      <c r="J54" s="19">
        <f t="shared" si="9"/>
        <v>17758</v>
      </c>
      <c r="K54" s="53">
        <f t="shared" si="9"/>
        <v>10467</v>
      </c>
      <c r="L54" s="58">
        <f t="shared" si="6"/>
        <v>28225</v>
      </c>
      <c r="N54" s="64">
        <f t="shared" si="7"/>
        <v>62.91585473870682</v>
      </c>
      <c r="O54" s="29">
        <f t="shared" si="8"/>
        <v>37.08414526129318</v>
      </c>
    </row>
    <row r="55" spans="1:15" s="30" customFormat="1" ht="10.5" customHeight="1">
      <c r="A55" s="67" t="s">
        <v>174</v>
      </c>
      <c r="B55" s="36">
        <v>4326</v>
      </c>
      <c r="C55" s="68">
        <v>2474</v>
      </c>
      <c r="D55" s="36">
        <v>10751</v>
      </c>
      <c r="E55" s="68">
        <v>6299</v>
      </c>
      <c r="F55" s="36">
        <v>429</v>
      </c>
      <c r="G55" s="68">
        <v>246</v>
      </c>
      <c r="H55" s="36">
        <v>2529</v>
      </c>
      <c r="I55" s="68">
        <v>1512</v>
      </c>
      <c r="J55" s="36">
        <f>SUM(H55,F55,D55,B55)</f>
        <v>18035</v>
      </c>
      <c r="K55" s="68">
        <f>SUM(I55,G55,E55,C55)</f>
        <v>10531</v>
      </c>
      <c r="L55" s="69">
        <f>SUM(J55:K55)</f>
        <v>28566</v>
      </c>
      <c r="N55" s="70">
        <f>J55/L55*100</f>
        <v>63.13449555415529</v>
      </c>
      <c r="O55" s="41">
        <f>K55/L55*100</f>
        <v>36.86550444584471</v>
      </c>
    </row>
    <row r="56" spans="1:15" ht="10.5" customHeight="1">
      <c r="A56" s="53"/>
      <c r="B56" s="53"/>
      <c r="C56" s="53"/>
      <c r="D56" s="53"/>
      <c r="E56" s="53"/>
      <c r="F56" s="53"/>
      <c r="G56" s="53"/>
      <c r="H56" s="53"/>
      <c r="I56" s="53"/>
      <c r="J56" s="53"/>
      <c r="K56" s="53"/>
      <c r="L56" s="53"/>
      <c r="N56" s="46"/>
      <c r="O56" s="46"/>
    </row>
    <row r="57" spans="1:15" ht="12.75" customHeight="1">
      <c r="A57" s="6" t="s">
        <v>78</v>
      </c>
      <c r="B57" s="7"/>
      <c r="C57" s="7"/>
      <c r="D57" s="7"/>
      <c r="E57" s="7"/>
      <c r="F57" s="9"/>
      <c r="G57" s="9"/>
      <c r="H57" s="7"/>
      <c r="I57" s="7"/>
      <c r="J57" s="7"/>
      <c r="K57" s="7"/>
      <c r="L57" s="7"/>
      <c r="M57" s="9"/>
      <c r="N57" s="9"/>
      <c r="O57" s="9"/>
    </row>
    <row r="58" spans="1:15" ht="9.75">
      <c r="A58" s="6" t="s">
        <v>88</v>
      </c>
      <c r="B58" s="7"/>
      <c r="C58" s="7"/>
      <c r="D58" s="7"/>
      <c r="E58" s="7"/>
      <c r="F58" s="9"/>
      <c r="G58" s="9"/>
      <c r="H58" s="7"/>
      <c r="I58" s="7"/>
      <c r="J58" s="7"/>
      <c r="K58" s="7"/>
      <c r="L58" s="7"/>
      <c r="M58" s="9"/>
      <c r="N58" s="9"/>
      <c r="O58" s="9"/>
    </row>
    <row r="59" spans="1:12" ht="9.75">
      <c r="A59" s="2"/>
      <c r="B59" s="2"/>
      <c r="C59" s="2"/>
      <c r="D59" s="2"/>
      <c r="E59" s="2"/>
      <c r="F59" s="2"/>
      <c r="G59" s="2"/>
      <c r="H59" s="2"/>
      <c r="I59" s="2"/>
      <c r="J59" s="2"/>
      <c r="K59" s="2"/>
      <c r="L59" s="2"/>
    </row>
    <row r="60" spans="1:15" ht="9.75">
      <c r="A60" s="11"/>
      <c r="B60" s="12" t="s">
        <v>7</v>
      </c>
      <c r="C60" s="13"/>
      <c r="D60" s="12" t="s">
        <v>6</v>
      </c>
      <c r="E60" s="54"/>
      <c r="F60" s="12" t="s">
        <v>0</v>
      </c>
      <c r="G60" s="54"/>
      <c r="H60" s="12" t="s">
        <v>1</v>
      </c>
      <c r="I60" s="54"/>
      <c r="J60" s="12" t="s">
        <v>4</v>
      </c>
      <c r="K60" s="55"/>
      <c r="L60" s="56"/>
      <c r="N60" s="12" t="s">
        <v>30</v>
      </c>
      <c r="O60" s="56"/>
    </row>
    <row r="61" spans="1:15" ht="9.75">
      <c r="A61" s="16" t="s">
        <v>13</v>
      </c>
      <c r="B61" s="17" t="s">
        <v>5</v>
      </c>
      <c r="C61" s="18"/>
      <c r="D61" s="16" t="s">
        <v>8</v>
      </c>
      <c r="E61" s="7"/>
      <c r="F61" s="19"/>
      <c r="G61" s="2"/>
      <c r="H61" s="454" t="str">
        <f>"+ VGC"</f>
        <v>+ VGC</v>
      </c>
      <c r="I61" s="455"/>
      <c r="J61" s="19"/>
      <c r="K61" s="53"/>
      <c r="L61" s="58"/>
      <c r="N61" s="59" t="s">
        <v>31</v>
      </c>
      <c r="O61" s="60"/>
    </row>
    <row r="62" spans="1:15" s="26" customFormat="1" ht="9.75">
      <c r="A62" s="22"/>
      <c r="B62" s="61" t="s">
        <v>2</v>
      </c>
      <c r="C62" s="62" t="s">
        <v>3</v>
      </c>
      <c r="D62" s="61" t="s">
        <v>2</v>
      </c>
      <c r="E62" s="62" t="s">
        <v>3</v>
      </c>
      <c r="F62" s="61" t="s">
        <v>2</v>
      </c>
      <c r="G62" s="62" t="s">
        <v>3</v>
      </c>
      <c r="H62" s="61" t="s">
        <v>2</v>
      </c>
      <c r="I62" s="62" t="s">
        <v>3</v>
      </c>
      <c r="J62" s="61" t="s">
        <v>2</v>
      </c>
      <c r="K62" s="62" t="s">
        <v>3</v>
      </c>
      <c r="L62" s="63" t="s">
        <v>4</v>
      </c>
      <c r="N62" s="61" t="s">
        <v>2</v>
      </c>
      <c r="O62" s="63" t="s">
        <v>3</v>
      </c>
    </row>
    <row r="63" spans="1:15" ht="9.75">
      <c r="A63" s="65" t="s">
        <v>18</v>
      </c>
      <c r="B63" s="53">
        <v>29397</v>
      </c>
      <c r="C63" s="58">
        <v>27582</v>
      </c>
      <c r="D63" s="53">
        <v>127588</v>
      </c>
      <c r="E63" s="58">
        <v>142559</v>
      </c>
      <c r="F63" s="53">
        <v>445</v>
      </c>
      <c r="G63" s="58">
        <v>422</v>
      </c>
      <c r="H63" s="53">
        <v>57800</v>
      </c>
      <c r="I63" s="58">
        <v>32898</v>
      </c>
      <c r="J63" s="19">
        <v>215230</v>
      </c>
      <c r="K63" s="53">
        <v>203461</v>
      </c>
      <c r="L63" s="58">
        <v>418691</v>
      </c>
      <c r="M63" s="66"/>
      <c r="N63" s="64">
        <v>51.40545175320225</v>
      </c>
      <c r="O63" s="29">
        <v>48.59454824679776</v>
      </c>
    </row>
    <row r="64" spans="1:15" ht="9.75">
      <c r="A64" s="65" t="s">
        <v>19</v>
      </c>
      <c r="B64" s="53">
        <v>29051</v>
      </c>
      <c r="C64" s="53">
        <v>27262</v>
      </c>
      <c r="D64" s="19">
        <v>126757</v>
      </c>
      <c r="E64" s="53">
        <v>140199</v>
      </c>
      <c r="F64" s="19">
        <v>434</v>
      </c>
      <c r="G64" s="53">
        <v>388</v>
      </c>
      <c r="H64" s="19">
        <v>57013</v>
      </c>
      <c r="I64" s="53">
        <v>33424</v>
      </c>
      <c r="J64" s="19">
        <v>213255</v>
      </c>
      <c r="K64" s="53">
        <v>201273</v>
      </c>
      <c r="L64" s="58">
        <v>414528</v>
      </c>
      <c r="M64" s="30"/>
      <c r="N64" s="64">
        <v>51.445258221398795</v>
      </c>
      <c r="O64" s="29">
        <v>48.554741778601205</v>
      </c>
    </row>
    <row r="65" spans="1:15" s="30" customFormat="1" ht="9.75">
      <c r="A65" s="65" t="s">
        <v>20</v>
      </c>
      <c r="B65" s="53">
        <v>28883</v>
      </c>
      <c r="C65" s="53">
        <v>26959</v>
      </c>
      <c r="D65" s="19">
        <v>125915</v>
      </c>
      <c r="E65" s="53">
        <v>139003</v>
      </c>
      <c r="F65" s="19">
        <v>416</v>
      </c>
      <c r="G65" s="53">
        <v>399</v>
      </c>
      <c r="H65" s="19">
        <v>56729</v>
      </c>
      <c r="I65" s="53">
        <v>34285</v>
      </c>
      <c r="J65" s="19">
        <v>211943</v>
      </c>
      <c r="K65" s="53">
        <v>200646</v>
      </c>
      <c r="L65" s="58">
        <v>412589</v>
      </c>
      <c r="N65" s="64">
        <v>51.369037953023465</v>
      </c>
      <c r="O65" s="29">
        <v>48.630962046976535</v>
      </c>
    </row>
    <row r="66" spans="1:15" s="30" customFormat="1" ht="9.75">
      <c r="A66" s="65" t="s">
        <v>21</v>
      </c>
      <c r="B66" s="53">
        <v>28953</v>
      </c>
      <c r="C66" s="53">
        <v>26749</v>
      </c>
      <c r="D66" s="19">
        <v>126562</v>
      </c>
      <c r="E66" s="53">
        <v>138297</v>
      </c>
      <c r="F66" s="19">
        <v>387</v>
      </c>
      <c r="G66" s="53">
        <v>379</v>
      </c>
      <c r="H66" s="19">
        <v>56153</v>
      </c>
      <c r="I66" s="53">
        <v>35243</v>
      </c>
      <c r="J66" s="19">
        <v>212055</v>
      </c>
      <c r="K66" s="53">
        <v>200668</v>
      </c>
      <c r="L66" s="58">
        <v>412723</v>
      </c>
      <c r="N66" s="64">
        <v>51.379496659987446</v>
      </c>
      <c r="O66" s="29">
        <v>48.62050334001255</v>
      </c>
    </row>
    <row r="67" spans="1:15" s="30" customFormat="1" ht="9.75">
      <c r="A67" s="65" t="s">
        <v>22</v>
      </c>
      <c r="B67" s="53">
        <v>29768</v>
      </c>
      <c r="C67" s="53">
        <v>27319</v>
      </c>
      <c r="D67" s="19">
        <v>129074</v>
      </c>
      <c r="E67" s="53">
        <v>138460</v>
      </c>
      <c r="F67" s="19">
        <v>502</v>
      </c>
      <c r="G67" s="53">
        <v>430</v>
      </c>
      <c r="H67" s="19">
        <v>54983</v>
      </c>
      <c r="I67" s="53">
        <v>36833</v>
      </c>
      <c r="J67" s="19">
        <v>214327</v>
      </c>
      <c r="K67" s="53">
        <v>203042</v>
      </c>
      <c r="L67" s="58">
        <v>417369</v>
      </c>
      <c r="N67" s="64">
        <v>51.35192120162254</v>
      </c>
      <c r="O67" s="29">
        <v>48.648078798377455</v>
      </c>
    </row>
    <row r="68" spans="1:15" s="30" customFormat="1" ht="9.75">
      <c r="A68" s="65" t="s">
        <v>23</v>
      </c>
      <c r="B68" s="53">
        <v>30375</v>
      </c>
      <c r="C68" s="53">
        <v>27602</v>
      </c>
      <c r="D68" s="19">
        <v>132482</v>
      </c>
      <c r="E68" s="53">
        <v>139353</v>
      </c>
      <c r="F68" s="19">
        <v>508</v>
      </c>
      <c r="G68" s="53">
        <v>420</v>
      </c>
      <c r="H68" s="19">
        <v>54752</v>
      </c>
      <c r="I68" s="53">
        <v>38618</v>
      </c>
      <c r="J68" s="19">
        <v>218117</v>
      </c>
      <c r="K68" s="53">
        <v>205993</v>
      </c>
      <c r="L68" s="58">
        <v>424110</v>
      </c>
      <c r="N68" s="64">
        <v>51.42934616019429</v>
      </c>
      <c r="O68" s="29">
        <v>48.57065383980571</v>
      </c>
    </row>
    <row r="69" spans="1:15" s="30" customFormat="1" ht="9.75">
      <c r="A69" s="65" t="s">
        <v>24</v>
      </c>
      <c r="B69" s="53">
        <v>30730</v>
      </c>
      <c r="C69" s="53">
        <v>27978</v>
      </c>
      <c r="D69" s="19">
        <v>134927</v>
      </c>
      <c r="E69" s="53">
        <v>140189</v>
      </c>
      <c r="F69" s="19">
        <v>502</v>
      </c>
      <c r="G69" s="53">
        <v>377</v>
      </c>
      <c r="H69" s="19">
        <v>54606</v>
      </c>
      <c r="I69" s="53">
        <v>40647</v>
      </c>
      <c r="J69" s="19">
        <v>220765</v>
      </c>
      <c r="K69" s="53">
        <v>209191</v>
      </c>
      <c r="L69" s="58">
        <v>429956</v>
      </c>
      <c r="N69" s="64">
        <v>51.34595167877644</v>
      </c>
      <c r="O69" s="29">
        <v>48.65404832122357</v>
      </c>
    </row>
    <row r="70" spans="1:15" s="30" customFormat="1" ht="9.75">
      <c r="A70" s="65" t="s">
        <v>25</v>
      </c>
      <c r="B70" s="53">
        <v>31176</v>
      </c>
      <c r="C70" s="53">
        <v>28211</v>
      </c>
      <c r="D70" s="19">
        <v>136878</v>
      </c>
      <c r="E70" s="53">
        <v>140795</v>
      </c>
      <c r="F70" s="19">
        <v>448</v>
      </c>
      <c r="G70" s="53">
        <v>315</v>
      </c>
      <c r="H70" s="19">
        <v>54051</v>
      </c>
      <c r="I70" s="53">
        <v>42398</v>
      </c>
      <c r="J70" s="19">
        <v>222553</v>
      </c>
      <c r="K70" s="53">
        <v>211719</v>
      </c>
      <c r="L70" s="58">
        <v>434272</v>
      </c>
      <c r="N70" s="64">
        <v>51.24737491710265</v>
      </c>
      <c r="O70" s="29">
        <v>48.75262508289735</v>
      </c>
    </row>
    <row r="71" spans="1:15" s="30" customFormat="1" ht="9.75">
      <c r="A71" s="65" t="s">
        <v>26</v>
      </c>
      <c r="B71" s="53">
        <v>31374</v>
      </c>
      <c r="C71" s="53">
        <v>28534</v>
      </c>
      <c r="D71" s="19">
        <v>138154</v>
      </c>
      <c r="E71" s="53">
        <v>140138</v>
      </c>
      <c r="F71" s="19">
        <v>543</v>
      </c>
      <c r="G71" s="53">
        <v>365</v>
      </c>
      <c r="H71" s="19">
        <v>53100</v>
      </c>
      <c r="I71" s="53">
        <v>43327</v>
      </c>
      <c r="J71" s="19">
        <v>223171</v>
      </c>
      <c r="K71" s="53">
        <v>212364</v>
      </c>
      <c r="L71" s="58">
        <v>435535</v>
      </c>
      <c r="N71" s="64">
        <v>51.2406580412596</v>
      </c>
      <c r="O71" s="29">
        <v>48.7593419587404</v>
      </c>
    </row>
    <row r="72" spans="1:15" s="30" customFormat="1" ht="9.75">
      <c r="A72" s="65" t="s">
        <v>61</v>
      </c>
      <c r="B72" s="53">
        <v>31191</v>
      </c>
      <c r="C72" s="53">
        <v>28611</v>
      </c>
      <c r="D72" s="19">
        <v>138208</v>
      </c>
      <c r="E72" s="53">
        <v>138819</v>
      </c>
      <c r="F72" s="19">
        <v>507</v>
      </c>
      <c r="G72" s="53">
        <v>374</v>
      </c>
      <c r="H72" s="19">
        <v>52396</v>
      </c>
      <c r="I72" s="53">
        <v>44214</v>
      </c>
      <c r="J72" s="19">
        <v>222302</v>
      </c>
      <c r="K72" s="53">
        <v>212018</v>
      </c>
      <c r="L72" s="58">
        <v>434320</v>
      </c>
      <c r="N72" s="64">
        <v>51.183919690550745</v>
      </c>
      <c r="O72" s="29">
        <v>48.816080309449255</v>
      </c>
    </row>
    <row r="73" spans="1:15" ht="9.75">
      <c r="A73" s="65" t="s">
        <v>62</v>
      </c>
      <c r="B73" s="53">
        <v>32018</v>
      </c>
      <c r="C73" s="53">
        <v>29672</v>
      </c>
      <c r="D73" s="19">
        <v>137496</v>
      </c>
      <c r="E73" s="53">
        <v>137194</v>
      </c>
      <c r="F73" s="19">
        <v>474</v>
      </c>
      <c r="G73" s="53">
        <v>318</v>
      </c>
      <c r="H73" s="19">
        <v>50443</v>
      </c>
      <c r="I73" s="53">
        <v>43594</v>
      </c>
      <c r="J73" s="19">
        <v>220431</v>
      </c>
      <c r="K73" s="53">
        <v>210778</v>
      </c>
      <c r="L73" s="58">
        <v>431209</v>
      </c>
      <c r="N73" s="64">
        <v>51.119294819913314</v>
      </c>
      <c r="O73" s="29">
        <v>48.880705180086686</v>
      </c>
    </row>
    <row r="74" spans="1:15" s="30" customFormat="1" ht="9.75">
      <c r="A74" s="65" t="s">
        <v>66</v>
      </c>
      <c r="B74" s="53">
        <v>31666</v>
      </c>
      <c r="C74" s="53">
        <v>29602</v>
      </c>
      <c r="D74" s="19">
        <v>136380</v>
      </c>
      <c r="E74" s="53">
        <v>135648</v>
      </c>
      <c r="F74" s="19">
        <v>471</v>
      </c>
      <c r="G74" s="53">
        <v>318</v>
      </c>
      <c r="H74" s="19">
        <v>49054</v>
      </c>
      <c r="I74" s="53">
        <v>43428</v>
      </c>
      <c r="J74" s="19">
        <v>217571</v>
      </c>
      <c r="K74" s="53">
        <v>208996</v>
      </c>
      <c r="L74" s="58">
        <v>426567</v>
      </c>
      <c r="N74" s="64">
        <v>51.00511760168976</v>
      </c>
      <c r="O74" s="29">
        <v>48.99488239831023</v>
      </c>
    </row>
    <row r="75" spans="1:15" s="30" customFormat="1" ht="9.75">
      <c r="A75" s="65" t="s">
        <v>67</v>
      </c>
      <c r="B75" s="53">
        <f aca="true" t="shared" si="10" ref="B75:I82">SUM(B48,B21)</f>
        <v>30969</v>
      </c>
      <c r="C75" s="53">
        <f t="shared" si="10"/>
        <v>29011</v>
      </c>
      <c r="D75" s="19">
        <f t="shared" si="10"/>
        <v>134939</v>
      </c>
      <c r="E75" s="53">
        <f t="shared" si="10"/>
        <v>133048</v>
      </c>
      <c r="F75" s="19">
        <f t="shared" si="10"/>
        <v>478</v>
      </c>
      <c r="G75" s="53">
        <f t="shared" si="10"/>
        <v>350</v>
      </c>
      <c r="H75" s="19">
        <f t="shared" si="10"/>
        <v>48297</v>
      </c>
      <c r="I75" s="53">
        <f t="shared" si="10"/>
        <v>43586</v>
      </c>
      <c r="J75" s="19">
        <f aca="true" t="shared" si="11" ref="J75:K77">SUM(H75,F75,D75,B75)</f>
        <v>214683</v>
      </c>
      <c r="K75" s="53">
        <f t="shared" si="11"/>
        <v>205995</v>
      </c>
      <c r="L75" s="58">
        <f aca="true" t="shared" si="12" ref="L75:L81">SUM(J75:K75)</f>
        <v>420678</v>
      </c>
      <c r="N75" s="64">
        <f aca="true" t="shared" si="13" ref="N75:N81">J75/L75*100</f>
        <v>51.03261877255287</v>
      </c>
      <c r="O75" s="29">
        <f aca="true" t="shared" si="14" ref="O75:O81">K75/L75*100</f>
        <v>48.96738122744712</v>
      </c>
    </row>
    <row r="76" spans="1:15" s="30" customFormat="1" ht="9.75">
      <c r="A76" s="65" t="s">
        <v>68</v>
      </c>
      <c r="B76" s="53">
        <f t="shared" si="10"/>
        <v>30537</v>
      </c>
      <c r="C76" s="53">
        <f t="shared" si="10"/>
        <v>28895</v>
      </c>
      <c r="D76" s="19">
        <f t="shared" si="10"/>
        <v>133780</v>
      </c>
      <c r="E76" s="53">
        <f t="shared" si="10"/>
        <v>130899</v>
      </c>
      <c r="F76" s="19">
        <f t="shared" si="10"/>
        <v>517</v>
      </c>
      <c r="G76" s="53">
        <f t="shared" si="10"/>
        <v>388</v>
      </c>
      <c r="H76" s="19">
        <f t="shared" si="10"/>
        <v>47275</v>
      </c>
      <c r="I76" s="53">
        <f t="shared" si="10"/>
        <v>43435</v>
      </c>
      <c r="J76" s="19">
        <f t="shared" si="11"/>
        <v>212109</v>
      </c>
      <c r="K76" s="53">
        <f t="shared" si="11"/>
        <v>203617</v>
      </c>
      <c r="L76" s="58">
        <f t="shared" si="12"/>
        <v>415726</v>
      </c>
      <c r="N76" s="64">
        <f t="shared" si="13"/>
        <v>51.02134579025608</v>
      </c>
      <c r="O76" s="29">
        <f t="shared" si="14"/>
        <v>48.978654209743915</v>
      </c>
    </row>
    <row r="77" spans="1:15" s="30" customFormat="1" ht="9.75">
      <c r="A77" s="65" t="s">
        <v>89</v>
      </c>
      <c r="B77" s="53">
        <f t="shared" si="10"/>
        <v>30335</v>
      </c>
      <c r="C77" s="53">
        <f t="shared" si="10"/>
        <v>28809</v>
      </c>
      <c r="D77" s="19">
        <f t="shared" si="10"/>
        <v>132838</v>
      </c>
      <c r="E77" s="53">
        <f t="shared" si="10"/>
        <v>129992</v>
      </c>
      <c r="F77" s="19">
        <f t="shared" si="10"/>
        <v>528</v>
      </c>
      <c r="G77" s="53">
        <f t="shared" si="10"/>
        <v>408</v>
      </c>
      <c r="H77" s="19">
        <f t="shared" si="10"/>
        <v>47093</v>
      </c>
      <c r="I77" s="53">
        <f t="shared" si="10"/>
        <v>43948</v>
      </c>
      <c r="J77" s="19">
        <f t="shared" si="11"/>
        <v>210794</v>
      </c>
      <c r="K77" s="53">
        <f t="shared" si="11"/>
        <v>203157</v>
      </c>
      <c r="L77" s="58">
        <f t="shared" si="12"/>
        <v>413951</v>
      </c>
      <c r="N77" s="64">
        <f t="shared" si="13"/>
        <v>50.92245217429115</v>
      </c>
      <c r="O77" s="29">
        <f t="shared" si="14"/>
        <v>49.07754782570884</v>
      </c>
    </row>
    <row r="78" spans="1:15" s="30" customFormat="1" ht="9.75">
      <c r="A78" s="65" t="s">
        <v>93</v>
      </c>
      <c r="B78" s="53">
        <f t="shared" si="10"/>
        <v>30378</v>
      </c>
      <c r="C78" s="53">
        <f t="shared" si="10"/>
        <v>28875</v>
      </c>
      <c r="D78" s="19">
        <f t="shared" si="10"/>
        <v>131876</v>
      </c>
      <c r="E78" s="53">
        <f t="shared" si="10"/>
        <v>128703</v>
      </c>
      <c r="F78" s="19">
        <f t="shared" si="10"/>
        <v>540</v>
      </c>
      <c r="G78" s="53">
        <f t="shared" si="10"/>
        <v>394</v>
      </c>
      <c r="H78" s="19">
        <f t="shared" si="10"/>
        <v>46797</v>
      </c>
      <c r="I78" s="53">
        <f t="shared" si="10"/>
        <v>44134</v>
      </c>
      <c r="J78" s="19">
        <f aca="true" t="shared" si="15" ref="J78:K81">SUM(H78,F78,D78,B78)</f>
        <v>209591</v>
      </c>
      <c r="K78" s="53">
        <f t="shared" si="15"/>
        <v>202106</v>
      </c>
      <c r="L78" s="58">
        <f t="shared" si="12"/>
        <v>411697</v>
      </c>
      <c r="N78" s="64">
        <f t="shared" si="13"/>
        <v>50.90904232967449</v>
      </c>
      <c r="O78" s="29">
        <f t="shared" si="14"/>
        <v>49.09095767032551</v>
      </c>
    </row>
    <row r="79" spans="1:15" s="30" customFormat="1" ht="9.75">
      <c r="A79" s="65" t="s">
        <v>94</v>
      </c>
      <c r="B79" s="53">
        <f t="shared" si="10"/>
        <v>30457</v>
      </c>
      <c r="C79" s="53">
        <f t="shared" si="10"/>
        <v>28924</v>
      </c>
      <c r="D79" s="19">
        <f t="shared" si="10"/>
        <v>131160</v>
      </c>
      <c r="E79" s="53">
        <f t="shared" si="10"/>
        <v>127770</v>
      </c>
      <c r="F79" s="19">
        <f t="shared" si="10"/>
        <v>564</v>
      </c>
      <c r="G79" s="53">
        <f t="shared" si="10"/>
        <v>375</v>
      </c>
      <c r="H79" s="19">
        <f t="shared" si="10"/>
        <v>46450</v>
      </c>
      <c r="I79" s="53">
        <f t="shared" si="10"/>
        <v>43725</v>
      </c>
      <c r="J79" s="19">
        <f t="shared" si="15"/>
        <v>208631</v>
      </c>
      <c r="K79" s="53">
        <f t="shared" si="15"/>
        <v>200794</v>
      </c>
      <c r="L79" s="58">
        <f t="shared" si="12"/>
        <v>409425</v>
      </c>
      <c r="N79" s="64">
        <f t="shared" si="13"/>
        <v>50.957073945167</v>
      </c>
      <c r="O79" s="29">
        <f t="shared" si="14"/>
        <v>49.042926054832996</v>
      </c>
    </row>
    <row r="80" spans="1:15" s="30" customFormat="1" ht="9.75">
      <c r="A80" s="65" t="s">
        <v>101</v>
      </c>
      <c r="B80" s="53">
        <f t="shared" si="10"/>
        <v>30623</v>
      </c>
      <c r="C80" s="53">
        <f t="shared" si="10"/>
        <v>29023</v>
      </c>
      <c r="D80" s="19">
        <f t="shared" si="10"/>
        <v>130531</v>
      </c>
      <c r="E80" s="53">
        <f t="shared" si="10"/>
        <v>126566</v>
      </c>
      <c r="F80" s="19">
        <f t="shared" si="10"/>
        <v>557</v>
      </c>
      <c r="G80" s="53">
        <f t="shared" si="10"/>
        <v>377</v>
      </c>
      <c r="H80" s="19">
        <f t="shared" si="10"/>
        <v>46365</v>
      </c>
      <c r="I80" s="53">
        <f t="shared" si="10"/>
        <v>43860</v>
      </c>
      <c r="J80" s="19">
        <f>SUM(H80,F80,D80,B80)</f>
        <v>208076</v>
      </c>
      <c r="K80" s="53">
        <f>SUM(I80,G80,E80,C80)</f>
        <v>199826</v>
      </c>
      <c r="L80" s="58">
        <f>SUM(J80:K80)</f>
        <v>407902</v>
      </c>
      <c r="N80" s="64">
        <f>J80/L80*100</f>
        <v>51.011272315409094</v>
      </c>
      <c r="O80" s="29">
        <f>K80/L80*100</f>
        <v>48.988727684590906</v>
      </c>
    </row>
    <row r="81" spans="1:15" s="30" customFormat="1" ht="9.75">
      <c r="A81" s="65" t="s">
        <v>115</v>
      </c>
      <c r="B81" s="53">
        <f t="shared" si="10"/>
        <v>31046</v>
      </c>
      <c r="C81" s="53">
        <f t="shared" si="10"/>
        <v>29463</v>
      </c>
      <c r="D81" s="19">
        <f t="shared" si="10"/>
        <v>130989</v>
      </c>
      <c r="E81" s="53">
        <f t="shared" si="10"/>
        <v>126824</v>
      </c>
      <c r="F81" s="19">
        <f t="shared" si="10"/>
        <v>547</v>
      </c>
      <c r="G81" s="53">
        <f t="shared" si="10"/>
        <v>388</v>
      </c>
      <c r="H81" s="19">
        <f t="shared" si="10"/>
        <v>46644</v>
      </c>
      <c r="I81" s="53">
        <f t="shared" si="10"/>
        <v>44307</v>
      </c>
      <c r="J81" s="19">
        <f t="shared" si="15"/>
        <v>209226</v>
      </c>
      <c r="K81" s="53">
        <f t="shared" si="15"/>
        <v>200982</v>
      </c>
      <c r="L81" s="58">
        <f t="shared" si="12"/>
        <v>410208</v>
      </c>
      <c r="N81" s="64">
        <f t="shared" si="13"/>
        <v>51.00485607301661</v>
      </c>
      <c r="O81" s="29">
        <f t="shared" si="14"/>
        <v>48.99514392698339</v>
      </c>
    </row>
    <row r="82" spans="1:15" s="30" customFormat="1" ht="9.75">
      <c r="A82" s="67" t="s">
        <v>174</v>
      </c>
      <c r="B82" s="68">
        <f t="shared" si="10"/>
        <v>31828</v>
      </c>
      <c r="C82" s="68">
        <f t="shared" si="10"/>
        <v>29914</v>
      </c>
      <c r="D82" s="36">
        <f t="shared" si="10"/>
        <v>132205</v>
      </c>
      <c r="E82" s="68">
        <f t="shared" si="10"/>
        <v>127655</v>
      </c>
      <c r="F82" s="36">
        <f t="shared" si="10"/>
        <v>540</v>
      </c>
      <c r="G82" s="68">
        <f t="shared" si="10"/>
        <v>364</v>
      </c>
      <c r="H82" s="36">
        <f t="shared" si="10"/>
        <v>47657</v>
      </c>
      <c r="I82" s="68">
        <f t="shared" si="10"/>
        <v>45099</v>
      </c>
      <c r="J82" s="36">
        <f>SUM(H82,F82,D82,B82)</f>
        <v>212230</v>
      </c>
      <c r="K82" s="68">
        <f>SUM(I82,G82,E82,C82)</f>
        <v>203032</v>
      </c>
      <c r="L82" s="69">
        <f>SUM(J82:K82)</f>
        <v>415262</v>
      </c>
      <c r="N82" s="70">
        <f>J82/L82*100</f>
        <v>51.107493582364874</v>
      </c>
      <c r="O82" s="41">
        <f>K82/L82*100</f>
        <v>48.89250641763513</v>
      </c>
    </row>
    <row r="83" spans="1:15" ht="9.75">
      <c r="A83" s="53"/>
      <c r="B83" s="53"/>
      <c r="C83" s="53"/>
      <c r="D83" s="53"/>
      <c r="E83" s="53"/>
      <c r="F83" s="53"/>
      <c r="G83" s="53"/>
      <c r="H83" s="53"/>
      <c r="I83" s="53"/>
      <c r="J83" s="53"/>
      <c r="K83" s="53"/>
      <c r="L83" s="53"/>
      <c r="N83" s="46"/>
      <c r="O83" s="46"/>
    </row>
    <row r="84" ht="10.5" customHeight="1">
      <c r="A84" s="5" t="s">
        <v>69</v>
      </c>
    </row>
    <row r="85" ht="10.5" customHeight="1">
      <c r="A85" s="5" t="s">
        <v>27</v>
      </c>
    </row>
    <row r="86" ht="10.5" customHeight="1">
      <c r="A86" s="5" t="s">
        <v>28</v>
      </c>
    </row>
    <row r="87" ht="10.5" customHeight="1">
      <c r="A87" s="5" t="s">
        <v>29</v>
      </c>
    </row>
    <row r="88" ht="9.75">
      <c r="A88" s="5" t="s">
        <v>70</v>
      </c>
    </row>
  </sheetData>
  <sheetProtection/>
  <mergeCells count="2">
    <mergeCell ref="H34:I34"/>
    <mergeCell ref="H61:I61"/>
  </mergeCells>
  <printOptions horizontalCentered="1"/>
  <pageMargins left="0.3937007874015748" right="0.3937007874015748" top="0.7874015748031497" bottom="0.5905511811023623" header="0.5118110236220472" footer="0.5118110236220472"/>
  <pageSetup fitToHeight="1" fitToWidth="1" horizontalDpi="600" verticalDpi="600" orientation="portrait" paperSize="9" scale="79" r:id="rId1"/>
  <headerFooter alignWithMargins="0">
    <oddFooter>&amp;R&amp;A</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P89"/>
  <sheetViews>
    <sheetView zoomScalePageLayoutView="0" workbookViewId="0" topLeftCell="A1">
      <selection activeCell="Q43" sqref="Q43"/>
    </sheetView>
  </sheetViews>
  <sheetFormatPr defaultColWidth="9.140625" defaultRowHeight="12.75"/>
  <cols>
    <col min="1" max="1" width="12.28125" style="2" customWidth="1"/>
    <col min="2" max="2" width="6.7109375" style="2" customWidth="1"/>
    <col min="3" max="3" width="6.7109375" style="3" customWidth="1"/>
    <col min="4" max="4" width="6.7109375" style="2" customWidth="1"/>
    <col min="5" max="5" width="6.7109375" style="3" customWidth="1"/>
    <col min="6" max="6" width="6.7109375" style="2" customWidth="1"/>
    <col min="7" max="7" width="6.7109375" style="3" customWidth="1"/>
    <col min="8" max="8" width="6.7109375" style="2" customWidth="1"/>
    <col min="9" max="9" width="6.8515625" style="3" customWidth="1"/>
    <col min="10" max="10" width="6.7109375" style="2" customWidth="1"/>
    <col min="11" max="11" width="6.7109375" style="4" customWidth="1"/>
    <col min="12" max="12" width="4.28125" style="5" customWidth="1"/>
    <col min="13" max="13" width="7.28125" style="2" customWidth="1"/>
    <col min="14" max="14" width="7.28125" style="3" customWidth="1"/>
    <col min="15" max="16384" width="9.140625" style="2" customWidth="1"/>
  </cols>
  <sheetData>
    <row r="1" ht="9.75">
      <c r="A1" s="96" t="s">
        <v>173</v>
      </c>
    </row>
    <row r="2" ht="9" customHeight="1"/>
    <row r="3" spans="1:14" ht="9.75">
      <c r="A3" s="6" t="s">
        <v>307</v>
      </c>
      <c r="B3" s="7"/>
      <c r="C3" s="8"/>
      <c r="D3" s="7"/>
      <c r="E3" s="10"/>
      <c r="F3" s="9"/>
      <c r="G3" s="7"/>
      <c r="H3" s="8"/>
      <c r="I3" s="7"/>
      <c r="J3" s="7"/>
      <c r="K3" s="7"/>
      <c r="L3" s="7"/>
      <c r="M3" s="7"/>
      <c r="N3" s="7"/>
    </row>
    <row r="4" spans="1:14" ht="9.75">
      <c r="A4" s="6" t="s">
        <v>88</v>
      </c>
      <c r="B4" s="7"/>
      <c r="C4" s="8"/>
      <c r="D4" s="7"/>
      <c r="E4" s="10"/>
      <c r="F4" s="9"/>
      <c r="G4" s="7"/>
      <c r="H4" s="8"/>
      <c r="I4" s="7"/>
      <c r="J4" s="7"/>
      <c r="K4" s="7"/>
      <c r="L4" s="7"/>
      <c r="M4" s="7"/>
      <c r="N4" s="7"/>
    </row>
    <row r="6" spans="1:14" ht="9.75">
      <c r="A6" s="11"/>
      <c r="B6" s="12" t="s">
        <v>7</v>
      </c>
      <c r="C6" s="13"/>
      <c r="D6" s="12" t="s">
        <v>6</v>
      </c>
      <c r="E6" s="13"/>
      <c r="F6" s="12" t="s">
        <v>0</v>
      </c>
      <c r="G6" s="13"/>
      <c r="H6" s="12" t="s">
        <v>1</v>
      </c>
      <c r="I6" s="13"/>
      <c r="J6" s="12" t="s">
        <v>4</v>
      </c>
      <c r="K6" s="14"/>
      <c r="M6" s="12" t="s">
        <v>12</v>
      </c>
      <c r="N6" s="15"/>
    </row>
    <row r="7" spans="1:14" ht="9.75">
      <c r="A7" s="16" t="s">
        <v>13</v>
      </c>
      <c r="B7" s="17" t="s">
        <v>5</v>
      </c>
      <c r="C7" s="18"/>
      <c r="D7" s="16" t="s">
        <v>8</v>
      </c>
      <c r="E7" s="8"/>
      <c r="F7" s="19"/>
      <c r="H7" s="454" t="s">
        <v>63</v>
      </c>
      <c r="I7" s="455"/>
      <c r="J7" s="19"/>
      <c r="K7" s="20"/>
      <c r="M7" s="16" t="s">
        <v>11</v>
      </c>
      <c r="N7" s="21"/>
    </row>
    <row r="8" spans="1:14" s="81" customFormat="1" ht="9.75">
      <c r="A8" s="22"/>
      <c r="B8" s="61" t="s">
        <v>14</v>
      </c>
      <c r="C8" s="74" t="s">
        <v>15</v>
      </c>
      <c r="D8" s="61" t="s">
        <v>14</v>
      </c>
      <c r="E8" s="74" t="s">
        <v>15</v>
      </c>
      <c r="F8" s="61" t="s">
        <v>14</v>
      </c>
      <c r="G8" s="74" t="s">
        <v>15</v>
      </c>
      <c r="H8" s="61" t="s">
        <v>14</v>
      </c>
      <c r="I8" s="74" t="s">
        <v>15</v>
      </c>
      <c r="J8" s="61" t="s">
        <v>14</v>
      </c>
      <c r="K8" s="75" t="s">
        <v>15</v>
      </c>
      <c r="L8" s="26"/>
      <c r="M8" s="61" t="s">
        <v>14</v>
      </c>
      <c r="N8" s="75" t="s">
        <v>15</v>
      </c>
    </row>
    <row r="9" spans="1:14" ht="9.75">
      <c r="A9" s="19" t="s">
        <v>18</v>
      </c>
      <c r="B9" s="19">
        <v>71669</v>
      </c>
      <c r="C9" s="46">
        <v>16.73621700640081</v>
      </c>
      <c r="D9" s="19">
        <v>320538</v>
      </c>
      <c r="E9" s="46">
        <v>74.8523563437149</v>
      </c>
      <c r="F9" s="19">
        <v>13880</v>
      </c>
      <c r="G9" s="46">
        <v>3.2412715685839517</v>
      </c>
      <c r="H9" s="19">
        <v>22140</v>
      </c>
      <c r="I9" s="46">
        <v>5.170155081300338</v>
      </c>
      <c r="J9" s="19">
        <v>428227</v>
      </c>
      <c r="K9" s="72">
        <v>100</v>
      </c>
      <c r="L9" s="32"/>
      <c r="M9" s="19">
        <v>428227</v>
      </c>
      <c r="N9" s="29">
        <v>98.34441800861666</v>
      </c>
    </row>
    <row r="10" spans="1:14" s="53" customFormat="1" ht="9.75">
      <c r="A10" s="19" t="s">
        <v>19</v>
      </c>
      <c r="B10" s="19">
        <v>72231</v>
      </c>
      <c r="C10" s="46">
        <v>16.626614184103307</v>
      </c>
      <c r="D10" s="19">
        <v>325563</v>
      </c>
      <c r="E10" s="46">
        <v>74.94026655617706</v>
      </c>
      <c r="F10" s="19">
        <v>13910</v>
      </c>
      <c r="G10" s="46">
        <v>3.2018967382547245</v>
      </c>
      <c r="H10" s="19">
        <v>22726</v>
      </c>
      <c r="I10" s="46">
        <v>5.231222521464908</v>
      </c>
      <c r="J10" s="19">
        <v>434430</v>
      </c>
      <c r="K10" s="72">
        <v>100</v>
      </c>
      <c r="L10" s="30"/>
      <c r="M10" s="19">
        <v>434430</v>
      </c>
      <c r="N10" s="29">
        <v>99.7689671960977</v>
      </c>
    </row>
    <row r="11" spans="1:14" s="53" customFormat="1" ht="9.75">
      <c r="A11" s="19" t="s">
        <v>20</v>
      </c>
      <c r="B11" s="19">
        <v>72342</v>
      </c>
      <c r="C11" s="46">
        <v>16.555900365254168</v>
      </c>
      <c r="D11" s="19">
        <v>328025</v>
      </c>
      <c r="E11" s="46">
        <v>75.07048764635341</v>
      </c>
      <c r="F11" s="19">
        <v>13886</v>
      </c>
      <c r="G11" s="46">
        <v>3.177894341764388</v>
      </c>
      <c r="H11" s="19">
        <v>22703</v>
      </c>
      <c r="I11" s="46">
        <v>5.195717646628036</v>
      </c>
      <c r="J11" s="19">
        <v>436956</v>
      </c>
      <c r="K11" s="72">
        <v>100</v>
      </c>
      <c r="L11" s="30"/>
      <c r="M11" s="19">
        <v>436956</v>
      </c>
      <c r="N11" s="29">
        <v>100.34907540947464</v>
      </c>
    </row>
    <row r="12" spans="1:14" s="53" customFormat="1" ht="9.75">
      <c r="A12" s="19" t="s">
        <v>21</v>
      </c>
      <c r="B12" s="19">
        <v>71681</v>
      </c>
      <c r="C12" s="46">
        <v>16.461891070099853</v>
      </c>
      <c r="D12" s="19">
        <v>327411</v>
      </c>
      <c r="E12" s="46">
        <v>75.19153216546174</v>
      </c>
      <c r="F12" s="19">
        <v>13251</v>
      </c>
      <c r="G12" s="46">
        <v>3.0431567440450493</v>
      </c>
      <c r="H12" s="19">
        <v>23093</v>
      </c>
      <c r="I12" s="46">
        <v>5.303420020393353</v>
      </c>
      <c r="J12" s="19">
        <v>435436</v>
      </c>
      <c r="K12" s="72">
        <v>100</v>
      </c>
      <c r="L12" s="30"/>
      <c r="M12" s="33">
        <v>435436</v>
      </c>
      <c r="N12" s="34">
        <v>100</v>
      </c>
    </row>
    <row r="13" spans="1:14" s="53" customFormat="1" ht="9.75">
      <c r="A13" s="19" t="s">
        <v>22</v>
      </c>
      <c r="B13" s="19">
        <v>71147</v>
      </c>
      <c r="C13" s="46">
        <v>16.460563546469796</v>
      </c>
      <c r="D13" s="19">
        <v>324883</v>
      </c>
      <c r="E13" s="46">
        <v>75.16490177615003</v>
      </c>
      <c r="F13" s="19">
        <v>13271</v>
      </c>
      <c r="G13" s="46">
        <v>3.0703773711498816</v>
      </c>
      <c r="H13" s="19">
        <v>22926</v>
      </c>
      <c r="I13" s="46">
        <v>5.304157306230291</v>
      </c>
      <c r="J13" s="19">
        <v>432227</v>
      </c>
      <c r="K13" s="72">
        <v>100</v>
      </c>
      <c r="L13" s="30"/>
      <c r="M13" s="19">
        <v>432227</v>
      </c>
      <c r="N13" s="29">
        <v>99.26303750723413</v>
      </c>
    </row>
    <row r="14" spans="1:14" s="53" customFormat="1" ht="9.75">
      <c r="A14" s="19" t="s">
        <v>23</v>
      </c>
      <c r="B14" s="19">
        <v>70178</v>
      </c>
      <c r="C14" s="46">
        <v>16.46520576228239</v>
      </c>
      <c r="D14" s="19">
        <v>320852</v>
      </c>
      <c r="E14" s="46">
        <v>75.27849467411197</v>
      </c>
      <c r="F14" s="19">
        <v>13169</v>
      </c>
      <c r="G14" s="46">
        <v>3.089718924499085</v>
      </c>
      <c r="H14" s="19">
        <v>22021</v>
      </c>
      <c r="I14" s="46">
        <v>5.166580639106565</v>
      </c>
      <c r="J14" s="19">
        <v>426220</v>
      </c>
      <c r="K14" s="72">
        <v>100</v>
      </c>
      <c r="L14" s="30"/>
      <c r="M14" s="19">
        <v>426220</v>
      </c>
      <c r="N14" s="29">
        <v>97.88350067518533</v>
      </c>
    </row>
    <row r="15" spans="1:14" s="53" customFormat="1" ht="9.75">
      <c r="A15" s="19" t="s">
        <v>24</v>
      </c>
      <c r="B15" s="19">
        <v>68437</v>
      </c>
      <c r="C15" s="46">
        <v>16.280336659006675</v>
      </c>
      <c r="D15" s="19">
        <v>317142</v>
      </c>
      <c r="E15" s="46">
        <v>75.44425572001542</v>
      </c>
      <c r="F15" s="19">
        <v>13361</v>
      </c>
      <c r="G15" s="46">
        <v>3.178420709572135</v>
      </c>
      <c r="H15" s="19">
        <v>21426</v>
      </c>
      <c r="I15" s="46">
        <v>5.096986911405775</v>
      </c>
      <c r="J15" s="19">
        <v>420366</v>
      </c>
      <c r="K15" s="72">
        <v>100</v>
      </c>
      <c r="L15" s="30"/>
      <c r="M15" s="19">
        <v>420366</v>
      </c>
      <c r="N15" s="29">
        <v>96.53910103895865</v>
      </c>
    </row>
    <row r="16" spans="1:14" s="53" customFormat="1" ht="9.75">
      <c r="A16" s="19" t="s">
        <v>25</v>
      </c>
      <c r="B16" s="19">
        <v>67117</v>
      </c>
      <c r="C16" s="46">
        <v>16.16291754665228</v>
      </c>
      <c r="D16" s="19">
        <v>313882</v>
      </c>
      <c r="E16" s="46">
        <v>75.5881354258729</v>
      </c>
      <c r="F16" s="19">
        <v>13277</v>
      </c>
      <c r="G16" s="46">
        <v>3.1973278940790313</v>
      </c>
      <c r="H16" s="19">
        <v>20977</v>
      </c>
      <c r="I16" s="46">
        <v>5.051619133395785</v>
      </c>
      <c r="J16" s="19">
        <v>415253</v>
      </c>
      <c r="K16" s="72">
        <v>100</v>
      </c>
      <c r="L16" s="30"/>
      <c r="M16" s="19">
        <v>415253</v>
      </c>
      <c r="N16" s="29">
        <v>95.36487566485086</v>
      </c>
    </row>
    <row r="17" spans="1:14" s="53" customFormat="1" ht="9.75">
      <c r="A17" s="19" t="s">
        <v>26</v>
      </c>
      <c r="B17" s="19">
        <v>66424</v>
      </c>
      <c r="C17" s="46">
        <v>16.069946751245332</v>
      </c>
      <c r="D17" s="19">
        <v>312660</v>
      </c>
      <c r="E17" s="46">
        <v>75.64177934548304</v>
      </c>
      <c r="F17" s="19">
        <v>13148</v>
      </c>
      <c r="G17" s="46">
        <v>3.1808933500748773</v>
      </c>
      <c r="H17" s="19">
        <v>21111</v>
      </c>
      <c r="I17" s="46">
        <v>5.10738055319674</v>
      </c>
      <c r="J17" s="19">
        <v>413343</v>
      </c>
      <c r="K17" s="72">
        <v>100</v>
      </c>
      <c r="L17" s="30"/>
      <c r="M17" s="19">
        <v>413343</v>
      </c>
      <c r="N17" s="29">
        <v>94.92623485426101</v>
      </c>
    </row>
    <row r="18" spans="1:14" s="53" customFormat="1" ht="9.75">
      <c r="A18" s="19" t="s">
        <v>61</v>
      </c>
      <c r="B18" s="19">
        <v>66679</v>
      </c>
      <c r="C18" s="46">
        <v>16.1029658591718</v>
      </c>
      <c r="D18" s="19">
        <v>313008</v>
      </c>
      <c r="E18" s="46">
        <v>75.59137266077246</v>
      </c>
      <c r="F18" s="19">
        <v>13213</v>
      </c>
      <c r="G18" s="46">
        <v>3.190936995114459</v>
      </c>
      <c r="H18" s="19">
        <v>21179</v>
      </c>
      <c r="I18" s="46">
        <v>5.114724484941279</v>
      </c>
      <c r="J18" s="19">
        <v>414079</v>
      </c>
      <c r="K18" s="72">
        <v>100</v>
      </c>
      <c r="L18" s="30"/>
      <c r="M18" s="19">
        <v>414079</v>
      </c>
      <c r="N18" s="29">
        <v>95.09526084200664</v>
      </c>
    </row>
    <row r="19" spans="1:14" ht="9.75">
      <c r="A19" s="19" t="s">
        <v>62</v>
      </c>
      <c r="B19" s="19">
        <v>68473</v>
      </c>
      <c r="C19" s="46">
        <v>16.327236223082224</v>
      </c>
      <c r="D19" s="19">
        <v>316768</v>
      </c>
      <c r="E19" s="46">
        <v>75.53263277369635</v>
      </c>
      <c r="F19" s="19">
        <v>13337</v>
      </c>
      <c r="G19" s="46">
        <v>3.1801783112649895</v>
      </c>
      <c r="H19" s="19">
        <v>20801</v>
      </c>
      <c r="I19" s="46">
        <v>4.95995269195644</v>
      </c>
      <c r="J19" s="19">
        <v>419379</v>
      </c>
      <c r="K19" s="72">
        <v>100</v>
      </c>
      <c r="M19" s="19">
        <v>419379</v>
      </c>
      <c r="N19" s="29">
        <v>96.3124316776748</v>
      </c>
    </row>
    <row r="20" spans="1:14" s="53" customFormat="1" ht="9.75">
      <c r="A20" s="19" t="s">
        <v>66</v>
      </c>
      <c r="B20" s="19">
        <v>70491</v>
      </c>
      <c r="C20" s="46">
        <v>16.472861876697156</v>
      </c>
      <c r="D20" s="19">
        <v>322713</v>
      </c>
      <c r="E20" s="46">
        <v>75.41397731362257</v>
      </c>
      <c r="F20" s="19">
        <v>13661</v>
      </c>
      <c r="G20" s="46">
        <v>3.1924042231995546</v>
      </c>
      <c r="H20" s="19">
        <v>21057</v>
      </c>
      <c r="I20" s="46">
        <v>4.920756586480714</v>
      </c>
      <c r="J20" s="19">
        <v>427922</v>
      </c>
      <c r="K20" s="72">
        <v>100</v>
      </c>
      <c r="L20" s="30"/>
      <c r="M20" s="19">
        <v>427922</v>
      </c>
      <c r="N20" s="29">
        <v>98.27437327184707</v>
      </c>
    </row>
    <row r="21" spans="1:16" s="53" customFormat="1" ht="9.75">
      <c r="A21" s="19" t="s">
        <v>67</v>
      </c>
      <c r="B21" s="19">
        <v>71467</v>
      </c>
      <c r="C21" s="46">
        <f aca="true" t="shared" si="0" ref="C21:C27">B21/J21*100</f>
        <v>16.4273827255843</v>
      </c>
      <c r="D21" s="19">
        <v>328660</v>
      </c>
      <c r="E21" s="46">
        <f aca="true" t="shared" si="1" ref="E21:E27">D21/J21*100</f>
        <v>75.54568691270849</v>
      </c>
      <c r="F21" s="19">
        <v>13763</v>
      </c>
      <c r="G21" s="46">
        <f aca="true" t="shared" si="2" ref="G21:G27">F21/J21*100</f>
        <v>3.1635589636086134</v>
      </c>
      <c r="H21" s="19">
        <f>20842+316</f>
        <v>21158</v>
      </c>
      <c r="I21" s="46">
        <f aca="true" t="shared" si="3" ref="I21:I27">H21/J21*100</f>
        <v>4.8633713980986</v>
      </c>
      <c r="J21" s="19">
        <f aca="true" t="shared" si="4" ref="J21:K23">SUM(H21,F21,D21,B21)</f>
        <v>435048</v>
      </c>
      <c r="K21" s="72">
        <f t="shared" si="4"/>
        <v>100</v>
      </c>
      <c r="L21" s="30"/>
      <c r="M21" s="19">
        <f aca="true" t="shared" si="5" ref="M21:M27">SUM(J21)</f>
        <v>435048</v>
      </c>
      <c r="N21" s="29">
        <f>M21/M12*100</f>
        <v>99.91089390863411</v>
      </c>
      <c r="P21" s="5"/>
    </row>
    <row r="22" spans="1:16" s="53" customFormat="1" ht="9.75">
      <c r="A22" s="19" t="s">
        <v>68</v>
      </c>
      <c r="B22" s="19">
        <v>72323</v>
      </c>
      <c r="C22" s="46">
        <f t="shared" si="0"/>
        <v>16.453873279490388</v>
      </c>
      <c r="D22" s="19">
        <v>332601</v>
      </c>
      <c r="E22" s="46">
        <f t="shared" si="1"/>
        <v>75.6685246274599</v>
      </c>
      <c r="F22" s="19">
        <v>13611</v>
      </c>
      <c r="G22" s="46">
        <f t="shared" si="2"/>
        <v>3.0965760436810372</v>
      </c>
      <c r="H22" s="19">
        <f>20710+305</f>
        <v>21015</v>
      </c>
      <c r="I22" s="46">
        <f t="shared" si="3"/>
        <v>4.7810260493686725</v>
      </c>
      <c r="J22" s="19">
        <f t="shared" si="4"/>
        <v>439550</v>
      </c>
      <c r="K22" s="72">
        <f t="shared" si="4"/>
        <v>100</v>
      </c>
      <c r="L22" s="30"/>
      <c r="M22" s="19">
        <f t="shared" si="5"/>
        <v>439550</v>
      </c>
      <c r="N22" s="29">
        <f aca="true" t="shared" si="6" ref="N22:N27">M22/$M$12*100</f>
        <v>100.94480015432808</v>
      </c>
      <c r="P22" s="30"/>
    </row>
    <row r="23" spans="1:16" s="53" customFormat="1" ht="9.75">
      <c r="A23" s="19" t="s">
        <v>89</v>
      </c>
      <c r="B23" s="19">
        <v>72496</v>
      </c>
      <c r="C23" s="46">
        <f t="shared" si="0"/>
        <v>16.501190427415793</v>
      </c>
      <c r="D23" s="19">
        <v>332577</v>
      </c>
      <c r="E23" s="46">
        <f t="shared" si="1"/>
        <v>75.69957527006541</v>
      </c>
      <c r="F23" s="19">
        <v>13716</v>
      </c>
      <c r="G23" s="46">
        <f t="shared" si="2"/>
        <v>3.121969872854158</v>
      </c>
      <c r="H23" s="19">
        <f>20268+281</f>
        <v>20549</v>
      </c>
      <c r="I23" s="46">
        <f t="shared" si="3"/>
        <v>4.677264429664632</v>
      </c>
      <c r="J23" s="19">
        <f t="shared" si="4"/>
        <v>439338</v>
      </c>
      <c r="K23" s="72">
        <f t="shared" si="4"/>
        <v>99.99999999999999</v>
      </c>
      <c r="L23" s="30"/>
      <c r="M23" s="19">
        <f t="shared" si="5"/>
        <v>439338</v>
      </c>
      <c r="N23" s="29">
        <f t="shared" si="6"/>
        <v>100.89611332090136</v>
      </c>
      <c r="P23" s="30"/>
    </row>
    <row r="24" spans="1:16" s="53" customFormat="1" ht="9.75">
      <c r="A24" s="19" t="s">
        <v>93</v>
      </c>
      <c r="B24" s="19">
        <v>72292</v>
      </c>
      <c r="C24" s="46">
        <f t="shared" si="0"/>
        <v>16.493161310929356</v>
      </c>
      <c r="D24" s="19">
        <v>331699</v>
      </c>
      <c r="E24" s="46">
        <f t="shared" si="1"/>
        <v>75.67594081881752</v>
      </c>
      <c r="F24" s="19">
        <v>13907</v>
      </c>
      <c r="G24" s="46">
        <f t="shared" si="2"/>
        <v>3.1728323237854053</v>
      </c>
      <c r="H24" s="19">
        <v>20417</v>
      </c>
      <c r="I24" s="46">
        <f t="shared" si="3"/>
        <v>4.658065546467723</v>
      </c>
      <c r="J24" s="19">
        <f aca="true" t="shared" si="7" ref="J24:K27">SUM(H24,F24,D24,B24)</f>
        <v>438315</v>
      </c>
      <c r="K24" s="72">
        <f t="shared" si="7"/>
        <v>100</v>
      </c>
      <c r="L24" s="30"/>
      <c r="M24" s="19">
        <f t="shared" si="5"/>
        <v>438315</v>
      </c>
      <c r="N24" s="29">
        <f t="shared" si="6"/>
        <v>100.66117638412993</v>
      </c>
      <c r="P24" s="30"/>
    </row>
    <row r="25" spans="1:16" s="53" customFormat="1" ht="9.75">
      <c r="A25" s="19" t="s">
        <v>94</v>
      </c>
      <c r="B25" s="19">
        <v>72349</v>
      </c>
      <c r="C25" s="46">
        <f t="shared" si="0"/>
        <v>16.588252557629783</v>
      </c>
      <c r="D25" s="19">
        <v>329461</v>
      </c>
      <c r="E25" s="46">
        <f t="shared" si="1"/>
        <v>75.5391543198837</v>
      </c>
      <c r="F25" s="19">
        <v>13977</v>
      </c>
      <c r="G25" s="46">
        <f t="shared" si="2"/>
        <v>3.2046608245862624</v>
      </c>
      <c r="H25" s="19">
        <v>20359</v>
      </c>
      <c r="I25" s="46">
        <f t="shared" si="3"/>
        <v>4.667932297900244</v>
      </c>
      <c r="J25" s="19">
        <f t="shared" si="7"/>
        <v>436146</v>
      </c>
      <c r="K25" s="72">
        <f t="shared" si="7"/>
        <v>100</v>
      </c>
      <c r="L25" s="30"/>
      <c r="M25" s="19">
        <f t="shared" si="5"/>
        <v>436146</v>
      </c>
      <c r="N25" s="29">
        <f t="shared" si="6"/>
        <v>100.16305496100459</v>
      </c>
      <c r="P25" s="30"/>
    </row>
    <row r="26" spans="1:16" s="53" customFormat="1" ht="9.75">
      <c r="A26" s="19" t="s">
        <v>113</v>
      </c>
      <c r="B26" s="19">
        <v>73003</v>
      </c>
      <c r="C26" s="46">
        <f>B26/J26*100</f>
        <v>16.987515852424114</v>
      </c>
      <c r="D26" s="19">
        <v>323725</v>
      </c>
      <c r="E26" s="46">
        <f>D26/J26*100</f>
        <v>75.32955589942874</v>
      </c>
      <c r="F26" s="19">
        <v>13501</v>
      </c>
      <c r="G26" s="46">
        <f>F26/J26*100</f>
        <v>3.1416305018092126</v>
      </c>
      <c r="H26" s="19">
        <v>19516</v>
      </c>
      <c r="I26" s="46">
        <f>H26/J26*100</f>
        <v>4.5412977463379445</v>
      </c>
      <c r="J26" s="19">
        <f>SUM(H26,F26,D26,B26)</f>
        <v>429745</v>
      </c>
      <c r="K26" s="72">
        <f>SUM(I26,G26,E26,C26)</f>
        <v>100</v>
      </c>
      <c r="L26" s="30"/>
      <c r="M26" s="19">
        <f>SUM(J26)</f>
        <v>429745</v>
      </c>
      <c r="N26" s="29">
        <f t="shared" si="6"/>
        <v>98.69303410834198</v>
      </c>
      <c r="P26" s="30"/>
    </row>
    <row r="27" spans="1:16" s="53" customFormat="1" ht="9.75">
      <c r="A27" s="19" t="s">
        <v>115</v>
      </c>
      <c r="B27" s="19">
        <v>72900</v>
      </c>
      <c r="C27" s="46">
        <f t="shared" si="0"/>
        <v>17.1602090297067</v>
      </c>
      <c r="D27" s="19">
        <v>319564</v>
      </c>
      <c r="E27" s="46">
        <f t="shared" si="1"/>
        <v>75.2233887293442</v>
      </c>
      <c r="F27" s="19">
        <v>13290</v>
      </c>
      <c r="G27" s="46">
        <f t="shared" si="2"/>
        <v>3.128383786074102</v>
      </c>
      <c r="H27" s="19">
        <v>19066</v>
      </c>
      <c r="I27" s="46">
        <f t="shared" si="3"/>
        <v>4.4880184548750055</v>
      </c>
      <c r="J27" s="19">
        <f t="shared" si="7"/>
        <v>424820</v>
      </c>
      <c r="K27" s="72">
        <f t="shared" si="7"/>
        <v>100</v>
      </c>
      <c r="L27" s="30"/>
      <c r="M27" s="19">
        <f t="shared" si="5"/>
        <v>424820</v>
      </c>
      <c r="N27" s="29">
        <f t="shared" si="6"/>
        <v>97.56198385066921</v>
      </c>
      <c r="P27" s="30"/>
    </row>
    <row r="28" spans="1:16" s="53" customFormat="1" ht="9.75">
      <c r="A28" s="36" t="s">
        <v>174</v>
      </c>
      <c r="B28" s="36">
        <v>72727</v>
      </c>
      <c r="C28" s="49">
        <f>B28/J28*100</f>
        <v>17.28775687271949</v>
      </c>
      <c r="D28" s="36">
        <v>315900</v>
      </c>
      <c r="E28" s="49">
        <f>D28/J28*100</f>
        <v>75.09181454057074</v>
      </c>
      <c r="F28" s="36">
        <v>13226</v>
      </c>
      <c r="G28" s="49">
        <f>F28/J28*100</f>
        <v>3.1439200351807175</v>
      </c>
      <c r="H28" s="36">
        <v>18832</v>
      </c>
      <c r="I28" s="49">
        <f>H28/J28*100</f>
        <v>4.4765085515290535</v>
      </c>
      <c r="J28" s="36">
        <f>SUM(H28,F28,D28,B28)</f>
        <v>420685</v>
      </c>
      <c r="K28" s="73">
        <f>SUM(I28,G28,E28,C28)</f>
        <v>100</v>
      </c>
      <c r="L28" s="30"/>
      <c r="M28" s="36">
        <f>SUM(J28)</f>
        <v>420685</v>
      </c>
      <c r="N28" s="41">
        <f>M28/$M$12*100</f>
        <v>96.6123609439734</v>
      </c>
      <c r="P28" s="30"/>
    </row>
    <row r="29" spans="1:16" ht="9.75">
      <c r="A29" s="53"/>
      <c r="B29" s="53"/>
      <c r="C29" s="46"/>
      <c r="D29" s="53"/>
      <c r="E29" s="46"/>
      <c r="F29" s="53"/>
      <c r="G29" s="46"/>
      <c r="H29" s="53"/>
      <c r="I29" s="46"/>
      <c r="J29" s="53"/>
      <c r="K29" s="92"/>
      <c r="M29" s="53"/>
      <c r="N29" s="46"/>
      <c r="P29" s="30"/>
    </row>
    <row r="30" spans="1:16" ht="9.75">
      <c r="A30" s="6" t="s">
        <v>83</v>
      </c>
      <c r="B30" s="7"/>
      <c r="C30" s="8"/>
      <c r="D30" s="7"/>
      <c r="E30" s="10"/>
      <c r="F30" s="9"/>
      <c r="G30" s="7"/>
      <c r="H30" s="8"/>
      <c r="I30" s="7"/>
      <c r="J30" s="7"/>
      <c r="K30" s="7"/>
      <c r="L30" s="7"/>
      <c r="M30" s="7"/>
      <c r="N30" s="7"/>
      <c r="P30" s="30"/>
    </row>
    <row r="31" spans="1:14" ht="9.75">
      <c r="A31" s="6" t="s">
        <v>88</v>
      </c>
      <c r="B31" s="7"/>
      <c r="C31" s="8"/>
      <c r="D31" s="7"/>
      <c r="E31" s="10"/>
      <c r="F31" s="9"/>
      <c r="G31" s="7"/>
      <c r="H31" s="8"/>
      <c r="I31" s="7"/>
      <c r="J31" s="7"/>
      <c r="K31" s="7"/>
      <c r="L31" s="7"/>
      <c r="M31" s="7"/>
      <c r="N31" s="7"/>
    </row>
    <row r="33" spans="1:14" ht="9.75">
      <c r="A33" s="11"/>
      <c r="B33" s="12" t="s">
        <v>7</v>
      </c>
      <c r="C33" s="13"/>
      <c r="D33" s="12" t="s">
        <v>6</v>
      </c>
      <c r="E33" s="13"/>
      <c r="F33" s="12" t="s">
        <v>0</v>
      </c>
      <c r="G33" s="13"/>
      <c r="H33" s="12" t="s">
        <v>34</v>
      </c>
      <c r="I33" s="13"/>
      <c r="J33" s="12" t="s">
        <v>4</v>
      </c>
      <c r="K33" s="14"/>
      <c r="M33" s="12" t="s">
        <v>12</v>
      </c>
      <c r="N33" s="15"/>
    </row>
    <row r="34" spans="1:14" ht="9.75">
      <c r="A34" s="16" t="s">
        <v>13</v>
      </c>
      <c r="B34" s="17" t="s">
        <v>5</v>
      </c>
      <c r="C34" s="18"/>
      <c r="D34" s="16" t="s">
        <v>8</v>
      </c>
      <c r="E34" s="8"/>
      <c r="F34" s="19"/>
      <c r="H34" s="16" t="s">
        <v>35</v>
      </c>
      <c r="I34" s="8"/>
      <c r="J34" s="19"/>
      <c r="K34" s="20"/>
      <c r="M34" s="16" t="s">
        <v>11</v>
      </c>
      <c r="N34" s="21"/>
    </row>
    <row r="35" spans="1:14" s="81" customFormat="1" ht="9.75">
      <c r="A35" s="22"/>
      <c r="B35" s="61" t="s">
        <v>14</v>
      </c>
      <c r="C35" s="74" t="s">
        <v>15</v>
      </c>
      <c r="D35" s="61" t="s">
        <v>14</v>
      </c>
      <c r="E35" s="74" t="s">
        <v>15</v>
      </c>
      <c r="F35" s="61" t="s">
        <v>14</v>
      </c>
      <c r="G35" s="74" t="s">
        <v>15</v>
      </c>
      <c r="H35" s="61" t="s">
        <v>14</v>
      </c>
      <c r="I35" s="74" t="s">
        <v>15</v>
      </c>
      <c r="J35" s="61" t="s">
        <v>14</v>
      </c>
      <c r="K35" s="75" t="s">
        <v>15</v>
      </c>
      <c r="L35" s="26"/>
      <c r="M35" s="61" t="s">
        <v>14</v>
      </c>
      <c r="N35" s="75" t="s">
        <v>15</v>
      </c>
    </row>
    <row r="36" spans="1:14" s="53" customFormat="1" ht="9.75">
      <c r="A36" s="19" t="s">
        <v>18</v>
      </c>
      <c r="B36" s="19">
        <v>2580</v>
      </c>
      <c r="C36" s="46">
        <v>18.140908451694557</v>
      </c>
      <c r="D36" s="19">
        <v>9044</v>
      </c>
      <c r="E36" s="46">
        <v>63.59161861904092</v>
      </c>
      <c r="F36" s="19">
        <v>267</v>
      </c>
      <c r="G36" s="46">
        <v>1.8773730839544367</v>
      </c>
      <c r="H36" s="19">
        <v>2331</v>
      </c>
      <c r="I36" s="46">
        <v>16.390099845310083</v>
      </c>
      <c r="J36" s="19">
        <v>14222</v>
      </c>
      <c r="K36" s="72">
        <v>100</v>
      </c>
      <c r="L36" s="32"/>
      <c r="M36" s="19">
        <v>14222</v>
      </c>
      <c r="N36" s="44">
        <v>92.6092335742658</v>
      </c>
    </row>
    <row r="37" spans="1:14" s="53" customFormat="1" ht="9.75">
      <c r="A37" s="19" t="s">
        <v>19</v>
      </c>
      <c r="B37" s="19">
        <v>2664</v>
      </c>
      <c r="C37" s="46">
        <v>18.29921692540184</v>
      </c>
      <c r="D37" s="19">
        <v>9301</v>
      </c>
      <c r="E37" s="46">
        <v>63.88927050419013</v>
      </c>
      <c r="F37" s="19">
        <v>271</v>
      </c>
      <c r="G37" s="46">
        <v>1.8615194394834456</v>
      </c>
      <c r="H37" s="19">
        <v>2322</v>
      </c>
      <c r="I37" s="46">
        <v>15.949993130924579</v>
      </c>
      <c r="J37" s="19">
        <v>14558</v>
      </c>
      <c r="K37" s="72">
        <v>100</v>
      </c>
      <c r="L37" s="30"/>
      <c r="M37" s="19">
        <v>14558</v>
      </c>
      <c r="N37" s="44">
        <v>94.79716090382236</v>
      </c>
    </row>
    <row r="38" spans="1:14" s="53" customFormat="1" ht="9.75">
      <c r="A38" s="19" t="s">
        <v>20</v>
      </c>
      <c r="B38" s="19">
        <v>2685</v>
      </c>
      <c r="C38" s="46">
        <v>17.94666131943052</v>
      </c>
      <c r="D38" s="19">
        <v>9591</v>
      </c>
      <c r="E38" s="46">
        <v>64.10667736113896</v>
      </c>
      <c r="F38" s="19">
        <v>271</v>
      </c>
      <c r="G38" s="46">
        <v>1.8113762449034156</v>
      </c>
      <c r="H38" s="19">
        <v>2414</v>
      </c>
      <c r="I38" s="46">
        <v>16.135285074527104</v>
      </c>
      <c r="J38" s="19">
        <v>14961</v>
      </c>
      <c r="K38" s="72">
        <v>100</v>
      </c>
      <c r="L38" s="30"/>
      <c r="M38" s="19">
        <v>14961</v>
      </c>
      <c r="N38" s="44">
        <v>97.42137136159407</v>
      </c>
    </row>
    <row r="39" spans="1:14" s="53" customFormat="1" ht="9.75">
      <c r="A39" s="19" t="s">
        <v>21</v>
      </c>
      <c r="B39" s="19">
        <v>2771</v>
      </c>
      <c r="C39" s="46">
        <v>18.04388878036075</v>
      </c>
      <c r="D39" s="19">
        <v>9926</v>
      </c>
      <c r="E39" s="46">
        <v>64.63501986064986</v>
      </c>
      <c r="F39" s="19">
        <v>153</v>
      </c>
      <c r="G39" s="46">
        <v>0.9962883375659308</v>
      </c>
      <c r="H39" s="19">
        <v>2507</v>
      </c>
      <c r="I39" s="46">
        <v>16.324803021423456</v>
      </c>
      <c r="J39" s="19">
        <v>15357</v>
      </c>
      <c r="K39" s="72">
        <v>100</v>
      </c>
      <c r="L39" s="30"/>
      <c r="M39" s="33">
        <v>15357</v>
      </c>
      <c r="N39" s="34">
        <v>100</v>
      </c>
    </row>
    <row r="40" spans="1:14" s="53" customFormat="1" ht="9.75">
      <c r="A40" s="19" t="s">
        <v>22</v>
      </c>
      <c r="B40" s="19">
        <v>2879</v>
      </c>
      <c r="C40" s="46">
        <v>18.516851041934654</v>
      </c>
      <c r="D40" s="19">
        <v>9962</v>
      </c>
      <c r="E40" s="46">
        <v>64.07254952405455</v>
      </c>
      <c r="F40" s="19">
        <v>297</v>
      </c>
      <c r="G40" s="46">
        <v>1.9102135322871108</v>
      </c>
      <c r="H40" s="19">
        <v>2410</v>
      </c>
      <c r="I40" s="46">
        <v>15.500385901723696</v>
      </c>
      <c r="J40" s="19">
        <v>15548</v>
      </c>
      <c r="K40" s="72">
        <v>100</v>
      </c>
      <c r="L40" s="30"/>
      <c r="M40" s="19">
        <v>15548</v>
      </c>
      <c r="N40" s="44">
        <v>101.24373249983721</v>
      </c>
    </row>
    <row r="41" spans="1:14" s="53" customFormat="1" ht="9.75">
      <c r="A41" s="19" t="s">
        <v>23</v>
      </c>
      <c r="B41" s="19">
        <v>3159</v>
      </c>
      <c r="C41" s="46">
        <v>20.18917364350994</v>
      </c>
      <c r="D41" s="19">
        <v>9976</v>
      </c>
      <c r="E41" s="46">
        <v>63.756630664025046</v>
      </c>
      <c r="F41" s="19">
        <v>300</v>
      </c>
      <c r="G41" s="46">
        <v>1.9173004409791015</v>
      </c>
      <c r="H41" s="19">
        <v>2212</v>
      </c>
      <c r="I41" s="46">
        <v>14.136895251485909</v>
      </c>
      <c r="J41" s="19">
        <v>15647</v>
      </c>
      <c r="K41" s="72">
        <v>100</v>
      </c>
      <c r="L41" s="30"/>
      <c r="M41" s="19">
        <v>15647</v>
      </c>
      <c r="N41" s="44">
        <v>101.8883896594387</v>
      </c>
    </row>
    <row r="42" spans="1:14" s="53" customFormat="1" ht="9.75">
      <c r="A42" s="19" t="s">
        <v>24</v>
      </c>
      <c r="B42" s="19">
        <v>3159</v>
      </c>
      <c r="C42" s="46">
        <v>20.173702024394917</v>
      </c>
      <c r="D42" s="19">
        <v>10045</v>
      </c>
      <c r="E42" s="46">
        <v>64.14841305319624</v>
      </c>
      <c r="F42" s="19">
        <v>298</v>
      </c>
      <c r="G42" s="46">
        <v>1.903058943738425</v>
      </c>
      <c r="H42" s="19">
        <v>2157</v>
      </c>
      <c r="I42" s="46">
        <v>13.774825978670414</v>
      </c>
      <c r="J42" s="19">
        <v>15659</v>
      </c>
      <c r="K42" s="72">
        <v>100</v>
      </c>
      <c r="L42" s="30"/>
      <c r="M42" s="19">
        <v>15659</v>
      </c>
      <c r="N42" s="44">
        <v>101.96652992120856</v>
      </c>
    </row>
    <row r="43" spans="1:14" s="53" customFormat="1" ht="9.75">
      <c r="A43" s="19" t="s">
        <v>25</v>
      </c>
      <c r="B43" s="19">
        <v>3219</v>
      </c>
      <c r="C43" s="46">
        <v>20.406998858881703</v>
      </c>
      <c r="D43" s="19">
        <v>10099</v>
      </c>
      <c r="E43" s="46">
        <v>64.02307594776214</v>
      </c>
      <c r="F43" s="19">
        <v>318</v>
      </c>
      <c r="G43" s="46">
        <v>2.01597565614302</v>
      </c>
      <c r="H43" s="19">
        <v>2138</v>
      </c>
      <c r="I43" s="46">
        <v>13.553949537213136</v>
      </c>
      <c r="J43" s="19">
        <v>15774</v>
      </c>
      <c r="K43" s="72">
        <v>100</v>
      </c>
      <c r="L43" s="30"/>
      <c r="M43" s="19">
        <v>15774</v>
      </c>
      <c r="N43" s="44">
        <v>102.71537409650323</v>
      </c>
    </row>
    <row r="44" spans="1:14" s="53" customFormat="1" ht="9.75">
      <c r="A44" s="19" t="s">
        <v>26</v>
      </c>
      <c r="B44" s="19">
        <v>3266</v>
      </c>
      <c r="C44" s="46">
        <v>20.719406204402716</v>
      </c>
      <c r="D44" s="19">
        <v>10045</v>
      </c>
      <c r="E44" s="46">
        <v>63.72517921715409</v>
      </c>
      <c r="F44" s="19">
        <v>308</v>
      </c>
      <c r="G44" s="46">
        <v>1.9539427773900906</v>
      </c>
      <c r="H44" s="19">
        <v>2144</v>
      </c>
      <c r="I44" s="46">
        <v>13.6014718010531</v>
      </c>
      <c r="J44" s="19">
        <v>15763</v>
      </c>
      <c r="K44" s="72">
        <v>100</v>
      </c>
      <c r="L44" s="30"/>
      <c r="M44" s="19">
        <v>15763</v>
      </c>
      <c r="N44" s="44">
        <v>102.64374552321418</v>
      </c>
    </row>
    <row r="45" spans="1:14" s="53" customFormat="1" ht="9.75">
      <c r="A45" s="19" t="s">
        <v>61</v>
      </c>
      <c r="B45" s="19">
        <v>3250</v>
      </c>
      <c r="C45" s="46">
        <v>20.206416314349664</v>
      </c>
      <c r="D45" s="19">
        <v>10324</v>
      </c>
      <c r="E45" s="46">
        <v>64.18801293210645</v>
      </c>
      <c r="F45" s="19">
        <v>301</v>
      </c>
      <c r="G45" s="46">
        <v>1.8714250186520767</v>
      </c>
      <c r="H45" s="19">
        <v>2209</v>
      </c>
      <c r="I45" s="46">
        <v>13.734145734891818</v>
      </c>
      <c r="J45" s="19">
        <v>16084</v>
      </c>
      <c r="K45" s="72">
        <v>100</v>
      </c>
      <c r="L45" s="30"/>
      <c r="M45" s="19">
        <v>16084</v>
      </c>
      <c r="N45" s="44">
        <v>104.73399752555838</v>
      </c>
    </row>
    <row r="46" spans="1:14" ht="9.75">
      <c r="A46" s="19" t="s">
        <v>62</v>
      </c>
      <c r="B46" s="19">
        <v>3503</v>
      </c>
      <c r="C46" s="46">
        <v>21.357151566882088</v>
      </c>
      <c r="D46" s="19">
        <v>10569</v>
      </c>
      <c r="E46" s="46">
        <v>64.43726374832337</v>
      </c>
      <c r="F46" s="19">
        <v>279</v>
      </c>
      <c r="G46" s="46">
        <v>1.7010120716985733</v>
      </c>
      <c r="H46" s="19">
        <v>2051</v>
      </c>
      <c r="I46" s="46">
        <v>12.504572613095963</v>
      </c>
      <c r="J46" s="19">
        <v>16402</v>
      </c>
      <c r="K46" s="72">
        <v>100</v>
      </c>
      <c r="M46" s="19">
        <v>16402</v>
      </c>
      <c r="N46" s="29">
        <v>106.80471446246013</v>
      </c>
    </row>
    <row r="47" spans="1:14" s="53" customFormat="1" ht="9.75">
      <c r="A47" s="19" t="s">
        <v>66</v>
      </c>
      <c r="B47" s="19">
        <v>3581</v>
      </c>
      <c r="C47" s="46">
        <v>21.325631252977608</v>
      </c>
      <c r="D47" s="19">
        <v>10846</v>
      </c>
      <c r="E47" s="46">
        <v>64.59028108623154</v>
      </c>
      <c r="F47" s="19">
        <v>290</v>
      </c>
      <c r="G47" s="46">
        <v>1.727012863268223</v>
      </c>
      <c r="H47" s="19">
        <v>2075</v>
      </c>
      <c r="I47" s="46">
        <v>12.35707479752263</v>
      </c>
      <c r="J47" s="19">
        <v>16792</v>
      </c>
      <c r="K47" s="72">
        <v>100</v>
      </c>
      <c r="L47" s="30"/>
      <c r="M47" s="19">
        <v>16792</v>
      </c>
      <c r="N47" s="29">
        <v>109.34427296998112</v>
      </c>
    </row>
    <row r="48" spans="1:14" s="53" customFormat="1" ht="9.75">
      <c r="A48" s="19" t="s">
        <v>67</v>
      </c>
      <c r="B48" s="19">
        <v>3831</v>
      </c>
      <c r="C48" s="46">
        <f aca="true" t="shared" si="8" ref="C48:C54">B48/J48*100</f>
        <v>22.026102455010637</v>
      </c>
      <c r="D48" s="19">
        <v>11248</v>
      </c>
      <c r="E48" s="46">
        <f aca="true" t="shared" si="9" ref="E48:E54">D48/J48*100</f>
        <v>64.66969470476629</v>
      </c>
      <c r="F48" s="19">
        <v>291</v>
      </c>
      <c r="G48" s="46">
        <f aca="true" t="shared" si="10" ref="G48:G54">F48/J48*100</f>
        <v>1.6730868740297822</v>
      </c>
      <c r="H48" s="19">
        <f>1654+274+95</f>
        <v>2023</v>
      </c>
      <c r="I48" s="46">
        <f aca="true" t="shared" si="11" ref="I48:I54">H48/J48*100</f>
        <v>11.631115966193297</v>
      </c>
      <c r="J48" s="19">
        <f aca="true" t="shared" si="12" ref="J48:K50">SUM(H48,F48,D48,B48)</f>
        <v>17393</v>
      </c>
      <c r="K48" s="72">
        <f t="shared" si="12"/>
        <v>100</v>
      </c>
      <c r="L48" s="30"/>
      <c r="M48" s="19">
        <f aca="true" t="shared" si="13" ref="M48:M54">SUM(J48)</f>
        <v>17393</v>
      </c>
      <c r="N48" s="29">
        <f>M48/M39*100</f>
        <v>113.25779774695579</v>
      </c>
    </row>
    <row r="49" spans="1:14" s="53" customFormat="1" ht="9.75">
      <c r="A49" s="19" t="s">
        <v>68</v>
      </c>
      <c r="B49" s="19">
        <v>3988</v>
      </c>
      <c r="C49" s="46">
        <f t="shared" si="8"/>
        <v>22.403235773271167</v>
      </c>
      <c r="D49" s="19">
        <v>11491</v>
      </c>
      <c r="E49" s="46">
        <f t="shared" si="9"/>
        <v>64.55255322734678</v>
      </c>
      <c r="F49" s="19">
        <v>301</v>
      </c>
      <c r="G49" s="46">
        <f t="shared" si="10"/>
        <v>1.6909162406606373</v>
      </c>
      <c r="H49" s="19">
        <f>1662+103+256</f>
        <v>2021</v>
      </c>
      <c r="I49" s="46">
        <f t="shared" si="11"/>
        <v>11.35329475872142</v>
      </c>
      <c r="J49" s="19">
        <f t="shared" si="12"/>
        <v>17801</v>
      </c>
      <c r="K49" s="72">
        <f t="shared" si="12"/>
        <v>100</v>
      </c>
      <c r="L49" s="30"/>
      <c r="M49" s="19">
        <f t="shared" si="13"/>
        <v>17801</v>
      </c>
      <c r="N49" s="29">
        <f aca="true" t="shared" si="14" ref="N49:N54">M49/$M$39*100</f>
        <v>115.91456664713161</v>
      </c>
    </row>
    <row r="50" spans="1:14" s="53" customFormat="1" ht="9.75">
      <c r="A50" s="19" t="s">
        <v>89</v>
      </c>
      <c r="B50" s="19">
        <v>4032</v>
      </c>
      <c r="C50" s="46">
        <f t="shared" si="8"/>
        <v>22.167243938644233</v>
      </c>
      <c r="D50" s="19">
        <v>11755</v>
      </c>
      <c r="E50" s="46">
        <f t="shared" si="9"/>
        <v>64.62697234592336</v>
      </c>
      <c r="F50" s="19">
        <v>318</v>
      </c>
      <c r="G50" s="46">
        <f t="shared" si="10"/>
        <v>1.748309417779977</v>
      </c>
      <c r="H50" s="19">
        <f>1702+275+107</f>
        <v>2084</v>
      </c>
      <c r="I50" s="46">
        <f t="shared" si="11"/>
        <v>11.457474297652427</v>
      </c>
      <c r="J50" s="19">
        <f t="shared" si="12"/>
        <v>18189</v>
      </c>
      <c r="K50" s="72">
        <f t="shared" si="12"/>
        <v>100</v>
      </c>
      <c r="L50" s="30"/>
      <c r="M50" s="19">
        <f t="shared" si="13"/>
        <v>18189</v>
      </c>
      <c r="N50" s="29">
        <f t="shared" si="14"/>
        <v>118.44110177769096</v>
      </c>
    </row>
    <row r="51" spans="1:14" s="53" customFormat="1" ht="9.75">
      <c r="A51" s="19" t="s">
        <v>93</v>
      </c>
      <c r="B51" s="19">
        <v>4167</v>
      </c>
      <c r="C51" s="46">
        <f t="shared" si="8"/>
        <v>22.816623774845315</v>
      </c>
      <c r="D51" s="19">
        <v>11719</v>
      </c>
      <c r="E51" s="46">
        <f t="shared" si="9"/>
        <v>64.16798992498495</v>
      </c>
      <c r="F51" s="19">
        <v>316</v>
      </c>
      <c r="G51" s="46">
        <f t="shared" si="10"/>
        <v>1.7302743251382577</v>
      </c>
      <c r="H51" s="19">
        <v>2061</v>
      </c>
      <c r="I51" s="46">
        <f t="shared" si="11"/>
        <v>11.285111975031484</v>
      </c>
      <c r="J51" s="19">
        <f aca="true" t="shared" si="15" ref="J51:K54">SUM(H51,F51,D51,B51)</f>
        <v>18263</v>
      </c>
      <c r="K51" s="72">
        <f t="shared" si="15"/>
        <v>100</v>
      </c>
      <c r="L51" s="30"/>
      <c r="M51" s="19">
        <f t="shared" si="13"/>
        <v>18263</v>
      </c>
      <c r="N51" s="29">
        <f t="shared" si="14"/>
        <v>118.92296672527188</v>
      </c>
    </row>
    <row r="52" spans="1:14" s="53" customFormat="1" ht="9.75">
      <c r="A52" s="19" t="s">
        <v>94</v>
      </c>
      <c r="B52" s="19">
        <v>4283</v>
      </c>
      <c r="C52" s="46">
        <f t="shared" si="8"/>
        <v>23.09143843001941</v>
      </c>
      <c r="D52" s="19">
        <v>11858</v>
      </c>
      <c r="E52" s="46">
        <f t="shared" si="9"/>
        <v>63.93142117748545</v>
      </c>
      <c r="F52" s="19">
        <v>301</v>
      </c>
      <c r="G52" s="46">
        <f t="shared" si="10"/>
        <v>1.6228164761699373</v>
      </c>
      <c r="H52" s="19">
        <v>2106</v>
      </c>
      <c r="I52" s="46">
        <f t="shared" si="11"/>
        <v>11.35432391632521</v>
      </c>
      <c r="J52" s="19">
        <f t="shared" si="15"/>
        <v>18548</v>
      </c>
      <c r="K52" s="72">
        <f t="shared" si="15"/>
        <v>100</v>
      </c>
      <c r="L52" s="30"/>
      <c r="M52" s="19">
        <f t="shared" si="13"/>
        <v>18548</v>
      </c>
      <c r="N52" s="29">
        <f t="shared" si="14"/>
        <v>120.77879794230644</v>
      </c>
    </row>
    <row r="53" spans="1:14" s="53" customFormat="1" ht="9.75">
      <c r="A53" s="19" t="s">
        <v>101</v>
      </c>
      <c r="B53" s="19">
        <v>4445</v>
      </c>
      <c r="C53" s="46">
        <f>B53/J53*100</f>
        <v>23.376281882724165</v>
      </c>
      <c r="D53" s="19">
        <v>12138</v>
      </c>
      <c r="E53" s="46">
        <f>D53/J53*100</f>
        <v>63.833815408887716</v>
      </c>
      <c r="F53" s="19">
        <v>293</v>
      </c>
      <c r="G53" s="46">
        <f>F53/J53*100</f>
        <v>1.5408887720220878</v>
      </c>
      <c r="H53" s="19">
        <v>2139</v>
      </c>
      <c r="I53" s="46">
        <f>H53/J53*100</f>
        <v>11.249013936366028</v>
      </c>
      <c r="J53" s="19">
        <f>SUM(H53,F53,D53,B53)</f>
        <v>19015</v>
      </c>
      <c r="K53" s="72">
        <f>SUM(I53,G53,E53,C53)</f>
        <v>100</v>
      </c>
      <c r="L53" s="30"/>
      <c r="M53" s="19">
        <f>SUM(J53)</f>
        <v>19015</v>
      </c>
      <c r="N53" s="29">
        <f t="shared" si="14"/>
        <v>123.81975646285082</v>
      </c>
    </row>
    <row r="54" spans="1:14" s="53" customFormat="1" ht="9.75">
      <c r="A54" s="19" t="s">
        <v>115</v>
      </c>
      <c r="B54" s="19">
        <v>4645</v>
      </c>
      <c r="C54" s="46">
        <f t="shared" si="8"/>
        <v>23.83640375635039</v>
      </c>
      <c r="D54" s="19">
        <v>12302</v>
      </c>
      <c r="E54" s="46">
        <f t="shared" si="9"/>
        <v>63.129265664289015</v>
      </c>
      <c r="F54" s="19">
        <v>308</v>
      </c>
      <c r="G54" s="46">
        <f t="shared" si="10"/>
        <v>1.5805408734027815</v>
      </c>
      <c r="H54" s="19">
        <f>1794+241+197</f>
        <v>2232</v>
      </c>
      <c r="I54" s="46">
        <f t="shared" si="11"/>
        <v>11.453789705957817</v>
      </c>
      <c r="J54" s="19">
        <f t="shared" si="15"/>
        <v>19487</v>
      </c>
      <c r="K54" s="72">
        <f t="shared" si="15"/>
        <v>100</v>
      </c>
      <c r="L54" s="30"/>
      <c r="M54" s="19">
        <f t="shared" si="13"/>
        <v>19487</v>
      </c>
      <c r="N54" s="29">
        <f t="shared" si="14"/>
        <v>126.89327342579931</v>
      </c>
    </row>
    <row r="55" spans="1:14" s="53" customFormat="1" ht="9.75">
      <c r="A55" s="36" t="s">
        <v>174</v>
      </c>
      <c r="B55" s="36">
        <v>4904</v>
      </c>
      <c r="C55" s="49">
        <f>B55/J55*100</f>
        <v>24.723972775397026</v>
      </c>
      <c r="D55" s="36">
        <v>12404</v>
      </c>
      <c r="E55" s="49">
        <f>D55/J55*100</f>
        <v>62.53592135114696</v>
      </c>
      <c r="F55" s="36">
        <v>297</v>
      </c>
      <c r="G55" s="49">
        <f>F55/J55*100</f>
        <v>1.4973531635996975</v>
      </c>
      <c r="H55" s="36">
        <v>2230</v>
      </c>
      <c r="I55" s="49">
        <f>H55/J55*100</f>
        <v>11.242752709856314</v>
      </c>
      <c r="J55" s="36">
        <f>SUM(H55,F55,D55,B55)</f>
        <v>19835</v>
      </c>
      <c r="K55" s="73">
        <f>SUM(I55,G55,E55,C55)</f>
        <v>100</v>
      </c>
      <c r="L55" s="30"/>
      <c r="M55" s="36">
        <f>SUM(J55)</f>
        <v>19835</v>
      </c>
      <c r="N55" s="41">
        <f>M55/$M$39*100</f>
        <v>129.15934101712574</v>
      </c>
    </row>
    <row r="56" spans="1:14" ht="9.75">
      <c r="A56" s="53"/>
      <c r="B56" s="53"/>
      <c r="C56" s="46"/>
      <c r="D56" s="53"/>
      <c r="E56" s="46"/>
      <c r="F56" s="53"/>
      <c r="G56" s="46"/>
      <c r="H56" s="53"/>
      <c r="I56" s="46"/>
      <c r="J56" s="53"/>
      <c r="K56" s="92"/>
      <c r="M56" s="53"/>
      <c r="N56" s="46"/>
    </row>
    <row r="57" spans="1:14" ht="9.75">
      <c r="A57" s="6" t="s">
        <v>84</v>
      </c>
      <c r="B57" s="7"/>
      <c r="C57" s="8"/>
      <c r="D57" s="7"/>
      <c r="E57" s="10"/>
      <c r="F57" s="9"/>
      <c r="G57" s="7"/>
      <c r="H57" s="8"/>
      <c r="I57" s="7"/>
      <c r="J57" s="7"/>
      <c r="K57" s="7"/>
      <c r="L57" s="7"/>
      <c r="M57" s="7"/>
      <c r="N57" s="7"/>
    </row>
    <row r="58" spans="1:14" ht="9.75">
      <c r="A58" s="6" t="s">
        <v>88</v>
      </c>
      <c r="B58" s="7"/>
      <c r="C58" s="8"/>
      <c r="D58" s="7"/>
      <c r="E58" s="10"/>
      <c r="F58" s="9"/>
      <c r="G58" s="7"/>
      <c r="H58" s="8"/>
      <c r="I58" s="7"/>
      <c r="J58" s="7"/>
      <c r="K58" s="7"/>
      <c r="L58" s="7"/>
      <c r="M58" s="7"/>
      <c r="N58" s="7"/>
    </row>
    <row r="60" spans="1:14" ht="9.75">
      <c r="A60" s="11"/>
      <c r="B60" s="12" t="s">
        <v>7</v>
      </c>
      <c r="C60" s="13"/>
      <c r="D60" s="12" t="s">
        <v>6</v>
      </c>
      <c r="E60" s="13"/>
      <c r="F60" s="12" t="s">
        <v>0</v>
      </c>
      <c r="G60" s="13"/>
      <c r="H60" s="12" t="s">
        <v>32</v>
      </c>
      <c r="I60" s="13"/>
      <c r="J60" s="12" t="s">
        <v>4</v>
      </c>
      <c r="K60" s="14"/>
      <c r="M60" s="12" t="s">
        <v>12</v>
      </c>
      <c r="N60" s="15"/>
    </row>
    <row r="61" spans="1:14" ht="9.75">
      <c r="A61" s="16" t="s">
        <v>13</v>
      </c>
      <c r="B61" s="17" t="s">
        <v>5</v>
      </c>
      <c r="C61" s="18"/>
      <c r="D61" s="16" t="s">
        <v>8</v>
      </c>
      <c r="E61" s="8"/>
      <c r="F61" s="19"/>
      <c r="H61" s="16" t="s">
        <v>36</v>
      </c>
      <c r="I61" s="8"/>
      <c r="J61" s="19"/>
      <c r="K61" s="20"/>
      <c r="M61" s="16" t="s">
        <v>11</v>
      </c>
      <c r="N61" s="21"/>
    </row>
    <row r="62" spans="1:14" s="81" customFormat="1" ht="9.75">
      <c r="A62" s="22"/>
      <c r="B62" s="61" t="s">
        <v>14</v>
      </c>
      <c r="C62" s="74" t="s">
        <v>15</v>
      </c>
      <c r="D62" s="61" t="s">
        <v>14</v>
      </c>
      <c r="E62" s="74" t="s">
        <v>15</v>
      </c>
      <c r="F62" s="61" t="s">
        <v>14</v>
      </c>
      <c r="G62" s="74" t="s">
        <v>15</v>
      </c>
      <c r="H62" s="61" t="s">
        <v>14</v>
      </c>
      <c r="I62" s="74" t="s">
        <v>15</v>
      </c>
      <c r="J62" s="61" t="s">
        <v>14</v>
      </c>
      <c r="K62" s="75" t="s">
        <v>15</v>
      </c>
      <c r="L62" s="26"/>
      <c r="M62" s="61" t="s">
        <v>14</v>
      </c>
      <c r="N62" s="75" t="s">
        <v>15</v>
      </c>
    </row>
    <row r="63" spans="1:14" s="53" customFormat="1" ht="9.75">
      <c r="A63" s="19" t="s">
        <v>18</v>
      </c>
      <c r="B63" s="19">
        <v>74249</v>
      </c>
      <c r="C63" s="46">
        <v>16.78136915215087</v>
      </c>
      <c r="D63" s="19">
        <v>329582</v>
      </c>
      <c r="E63" s="42">
        <v>74.49039324306305</v>
      </c>
      <c r="F63" s="19">
        <v>14147</v>
      </c>
      <c r="G63" s="42">
        <v>3.1974306643251538</v>
      </c>
      <c r="H63" s="19">
        <v>24471</v>
      </c>
      <c r="I63" s="46">
        <v>5.530806940460935</v>
      </c>
      <c r="J63" s="19">
        <v>442449</v>
      </c>
      <c r="K63" s="72">
        <v>100</v>
      </c>
      <c r="L63" s="30"/>
      <c r="M63" s="19">
        <v>442449</v>
      </c>
      <c r="N63" s="44">
        <v>98.14903958135996</v>
      </c>
    </row>
    <row r="64" spans="1:14" s="53" customFormat="1" ht="9.75">
      <c r="A64" s="19" t="s">
        <v>19</v>
      </c>
      <c r="B64" s="19">
        <v>74895</v>
      </c>
      <c r="C64" s="46">
        <v>16.68084670414354</v>
      </c>
      <c r="D64" s="19">
        <v>334864</v>
      </c>
      <c r="E64" s="46">
        <v>74.58194873805091</v>
      </c>
      <c r="F64" s="19">
        <v>14181</v>
      </c>
      <c r="G64" s="46">
        <v>3.158436305647367</v>
      </c>
      <c r="H64" s="19">
        <v>25048</v>
      </c>
      <c r="I64" s="46">
        <v>5.578768252158187</v>
      </c>
      <c r="J64" s="19">
        <v>448988</v>
      </c>
      <c r="K64" s="72">
        <v>100</v>
      </c>
      <c r="L64" s="30"/>
      <c r="M64" s="19">
        <v>448988</v>
      </c>
      <c r="N64" s="44">
        <v>99.59959449237233</v>
      </c>
    </row>
    <row r="65" spans="1:14" s="53" customFormat="1" ht="9.75">
      <c r="A65" s="19" t="s">
        <v>20</v>
      </c>
      <c r="B65" s="19">
        <v>75027</v>
      </c>
      <c r="C65" s="46">
        <v>16.60194239207642</v>
      </c>
      <c r="D65" s="19">
        <v>337616</v>
      </c>
      <c r="E65" s="46">
        <v>74.70752372670204</v>
      </c>
      <c r="F65" s="19">
        <v>14157</v>
      </c>
      <c r="G65" s="46">
        <v>3.1326548901678843</v>
      </c>
      <c r="H65" s="19">
        <v>25117</v>
      </c>
      <c r="I65" s="46">
        <v>5.557878991053667</v>
      </c>
      <c r="J65" s="19">
        <v>451917</v>
      </c>
      <c r="K65" s="72">
        <v>100</v>
      </c>
      <c r="L65" s="30"/>
      <c r="M65" s="19">
        <v>451917</v>
      </c>
      <c r="N65" s="44">
        <v>100.24933838812937</v>
      </c>
    </row>
    <row r="66" spans="1:14" s="53" customFormat="1" ht="9.75">
      <c r="A66" s="19" t="s">
        <v>21</v>
      </c>
      <c r="B66" s="19">
        <v>74452</v>
      </c>
      <c r="C66" s="46">
        <v>16.515784406590164</v>
      </c>
      <c r="D66" s="19">
        <v>337337</v>
      </c>
      <c r="E66" s="46">
        <v>74.83190732775353</v>
      </c>
      <c r="F66" s="19">
        <v>13404</v>
      </c>
      <c r="G66" s="46">
        <v>2.973426827834505</v>
      </c>
      <c r="H66" s="19">
        <v>25600</v>
      </c>
      <c r="I66" s="46">
        <v>5.678881437821794</v>
      </c>
      <c r="J66" s="19">
        <v>450793</v>
      </c>
      <c r="K66" s="72">
        <v>100</v>
      </c>
      <c r="L66" s="30"/>
      <c r="M66" s="33">
        <v>450793</v>
      </c>
      <c r="N66" s="34">
        <v>100</v>
      </c>
    </row>
    <row r="67" spans="1:14" s="53" customFormat="1" ht="9.75">
      <c r="A67" s="19" t="s">
        <v>22</v>
      </c>
      <c r="B67" s="19">
        <v>74026</v>
      </c>
      <c r="C67" s="46">
        <v>16.53196359778907</v>
      </c>
      <c r="D67" s="19">
        <v>334845</v>
      </c>
      <c r="E67" s="46">
        <v>74.77974429121768</v>
      </c>
      <c r="F67" s="19">
        <v>13568</v>
      </c>
      <c r="G67" s="46">
        <v>3.030093238791804</v>
      </c>
      <c r="H67" s="19">
        <v>25336</v>
      </c>
      <c r="I67" s="46">
        <v>5.6581988722014405</v>
      </c>
      <c r="J67" s="19">
        <v>447775</v>
      </c>
      <c r="K67" s="72">
        <v>100</v>
      </c>
      <c r="L67" s="30"/>
      <c r="M67" s="19">
        <v>447775</v>
      </c>
      <c r="N67" s="44">
        <v>99.33051311799429</v>
      </c>
    </row>
    <row r="68" spans="1:14" s="53" customFormat="1" ht="9.75">
      <c r="A68" s="19" t="s">
        <v>23</v>
      </c>
      <c r="B68" s="19">
        <v>73337</v>
      </c>
      <c r="C68" s="46">
        <v>16.597075590618896</v>
      </c>
      <c r="D68" s="19">
        <v>330828</v>
      </c>
      <c r="E68" s="46">
        <v>74.87049270481842</v>
      </c>
      <c r="F68" s="19">
        <v>13469</v>
      </c>
      <c r="G68" s="46">
        <v>3.048202287113543</v>
      </c>
      <c r="H68" s="19">
        <v>24233</v>
      </c>
      <c r="I68" s="46">
        <v>5.484229417449142</v>
      </c>
      <c r="J68" s="19">
        <v>441867</v>
      </c>
      <c r="K68" s="72">
        <v>100</v>
      </c>
      <c r="L68" s="30"/>
      <c r="M68" s="19">
        <v>441867</v>
      </c>
      <c r="N68" s="44">
        <v>98.01993376117198</v>
      </c>
    </row>
    <row r="69" spans="1:14" s="53" customFormat="1" ht="9.75">
      <c r="A69" s="19" t="s">
        <v>24</v>
      </c>
      <c r="B69" s="19">
        <v>71596</v>
      </c>
      <c r="C69" s="46">
        <v>16.420159394530128</v>
      </c>
      <c r="D69" s="19">
        <v>327187</v>
      </c>
      <c r="E69" s="46">
        <v>75.03858723697036</v>
      </c>
      <c r="F69" s="19">
        <v>13659</v>
      </c>
      <c r="G69" s="46">
        <v>3.1326185425147637</v>
      </c>
      <c r="H69" s="19">
        <v>23583</v>
      </c>
      <c r="I69" s="46">
        <v>5.408634825984748</v>
      </c>
      <c r="J69" s="19">
        <v>436025</v>
      </c>
      <c r="K69" s="72">
        <v>100</v>
      </c>
      <c r="L69" s="30"/>
      <c r="M69" s="19">
        <v>436025</v>
      </c>
      <c r="N69" s="44">
        <v>96.72399527055656</v>
      </c>
    </row>
    <row r="70" spans="1:14" s="53" customFormat="1" ht="9.75">
      <c r="A70" s="19" t="s">
        <v>25</v>
      </c>
      <c r="B70" s="19">
        <v>70336</v>
      </c>
      <c r="C70" s="46">
        <v>16.31823528456454</v>
      </c>
      <c r="D70" s="19">
        <v>323981</v>
      </c>
      <c r="E70" s="46">
        <v>75.16489686260954</v>
      </c>
      <c r="F70" s="19">
        <v>13595</v>
      </c>
      <c r="G70" s="46">
        <v>3.1540947550849485</v>
      </c>
      <c r="H70" s="19">
        <v>23115</v>
      </c>
      <c r="I70" s="29">
        <v>5.362773097740977</v>
      </c>
      <c r="J70" s="19">
        <v>431027</v>
      </c>
      <c r="K70" s="72">
        <v>100</v>
      </c>
      <c r="L70" s="30"/>
      <c r="M70" s="19">
        <v>431027</v>
      </c>
      <c r="N70" s="44">
        <v>95.61528240234432</v>
      </c>
    </row>
    <row r="71" spans="1:14" s="53" customFormat="1" ht="9.75">
      <c r="A71" s="19" t="s">
        <v>26</v>
      </c>
      <c r="B71" s="19">
        <v>69690</v>
      </c>
      <c r="C71" s="46">
        <v>16.24074238067051</v>
      </c>
      <c r="D71" s="19">
        <v>322705</v>
      </c>
      <c r="E71" s="46">
        <v>75.20402884135855</v>
      </c>
      <c r="F71" s="19">
        <v>13456</v>
      </c>
      <c r="G71" s="46">
        <v>3.135821918127456</v>
      </c>
      <c r="H71" s="19">
        <v>23255</v>
      </c>
      <c r="I71" s="29">
        <v>5.419406859843488</v>
      </c>
      <c r="J71" s="19">
        <v>429106</v>
      </c>
      <c r="K71" s="72">
        <v>100</v>
      </c>
      <c r="L71" s="30"/>
      <c r="M71" s="19">
        <v>429106</v>
      </c>
      <c r="N71" s="44">
        <v>95.18914446320152</v>
      </c>
    </row>
    <row r="72" spans="1:14" s="53" customFormat="1" ht="9.75">
      <c r="A72" s="19" t="s">
        <v>61</v>
      </c>
      <c r="B72" s="19">
        <v>69929</v>
      </c>
      <c r="C72" s="46">
        <v>16.25639583134765</v>
      </c>
      <c r="D72" s="19">
        <v>323332</v>
      </c>
      <c r="E72" s="46">
        <v>75.16499559469317</v>
      </c>
      <c r="F72" s="19">
        <v>13514</v>
      </c>
      <c r="G72" s="46">
        <v>3.141599812164226</v>
      </c>
      <c r="H72" s="19">
        <v>23388</v>
      </c>
      <c r="I72" s="46">
        <v>5.437008761794948</v>
      </c>
      <c r="J72" s="19">
        <v>430163</v>
      </c>
      <c r="K72" s="72">
        <v>100</v>
      </c>
      <c r="L72" s="30"/>
      <c r="M72" s="19">
        <v>430163</v>
      </c>
      <c r="N72" s="44">
        <v>95.42362015381782</v>
      </c>
    </row>
    <row r="73" spans="1:14" ht="9.75">
      <c r="A73" s="19" t="s">
        <v>62</v>
      </c>
      <c r="B73" s="19">
        <v>71976</v>
      </c>
      <c r="C73" s="46">
        <v>16.516553039255957</v>
      </c>
      <c r="D73" s="19">
        <v>327337</v>
      </c>
      <c r="E73" s="46">
        <v>75.11502337183126</v>
      </c>
      <c r="F73" s="19">
        <v>13616</v>
      </c>
      <c r="G73" s="46">
        <v>3.124505198712197</v>
      </c>
      <c r="H73" s="19">
        <v>22852</v>
      </c>
      <c r="I73" s="46">
        <v>5.243918390200582</v>
      </c>
      <c r="J73" s="19">
        <v>435781</v>
      </c>
      <c r="K73" s="72">
        <v>100</v>
      </c>
      <c r="M73" s="19">
        <v>435781</v>
      </c>
      <c r="N73" s="29">
        <v>96.66986843185231</v>
      </c>
    </row>
    <row r="74" spans="1:14" s="53" customFormat="1" ht="9.75">
      <c r="A74" s="19" t="s">
        <v>66</v>
      </c>
      <c r="B74" s="19">
        <v>74072</v>
      </c>
      <c r="C74" s="46">
        <v>16.656098076516592</v>
      </c>
      <c r="D74" s="19">
        <v>333559</v>
      </c>
      <c r="E74" s="46">
        <v>75.00528429507504</v>
      </c>
      <c r="F74" s="19">
        <v>13951</v>
      </c>
      <c r="G74" s="46">
        <v>3.137072365610257</v>
      </c>
      <c r="H74" s="19">
        <v>23132</v>
      </c>
      <c r="I74" s="46">
        <v>5.201545262798113</v>
      </c>
      <c r="J74" s="19">
        <v>444714</v>
      </c>
      <c r="K74" s="72">
        <v>100</v>
      </c>
      <c r="L74" s="30"/>
      <c r="M74" s="19">
        <v>444714</v>
      </c>
      <c r="N74" s="29">
        <v>98.65148748982348</v>
      </c>
    </row>
    <row r="75" spans="1:14" s="53" customFormat="1" ht="9.75">
      <c r="A75" s="19" t="s">
        <v>67</v>
      </c>
      <c r="B75" s="19">
        <f aca="true" t="shared" si="16" ref="B75:B82">SUM(B48,B21)</f>
        <v>75298</v>
      </c>
      <c r="C75" s="46">
        <f aca="true" t="shared" si="17" ref="C75:C81">B75/J75*100</f>
        <v>16.64261196487498</v>
      </c>
      <c r="D75" s="19">
        <f aca="true" t="shared" si="18" ref="D75:D82">SUM(D48,D21)</f>
        <v>339908</v>
      </c>
      <c r="E75" s="46">
        <f aca="true" t="shared" si="19" ref="E75:E81">D75/J75*100</f>
        <v>75.12758569625653</v>
      </c>
      <c r="F75" s="19">
        <f aca="true" t="shared" si="20" ref="F75:F82">SUM(F48,F21)</f>
        <v>14054</v>
      </c>
      <c r="G75" s="46">
        <f aca="true" t="shared" si="21" ref="G75:G81">F75/J75*100</f>
        <v>3.106261368885667</v>
      </c>
      <c r="H75" s="19">
        <f aca="true" t="shared" si="22" ref="H75:H82">SUM(H48,H21)</f>
        <v>23181</v>
      </c>
      <c r="I75" s="46">
        <f aca="true" t="shared" si="23" ref="I75:I81">H75/J75*100</f>
        <v>5.123540969982827</v>
      </c>
      <c r="J75" s="19">
        <f aca="true" t="shared" si="24" ref="J75:K77">SUM(H75,F75,D75,B75)</f>
        <v>452441</v>
      </c>
      <c r="K75" s="72">
        <f t="shared" si="24"/>
        <v>100</v>
      </c>
      <c r="L75" s="30"/>
      <c r="M75" s="19">
        <f aca="true" t="shared" si="25" ref="M75:M81">SUM(J75)</f>
        <v>452441</v>
      </c>
      <c r="N75" s="29">
        <f>M75/M66*100</f>
        <v>100.36557799255978</v>
      </c>
    </row>
    <row r="76" spans="1:14" s="53" customFormat="1" ht="9.75">
      <c r="A76" s="19" t="s">
        <v>68</v>
      </c>
      <c r="B76" s="19">
        <f t="shared" si="16"/>
        <v>76311</v>
      </c>
      <c r="C76" s="46">
        <f t="shared" si="17"/>
        <v>16.685434163257543</v>
      </c>
      <c r="D76" s="19">
        <f t="shared" si="18"/>
        <v>344092</v>
      </c>
      <c r="E76" s="46">
        <f t="shared" si="19"/>
        <v>75.2358691683193</v>
      </c>
      <c r="F76" s="19">
        <f t="shared" si="20"/>
        <v>13912</v>
      </c>
      <c r="G76" s="46">
        <f t="shared" si="21"/>
        <v>3.0418650008418044</v>
      </c>
      <c r="H76" s="19">
        <f t="shared" si="22"/>
        <v>23036</v>
      </c>
      <c r="I76" s="46">
        <f t="shared" si="23"/>
        <v>5.036831667581354</v>
      </c>
      <c r="J76" s="19">
        <f t="shared" si="24"/>
        <v>457351</v>
      </c>
      <c r="K76" s="72">
        <f t="shared" si="24"/>
        <v>100</v>
      </c>
      <c r="L76" s="30"/>
      <c r="M76" s="19">
        <f t="shared" si="25"/>
        <v>457351</v>
      </c>
      <c r="N76" s="29">
        <f aca="true" t="shared" si="26" ref="N76:N81">M76/$M$66*100</f>
        <v>101.45476970582949</v>
      </c>
    </row>
    <row r="77" spans="1:14" s="53" customFormat="1" ht="9.75">
      <c r="A77" s="19" t="s">
        <v>89</v>
      </c>
      <c r="B77" s="19">
        <f t="shared" si="16"/>
        <v>76528</v>
      </c>
      <c r="C77" s="46">
        <f t="shared" si="17"/>
        <v>16.726444559556047</v>
      </c>
      <c r="D77" s="19">
        <f t="shared" si="18"/>
        <v>344332</v>
      </c>
      <c r="E77" s="46">
        <f t="shared" si="19"/>
        <v>75.25938359921928</v>
      </c>
      <c r="F77" s="19">
        <f t="shared" si="20"/>
        <v>14034</v>
      </c>
      <c r="G77" s="46">
        <f t="shared" si="21"/>
        <v>3.067359959084382</v>
      </c>
      <c r="H77" s="19">
        <f t="shared" si="22"/>
        <v>22633</v>
      </c>
      <c r="I77" s="46">
        <f t="shared" si="23"/>
        <v>4.946811882140289</v>
      </c>
      <c r="J77" s="19">
        <f t="shared" si="24"/>
        <v>457527</v>
      </c>
      <c r="K77" s="72">
        <f t="shared" si="24"/>
        <v>99.99999999999999</v>
      </c>
      <c r="L77" s="30"/>
      <c r="M77" s="19">
        <f t="shared" si="25"/>
        <v>457527</v>
      </c>
      <c r="N77" s="29">
        <f t="shared" si="26"/>
        <v>101.49381201571452</v>
      </c>
    </row>
    <row r="78" spans="1:14" s="53" customFormat="1" ht="9.75">
      <c r="A78" s="19" t="s">
        <v>93</v>
      </c>
      <c r="B78" s="19">
        <f t="shared" si="16"/>
        <v>76459</v>
      </c>
      <c r="C78" s="46">
        <f t="shared" si="17"/>
        <v>16.746098147523533</v>
      </c>
      <c r="D78" s="19">
        <f t="shared" si="18"/>
        <v>343418</v>
      </c>
      <c r="E78" s="46">
        <f t="shared" si="19"/>
        <v>75.21562580763856</v>
      </c>
      <c r="F78" s="19">
        <f t="shared" si="20"/>
        <v>14223</v>
      </c>
      <c r="G78" s="46">
        <f t="shared" si="21"/>
        <v>3.1151303829794688</v>
      </c>
      <c r="H78" s="19">
        <f t="shared" si="22"/>
        <v>22478</v>
      </c>
      <c r="I78" s="46">
        <f t="shared" si="23"/>
        <v>4.923145661858434</v>
      </c>
      <c r="J78" s="19">
        <f aca="true" t="shared" si="27" ref="J78:K81">SUM(H78,F78,D78,B78)</f>
        <v>456578</v>
      </c>
      <c r="K78" s="72">
        <f t="shared" si="27"/>
        <v>100</v>
      </c>
      <c r="L78" s="30"/>
      <c r="M78" s="19">
        <f t="shared" si="25"/>
        <v>456578</v>
      </c>
      <c r="N78" s="29">
        <f t="shared" si="26"/>
        <v>101.28329410616404</v>
      </c>
    </row>
    <row r="79" spans="1:14" s="53" customFormat="1" ht="9.75">
      <c r="A79" s="19" t="s">
        <v>94</v>
      </c>
      <c r="B79" s="19">
        <f t="shared" si="16"/>
        <v>76632</v>
      </c>
      <c r="C79" s="46">
        <f t="shared" si="17"/>
        <v>16.853532265655584</v>
      </c>
      <c r="D79" s="19">
        <f t="shared" si="18"/>
        <v>341319</v>
      </c>
      <c r="E79" s="46">
        <f t="shared" si="19"/>
        <v>75.06564854605516</v>
      </c>
      <c r="F79" s="19">
        <f t="shared" si="20"/>
        <v>14278</v>
      </c>
      <c r="G79" s="46">
        <f t="shared" si="21"/>
        <v>3.1401338042727636</v>
      </c>
      <c r="H79" s="19">
        <f t="shared" si="22"/>
        <v>22465</v>
      </c>
      <c r="I79" s="46">
        <f t="shared" si="23"/>
        <v>4.940685384016503</v>
      </c>
      <c r="J79" s="19">
        <f t="shared" si="27"/>
        <v>454694</v>
      </c>
      <c r="K79" s="72">
        <f t="shared" si="27"/>
        <v>100.00000000000001</v>
      </c>
      <c r="L79" s="30"/>
      <c r="M79" s="19">
        <f t="shared" si="25"/>
        <v>454694</v>
      </c>
      <c r="N79" s="29">
        <f t="shared" si="26"/>
        <v>100.86536392534933</v>
      </c>
    </row>
    <row r="80" spans="1:14" s="53" customFormat="1" ht="9.75">
      <c r="A80" s="19" t="s">
        <v>113</v>
      </c>
      <c r="B80" s="19">
        <f t="shared" si="16"/>
        <v>77448</v>
      </c>
      <c r="C80" s="46">
        <f>B80/J80*100</f>
        <v>17.258222657990906</v>
      </c>
      <c r="D80" s="19">
        <f t="shared" si="18"/>
        <v>335863</v>
      </c>
      <c r="E80" s="46">
        <f>D80/J80*100</f>
        <v>74.84245476423924</v>
      </c>
      <c r="F80" s="19">
        <f t="shared" si="20"/>
        <v>13794</v>
      </c>
      <c r="G80" s="46">
        <f>F80/J80*100</f>
        <v>3.07380336928425</v>
      </c>
      <c r="H80" s="19">
        <f t="shared" si="22"/>
        <v>21655</v>
      </c>
      <c r="I80" s="46">
        <f>H80/J80*100</f>
        <v>4.825519208485605</v>
      </c>
      <c r="J80" s="19">
        <f>SUM(H80,F80,D80,B80)</f>
        <v>448760</v>
      </c>
      <c r="K80" s="72">
        <f>SUM(I80,G80,E80,C80)</f>
        <v>100</v>
      </c>
      <c r="L80" s="30"/>
      <c r="M80" s="19">
        <f>SUM(J80)</f>
        <v>448760</v>
      </c>
      <c r="N80" s="29">
        <f t="shared" si="26"/>
        <v>99.54901695456672</v>
      </c>
    </row>
    <row r="81" spans="1:14" s="53" customFormat="1" ht="9.75">
      <c r="A81" s="19" t="s">
        <v>115</v>
      </c>
      <c r="B81" s="19">
        <f t="shared" si="16"/>
        <v>77545</v>
      </c>
      <c r="C81" s="46">
        <f t="shared" si="17"/>
        <v>17.45302234716086</v>
      </c>
      <c r="D81" s="19">
        <f t="shared" si="18"/>
        <v>331866</v>
      </c>
      <c r="E81" s="46">
        <f t="shared" si="19"/>
        <v>74.69294879441468</v>
      </c>
      <c r="F81" s="19">
        <f t="shared" si="20"/>
        <v>13598</v>
      </c>
      <c r="G81" s="46">
        <f t="shared" si="21"/>
        <v>3.0604964585298005</v>
      </c>
      <c r="H81" s="19">
        <f t="shared" si="22"/>
        <v>21298</v>
      </c>
      <c r="I81" s="46">
        <f t="shared" si="23"/>
        <v>4.7935323998946675</v>
      </c>
      <c r="J81" s="19">
        <f t="shared" si="27"/>
        <v>444307</v>
      </c>
      <c r="K81" s="72">
        <f t="shared" si="27"/>
        <v>100</v>
      </c>
      <c r="L81" s="30"/>
      <c r="M81" s="19">
        <f t="shared" si="25"/>
        <v>444307</v>
      </c>
      <c r="N81" s="29">
        <f t="shared" si="26"/>
        <v>98.56120214821436</v>
      </c>
    </row>
    <row r="82" spans="1:14" s="53" customFormat="1" ht="9.75">
      <c r="A82" s="36" t="s">
        <v>174</v>
      </c>
      <c r="B82" s="36">
        <f t="shared" si="16"/>
        <v>77631</v>
      </c>
      <c r="C82" s="49">
        <f>B82/J82*100</f>
        <v>17.62258240261509</v>
      </c>
      <c r="D82" s="36">
        <f t="shared" si="18"/>
        <v>328304</v>
      </c>
      <c r="E82" s="49">
        <f>D82/J82*100</f>
        <v>74.52646871878689</v>
      </c>
      <c r="F82" s="36">
        <f t="shared" si="20"/>
        <v>13523</v>
      </c>
      <c r="G82" s="49">
        <f>F82/J82*100</f>
        <v>3.0697811677108873</v>
      </c>
      <c r="H82" s="36">
        <f t="shared" si="22"/>
        <v>21062</v>
      </c>
      <c r="I82" s="49">
        <f>H82/J82*100</f>
        <v>4.781167710887133</v>
      </c>
      <c r="J82" s="36">
        <f>SUM(H82,F82,D82,B82)</f>
        <v>440520</v>
      </c>
      <c r="K82" s="73">
        <f>SUM(I82,G82,E82,C82)</f>
        <v>100</v>
      </c>
      <c r="L82" s="30"/>
      <c r="M82" s="36">
        <f>SUM(J82)</f>
        <v>440520</v>
      </c>
      <c r="N82" s="41">
        <f>M82/$M$66*100</f>
        <v>97.72112699176783</v>
      </c>
    </row>
    <row r="83" spans="1:14" ht="9.75">
      <c r="A83" s="53"/>
      <c r="B83" s="53"/>
      <c r="C83" s="46"/>
      <c r="D83" s="53"/>
      <c r="E83" s="46"/>
      <c r="F83" s="53"/>
      <c r="G83" s="46"/>
      <c r="H83" s="53"/>
      <c r="I83" s="46"/>
      <c r="J83" s="53"/>
      <c r="K83" s="92"/>
      <c r="M83" s="53"/>
      <c r="N83" s="46"/>
    </row>
    <row r="84" ht="10.5" customHeight="1">
      <c r="A84" s="5" t="s">
        <v>69</v>
      </c>
    </row>
    <row r="85" ht="10.5" customHeight="1">
      <c r="A85" s="5" t="s">
        <v>27</v>
      </c>
    </row>
    <row r="86" ht="10.5" customHeight="1">
      <c r="A86" s="5" t="s">
        <v>28</v>
      </c>
    </row>
    <row r="87" ht="10.5" customHeight="1">
      <c r="A87" s="5" t="s">
        <v>29</v>
      </c>
    </row>
    <row r="88" ht="9.75">
      <c r="A88" s="2" t="s">
        <v>70</v>
      </c>
    </row>
    <row r="89" spans="1:14" ht="21.75" customHeight="1">
      <c r="A89" s="456" t="s">
        <v>116</v>
      </c>
      <c r="B89" s="456"/>
      <c r="C89" s="456"/>
      <c r="D89" s="456"/>
      <c r="E89" s="456"/>
      <c r="F89" s="456"/>
      <c r="G89" s="456"/>
      <c r="H89" s="456"/>
      <c r="I89" s="456"/>
      <c r="J89" s="456"/>
      <c r="K89" s="456"/>
      <c r="L89" s="456"/>
      <c r="M89" s="456"/>
      <c r="N89" s="456"/>
    </row>
  </sheetData>
  <sheetProtection/>
  <mergeCells count="2">
    <mergeCell ref="H7:I7"/>
    <mergeCell ref="A89:N89"/>
  </mergeCells>
  <printOptions horizontalCentered="1"/>
  <pageMargins left="0.3937007874015748" right="0.3937007874015748" top="0.7874015748031497" bottom="0.5905511811023623" header="0.5118110236220472" footer="0.5118110236220472"/>
  <pageSetup fitToHeight="1" fitToWidth="1" horizontalDpi="600" verticalDpi="600" orientation="portrait" paperSize="9" scale="78" r:id="rId1"/>
  <headerFooter alignWithMargins="0">
    <oddFooter>&amp;R&amp;A</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O89"/>
  <sheetViews>
    <sheetView zoomScalePageLayoutView="0" workbookViewId="0" topLeftCell="A1">
      <selection activeCell="Q18" sqref="Q18"/>
    </sheetView>
  </sheetViews>
  <sheetFormatPr defaultColWidth="9.140625" defaultRowHeight="12.75"/>
  <cols>
    <col min="1" max="1" width="11.7109375" style="82" customWidth="1"/>
    <col min="2" max="12" width="6.7109375" style="82" customWidth="1"/>
    <col min="13" max="13" width="2.8515625" style="82" customWidth="1"/>
    <col min="14" max="15" width="6.7109375" style="82" customWidth="1"/>
    <col min="16" max="16384" width="9.140625" style="82" customWidth="1"/>
  </cols>
  <sheetData>
    <row r="1" spans="1:15" ht="12.75">
      <c r="A1" s="96" t="s">
        <v>173</v>
      </c>
      <c r="B1" s="5"/>
      <c r="C1" s="5"/>
      <c r="D1" s="5"/>
      <c r="E1" s="5"/>
      <c r="F1" s="5"/>
      <c r="G1" s="5"/>
      <c r="H1" s="5"/>
      <c r="I1" s="5"/>
      <c r="J1" s="5"/>
      <c r="K1" s="5"/>
      <c r="L1" s="5"/>
      <c r="M1" s="5"/>
      <c r="N1" s="5"/>
      <c r="O1" s="5"/>
    </row>
    <row r="2" spans="1:15" ht="9.75" customHeight="1">
      <c r="A2" s="83"/>
      <c r="B2" s="5"/>
      <c r="C2" s="5"/>
      <c r="D2" s="5"/>
      <c r="E2" s="5"/>
      <c r="F2" s="5"/>
      <c r="G2" s="5"/>
      <c r="H2" s="5"/>
      <c r="I2" s="5"/>
      <c r="J2" s="5"/>
      <c r="K2" s="5"/>
      <c r="L2" s="5"/>
      <c r="M2" s="5"/>
      <c r="N2" s="5"/>
      <c r="O2" s="5"/>
    </row>
    <row r="3" spans="1:15" ht="12.75">
      <c r="A3" s="6" t="s">
        <v>308</v>
      </c>
      <c r="B3" s="7"/>
      <c r="C3" s="7"/>
      <c r="D3" s="7"/>
      <c r="E3" s="7"/>
      <c r="F3" s="7"/>
      <c r="G3" s="9"/>
      <c r="H3" s="9"/>
      <c r="I3" s="9"/>
      <c r="J3" s="84"/>
      <c r="K3" s="84"/>
      <c r="L3" s="84"/>
      <c r="M3" s="84"/>
      <c r="N3" s="84"/>
      <c r="O3" s="84"/>
    </row>
    <row r="4" spans="1:15" ht="12.75">
      <c r="A4" s="6" t="s">
        <v>88</v>
      </c>
      <c r="B4" s="7"/>
      <c r="C4" s="7"/>
      <c r="D4" s="7"/>
      <c r="E4" s="7"/>
      <c r="F4" s="7"/>
      <c r="G4" s="9"/>
      <c r="H4" s="9"/>
      <c r="I4" s="9"/>
      <c r="J4" s="84"/>
      <c r="K4" s="84"/>
      <c r="L4" s="84"/>
      <c r="M4" s="84"/>
      <c r="N4" s="84"/>
      <c r="O4" s="84"/>
    </row>
    <row r="5" spans="1:15" ht="8.25" customHeight="1">
      <c r="A5" s="2"/>
      <c r="B5" s="2"/>
      <c r="C5" s="2"/>
      <c r="D5" s="2"/>
      <c r="E5" s="2"/>
      <c r="F5" s="2"/>
      <c r="G5" s="2"/>
      <c r="H5" s="2"/>
      <c r="I5" s="2"/>
      <c r="J5" s="2"/>
      <c r="K5" s="2"/>
      <c r="L5" s="2"/>
      <c r="M5" s="5"/>
      <c r="N5" s="5"/>
      <c r="O5" s="5"/>
    </row>
    <row r="6" spans="1:15" ht="12.75">
      <c r="A6" s="11"/>
      <c r="B6" s="12" t="s">
        <v>7</v>
      </c>
      <c r="C6" s="13"/>
      <c r="D6" s="12" t="s">
        <v>6</v>
      </c>
      <c r="E6" s="54"/>
      <c r="F6" s="12" t="s">
        <v>0</v>
      </c>
      <c r="G6" s="54"/>
      <c r="H6" s="12" t="s">
        <v>64</v>
      </c>
      <c r="I6" s="54"/>
      <c r="J6" s="11"/>
      <c r="K6" s="85" t="s">
        <v>4</v>
      </c>
      <c r="L6" s="86"/>
      <c r="M6" s="5"/>
      <c r="N6" s="12" t="s">
        <v>30</v>
      </c>
      <c r="O6" s="56"/>
    </row>
    <row r="7" spans="1:15" ht="12.75">
      <c r="A7" s="57" t="s">
        <v>13</v>
      </c>
      <c r="B7" s="17" t="s">
        <v>5</v>
      </c>
      <c r="C7" s="18"/>
      <c r="D7" s="16" t="s">
        <v>8</v>
      </c>
      <c r="E7" s="7"/>
      <c r="F7" s="19"/>
      <c r="G7" s="2"/>
      <c r="H7" s="16" t="s">
        <v>65</v>
      </c>
      <c r="I7" s="7"/>
      <c r="J7" s="19"/>
      <c r="K7" s="53"/>
      <c r="L7" s="58"/>
      <c r="M7" s="5"/>
      <c r="N7" s="59" t="s">
        <v>31</v>
      </c>
      <c r="O7" s="60"/>
    </row>
    <row r="8" spans="1:15" ht="12.75">
      <c r="A8" s="22"/>
      <c r="B8" s="61" t="s">
        <v>2</v>
      </c>
      <c r="C8" s="62" t="s">
        <v>3</v>
      </c>
      <c r="D8" s="61" t="s">
        <v>2</v>
      </c>
      <c r="E8" s="62" t="s">
        <v>3</v>
      </c>
      <c r="F8" s="61" t="s">
        <v>2</v>
      </c>
      <c r="G8" s="62" t="s">
        <v>3</v>
      </c>
      <c r="H8" s="61" t="s">
        <v>2</v>
      </c>
      <c r="I8" s="62" t="s">
        <v>3</v>
      </c>
      <c r="J8" s="61" t="s">
        <v>2</v>
      </c>
      <c r="K8" s="62" t="s">
        <v>3</v>
      </c>
      <c r="L8" s="63" t="s">
        <v>4</v>
      </c>
      <c r="M8" s="5"/>
      <c r="N8" s="61" t="s">
        <v>2</v>
      </c>
      <c r="O8" s="63" t="s">
        <v>3</v>
      </c>
    </row>
    <row r="9" spans="1:15" ht="12.75">
      <c r="A9" s="19" t="s">
        <v>18</v>
      </c>
      <c r="B9" s="19">
        <v>37140</v>
      </c>
      <c r="C9" s="53">
        <v>34529</v>
      </c>
      <c r="D9" s="19">
        <v>157605</v>
      </c>
      <c r="E9" s="53">
        <v>162933</v>
      </c>
      <c r="F9" s="19">
        <v>9601</v>
      </c>
      <c r="G9" s="53">
        <v>4279</v>
      </c>
      <c r="H9" s="19">
        <v>13780</v>
      </c>
      <c r="I9" s="53">
        <v>8360</v>
      </c>
      <c r="J9" s="19">
        <v>218126</v>
      </c>
      <c r="K9" s="53">
        <v>210101</v>
      </c>
      <c r="L9" s="58">
        <v>428227</v>
      </c>
      <c r="M9" s="32"/>
      <c r="N9" s="64">
        <v>50.937003038108294</v>
      </c>
      <c r="O9" s="29">
        <v>49.062996961891706</v>
      </c>
    </row>
    <row r="10" spans="1:15" s="87" customFormat="1" ht="12.75">
      <c r="A10" s="19" t="s">
        <v>19</v>
      </c>
      <c r="B10" s="19">
        <v>37269</v>
      </c>
      <c r="C10" s="53">
        <v>34962</v>
      </c>
      <c r="D10" s="19">
        <v>160093</v>
      </c>
      <c r="E10" s="53">
        <v>165470</v>
      </c>
      <c r="F10" s="19">
        <v>9526</v>
      </c>
      <c r="G10" s="53">
        <v>4384</v>
      </c>
      <c r="H10" s="19">
        <v>14084</v>
      </c>
      <c r="I10" s="53">
        <v>8642</v>
      </c>
      <c r="J10" s="19">
        <v>220972</v>
      </c>
      <c r="K10" s="53">
        <v>213458</v>
      </c>
      <c r="L10" s="58">
        <v>434430</v>
      </c>
      <c r="M10" s="30"/>
      <c r="N10" s="64">
        <v>50.86481136201459</v>
      </c>
      <c r="O10" s="29">
        <v>49.13518863798541</v>
      </c>
    </row>
    <row r="11" spans="1:15" s="87" customFormat="1" ht="12.75">
      <c r="A11" s="19" t="s">
        <v>20</v>
      </c>
      <c r="B11" s="19">
        <v>37253</v>
      </c>
      <c r="C11" s="53">
        <v>35089</v>
      </c>
      <c r="D11" s="19">
        <v>161220</v>
      </c>
      <c r="E11" s="53">
        <v>166805</v>
      </c>
      <c r="F11" s="19">
        <v>9439</v>
      </c>
      <c r="G11" s="53">
        <v>4447</v>
      </c>
      <c r="H11" s="19">
        <v>14107</v>
      </c>
      <c r="I11" s="53">
        <v>8596</v>
      </c>
      <c r="J11" s="19">
        <v>222019</v>
      </c>
      <c r="K11" s="53">
        <v>214937</v>
      </c>
      <c r="L11" s="58">
        <v>436956</v>
      </c>
      <c r="M11" s="30"/>
      <c r="N11" s="64">
        <v>50.81037907706955</v>
      </c>
      <c r="O11" s="29">
        <v>49.18962092293045</v>
      </c>
    </row>
    <row r="12" spans="1:15" s="87" customFormat="1" ht="12.75">
      <c r="A12" s="19" t="s">
        <v>21</v>
      </c>
      <c r="B12" s="19">
        <v>36689</v>
      </c>
      <c r="C12" s="53">
        <v>34992</v>
      </c>
      <c r="D12" s="19">
        <v>160853</v>
      </c>
      <c r="E12" s="53">
        <v>166558</v>
      </c>
      <c r="F12" s="19">
        <v>9069</v>
      </c>
      <c r="G12" s="53">
        <v>4182</v>
      </c>
      <c r="H12" s="19">
        <v>14426</v>
      </c>
      <c r="I12" s="53">
        <v>8667</v>
      </c>
      <c r="J12" s="19">
        <v>221037</v>
      </c>
      <c r="K12" s="53">
        <v>214399</v>
      </c>
      <c r="L12" s="58">
        <v>435436</v>
      </c>
      <c r="M12" s="30"/>
      <c r="N12" s="64">
        <v>50.76222452897785</v>
      </c>
      <c r="O12" s="29">
        <v>49.23777547102215</v>
      </c>
    </row>
    <row r="13" spans="1:15" s="87" customFormat="1" ht="12.75">
      <c r="A13" s="19" t="s">
        <v>22</v>
      </c>
      <c r="B13" s="19">
        <v>36158</v>
      </c>
      <c r="C13" s="53">
        <v>34989</v>
      </c>
      <c r="D13" s="19">
        <v>159879</v>
      </c>
      <c r="E13" s="53">
        <v>165004</v>
      </c>
      <c r="F13" s="19">
        <v>9081</v>
      </c>
      <c r="G13" s="53">
        <v>4190</v>
      </c>
      <c r="H13" s="19">
        <v>14559</v>
      </c>
      <c r="I13" s="53">
        <v>8367</v>
      </c>
      <c r="J13" s="19">
        <v>219677</v>
      </c>
      <c r="K13" s="53">
        <v>212550</v>
      </c>
      <c r="L13" s="58">
        <v>432227</v>
      </c>
      <c r="M13" s="30"/>
      <c r="N13" s="64">
        <v>50.82445104077256</v>
      </c>
      <c r="O13" s="29">
        <v>49.17554895922744</v>
      </c>
    </row>
    <row r="14" spans="1:15" s="87" customFormat="1" ht="12.75">
      <c r="A14" s="19" t="s">
        <v>23</v>
      </c>
      <c r="B14" s="19">
        <v>35708</v>
      </c>
      <c r="C14" s="53">
        <v>34470</v>
      </c>
      <c r="D14" s="19">
        <v>157659</v>
      </c>
      <c r="E14" s="53">
        <v>163193</v>
      </c>
      <c r="F14" s="19">
        <v>8943</v>
      </c>
      <c r="G14" s="53">
        <v>4226</v>
      </c>
      <c r="H14" s="19">
        <v>13670</v>
      </c>
      <c r="I14" s="53">
        <v>8351</v>
      </c>
      <c r="J14" s="19">
        <v>215980</v>
      </c>
      <c r="K14" s="53">
        <v>210240</v>
      </c>
      <c r="L14" s="58">
        <v>426220</v>
      </c>
      <c r="M14" s="30"/>
      <c r="N14" s="64">
        <v>50.67336117498006</v>
      </c>
      <c r="O14" s="29">
        <v>49.32663882501994</v>
      </c>
    </row>
    <row r="15" spans="1:15" s="87" customFormat="1" ht="12.75">
      <c r="A15" s="19" t="s">
        <v>24</v>
      </c>
      <c r="B15" s="19">
        <v>34675</v>
      </c>
      <c r="C15" s="53">
        <v>33762</v>
      </c>
      <c r="D15" s="19">
        <v>156132</v>
      </c>
      <c r="E15" s="53">
        <v>161010</v>
      </c>
      <c r="F15" s="19">
        <v>9073</v>
      </c>
      <c r="G15" s="53">
        <v>4288</v>
      </c>
      <c r="H15" s="19">
        <v>13156</v>
      </c>
      <c r="I15" s="53">
        <v>8270</v>
      </c>
      <c r="J15" s="19">
        <v>213036</v>
      </c>
      <c r="K15" s="53">
        <v>207330</v>
      </c>
      <c r="L15" s="58">
        <v>420366</v>
      </c>
      <c r="M15" s="30"/>
      <c r="N15" s="64">
        <v>50.678694280698245</v>
      </c>
      <c r="O15" s="29">
        <v>49.32130571930175</v>
      </c>
    </row>
    <row r="16" spans="1:15" s="87" customFormat="1" ht="12.75">
      <c r="A16" s="19" t="s">
        <v>25</v>
      </c>
      <c r="B16" s="19">
        <v>33801</v>
      </c>
      <c r="C16" s="53">
        <v>33316</v>
      </c>
      <c r="D16" s="19">
        <v>154711</v>
      </c>
      <c r="E16" s="53">
        <v>159171</v>
      </c>
      <c r="F16" s="19">
        <v>9087</v>
      </c>
      <c r="G16" s="53">
        <v>4190</v>
      </c>
      <c r="H16" s="19">
        <v>12856</v>
      </c>
      <c r="I16" s="53">
        <v>8121</v>
      </c>
      <c r="J16" s="19">
        <v>210455</v>
      </c>
      <c r="K16" s="53">
        <v>204798</v>
      </c>
      <c r="L16" s="58">
        <v>415253</v>
      </c>
      <c r="M16" s="30"/>
      <c r="N16" s="64">
        <v>50.68115100914382</v>
      </c>
      <c r="O16" s="29">
        <v>49.31884899085618</v>
      </c>
    </row>
    <row r="17" spans="1:15" s="87" customFormat="1" ht="12.75">
      <c r="A17" s="19" t="s">
        <v>26</v>
      </c>
      <c r="B17" s="19">
        <v>33358</v>
      </c>
      <c r="C17" s="53">
        <v>33066</v>
      </c>
      <c r="D17" s="19">
        <v>154075</v>
      </c>
      <c r="E17" s="53">
        <v>158585</v>
      </c>
      <c r="F17" s="19">
        <v>8940</v>
      </c>
      <c r="G17" s="53">
        <v>4208</v>
      </c>
      <c r="H17" s="19">
        <v>12993</v>
      </c>
      <c r="I17" s="53">
        <v>8118</v>
      </c>
      <c r="J17" s="19">
        <v>209366</v>
      </c>
      <c r="K17" s="53">
        <v>203977</v>
      </c>
      <c r="L17" s="58">
        <v>413343</v>
      </c>
      <c r="M17" s="30"/>
      <c r="N17" s="64">
        <v>50.65187991571165</v>
      </c>
      <c r="O17" s="29">
        <v>49.34812008428835</v>
      </c>
    </row>
    <row r="18" spans="1:15" s="87" customFormat="1" ht="12.75">
      <c r="A18" s="19" t="s">
        <v>61</v>
      </c>
      <c r="B18" s="19">
        <v>33441</v>
      </c>
      <c r="C18" s="53">
        <v>33238</v>
      </c>
      <c r="D18" s="19">
        <v>154235</v>
      </c>
      <c r="E18" s="53">
        <v>158773</v>
      </c>
      <c r="F18" s="19">
        <v>8934</v>
      </c>
      <c r="G18" s="53">
        <v>4279</v>
      </c>
      <c r="H18" s="19">
        <v>12914</v>
      </c>
      <c r="I18" s="53">
        <v>8265</v>
      </c>
      <c r="J18" s="19">
        <v>209524</v>
      </c>
      <c r="K18" s="53">
        <v>204555</v>
      </c>
      <c r="L18" s="58">
        <v>414079</v>
      </c>
      <c r="M18" s="30"/>
      <c r="N18" s="64">
        <v>50.600006278995075</v>
      </c>
      <c r="O18" s="29">
        <v>49.39999372100493</v>
      </c>
    </row>
    <row r="19" spans="1:15" ht="12.75">
      <c r="A19" s="19" t="s">
        <v>62</v>
      </c>
      <c r="B19" s="19">
        <v>34175</v>
      </c>
      <c r="C19" s="53">
        <v>34298</v>
      </c>
      <c r="D19" s="19">
        <v>156265</v>
      </c>
      <c r="E19" s="53">
        <v>160503</v>
      </c>
      <c r="F19" s="19">
        <v>9004</v>
      </c>
      <c r="G19" s="53">
        <v>4333</v>
      </c>
      <c r="H19" s="19">
        <v>12672</v>
      </c>
      <c r="I19" s="53">
        <v>8129</v>
      </c>
      <c r="J19" s="19">
        <v>212116</v>
      </c>
      <c r="K19" s="53">
        <v>207263</v>
      </c>
      <c r="L19" s="58">
        <v>419379</v>
      </c>
      <c r="M19" s="5"/>
      <c r="N19" s="64">
        <v>50.57859358718486</v>
      </c>
      <c r="O19" s="29">
        <v>49.42140641281514</v>
      </c>
    </row>
    <row r="20" spans="1:15" s="87" customFormat="1" ht="12.75">
      <c r="A20" s="19" t="s">
        <v>66</v>
      </c>
      <c r="B20" s="19">
        <v>35425</v>
      </c>
      <c r="C20" s="53">
        <v>35066</v>
      </c>
      <c r="D20" s="19">
        <v>159452</v>
      </c>
      <c r="E20" s="53">
        <v>163261</v>
      </c>
      <c r="F20" s="19">
        <v>9178</v>
      </c>
      <c r="G20" s="53">
        <v>4483</v>
      </c>
      <c r="H20" s="19">
        <v>12930</v>
      </c>
      <c r="I20" s="53">
        <v>8127</v>
      </c>
      <c r="J20" s="19">
        <v>216985</v>
      </c>
      <c r="K20" s="53">
        <v>210937</v>
      </c>
      <c r="L20" s="58">
        <v>427922</v>
      </c>
      <c r="M20" s="30"/>
      <c r="N20" s="64">
        <v>50.70667084188239</v>
      </c>
      <c r="O20" s="29">
        <v>49.2933291581176</v>
      </c>
    </row>
    <row r="21" spans="1:15" s="87" customFormat="1" ht="12.75">
      <c r="A21" s="19" t="s">
        <v>67</v>
      </c>
      <c r="B21" s="19">
        <v>35986</v>
      </c>
      <c r="C21" s="53">
        <v>35481</v>
      </c>
      <c r="D21" s="19">
        <v>162221</v>
      </c>
      <c r="E21" s="53">
        <v>166439</v>
      </c>
      <c r="F21" s="19">
        <v>9321</v>
      </c>
      <c r="G21" s="53">
        <v>4442</v>
      </c>
      <c r="H21" s="19">
        <f>12786+239</f>
        <v>13025</v>
      </c>
      <c r="I21" s="53">
        <f>8056+77</f>
        <v>8133</v>
      </c>
      <c r="J21" s="19">
        <f aca="true" t="shared" si="0" ref="J21:K23">SUM(H21,F21,D21,B21)</f>
        <v>220553</v>
      </c>
      <c r="K21" s="53">
        <f t="shared" si="0"/>
        <v>214495</v>
      </c>
      <c r="L21" s="58">
        <f aca="true" t="shared" si="1" ref="L21:L27">SUM(J21:K21)</f>
        <v>435048</v>
      </c>
      <c r="M21" s="30"/>
      <c r="N21" s="64">
        <f aca="true" t="shared" si="2" ref="N21:N27">J21/L21*100</f>
        <v>50.69624501204465</v>
      </c>
      <c r="O21" s="29">
        <f aca="true" t="shared" si="3" ref="O21:O27">K21/L21*100</f>
        <v>49.30375498795535</v>
      </c>
    </row>
    <row r="22" spans="1:15" s="87" customFormat="1" ht="12.75">
      <c r="A22" s="19" t="s">
        <v>68</v>
      </c>
      <c r="B22" s="19">
        <v>36233</v>
      </c>
      <c r="C22" s="53">
        <v>36090</v>
      </c>
      <c r="D22" s="19">
        <v>164142</v>
      </c>
      <c r="E22" s="53">
        <v>168459</v>
      </c>
      <c r="F22" s="19">
        <v>9103</v>
      </c>
      <c r="G22" s="53">
        <v>4508</v>
      </c>
      <c r="H22" s="19">
        <f>12761+232</f>
        <v>12993</v>
      </c>
      <c r="I22" s="53">
        <f>7949+73</f>
        <v>8022</v>
      </c>
      <c r="J22" s="19">
        <f t="shared" si="0"/>
        <v>222471</v>
      </c>
      <c r="K22" s="53">
        <f t="shared" si="0"/>
        <v>217079</v>
      </c>
      <c r="L22" s="58">
        <f t="shared" si="1"/>
        <v>439550</v>
      </c>
      <c r="M22" s="30"/>
      <c r="N22" s="64">
        <f t="shared" si="2"/>
        <v>50.613354567170965</v>
      </c>
      <c r="O22" s="29">
        <f t="shared" si="3"/>
        <v>49.38664543282903</v>
      </c>
    </row>
    <row r="23" spans="1:15" s="87" customFormat="1" ht="12.75">
      <c r="A23" s="19" t="s">
        <v>89</v>
      </c>
      <c r="B23" s="19">
        <v>36213</v>
      </c>
      <c r="C23" s="53">
        <v>36283</v>
      </c>
      <c r="D23" s="19">
        <v>164273</v>
      </c>
      <c r="E23" s="53">
        <v>168304</v>
      </c>
      <c r="F23" s="19">
        <v>9162</v>
      </c>
      <c r="G23" s="53">
        <v>4554</v>
      </c>
      <c r="H23" s="19">
        <f>12477+206</f>
        <v>12683</v>
      </c>
      <c r="I23" s="53">
        <f>75+7791</f>
        <v>7866</v>
      </c>
      <c r="J23" s="19">
        <f t="shared" si="0"/>
        <v>222331</v>
      </c>
      <c r="K23" s="53">
        <f t="shared" si="0"/>
        <v>217007</v>
      </c>
      <c r="L23" s="58">
        <f t="shared" si="1"/>
        <v>439338</v>
      </c>
      <c r="M23" s="30"/>
      <c r="N23" s="64">
        <f t="shared" si="2"/>
        <v>50.60591162157609</v>
      </c>
      <c r="O23" s="29">
        <f t="shared" si="3"/>
        <v>49.3940883784239</v>
      </c>
    </row>
    <row r="24" spans="1:15" s="87" customFormat="1" ht="12.75">
      <c r="A24" s="19" t="s">
        <v>93</v>
      </c>
      <c r="B24" s="19">
        <v>35962</v>
      </c>
      <c r="C24" s="53">
        <v>36330</v>
      </c>
      <c r="D24" s="19">
        <v>163615</v>
      </c>
      <c r="E24" s="53">
        <v>168084</v>
      </c>
      <c r="F24" s="19">
        <v>9217</v>
      </c>
      <c r="G24" s="53">
        <v>4690</v>
      </c>
      <c r="H24" s="19">
        <v>12747</v>
      </c>
      <c r="I24" s="53">
        <v>7670</v>
      </c>
      <c r="J24" s="19">
        <f aca="true" t="shared" si="4" ref="J24:K27">SUM(H24,F24,D24,B24)</f>
        <v>221541</v>
      </c>
      <c r="K24" s="53">
        <f t="shared" si="4"/>
        <v>216774</v>
      </c>
      <c r="L24" s="58">
        <f t="shared" si="1"/>
        <v>438315</v>
      </c>
      <c r="M24" s="30"/>
      <c r="N24" s="64">
        <f t="shared" si="2"/>
        <v>50.543787002498206</v>
      </c>
      <c r="O24" s="29">
        <f t="shared" si="3"/>
        <v>49.456212997501794</v>
      </c>
    </row>
    <row r="25" spans="1:15" s="87" customFormat="1" ht="12.75">
      <c r="A25" s="19" t="s">
        <v>94</v>
      </c>
      <c r="B25" s="19">
        <v>35869</v>
      </c>
      <c r="C25" s="53">
        <v>36480</v>
      </c>
      <c r="D25" s="19">
        <v>162133</v>
      </c>
      <c r="E25" s="53">
        <v>167328</v>
      </c>
      <c r="F25" s="19">
        <v>9242</v>
      </c>
      <c r="G25" s="53">
        <v>4735</v>
      </c>
      <c r="H25" s="19">
        <v>12728</v>
      </c>
      <c r="I25" s="53">
        <v>7631</v>
      </c>
      <c r="J25" s="19">
        <f t="shared" si="4"/>
        <v>219972</v>
      </c>
      <c r="K25" s="53">
        <f t="shared" si="4"/>
        <v>216174</v>
      </c>
      <c r="L25" s="58">
        <f t="shared" si="1"/>
        <v>436146</v>
      </c>
      <c r="M25" s="30"/>
      <c r="N25" s="64">
        <f t="shared" si="2"/>
        <v>50.43540465807321</v>
      </c>
      <c r="O25" s="29">
        <f t="shared" si="3"/>
        <v>49.56459534192679</v>
      </c>
    </row>
    <row r="26" spans="1:15" s="87" customFormat="1" ht="12.75">
      <c r="A26" s="19" t="s">
        <v>113</v>
      </c>
      <c r="B26" s="19">
        <v>36866</v>
      </c>
      <c r="C26" s="53">
        <v>36137</v>
      </c>
      <c r="D26" s="19">
        <v>160650</v>
      </c>
      <c r="E26" s="53">
        <v>163075</v>
      </c>
      <c r="F26" s="19">
        <v>9044</v>
      </c>
      <c r="G26" s="53">
        <v>4457</v>
      </c>
      <c r="H26" s="19">
        <v>11920</v>
      </c>
      <c r="I26" s="53">
        <v>7596</v>
      </c>
      <c r="J26" s="19">
        <f>SUM(H26,F26,D26,B26)</f>
        <v>218480</v>
      </c>
      <c r="K26" s="53">
        <f>SUM(I26,G26,E26,C26)</f>
        <v>211265</v>
      </c>
      <c r="L26" s="58">
        <f>SUM(J26:K26)</f>
        <v>429745</v>
      </c>
      <c r="M26" s="30"/>
      <c r="N26" s="64">
        <f>J26/L26*100</f>
        <v>50.839451302516615</v>
      </c>
      <c r="O26" s="29">
        <f>K26/L26*100</f>
        <v>49.16054869748339</v>
      </c>
    </row>
    <row r="27" spans="1:15" s="87" customFormat="1" ht="12.75">
      <c r="A27" s="19" t="s">
        <v>115</v>
      </c>
      <c r="B27" s="19">
        <v>37058</v>
      </c>
      <c r="C27" s="53">
        <v>35842</v>
      </c>
      <c r="D27" s="19">
        <v>158547</v>
      </c>
      <c r="E27" s="53">
        <v>161017</v>
      </c>
      <c r="F27" s="19">
        <v>8919</v>
      </c>
      <c r="G27" s="53">
        <v>4371</v>
      </c>
      <c r="H27" s="19">
        <v>11606</v>
      </c>
      <c r="I27" s="53">
        <v>7460</v>
      </c>
      <c r="J27" s="19">
        <f t="shared" si="4"/>
        <v>216130</v>
      </c>
      <c r="K27" s="53">
        <f t="shared" si="4"/>
        <v>208690</v>
      </c>
      <c r="L27" s="58">
        <f t="shared" si="1"/>
        <v>424820</v>
      </c>
      <c r="M27" s="30"/>
      <c r="N27" s="64">
        <f t="shared" si="2"/>
        <v>50.875664987524125</v>
      </c>
      <c r="O27" s="29">
        <f t="shared" si="3"/>
        <v>49.124335012475875</v>
      </c>
    </row>
    <row r="28" spans="1:15" s="87" customFormat="1" ht="12.75">
      <c r="A28" s="36" t="s">
        <v>174</v>
      </c>
      <c r="B28" s="36">
        <v>36926</v>
      </c>
      <c r="C28" s="68">
        <v>35801</v>
      </c>
      <c r="D28" s="36">
        <v>156674</v>
      </c>
      <c r="E28" s="68">
        <v>159226</v>
      </c>
      <c r="F28" s="36">
        <v>8820</v>
      </c>
      <c r="G28" s="68">
        <v>4406</v>
      </c>
      <c r="H28" s="36">
        <v>11288</v>
      </c>
      <c r="I28" s="68">
        <v>7544</v>
      </c>
      <c r="J28" s="36">
        <f>SUM(H28,F28,D28,B28)</f>
        <v>213708</v>
      </c>
      <c r="K28" s="68">
        <f>SUM(I28,G28,E28,C28)</f>
        <v>206977</v>
      </c>
      <c r="L28" s="69">
        <f>SUM(J28:K28)</f>
        <v>420685</v>
      </c>
      <c r="M28" s="30"/>
      <c r="N28" s="70">
        <f>J28/L28*100</f>
        <v>50.800004754150976</v>
      </c>
      <c r="O28" s="41">
        <f>K28/L28*100</f>
        <v>49.19999524584903</v>
      </c>
    </row>
    <row r="29" spans="1:15" ht="12.75">
      <c r="A29" s="53"/>
      <c r="B29" s="53"/>
      <c r="C29" s="53"/>
      <c r="D29" s="53"/>
      <c r="E29" s="53"/>
      <c r="F29" s="53"/>
      <c r="G29" s="53"/>
      <c r="H29" s="53"/>
      <c r="I29" s="53"/>
      <c r="J29" s="53"/>
      <c r="K29" s="53"/>
      <c r="L29" s="53"/>
      <c r="M29" s="5"/>
      <c r="N29" s="46"/>
      <c r="O29" s="46"/>
    </row>
    <row r="30" spans="1:15" ht="12.75">
      <c r="A30" s="6" t="s">
        <v>85</v>
      </c>
      <c r="B30" s="7"/>
      <c r="C30" s="7"/>
      <c r="D30" s="7"/>
      <c r="E30" s="7"/>
      <c r="F30" s="7"/>
      <c r="G30" s="9"/>
      <c r="H30" s="9"/>
      <c r="I30" s="9"/>
      <c r="J30" s="84"/>
      <c r="K30" s="84"/>
      <c r="L30" s="84"/>
      <c r="M30" s="84"/>
      <c r="N30" s="84"/>
      <c r="O30" s="84"/>
    </row>
    <row r="31" spans="1:15" ht="12.75">
      <c r="A31" s="6" t="s">
        <v>88</v>
      </c>
      <c r="B31" s="7"/>
      <c r="C31" s="7"/>
      <c r="D31" s="7"/>
      <c r="E31" s="7"/>
      <c r="F31" s="7"/>
      <c r="G31" s="9"/>
      <c r="H31" s="9"/>
      <c r="I31" s="9"/>
      <c r="J31" s="84"/>
      <c r="K31" s="84"/>
      <c r="L31" s="84"/>
      <c r="M31" s="84"/>
      <c r="N31" s="84"/>
      <c r="O31" s="84"/>
    </row>
    <row r="32" spans="1:15" ht="8.25" customHeight="1">
      <c r="A32" s="2"/>
      <c r="B32" s="2"/>
      <c r="C32" s="2"/>
      <c r="D32" s="2"/>
      <c r="E32" s="2"/>
      <c r="F32" s="2"/>
      <c r="G32" s="2"/>
      <c r="H32" s="2"/>
      <c r="I32" s="2"/>
      <c r="J32" s="2"/>
      <c r="K32" s="2"/>
      <c r="L32" s="2"/>
      <c r="M32" s="5"/>
      <c r="N32" s="5"/>
      <c r="O32" s="5"/>
    </row>
    <row r="33" spans="1:15" ht="12.75">
      <c r="A33" s="11"/>
      <c r="B33" s="12" t="s">
        <v>7</v>
      </c>
      <c r="C33" s="13"/>
      <c r="D33" s="12" t="s">
        <v>6</v>
      </c>
      <c r="E33" s="54"/>
      <c r="F33" s="12" t="s">
        <v>0</v>
      </c>
      <c r="G33" s="54"/>
      <c r="H33" s="12" t="s">
        <v>34</v>
      </c>
      <c r="I33" s="54"/>
      <c r="J33" s="11"/>
      <c r="K33" s="85" t="s">
        <v>4</v>
      </c>
      <c r="L33" s="86"/>
      <c r="M33" s="5"/>
      <c r="N33" s="12" t="s">
        <v>30</v>
      </c>
      <c r="O33" s="56"/>
    </row>
    <row r="34" spans="1:15" ht="12.75">
      <c r="A34" s="57" t="s">
        <v>13</v>
      </c>
      <c r="B34" s="17" t="s">
        <v>5</v>
      </c>
      <c r="C34" s="18"/>
      <c r="D34" s="16" t="s">
        <v>8</v>
      </c>
      <c r="E34" s="7"/>
      <c r="F34" s="19"/>
      <c r="G34" s="2"/>
      <c r="H34" s="16" t="s">
        <v>35</v>
      </c>
      <c r="I34" s="7"/>
      <c r="J34" s="19"/>
      <c r="K34" s="53"/>
      <c r="L34" s="58"/>
      <c r="M34" s="5"/>
      <c r="N34" s="59" t="s">
        <v>31</v>
      </c>
      <c r="O34" s="60"/>
    </row>
    <row r="35" spans="1:15" ht="12.75">
      <c r="A35" s="22"/>
      <c r="B35" s="61" t="s">
        <v>2</v>
      </c>
      <c r="C35" s="62" t="s">
        <v>3</v>
      </c>
      <c r="D35" s="61" t="s">
        <v>2</v>
      </c>
      <c r="E35" s="62" t="s">
        <v>3</v>
      </c>
      <c r="F35" s="61" t="s">
        <v>2</v>
      </c>
      <c r="G35" s="62" t="s">
        <v>3</v>
      </c>
      <c r="H35" s="61" t="s">
        <v>2</v>
      </c>
      <c r="I35" s="62" t="s">
        <v>3</v>
      </c>
      <c r="J35" s="61" t="s">
        <v>2</v>
      </c>
      <c r="K35" s="62" t="s">
        <v>3</v>
      </c>
      <c r="L35" s="63" t="s">
        <v>4</v>
      </c>
      <c r="M35" s="5"/>
      <c r="N35" s="61" t="s">
        <v>2</v>
      </c>
      <c r="O35" s="63" t="s">
        <v>3</v>
      </c>
    </row>
    <row r="36" spans="1:15" ht="12.75">
      <c r="A36" s="19" t="s">
        <v>18</v>
      </c>
      <c r="B36" s="19">
        <v>1545</v>
      </c>
      <c r="C36" s="53">
        <v>1035</v>
      </c>
      <c r="D36" s="19">
        <v>5538</v>
      </c>
      <c r="E36" s="53">
        <v>3506</v>
      </c>
      <c r="F36" s="19">
        <v>206</v>
      </c>
      <c r="G36" s="53">
        <v>61</v>
      </c>
      <c r="H36" s="19">
        <v>1497</v>
      </c>
      <c r="I36" s="53">
        <v>834</v>
      </c>
      <c r="J36" s="19">
        <v>8786</v>
      </c>
      <c r="K36" s="53">
        <v>5436</v>
      </c>
      <c r="L36" s="58">
        <v>14222</v>
      </c>
      <c r="M36" s="32"/>
      <c r="N36" s="64">
        <v>61.77752777387147</v>
      </c>
      <c r="O36" s="29">
        <v>38.22247222612853</v>
      </c>
    </row>
    <row r="37" spans="1:15" s="87" customFormat="1" ht="12.75">
      <c r="A37" s="19" t="s">
        <v>19</v>
      </c>
      <c r="B37" s="19">
        <v>1615</v>
      </c>
      <c r="C37" s="53">
        <v>1049</v>
      </c>
      <c r="D37" s="19">
        <v>5688</v>
      </c>
      <c r="E37" s="53">
        <v>3613</v>
      </c>
      <c r="F37" s="19">
        <v>211</v>
      </c>
      <c r="G37" s="53">
        <v>60</v>
      </c>
      <c r="H37" s="19">
        <v>1503</v>
      </c>
      <c r="I37" s="53">
        <v>819</v>
      </c>
      <c r="J37" s="19">
        <v>9017</v>
      </c>
      <c r="K37" s="53">
        <v>5541</v>
      </c>
      <c r="L37" s="58">
        <v>14558</v>
      </c>
      <c r="M37" s="30"/>
      <c r="N37" s="64">
        <v>61.93845308421486</v>
      </c>
      <c r="O37" s="29">
        <v>38.06154691578513</v>
      </c>
    </row>
    <row r="38" spans="1:15" s="87" customFormat="1" ht="12.75">
      <c r="A38" s="19" t="s">
        <v>20</v>
      </c>
      <c r="B38" s="19">
        <v>1641</v>
      </c>
      <c r="C38" s="53">
        <v>1044</v>
      </c>
      <c r="D38" s="19">
        <v>5896</v>
      </c>
      <c r="E38" s="53">
        <v>3695</v>
      </c>
      <c r="F38" s="19">
        <v>209</v>
      </c>
      <c r="G38" s="53">
        <v>62</v>
      </c>
      <c r="H38" s="19">
        <v>1587</v>
      </c>
      <c r="I38" s="53">
        <v>827</v>
      </c>
      <c r="J38" s="19">
        <v>9333</v>
      </c>
      <c r="K38" s="53">
        <v>5628</v>
      </c>
      <c r="L38" s="58">
        <v>14961</v>
      </c>
      <c r="M38" s="30"/>
      <c r="N38" s="64">
        <v>62.38219370362944</v>
      </c>
      <c r="O38" s="29">
        <v>37.61780629637057</v>
      </c>
    </row>
    <row r="39" spans="1:15" s="87" customFormat="1" ht="12.75">
      <c r="A39" s="19" t="s">
        <v>21</v>
      </c>
      <c r="B39" s="19">
        <v>1687</v>
      </c>
      <c r="C39" s="53">
        <v>1084</v>
      </c>
      <c r="D39" s="19">
        <v>6110</v>
      </c>
      <c r="E39" s="53">
        <v>3816</v>
      </c>
      <c r="F39" s="19">
        <v>126</v>
      </c>
      <c r="G39" s="53">
        <v>27</v>
      </c>
      <c r="H39" s="19">
        <v>1628</v>
      </c>
      <c r="I39" s="53">
        <v>879</v>
      </c>
      <c r="J39" s="19">
        <v>9551</v>
      </c>
      <c r="K39" s="53">
        <v>5806</v>
      </c>
      <c r="L39" s="58">
        <v>15357</v>
      </c>
      <c r="M39" s="30"/>
      <c r="N39" s="64">
        <v>62.19313668034121</v>
      </c>
      <c r="O39" s="29">
        <v>37.80686331965879</v>
      </c>
    </row>
    <row r="40" spans="1:15" s="87" customFormat="1" ht="12.75">
      <c r="A40" s="19" t="s">
        <v>22</v>
      </c>
      <c r="B40" s="19">
        <v>1734</v>
      </c>
      <c r="C40" s="53">
        <v>1145</v>
      </c>
      <c r="D40" s="19">
        <v>6124</v>
      </c>
      <c r="E40" s="53">
        <v>3838</v>
      </c>
      <c r="F40" s="19">
        <v>216</v>
      </c>
      <c r="G40" s="53">
        <v>81</v>
      </c>
      <c r="H40" s="19">
        <v>1579</v>
      </c>
      <c r="I40" s="53">
        <v>831</v>
      </c>
      <c r="J40" s="19">
        <v>9653</v>
      </c>
      <c r="K40" s="53">
        <v>5895</v>
      </c>
      <c r="L40" s="58">
        <v>15548</v>
      </c>
      <c r="M40" s="30"/>
      <c r="N40" s="64">
        <v>62.08515564702856</v>
      </c>
      <c r="O40" s="29">
        <v>37.91484435297144</v>
      </c>
    </row>
    <row r="41" spans="1:15" s="87" customFormat="1" ht="12.75">
      <c r="A41" s="19" t="s">
        <v>23</v>
      </c>
      <c r="B41" s="19">
        <v>1895</v>
      </c>
      <c r="C41" s="53">
        <v>1264</v>
      </c>
      <c r="D41" s="19">
        <v>6135</v>
      </c>
      <c r="E41" s="53">
        <v>3841</v>
      </c>
      <c r="F41" s="19">
        <v>230</v>
      </c>
      <c r="G41" s="53">
        <v>70</v>
      </c>
      <c r="H41" s="19">
        <v>1453</v>
      </c>
      <c r="I41" s="53">
        <v>759</v>
      </c>
      <c r="J41" s="19">
        <v>9713</v>
      </c>
      <c r="K41" s="53">
        <v>5934</v>
      </c>
      <c r="L41" s="58">
        <v>15647</v>
      </c>
      <c r="M41" s="30"/>
      <c r="N41" s="64">
        <v>62.075797277433374</v>
      </c>
      <c r="O41" s="29">
        <v>37.924202722566626</v>
      </c>
    </row>
    <row r="42" spans="1:15" s="87" customFormat="1" ht="12.75">
      <c r="A42" s="19" t="s">
        <v>24</v>
      </c>
      <c r="B42" s="19">
        <v>1873</v>
      </c>
      <c r="C42" s="53">
        <v>1286</v>
      </c>
      <c r="D42" s="19">
        <v>6158</v>
      </c>
      <c r="E42" s="53">
        <v>3887</v>
      </c>
      <c r="F42" s="19">
        <v>228</v>
      </c>
      <c r="G42" s="53">
        <v>70</v>
      </c>
      <c r="H42" s="19">
        <v>1397</v>
      </c>
      <c r="I42" s="53">
        <v>760</v>
      </c>
      <c r="J42" s="19">
        <v>9656</v>
      </c>
      <c r="K42" s="53">
        <v>6003</v>
      </c>
      <c r="L42" s="58">
        <v>15659</v>
      </c>
      <c r="M42" s="30"/>
      <c r="N42" s="64">
        <v>61.66421866019542</v>
      </c>
      <c r="O42" s="29">
        <v>38.33578133980458</v>
      </c>
    </row>
    <row r="43" spans="1:15" s="87" customFormat="1" ht="12.75">
      <c r="A43" s="19" t="s">
        <v>25</v>
      </c>
      <c r="B43" s="19">
        <v>1920</v>
      </c>
      <c r="C43" s="53">
        <v>1299</v>
      </c>
      <c r="D43" s="19">
        <v>6180</v>
      </c>
      <c r="E43" s="53">
        <v>3919</v>
      </c>
      <c r="F43" s="19">
        <v>238</v>
      </c>
      <c r="G43" s="53">
        <v>80</v>
      </c>
      <c r="H43" s="19">
        <v>1407</v>
      </c>
      <c r="I43" s="53">
        <v>731</v>
      </c>
      <c r="J43" s="19">
        <v>9745</v>
      </c>
      <c r="K43" s="53">
        <v>6029</v>
      </c>
      <c r="L43" s="58">
        <v>15774</v>
      </c>
      <c r="M43" s="30"/>
      <c r="N43" s="64">
        <v>61.778876632433125</v>
      </c>
      <c r="O43" s="29">
        <v>38.22112336756688</v>
      </c>
    </row>
    <row r="44" spans="1:15" s="87" customFormat="1" ht="12.75">
      <c r="A44" s="19" t="s">
        <v>26</v>
      </c>
      <c r="B44" s="19">
        <v>1943</v>
      </c>
      <c r="C44" s="53">
        <v>1323</v>
      </c>
      <c r="D44" s="19">
        <v>6230</v>
      </c>
      <c r="E44" s="53">
        <v>3815</v>
      </c>
      <c r="F44" s="19">
        <v>233</v>
      </c>
      <c r="G44" s="53">
        <v>75</v>
      </c>
      <c r="H44" s="19">
        <v>1383</v>
      </c>
      <c r="I44" s="53">
        <v>761</v>
      </c>
      <c r="J44" s="19">
        <v>9789</v>
      </c>
      <c r="K44" s="53">
        <v>5974</v>
      </c>
      <c r="L44" s="58">
        <v>15763</v>
      </c>
      <c r="M44" s="30"/>
      <c r="N44" s="64">
        <v>62.10112288269999</v>
      </c>
      <c r="O44" s="29">
        <v>37.8988771173</v>
      </c>
    </row>
    <row r="45" spans="1:15" s="87" customFormat="1" ht="12.75">
      <c r="A45" s="19" t="s">
        <v>61</v>
      </c>
      <c r="B45" s="19">
        <v>1919</v>
      </c>
      <c r="C45" s="53">
        <v>1331</v>
      </c>
      <c r="D45" s="19">
        <v>6437</v>
      </c>
      <c r="E45" s="53">
        <v>3887</v>
      </c>
      <c r="F45" s="19">
        <v>220</v>
      </c>
      <c r="G45" s="53">
        <v>81</v>
      </c>
      <c r="H45" s="19">
        <v>1451</v>
      </c>
      <c r="I45" s="53">
        <v>758</v>
      </c>
      <c r="J45" s="19">
        <v>10027</v>
      </c>
      <c r="K45" s="53">
        <v>6057</v>
      </c>
      <c r="L45" s="58">
        <v>16084</v>
      </c>
      <c r="M45" s="30"/>
      <c r="N45" s="64">
        <v>62.341457348918176</v>
      </c>
      <c r="O45" s="29">
        <v>37.65854265108182</v>
      </c>
    </row>
    <row r="46" spans="1:15" ht="12.75">
      <c r="A46" s="19" t="s">
        <v>62</v>
      </c>
      <c r="B46" s="19">
        <v>2101</v>
      </c>
      <c r="C46" s="53">
        <v>1402</v>
      </c>
      <c r="D46" s="19">
        <v>6517</v>
      </c>
      <c r="E46" s="53">
        <v>4052</v>
      </c>
      <c r="F46" s="19">
        <v>210</v>
      </c>
      <c r="G46" s="53">
        <v>69</v>
      </c>
      <c r="H46" s="19">
        <v>1388</v>
      </c>
      <c r="I46" s="53">
        <v>663</v>
      </c>
      <c r="J46" s="19">
        <v>10216</v>
      </c>
      <c r="K46" s="53">
        <v>6186</v>
      </c>
      <c r="L46" s="58">
        <v>16402</v>
      </c>
      <c r="M46" s="5"/>
      <c r="N46" s="64">
        <v>62.2850871844897</v>
      </c>
      <c r="O46" s="29">
        <v>37.7149128155103</v>
      </c>
    </row>
    <row r="47" spans="1:15" s="87" customFormat="1" ht="12.75">
      <c r="A47" s="19" t="s">
        <v>66</v>
      </c>
      <c r="B47" s="19">
        <v>2153</v>
      </c>
      <c r="C47" s="53">
        <v>1428</v>
      </c>
      <c r="D47" s="19">
        <v>6747</v>
      </c>
      <c r="E47" s="53">
        <v>4099</v>
      </c>
      <c r="F47" s="19">
        <v>213</v>
      </c>
      <c r="G47" s="53">
        <v>77</v>
      </c>
      <c r="H47" s="19">
        <v>1373</v>
      </c>
      <c r="I47" s="53">
        <v>702</v>
      </c>
      <c r="J47" s="19">
        <v>10486</v>
      </c>
      <c r="K47" s="53">
        <v>6306</v>
      </c>
      <c r="L47" s="58">
        <v>16792</v>
      </c>
      <c r="M47" s="30"/>
      <c r="N47" s="64">
        <v>62.44640304907099</v>
      </c>
      <c r="O47" s="29">
        <v>37.55359695092901</v>
      </c>
    </row>
    <row r="48" spans="1:15" s="87" customFormat="1" ht="12.75">
      <c r="A48" s="19" t="s">
        <v>67</v>
      </c>
      <c r="B48" s="19">
        <v>2310</v>
      </c>
      <c r="C48" s="53">
        <v>1521</v>
      </c>
      <c r="D48" s="19">
        <v>6985</v>
      </c>
      <c r="E48" s="53">
        <v>4263</v>
      </c>
      <c r="F48" s="19">
        <v>212</v>
      </c>
      <c r="G48" s="53">
        <v>79</v>
      </c>
      <c r="H48" s="19">
        <f>1106+187+58</f>
        <v>1351</v>
      </c>
      <c r="I48" s="53">
        <f>548+87+37</f>
        <v>672</v>
      </c>
      <c r="J48" s="19">
        <f aca="true" t="shared" si="5" ref="J48:K50">SUM(H48,F48,D48,B48)</f>
        <v>10858</v>
      </c>
      <c r="K48" s="53">
        <f t="shared" si="5"/>
        <v>6535</v>
      </c>
      <c r="L48" s="58">
        <f aca="true" t="shared" si="6" ref="L48:L54">SUM(J48:K48)</f>
        <v>17393</v>
      </c>
      <c r="M48" s="30"/>
      <c r="N48" s="64">
        <f aca="true" t="shared" si="7" ref="N48:N54">J48/L48*100</f>
        <v>62.4274133272006</v>
      </c>
      <c r="O48" s="29">
        <f aca="true" t="shared" si="8" ref="O48:O54">K48/L48*100</f>
        <v>37.5725866727994</v>
      </c>
    </row>
    <row r="49" spans="1:15" s="87" customFormat="1" ht="12.75">
      <c r="A49" s="19" t="s">
        <v>68</v>
      </c>
      <c r="B49" s="19">
        <v>2407</v>
      </c>
      <c r="C49" s="53">
        <v>1581</v>
      </c>
      <c r="D49" s="19">
        <v>7140</v>
      </c>
      <c r="E49" s="53">
        <v>4351</v>
      </c>
      <c r="F49" s="19">
        <v>235</v>
      </c>
      <c r="G49" s="53">
        <v>66</v>
      </c>
      <c r="H49" s="19">
        <f>1104+174+69</f>
        <v>1347</v>
      </c>
      <c r="I49" s="53">
        <f>558+82+34</f>
        <v>674</v>
      </c>
      <c r="J49" s="19">
        <f t="shared" si="5"/>
        <v>11129</v>
      </c>
      <c r="K49" s="53">
        <f t="shared" si="5"/>
        <v>6672</v>
      </c>
      <c r="L49" s="58">
        <f t="shared" si="6"/>
        <v>17801</v>
      </c>
      <c r="M49" s="30"/>
      <c r="N49" s="64">
        <f t="shared" si="7"/>
        <v>62.51895960901073</v>
      </c>
      <c r="O49" s="29">
        <f t="shared" si="8"/>
        <v>37.481040390989264</v>
      </c>
    </row>
    <row r="50" spans="1:15" s="87" customFormat="1" ht="12.75">
      <c r="A50" s="19" t="s">
        <v>89</v>
      </c>
      <c r="B50" s="19">
        <v>2448</v>
      </c>
      <c r="C50" s="53">
        <v>1584</v>
      </c>
      <c r="D50" s="19">
        <v>7244</v>
      </c>
      <c r="E50" s="53">
        <v>4511</v>
      </c>
      <c r="F50" s="19">
        <v>250</v>
      </c>
      <c r="G50" s="53">
        <v>68</v>
      </c>
      <c r="H50" s="19">
        <v>1409</v>
      </c>
      <c r="I50" s="53">
        <v>675</v>
      </c>
      <c r="J50" s="19">
        <f t="shared" si="5"/>
        <v>11351</v>
      </c>
      <c r="K50" s="53">
        <f t="shared" si="5"/>
        <v>6838</v>
      </c>
      <c r="L50" s="58">
        <f t="shared" si="6"/>
        <v>18189</v>
      </c>
      <c r="M50" s="30"/>
      <c r="N50" s="64">
        <f t="shared" si="7"/>
        <v>62.405849689372694</v>
      </c>
      <c r="O50" s="29">
        <f t="shared" si="8"/>
        <v>37.5941503106273</v>
      </c>
    </row>
    <row r="51" spans="1:15" s="87" customFormat="1" ht="12.75">
      <c r="A51" s="19" t="s">
        <v>93</v>
      </c>
      <c r="B51" s="19">
        <v>2593</v>
      </c>
      <c r="C51" s="53">
        <v>1574</v>
      </c>
      <c r="D51" s="19">
        <v>7272</v>
      </c>
      <c r="E51" s="53">
        <v>4447</v>
      </c>
      <c r="F51" s="19">
        <v>263</v>
      </c>
      <c r="G51" s="53">
        <v>53</v>
      </c>
      <c r="H51" s="19">
        <v>1391</v>
      </c>
      <c r="I51" s="53">
        <v>670</v>
      </c>
      <c r="J51" s="19">
        <f aca="true" t="shared" si="9" ref="J51:K54">SUM(H51,F51,D51,B51)</f>
        <v>11519</v>
      </c>
      <c r="K51" s="53">
        <f t="shared" si="9"/>
        <v>6744</v>
      </c>
      <c r="L51" s="58">
        <f t="shared" si="6"/>
        <v>18263</v>
      </c>
      <c r="M51" s="30"/>
      <c r="N51" s="64">
        <f t="shared" si="7"/>
        <v>63.07287959261896</v>
      </c>
      <c r="O51" s="29">
        <f t="shared" si="8"/>
        <v>36.92712040738104</v>
      </c>
    </row>
    <row r="52" spans="1:15" s="87" customFormat="1" ht="12.75">
      <c r="A52" s="19" t="s">
        <v>94</v>
      </c>
      <c r="B52" s="19">
        <v>2624</v>
      </c>
      <c r="C52" s="53">
        <v>1659</v>
      </c>
      <c r="D52" s="19">
        <v>7378</v>
      </c>
      <c r="E52" s="53">
        <v>4480</v>
      </c>
      <c r="F52" s="19">
        <v>254</v>
      </c>
      <c r="G52" s="53">
        <v>47</v>
      </c>
      <c r="H52" s="19">
        <v>1425</v>
      </c>
      <c r="I52" s="53">
        <v>681</v>
      </c>
      <c r="J52" s="19">
        <f t="shared" si="9"/>
        <v>11681</v>
      </c>
      <c r="K52" s="53">
        <f t="shared" si="9"/>
        <v>6867</v>
      </c>
      <c r="L52" s="58">
        <f t="shared" si="6"/>
        <v>18548</v>
      </c>
      <c r="M52" s="30"/>
      <c r="N52" s="64">
        <f t="shared" si="7"/>
        <v>62.977140392495144</v>
      </c>
      <c r="O52" s="29">
        <f t="shared" si="8"/>
        <v>37.022859607504856</v>
      </c>
    </row>
    <row r="53" spans="1:15" s="87" customFormat="1" ht="12.75">
      <c r="A53" s="19" t="s">
        <v>101</v>
      </c>
      <c r="B53" s="19">
        <v>2756</v>
      </c>
      <c r="C53" s="53">
        <v>1689</v>
      </c>
      <c r="D53" s="19">
        <v>7583</v>
      </c>
      <c r="E53" s="53">
        <v>4555</v>
      </c>
      <c r="F53" s="19">
        <v>241</v>
      </c>
      <c r="G53" s="53">
        <v>52</v>
      </c>
      <c r="H53" s="19">
        <v>1443</v>
      </c>
      <c r="I53" s="53">
        <v>696</v>
      </c>
      <c r="J53" s="19">
        <f>SUM(H53,F53,D53,B53)</f>
        <v>12023</v>
      </c>
      <c r="K53" s="53">
        <f>SUM(I53,G53,E53,C53)</f>
        <v>6992</v>
      </c>
      <c r="L53" s="58">
        <f>SUM(J53:K53)</f>
        <v>19015</v>
      </c>
      <c r="M53" s="30"/>
      <c r="N53" s="64">
        <f>J53/L53*100</f>
        <v>63.229029713384165</v>
      </c>
      <c r="O53" s="29">
        <f>K53/L53*100</f>
        <v>36.77097028661583</v>
      </c>
    </row>
    <row r="54" spans="1:15" s="87" customFormat="1" ht="12.75">
      <c r="A54" s="19" t="s">
        <v>115</v>
      </c>
      <c r="B54" s="19">
        <v>2919</v>
      </c>
      <c r="C54" s="53">
        <v>1726</v>
      </c>
      <c r="D54" s="19">
        <v>7732</v>
      </c>
      <c r="E54" s="53">
        <v>4570</v>
      </c>
      <c r="F54" s="19">
        <v>250</v>
      </c>
      <c r="G54" s="53">
        <v>58</v>
      </c>
      <c r="H54" s="19">
        <f>1193+164+145</f>
        <v>1502</v>
      </c>
      <c r="I54" s="53">
        <f>601+77+52</f>
        <v>730</v>
      </c>
      <c r="J54" s="19">
        <f t="shared" si="9"/>
        <v>12403</v>
      </c>
      <c r="K54" s="53">
        <f t="shared" si="9"/>
        <v>7084</v>
      </c>
      <c r="L54" s="58">
        <f t="shared" si="6"/>
        <v>19487</v>
      </c>
      <c r="M54" s="30"/>
      <c r="N54" s="64">
        <f t="shared" si="7"/>
        <v>63.64755991173603</v>
      </c>
      <c r="O54" s="29">
        <f t="shared" si="8"/>
        <v>36.35244008826397</v>
      </c>
    </row>
    <row r="55" spans="1:15" s="87" customFormat="1" ht="12.75">
      <c r="A55" s="36" t="s">
        <v>174</v>
      </c>
      <c r="B55" s="36">
        <v>3124</v>
      </c>
      <c r="C55" s="68">
        <v>1780</v>
      </c>
      <c r="D55" s="36">
        <v>7816</v>
      </c>
      <c r="E55" s="68">
        <v>4588</v>
      </c>
      <c r="F55" s="36">
        <v>240</v>
      </c>
      <c r="G55" s="68">
        <v>57</v>
      </c>
      <c r="H55" s="36">
        <v>1467</v>
      </c>
      <c r="I55" s="68">
        <v>763</v>
      </c>
      <c r="J55" s="36">
        <f>SUM(H55,F55,D55,B55)</f>
        <v>12647</v>
      </c>
      <c r="K55" s="68">
        <f>SUM(I55,G55,E55,C55)</f>
        <v>7188</v>
      </c>
      <c r="L55" s="69">
        <f>SUM(J55:K55)</f>
        <v>19835</v>
      </c>
      <c r="M55" s="30"/>
      <c r="N55" s="70">
        <f>J55/L55*100</f>
        <v>63.76102848500126</v>
      </c>
      <c r="O55" s="41">
        <f>K55/L55*100</f>
        <v>36.23897151499874</v>
      </c>
    </row>
    <row r="56" spans="1:15" ht="12.75">
      <c r="A56" s="53"/>
      <c r="B56" s="53"/>
      <c r="C56" s="53"/>
      <c r="D56" s="53"/>
      <c r="E56" s="53"/>
      <c r="F56" s="53"/>
      <c r="G56" s="53"/>
      <c r="H56" s="53"/>
      <c r="I56" s="53"/>
      <c r="J56" s="53"/>
      <c r="K56" s="53"/>
      <c r="L56" s="53"/>
      <c r="M56" s="5"/>
      <c r="N56" s="46"/>
      <c r="O56" s="46"/>
    </row>
    <row r="57" spans="1:15" ht="12.75">
      <c r="A57" s="6" t="s">
        <v>86</v>
      </c>
      <c r="B57" s="7"/>
      <c r="C57" s="7"/>
      <c r="D57" s="7"/>
      <c r="E57" s="7"/>
      <c r="F57" s="7"/>
      <c r="G57" s="9"/>
      <c r="H57" s="9"/>
      <c r="I57" s="9"/>
      <c r="J57" s="84"/>
      <c r="K57" s="84"/>
      <c r="L57" s="84"/>
      <c r="M57" s="84"/>
      <c r="N57" s="84"/>
      <c r="O57" s="84"/>
    </row>
    <row r="58" spans="1:15" ht="12.75">
      <c r="A58" s="6" t="s">
        <v>88</v>
      </c>
      <c r="B58" s="7"/>
      <c r="C58" s="7"/>
      <c r="D58" s="7"/>
      <c r="E58" s="7"/>
      <c r="F58" s="7"/>
      <c r="G58" s="9"/>
      <c r="H58" s="9"/>
      <c r="I58" s="9"/>
      <c r="J58" s="84"/>
      <c r="K58" s="84"/>
      <c r="L58" s="84"/>
      <c r="M58" s="84"/>
      <c r="N58" s="84"/>
      <c r="O58" s="84"/>
    </row>
    <row r="59" spans="1:15" ht="8.25" customHeight="1">
      <c r="A59" s="2"/>
      <c r="B59" s="2"/>
      <c r="C59" s="2"/>
      <c r="D59" s="2"/>
      <c r="E59" s="2"/>
      <c r="F59" s="2"/>
      <c r="G59" s="2"/>
      <c r="H59" s="2"/>
      <c r="I59" s="2"/>
      <c r="J59" s="2"/>
      <c r="K59" s="2"/>
      <c r="L59" s="2"/>
      <c r="M59" s="5"/>
      <c r="N59" s="5"/>
      <c r="O59" s="5"/>
    </row>
    <row r="60" spans="1:15" ht="12.75">
      <c r="A60" s="11"/>
      <c r="B60" s="12" t="s">
        <v>7</v>
      </c>
      <c r="C60" s="13"/>
      <c r="D60" s="12" t="s">
        <v>6</v>
      </c>
      <c r="E60" s="54"/>
      <c r="F60" s="12" t="s">
        <v>0</v>
      </c>
      <c r="G60" s="54"/>
      <c r="H60" s="12" t="s">
        <v>32</v>
      </c>
      <c r="I60" s="54"/>
      <c r="J60" s="11"/>
      <c r="K60" s="85" t="s">
        <v>4</v>
      </c>
      <c r="L60" s="86"/>
      <c r="M60" s="5"/>
      <c r="N60" s="12" t="s">
        <v>30</v>
      </c>
      <c r="O60" s="56"/>
    </row>
    <row r="61" spans="1:15" ht="12.75">
      <c r="A61" s="57" t="s">
        <v>13</v>
      </c>
      <c r="B61" s="17" t="s">
        <v>5</v>
      </c>
      <c r="C61" s="18"/>
      <c r="D61" s="16" t="s">
        <v>8</v>
      </c>
      <c r="E61" s="7"/>
      <c r="F61" s="19"/>
      <c r="G61" s="2"/>
      <c r="H61" s="19" t="s">
        <v>36</v>
      </c>
      <c r="I61" s="2"/>
      <c r="J61" s="19"/>
      <c r="K61" s="53"/>
      <c r="L61" s="58"/>
      <c r="M61" s="5"/>
      <c r="N61" s="59" t="s">
        <v>31</v>
      </c>
      <c r="O61" s="60"/>
    </row>
    <row r="62" spans="1:15" ht="12.75">
      <c r="A62" s="22"/>
      <c r="B62" s="61" t="s">
        <v>2</v>
      </c>
      <c r="C62" s="62" t="s">
        <v>3</v>
      </c>
      <c r="D62" s="61" t="s">
        <v>2</v>
      </c>
      <c r="E62" s="62" t="s">
        <v>3</v>
      </c>
      <c r="F62" s="61" t="s">
        <v>2</v>
      </c>
      <c r="G62" s="62" t="s">
        <v>3</v>
      </c>
      <c r="H62" s="61" t="s">
        <v>2</v>
      </c>
      <c r="I62" s="62" t="s">
        <v>3</v>
      </c>
      <c r="J62" s="61" t="s">
        <v>2</v>
      </c>
      <c r="K62" s="62" t="s">
        <v>3</v>
      </c>
      <c r="L62" s="63" t="s">
        <v>4</v>
      </c>
      <c r="M62" s="5"/>
      <c r="N62" s="61" t="s">
        <v>2</v>
      </c>
      <c r="O62" s="63" t="s">
        <v>3</v>
      </c>
    </row>
    <row r="63" spans="1:15" ht="12.75">
      <c r="A63" s="19" t="s">
        <v>18</v>
      </c>
      <c r="B63" s="19">
        <v>38685</v>
      </c>
      <c r="C63" s="53">
        <v>35564</v>
      </c>
      <c r="D63" s="19">
        <v>163143</v>
      </c>
      <c r="E63" s="53">
        <v>166439</v>
      </c>
      <c r="F63" s="19">
        <v>9807</v>
      </c>
      <c r="G63" s="53">
        <v>4340</v>
      </c>
      <c r="H63" s="19">
        <v>15277</v>
      </c>
      <c r="I63" s="53">
        <v>9194</v>
      </c>
      <c r="J63" s="19">
        <v>226912</v>
      </c>
      <c r="K63" s="53">
        <v>215537</v>
      </c>
      <c r="L63" s="58">
        <v>442449</v>
      </c>
      <c r="M63" s="32"/>
      <c r="N63" s="64">
        <v>51.2854588890471</v>
      </c>
      <c r="O63" s="29">
        <v>48.7145411109529</v>
      </c>
    </row>
    <row r="64" spans="1:15" s="87" customFormat="1" ht="12.75">
      <c r="A64" s="19" t="s">
        <v>19</v>
      </c>
      <c r="B64" s="19">
        <v>38884</v>
      </c>
      <c r="C64" s="53">
        <v>36011</v>
      </c>
      <c r="D64" s="19">
        <v>165781</v>
      </c>
      <c r="E64" s="53">
        <v>169083</v>
      </c>
      <c r="F64" s="19">
        <v>9737</v>
      </c>
      <c r="G64" s="53">
        <v>4444</v>
      </c>
      <c r="H64" s="19">
        <v>15587</v>
      </c>
      <c r="I64" s="53">
        <v>9461</v>
      </c>
      <c r="J64" s="19">
        <v>229989</v>
      </c>
      <c r="K64" s="53">
        <v>218999</v>
      </c>
      <c r="L64" s="58">
        <v>448988</v>
      </c>
      <c r="M64" s="30"/>
      <c r="N64" s="64">
        <v>51.22386344401186</v>
      </c>
      <c r="O64" s="29">
        <v>48.77613655598813</v>
      </c>
    </row>
    <row r="65" spans="1:15" s="87" customFormat="1" ht="12.75">
      <c r="A65" s="19" t="s">
        <v>20</v>
      </c>
      <c r="B65" s="19">
        <v>38894</v>
      </c>
      <c r="C65" s="53">
        <v>36133</v>
      </c>
      <c r="D65" s="19">
        <v>167116</v>
      </c>
      <c r="E65" s="53">
        <v>170500</v>
      </c>
      <c r="F65" s="19">
        <v>9648</v>
      </c>
      <c r="G65" s="53">
        <v>4509</v>
      </c>
      <c r="H65" s="19">
        <v>15694</v>
      </c>
      <c r="I65" s="53">
        <v>9423</v>
      </c>
      <c r="J65" s="19">
        <v>231352</v>
      </c>
      <c r="K65" s="53">
        <v>220565</v>
      </c>
      <c r="L65" s="58">
        <v>451917</v>
      </c>
      <c r="M65" s="30"/>
      <c r="N65" s="64">
        <v>51.193471367529874</v>
      </c>
      <c r="O65" s="29">
        <v>48.80652863247012</v>
      </c>
    </row>
    <row r="66" spans="1:15" s="87" customFormat="1" ht="12.75">
      <c r="A66" s="19" t="s">
        <v>21</v>
      </c>
      <c r="B66" s="19">
        <v>38376</v>
      </c>
      <c r="C66" s="53">
        <v>36076</v>
      </c>
      <c r="D66" s="19">
        <v>166963</v>
      </c>
      <c r="E66" s="53">
        <v>170374</v>
      </c>
      <c r="F66" s="19">
        <v>9195</v>
      </c>
      <c r="G66" s="53">
        <v>4209</v>
      </c>
      <c r="H66" s="19">
        <v>16054</v>
      </c>
      <c r="I66" s="53">
        <v>9546</v>
      </c>
      <c r="J66" s="19">
        <v>230588</v>
      </c>
      <c r="K66" s="53">
        <v>220205</v>
      </c>
      <c r="L66" s="58">
        <v>450793</v>
      </c>
      <c r="M66" s="30"/>
      <c r="N66" s="64">
        <v>51.15163722595515</v>
      </c>
      <c r="O66" s="29">
        <v>48.84836277404485</v>
      </c>
    </row>
    <row r="67" spans="1:15" s="87" customFormat="1" ht="12.75">
      <c r="A67" s="19" t="s">
        <v>22</v>
      </c>
      <c r="B67" s="19">
        <v>37892</v>
      </c>
      <c r="C67" s="53">
        <v>36134</v>
      </c>
      <c r="D67" s="19">
        <v>166003</v>
      </c>
      <c r="E67" s="53">
        <v>168842</v>
      </c>
      <c r="F67" s="19">
        <v>9297</v>
      </c>
      <c r="G67" s="53">
        <v>4271</v>
      </c>
      <c r="H67" s="19">
        <v>16138</v>
      </c>
      <c r="I67" s="53">
        <v>9198</v>
      </c>
      <c r="J67" s="19">
        <v>229330</v>
      </c>
      <c r="K67" s="53">
        <v>218445</v>
      </c>
      <c r="L67" s="58">
        <v>447775</v>
      </c>
      <c r="M67" s="30"/>
      <c r="N67" s="64">
        <v>51.21545419016247</v>
      </c>
      <c r="O67" s="29">
        <v>48.78454580983753</v>
      </c>
    </row>
    <row r="68" spans="1:15" s="87" customFormat="1" ht="12.75">
      <c r="A68" s="19" t="s">
        <v>23</v>
      </c>
      <c r="B68" s="19">
        <v>37603</v>
      </c>
      <c r="C68" s="53">
        <v>35734</v>
      </c>
      <c r="D68" s="19">
        <v>163794</v>
      </c>
      <c r="E68" s="53">
        <v>167034</v>
      </c>
      <c r="F68" s="19">
        <v>9173</v>
      </c>
      <c r="G68" s="53">
        <v>4296</v>
      </c>
      <c r="H68" s="19">
        <v>15123</v>
      </c>
      <c r="I68" s="53">
        <v>9110</v>
      </c>
      <c r="J68" s="19">
        <v>225693</v>
      </c>
      <c r="K68" s="53">
        <v>216174</v>
      </c>
      <c r="L68" s="58">
        <v>441867</v>
      </c>
      <c r="M68" s="30"/>
      <c r="N68" s="64">
        <v>51.07713406975402</v>
      </c>
      <c r="O68" s="29">
        <v>48.922865930245976</v>
      </c>
    </row>
    <row r="69" spans="1:15" s="87" customFormat="1" ht="12.75">
      <c r="A69" s="19" t="s">
        <v>24</v>
      </c>
      <c r="B69" s="19">
        <v>36548</v>
      </c>
      <c r="C69" s="53">
        <v>35048</v>
      </c>
      <c r="D69" s="19">
        <v>162290</v>
      </c>
      <c r="E69" s="53">
        <v>164897</v>
      </c>
      <c r="F69" s="19">
        <v>9301</v>
      </c>
      <c r="G69" s="53">
        <v>4358</v>
      </c>
      <c r="H69" s="19">
        <v>14553</v>
      </c>
      <c r="I69" s="53">
        <v>9030</v>
      </c>
      <c r="J69" s="19">
        <v>222692</v>
      </c>
      <c r="K69" s="53">
        <v>213333</v>
      </c>
      <c r="L69" s="58">
        <v>436025</v>
      </c>
      <c r="M69" s="30"/>
      <c r="N69" s="64">
        <v>51.073218278768415</v>
      </c>
      <c r="O69" s="29">
        <v>48.926781721231585</v>
      </c>
    </row>
    <row r="70" spans="1:15" s="87" customFormat="1" ht="12.75">
      <c r="A70" s="19" t="s">
        <v>25</v>
      </c>
      <c r="B70" s="19">
        <v>35721</v>
      </c>
      <c r="C70" s="53">
        <v>34615</v>
      </c>
      <c r="D70" s="19">
        <v>160891</v>
      </c>
      <c r="E70" s="53">
        <v>163090</v>
      </c>
      <c r="F70" s="19">
        <v>9325</v>
      </c>
      <c r="G70" s="53">
        <v>4270</v>
      </c>
      <c r="H70" s="19">
        <v>14263</v>
      </c>
      <c r="I70" s="53">
        <v>8852</v>
      </c>
      <c r="J70" s="19">
        <v>220200</v>
      </c>
      <c r="K70" s="53">
        <v>210827</v>
      </c>
      <c r="L70" s="58">
        <v>431027</v>
      </c>
      <c r="M70" s="30"/>
      <c r="N70" s="64">
        <v>51.08728687530015</v>
      </c>
      <c r="O70" s="29">
        <v>48.91271312469985</v>
      </c>
    </row>
    <row r="71" spans="1:15" s="87" customFormat="1" ht="12.75">
      <c r="A71" s="19" t="s">
        <v>26</v>
      </c>
      <c r="B71" s="19">
        <v>35301</v>
      </c>
      <c r="C71" s="53">
        <v>34389</v>
      </c>
      <c r="D71" s="19">
        <v>160305</v>
      </c>
      <c r="E71" s="53">
        <v>162400</v>
      </c>
      <c r="F71" s="19">
        <v>9173</v>
      </c>
      <c r="G71" s="53">
        <v>4283</v>
      </c>
      <c r="H71" s="19">
        <v>14376</v>
      </c>
      <c r="I71" s="53">
        <v>8879</v>
      </c>
      <c r="J71" s="19">
        <v>219155</v>
      </c>
      <c r="K71" s="53">
        <v>209951</v>
      </c>
      <c r="L71" s="58">
        <v>429106</v>
      </c>
      <c r="M71" s="30"/>
      <c r="N71" s="64">
        <v>51.07246228204686</v>
      </c>
      <c r="O71" s="29">
        <v>48.92753771795314</v>
      </c>
    </row>
    <row r="72" spans="1:15" s="87" customFormat="1" ht="12.75">
      <c r="A72" s="19" t="s">
        <v>61</v>
      </c>
      <c r="B72" s="19">
        <v>35360</v>
      </c>
      <c r="C72" s="53">
        <v>34569</v>
      </c>
      <c r="D72" s="19">
        <v>160672</v>
      </c>
      <c r="E72" s="53">
        <v>162660</v>
      </c>
      <c r="F72" s="19">
        <v>9154</v>
      </c>
      <c r="G72" s="53">
        <v>4360</v>
      </c>
      <c r="H72" s="19">
        <v>14365</v>
      </c>
      <c r="I72" s="53">
        <v>9023</v>
      </c>
      <c r="J72" s="19">
        <v>219551</v>
      </c>
      <c r="K72" s="53">
        <v>210612</v>
      </c>
      <c r="L72" s="58">
        <v>430163</v>
      </c>
      <c r="M72" s="30"/>
      <c r="N72" s="64">
        <v>51.039024741783926</v>
      </c>
      <c r="O72" s="29">
        <v>48.960975258216074</v>
      </c>
    </row>
    <row r="73" spans="1:15" ht="12.75">
      <c r="A73" s="19" t="s">
        <v>62</v>
      </c>
      <c r="B73" s="19">
        <v>36276</v>
      </c>
      <c r="C73" s="53">
        <v>35700</v>
      </c>
      <c r="D73" s="19">
        <v>162782</v>
      </c>
      <c r="E73" s="53">
        <v>164555</v>
      </c>
      <c r="F73" s="19">
        <v>9214</v>
      </c>
      <c r="G73" s="53">
        <v>4402</v>
      </c>
      <c r="H73" s="19">
        <v>14060</v>
      </c>
      <c r="I73" s="53">
        <v>8792</v>
      </c>
      <c r="J73" s="19">
        <v>222332</v>
      </c>
      <c r="K73" s="53">
        <v>213449</v>
      </c>
      <c r="L73" s="58">
        <v>435781</v>
      </c>
      <c r="M73" s="5"/>
      <c r="N73" s="64">
        <v>51.01920460047592</v>
      </c>
      <c r="O73" s="29">
        <v>48.98079539952407</v>
      </c>
    </row>
    <row r="74" spans="1:15" s="87" customFormat="1" ht="12.75">
      <c r="A74" s="19" t="s">
        <v>66</v>
      </c>
      <c r="B74" s="19">
        <v>37578</v>
      </c>
      <c r="C74" s="53">
        <v>36494</v>
      </c>
      <c r="D74" s="19">
        <v>166199</v>
      </c>
      <c r="E74" s="53">
        <v>167360</v>
      </c>
      <c r="F74" s="19">
        <v>9391</v>
      </c>
      <c r="G74" s="53">
        <v>4560</v>
      </c>
      <c r="H74" s="19">
        <v>14303</v>
      </c>
      <c r="I74" s="53">
        <v>8829</v>
      </c>
      <c r="J74" s="19">
        <v>227471</v>
      </c>
      <c r="K74" s="53">
        <v>217243</v>
      </c>
      <c r="L74" s="58">
        <v>444714</v>
      </c>
      <c r="M74" s="30"/>
      <c r="N74" s="64">
        <v>51.14995255377613</v>
      </c>
      <c r="O74" s="29">
        <v>48.85004744622387</v>
      </c>
    </row>
    <row r="75" spans="1:15" s="87" customFormat="1" ht="12.75">
      <c r="A75" s="19" t="s">
        <v>67</v>
      </c>
      <c r="B75" s="19">
        <f aca="true" t="shared" si="10" ref="B75:I82">SUM(B48,B21)</f>
        <v>38296</v>
      </c>
      <c r="C75" s="53">
        <f t="shared" si="10"/>
        <v>37002</v>
      </c>
      <c r="D75" s="19">
        <f t="shared" si="10"/>
        <v>169206</v>
      </c>
      <c r="E75" s="53">
        <f t="shared" si="10"/>
        <v>170702</v>
      </c>
      <c r="F75" s="19">
        <f t="shared" si="10"/>
        <v>9533</v>
      </c>
      <c r="G75" s="53">
        <f t="shared" si="10"/>
        <v>4521</v>
      </c>
      <c r="H75" s="19">
        <f t="shared" si="10"/>
        <v>14376</v>
      </c>
      <c r="I75" s="53">
        <f t="shared" si="10"/>
        <v>8805</v>
      </c>
      <c r="J75" s="19">
        <f aca="true" t="shared" si="11" ref="J75:K77">SUM(H75,F75,D75,B75)</f>
        <v>231411</v>
      </c>
      <c r="K75" s="53">
        <f t="shared" si="11"/>
        <v>221030</v>
      </c>
      <c r="L75" s="58">
        <f aca="true" t="shared" si="12" ref="L75:L81">SUM(J75:K75)</f>
        <v>452441</v>
      </c>
      <c r="M75" s="30"/>
      <c r="N75" s="64">
        <f aca="true" t="shared" si="13" ref="N75:N81">J75/L75*100</f>
        <v>51.14722140566394</v>
      </c>
      <c r="O75" s="29">
        <f aca="true" t="shared" si="14" ref="O75:O81">K75/L75*100</f>
        <v>48.85277859433606</v>
      </c>
    </row>
    <row r="76" spans="1:15" s="87" customFormat="1" ht="12.75">
      <c r="A76" s="19" t="s">
        <v>68</v>
      </c>
      <c r="B76" s="19">
        <f t="shared" si="10"/>
        <v>38640</v>
      </c>
      <c r="C76" s="53">
        <f t="shared" si="10"/>
        <v>37671</v>
      </c>
      <c r="D76" s="19">
        <f t="shared" si="10"/>
        <v>171282</v>
      </c>
      <c r="E76" s="53">
        <f t="shared" si="10"/>
        <v>172810</v>
      </c>
      <c r="F76" s="19">
        <f t="shared" si="10"/>
        <v>9338</v>
      </c>
      <c r="G76" s="53">
        <f t="shared" si="10"/>
        <v>4574</v>
      </c>
      <c r="H76" s="19">
        <f t="shared" si="10"/>
        <v>14340</v>
      </c>
      <c r="I76" s="53">
        <f t="shared" si="10"/>
        <v>8696</v>
      </c>
      <c r="J76" s="19">
        <f t="shared" si="11"/>
        <v>233600</v>
      </c>
      <c r="K76" s="53">
        <f t="shared" si="11"/>
        <v>223751</v>
      </c>
      <c r="L76" s="58">
        <f t="shared" si="12"/>
        <v>457351</v>
      </c>
      <c r="M76" s="30"/>
      <c r="N76" s="64">
        <f t="shared" si="13"/>
        <v>51.07674411994289</v>
      </c>
      <c r="O76" s="29">
        <f t="shared" si="14"/>
        <v>48.92325588005711</v>
      </c>
    </row>
    <row r="77" spans="1:15" s="87" customFormat="1" ht="12.75">
      <c r="A77" s="19" t="s">
        <v>89</v>
      </c>
      <c r="B77" s="19">
        <f t="shared" si="10"/>
        <v>38661</v>
      </c>
      <c r="C77" s="53">
        <f t="shared" si="10"/>
        <v>37867</v>
      </c>
      <c r="D77" s="19">
        <f t="shared" si="10"/>
        <v>171517</v>
      </c>
      <c r="E77" s="53">
        <f t="shared" si="10"/>
        <v>172815</v>
      </c>
      <c r="F77" s="19">
        <f t="shared" si="10"/>
        <v>9412</v>
      </c>
      <c r="G77" s="53">
        <f t="shared" si="10"/>
        <v>4622</v>
      </c>
      <c r="H77" s="19">
        <f t="shared" si="10"/>
        <v>14092</v>
      </c>
      <c r="I77" s="53">
        <f t="shared" si="10"/>
        <v>8541</v>
      </c>
      <c r="J77" s="19">
        <f t="shared" si="11"/>
        <v>233682</v>
      </c>
      <c r="K77" s="53">
        <f t="shared" si="11"/>
        <v>223845</v>
      </c>
      <c r="L77" s="58">
        <f t="shared" si="12"/>
        <v>457527</v>
      </c>
      <c r="M77" s="30"/>
      <c r="N77" s="64">
        <f t="shared" si="13"/>
        <v>51.07501852349697</v>
      </c>
      <c r="O77" s="29">
        <f t="shared" si="14"/>
        <v>48.92498147650303</v>
      </c>
    </row>
    <row r="78" spans="1:15" s="87" customFormat="1" ht="12.75">
      <c r="A78" s="19" t="s">
        <v>93</v>
      </c>
      <c r="B78" s="19">
        <f t="shared" si="10"/>
        <v>38555</v>
      </c>
      <c r="C78" s="53">
        <f t="shared" si="10"/>
        <v>37904</v>
      </c>
      <c r="D78" s="19">
        <f t="shared" si="10"/>
        <v>170887</v>
      </c>
      <c r="E78" s="53">
        <f t="shared" si="10"/>
        <v>172531</v>
      </c>
      <c r="F78" s="19">
        <f t="shared" si="10"/>
        <v>9480</v>
      </c>
      <c r="G78" s="53">
        <f t="shared" si="10"/>
        <v>4743</v>
      </c>
      <c r="H78" s="19">
        <f t="shared" si="10"/>
        <v>14138</v>
      </c>
      <c r="I78" s="53">
        <f t="shared" si="10"/>
        <v>8340</v>
      </c>
      <c r="J78" s="19">
        <f aca="true" t="shared" si="15" ref="J78:K81">SUM(H78,F78,D78,B78)</f>
        <v>233060</v>
      </c>
      <c r="K78" s="53">
        <f t="shared" si="15"/>
        <v>223518</v>
      </c>
      <c r="L78" s="58">
        <f t="shared" si="12"/>
        <v>456578</v>
      </c>
      <c r="M78" s="30"/>
      <c r="N78" s="64">
        <f t="shared" si="13"/>
        <v>51.04494741314737</v>
      </c>
      <c r="O78" s="29">
        <f t="shared" si="14"/>
        <v>48.95505258685263</v>
      </c>
    </row>
    <row r="79" spans="1:15" s="87" customFormat="1" ht="12.75">
      <c r="A79" s="19" t="s">
        <v>94</v>
      </c>
      <c r="B79" s="19">
        <f t="shared" si="10"/>
        <v>38493</v>
      </c>
      <c r="C79" s="53">
        <f t="shared" si="10"/>
        <v>38139</v>
      </c>
      <c r="D79" s="19">
        <f t="shared" si="10"/>
        <v>169511</v>
      </c>
      <c r="E79" s="53">
        <f t="shared" si="10"/>
        <v>171808</v>
      </c>
      <c r="F79" s="19">
        <f t="shared" si="10"/>
        <v>9496</v>
      </c>
      <c r="G79" s="53">
        <f t="shared" si="10"/>
        <v>4782</v>
      </c>
      <c r="H79" s="19">
        <f t="shared" si="10"/>
        <v>14153</v>
      </c>
      <c r="I79" s="53">
        <f t="shared" si="10"/>
        <v>8312</v>
      </c>
      <c r="J79" s="19">
        <f t="shared" si="15"/>
        <v>231653</v>
      </c>
      <c r="K79" s="53">
        <f t="shared" si="15"/>
        <v>223041</v>
      </c>
      <c r="L79" s="58">
        <f t="shared" si="12"/>
        <v>454694</v>
      </c>
      <c r="M79" s="30"/>
      <c r="N79" s="64">
        <f t="shared" si="13"/>
        <v>50.947010516963054</v>
      </c>
      <c r="O79" s="29">
        <f t="shared" si="14"/>
        <v>49.052989483036946</v>
      </c>
    </row>
    <row r="80" spans="1:15" s="87" customFormat="1" ht="12.75">
      <c r="A80" s="19" t="s">
        <v>113</v>
      </c>
      <c r="B80" s="19">
        <f t="shared" si="10"/>
        <v>39622</v>
      </c>
      <c r="C80" s="53">
        <f t="shared" si="10"/>
        <v>37826</v>
      </c>
      <c r="D80" s="19">
        <f t="shared" si="10"/>
        <v>168233</v>
      </c>
      <c r="E80" s="53">
        <f t="shared" si="10"/>
        <v>167630</v>
      </c>
      <c r="F80" s="19">
        <f t="shared" si="10"/>
        <v>9285</v>
      </c>
      <c r="G80" s="53">
        <f t="shared" si="10"/>
        <v>4509</v>
      </c>
      <c r="H80" s="19">
        <f t="shared" si="10"/>
        <v>13363</v>
      </c>
      <c r="I80" s="53">
        <f t="shared" si="10"/>
        <v>8292</v>
      </c>
      <c r="J80" s="19">
        <f>SUM(H80,F80,D80,B80)</f>
        <v>230503</v>
      </c>
      <c r="K80" s="53">
        <f>SUM(I80,G80,E80,C80)</f>
        <v>218257</v>
      </c>
      <c r="L80" s="58">
        <f>SUM(J80:K80)</f>
        <v>448760</v>
      </c>
      <c r="M80" s="30"/>
      <c r="N80" s="64">
        <f>J80/L80*100</f>
        <v>51.36442641946698</v>
      </c>
      <c r="O80" s="29">
        <f>K80/L80*100</f>
        <v>48.63557358053303</v>
      </c>
    </row>
    <row r="81" spans="1:15" s="87" customFormat="1" ht="12.75">
      <c r="A81" s="19" t="s">
        <v>115</v>
      </c>
      <c r="B81" s="19">
        <f t="shared" si="10"/>
        <v>39977</v>
      </c>
      <c r="C81" s="53">
        <f t="shared" si="10"/>
        <v>37568</v>
      </c>
      <c r="D81" s="19">
        <f t="shared" si="10"/>
        <v>166279</v>
      </c>
      <c r="E81" s="53">
        <f t="shared" si="10"/>
        <v>165587</v>
      </c>
      <c r="F81" s="19">
        <f t="shared" si="10"/>
        <v>9169</v>
      </c>
      <c r="G81" s="53">
        <f t="shared" si="10"/>
        <v>4429</v>
      </c>
      <c r="H81" s="19">
        <f t="shared" si="10"/>
        <v>13108</v>
      </c>
      <c r="I81" s="53">
        <f t="shared" si="10"/>
        <v>8190</v>
      </c>
      <c r="J81" s="19">
        <f t="shared" si="15"/>
        <v>228533</v>
      </c>
      <c r="K81" s="53">
        <f t="shared" si="15"/>
        <v>215774</v>
      </c>
      <c r="L81" s="58">
        <f t="shared" si="12"/>
        <v>444307</v>
      </c>
      <c r="M81" s="30"/>
      <c r="N81" s="64">
        <f t="shared" si="13"/>
        <v>51.435831530900934</v>
      </c>
      <c r="O81" s="29">
        <f t="shared" si="14"/>
        <v>48.564168469099066</v>
      </c>
    </row>
    <row r="82" spans="1:15" s="87" customFormat="1" ht="12.75">
      <c r="A82" s="36" t="s">
        <v>174</v>
      </c>
      <c r="B82" s="36">
        <f t="shared" si="10"/>
        <v>40050</v>
      </c>
      <c r="C82" s="68">
        <f t="shared" si="10"/>
        <v>37581</v>
      </c>
      <c r="D82" s="36">
        <f t="shared" si="10"/>
        <v>164490</v>
      </c>
      <c r="E82" s="68">
        <f t="shared" si="10"/>
        <v>163814</v>
      </c>
      <c r="F82" s="36">
        <f t="shared" si="10"/>
        <v>9060</v>
      </c>
      <c r="G82" s="68">
        <f t="shared" si="10"/>
        <v>4463</v>
      </c>
      <c r="H82" s="36">
        <f t="shared" si="10"/>
        <v>12755</v>
      </c>
      <c r="I82" s="68">
        <f t="shared" si="10"/>
        <v>8307</v>
      </c>
      <c r="J82" s="36">
        <f>SUM(H82,F82,D82,B82)</f>
        <v>226355</v>
      </c>
      <c r="K82" s="68">
        <f>SUM(I82,G82,E82,C82)</f>
        <v>214165</v>
      </c>
      <c r="L82" s="69">
        <f>SUM(J82:K82)</f>
        <v>440520</v>
      </c>
      <c r="M82" s="30"/>
      <c r="N82" s="70">
        <f>J82/L82*100</f>
        <v>51.38359211840552</v>
      </c>
      <c r="O82" s="41">
        <f>K82/L82*100</f>
        <v>48.61640788159448</v>
      </c>
    </row>
    <row r="83" spans="1:15" ht="9" customHeight="1">
      <c r="A83" s="53"/>
      <c r="B83" s="53"/>
      <c r="C83" s="53"/>
      <c r="D83" s="53"/>
      <c r="E83" s="53"/>
      <c r="F83" s="53"/>
      <c r="G83" s="53"/>
      <c r="H83" s="53"/>
      <c r="I83" s="53"/>
      <c r="J83" s="53"/>
      <c r="K83" s="53"/>
      <c r="L83" s="53"/>
      <c r="M83" s="5"/>
      <c r="N83" s="46"/>
      <c r="O83" s="46"/>
    </row>
    <row r="84" ht="11.25" customHeight="1">
      <c r="A84" s="5" t="s">
        <v>69</v>
      </c>
    </row>
    <row r="85" ht="11.25" customHeight="1">
      <c r="A85" s="5" t="s">
        <v>27</v>
      </c>
    </row>
    <row r="86" ht="11.25" customHeight="1">
      <c r="A86" s="5" t="s">
        <v>28</v>
      </c>
    </row>
    <row r="87" ht="11.25" customHeight="1">
      <c r="A87" s="5" t="s">
        <v>29</v>
      </c>
    </row>
    <row r="88" ht="12.75">
      <c r="A88" s="2" t="s">
        <v>70</v>
      </c>
    </row>
    <row r="89" spans="1:14" ht="26.25" customHeight="1">
      <c r="A89" s="456" t="s">
        <v>116</v>
      </c>
      <c r="B89" s="456"/>
      <c r="C89" s="456"/>
      <c r="D89" s="456"/>
      <c r="E89" s="456"/>
      <c r="F89" s="456"/>
      <c r="G89" s="456"/>
      <c r="H89" s="456"/>
      <c r="I89" s="456"/>
      <c r="J89" s="456"/>
      <c r="K89" s="456"/>
      <c r="L89" s="456"/>
      <c r="M89" s="456"/>
      <c r="N89" s="456"/>
    </row>
  </sheetData>
  <sheetProtection/>
  <mergeCells count="1">
    <mergeCell ref="A89:N89"/>
  </mergeCells>
  <printOptions horizontalCentered="1"/>
  <pageMargins left="0.3937007874015748" right="0.3937007874015748" top="0.7874015748031497" bottom="0.5905511811023623" header="0.5118110236220472" footer="0.5118110236220472"/>
  <pageSetup fitToHeight="1" fitToWidth="1" horizontalDpi="600" verticalDpi="600" orientation="portrait" paperSize="9" scale="68" r:id="rId1"/>
  <headerFooter alignWithMargins="0">
    <oddFooter>&amp;R&amp;A</oddFooter>
  </headerFooter>
</worksheet>
</file>

<file path=xl/worksheets/sheet8.xml><?xml version="1.0" encoding="utf-8"?>
<worksheet xmlns="http://schemas.openxmlformats.org/spreadsheetml/2006/main" xmlns:r="http://schemas.openxmlformats.org/officeDocument/2006/relationships">
  <dimension ref="A1:F147"/>
  <sheetViews>
    <sheetView zoomScalePageLayoutView="0" workbookViewId="0" topLeftCell="A1">
      <selection activeCell="D67" sqref="D67:E67"/>
    </sheetView>
  </sheetViews>
  <sheetFormatPr defaultColWidth="9.140625" defaultRowHeight="12.75"/>
  <cols>
    <col min="1" max="1" width="17.7109375" style="324" customWidth="1"/>
    <col min="2" max="5" width="19.28125" style="324" customWidth="1"/>
    <col min="6" max="6" width="19.28125" style="412" customWidth="1"/>
    <col min="7" max="16384" width="9.140625" style="324" customWidth="1"/>
  </cols>
  <sheetData>
    <row r="1" ht="9.75">
      <c r="A1" s="411" t="s">
        <v>225</v>
      </c>
    </row>
    <row r="2" ht="9.75">
      <c r="A2" s="411"/>
    </row>
    <row r="3" spans="1:6" ht="9.75">
      <c r="A3" s="458" t="s">
        <v>224</v>
      </c>
      <c r="B3" s="458"/>
      <c r="C3" s="458"/>
      <c r="D3" s="458"/>
      <c r="E3" s="458"/>
      <c r="F3" s="458"/>
    </row>
    <row r="4" spans="1:6" ht="9.75">
      <c r="A4" s="460" t="s">
        <v>223</v>
      </c>
      <c r="B4" s="460"/>
      <c r="C4" s="460"/>
      <c r="D4" s="460"/>
      <c r="E4" s="460"/>
      <c r="F4" s="460"/>
    </row>
    <row r="5" ht="5.25" customHeight="1"/>
    <row r="6" spans="1:6" ht="12.75" customHeight="1">
      <c r="A6" s="458" t="s">
        <v>222</v>
      </c>
      <c r="B6" s="458"/>
      <c r="C6" s="458"/>
      <c r="D6" s="458"/>
      <c r="E6" s="458"/>
      <c r="F6" s="458"/>
    </row>
    <row r="7" ht="8.25" customHeight="1">
      <c r="A7" s="411"/>
    </row>
    <row r="8" spans="1:6" ht="14.25" customHeight="1">
      <c r="A8" s="155"/>
      <c r="B8" s="107" t="s">
        <v>37</v>
      </c>
      <c r="C8" s="108"/>
      <c r="D8" s="107" t="s">
        <v>38</v>
      </c>
      <c r="E8" s="108"/>
      <c r="F8" s="413" t="s">
        <v>4</v>
      </c>
    </row>
    <row r="9" spans="1:6" s="415" customFormat="1" ht="12.75" customHeight="1">
      <c r="A9" s="118" t="s">
        <v>199</v>
      </c>
      <c r="B9" s="156" t="s">
        <v>14</v>
      </c>
      <c r="C9" s="157" t="s">
        <v>30</v>
      </c>
      <c r="D9" s="156" t="s">
        <v>14</v>
      </c>
      <c r="E9" s="157" t="s">
        <v>30</v>
      </c>
      <c r="F9" s="414" t="s">
        <v>14</v>
      </c>
    </row>
    <row r="10" spans="1:6" s="417" customFormat="1" ht="12.75" customHeight="1">
      <c r="A10" s="384" t="s">
        <v>221</v>
      </c>
      <c r="B10" s="115">
        <v>33884</v>
      </c>
      <c r="C10" s="416">
        <v>48.340799497817216</v>
      </c>
      <c r="D10" s="115">
        <v>36210</v>
      </c>
      <c r="E10" s="416">
        <v>51.65920050218278</v>
      </c>
      <c r="F10" s="413">
        <v>70094</v>
      </c>
    </row>
    <row r="11" spans="1:6" s="415" customFormat="1" ht="13.5" customHeight="1">
      <c r="A11" s="115" t="s">
        <v>220</v>
      </c>
      <c r="B11" s="115">
        <v>35289</v>
      </c>
      <c r="C11" s="416">
        <v>47.20368116213432</v>
      </c>
      <c r="D11" s="115">
        <v>39470</v>
      </c>
      <c r="E11" s="416">
        <v>52.79631883786568</v>
      </c>
      <c r="F11" s="418">
        <v>74759</v>
      </c>
    </row>
    <row r="12" spans="1:6" s="415" customFormat="1" ht="13.5" customHeight="1">
      <c r="A12" s="115" t="s">
        <v>219</v>
      </c>
      <c r="B12" s="115">
        <v>36841</v>
      </c>
      <c r="C12" s="416">
        <v>47.692467021373</v>
      </c>
      <c r="D12" s="115">
        <v>40406</v>
      </c>
      <c r="E12" s="416">
        <v>52.307532978627</v>
      </c>
      <c r="F12" s="418">
        <v>77247</v>
      </c>
    </row>
    <row r="13" spans="1:6" s="415" customFormat="1" ht="13.5" customHeight="1">
      <c r="A13" s="115" t="s">
        <v>218</v>
      </c>
      <c r="B13" s="115">
        <v>38104</v>
      </c>
      <c r="C13" s="416">
        <v>47.796690959722035</v>
      </c>
      <c r="D13" s="115">
        <v>41617</v>
      </c>
      <c r="E13" s="416">
        <v>52.203309040277965</v>
      </c>
      <c r="F13" s="418">
        <v>79721</v>
      </c>
    </row>
    <row r="14" spans="1:6" s="415" customFormat="1" ht="13.5" customHeight="1">
      <c r="A14" s="115" t="s">
        <v>217</v>
      </c>
      <c r="B14" s="115">
        <v>39392</v>
      </c>
      <c r="C14" s="416">
        <v>48.1523586001198</v>
      </c>
      <c r="D14" s="115">
        <v>42415</v>
      </c>
      <c r="E14" s="416">
        <v>51.8476413998802</v>
      </c>
      <c r="F14" s="418">
        <v>81807</v>
      </c>
    </row>
    <row r="15" spans="1:6" s="415" customFormat="1" ht="13.5" customHeight="1">
      <c r="A15" s="115" t="s">
        <v>16</v>
      </c>
      <c r="B15" s="115">
        <v>39732</v>
      </c>
      <c r="C15" s="416">
        <v>48.36577438556769</v>
      </c>
      <c r="D15" s="115">
        <v>42417</v>
      </c>
      <c r="E15" s="416">
        <v>51.63422561443232</v>
      </c>
      <c r="F15" s="418">
        <v>82149</v>
      </c>
    </row>
    <row r="16" spans="1:6" s="415" customFormat="1" ht="13.5" customHeight="1">
      <c r="A16" s="115" t="s">
        <v>216</v>
      </c>
      <c r="B16" s="115">
        <v>39001</v>
      </c>
      <c r="C16" s="416">
        <v>48.23931031923709</v>
      </c>
      <c r="D16" s="115">
        <v>41848</v>
      </c>
      <c r="E16" s="416">
        <v>51.76068968076291</v>
      </c>
      <c r="F16" s="418">
        <v>80849</v>
      </c>
    </row>
    <row r="17" spans="1:6" s="415" customFormat="1" ht="13.5" customHeight="1" thickBot="1">
      <c r="A17" s="115" t="s">
        <v>18</v>
      </c>
      <c r="B17" s="115">
        <v>40572</v>
      </c>
      <c r="C17" s="76">
        <v>47.811638266280134</v>
      </c>
      <c r="D17" s="115">
        <v>44286</v>
      </c>
      <c r="E17" s="76">
        <v>52.18836173371986</v>
      </c>
      <c r="F17" s="419">
        <v>84858</v>
      </c>
    </row>
    <row r="18" spans="1:6" s="415" customFormat="1" ht="13.5" customHeight="1" thickTop="1">
      <c r="A18" s="420" t="s">
        <v>215</v>
      </c>
      <c r="B18" s="420">
        <v>42917</v>
      </c>
      <c r="C18" s="421">
        <v>47.34310708100297</v>
      </c>
      <c r="D18" s="420">
        <v>47734</v>
      </c>
      <c r="E18" s="421">
        <v>52.65689291899703</v>
      </c>
      <c r="F18" s="422">
        <v>90651</v>
      </c>
    </row>
    <row r="19" spans="1:6" s="370" customFormat="1" ht="13.5" customHeight="1">
      <c r="A19" s="115" t="s">
        <v>20</v>
      </c>
      <c r="B19" s="115">
        <v>42211</v>
      </c>
      <c r="C19" s="76">
        <v>46.820475847152125</v>
      </c>
      <c r="D19" s="115">
        <v>47944</v>
      </c>
      <c r="E19" s="76">
        <v>53.17952415284787</v>
      </c>
      <c r="F19" s="418">
        <v>90155</v>
      </c>
    </row>
    <row r="20" spans="1:6" s="415" customFormat="1" ht="13.5" customHeight="1">
      <c r="A20" s="115" t="s">
        <v>21</v>
      </c>
      <c r="B20" s="115">
        <v>42451</v>
      </c>
      <c r="C20" s="76">
        <v>46.6258814225776</v>
      </c>
      <c r="D20" s="115">
        <v>48595</v>
      </c>
      <c r="E20" s="76">
        <v>53.3741185774224</v>
      </c>
      <c r="F20" s="418">
        <v>91046</v>
      </c>
    </row>
    <row r="21" spans="1:6" s="415" customFormat="1" ht="13.5" customHeight="1">
      <c r="A21" s="115" t="s">
        <v>22</v>
      </c>
      <c r="B21" s="115">
        <v>43707</v>
      </c>
      <c r="C21" s="76">
        <v>46.50868306801736</v>
      </c>
      <c r="D21" s="115">
        <v>50269</v>
      </c>
      <c r="E21" s="76">
        <v>53.49131693198264</v>
      </c>
      <c r="F21" s="418">
        <v>93976</v>
      </c>
    </row>
    <row r="22" spans="1:6" s="415" customFormat="1" ht="13.5" customHeight="1">
      <c r="A22" s="115" t="s">
        <v>23</v>
      </c>
      <c r="B22" s="115">
        <v>45685</v>
      </c>
      <c r="C22" s="76">
        <v>46.82087441326583</v>
      </c>
      <c r="D22" s="115">
        <v>51889</v>
      </c>
      <c r="E22" s="76">
        <v>53.179125586734166</v>
      </c>
      <c r="F22" s="418">
        <v>97574</v>
      </c>
    </row>
    <row r="23" spans="1:6" s="415" customFormat="1" ht="13.5" customHeight="1" thickBot="1">
      <c r="A23" s="115" t="s">
        <v>24</v>
      </c>
      <c r="B23" s="115">
        <v>46796</v>
      </c>
      <c r="C23" s="76">
        <v>46.82737434080834</v>
      </c>
      <c r="D23" s="115">
        <v>53137</v>
      </c>
      <c r="E23" s="76">
        <v>53.17262565919167</v>
      </c>
      <c r="F23" s="419">
        <v>99933</v>
      </c>
    </row>
    <row r="24" spans="1:6" s="415" customFormat="1" ht="13.5" customHeight="1" thickTop="1">
      <c r="A24" s="420" t="s">
        <v>214</v>
      </c>
      <c r="B24" s="420">
        <v>45747</v>
      </c>
      <c r="C24" s="421">
        <v>46.42668669318827</v>
      </c>
      <c r="D24" s="420">
        <v>52789</v>
      </c>
      <c r="E24" s="421">
        <v>53.57331330681172</v>
      </c>
      <c r="F24" s="422">
        <v>98536</v>
      </c>
    </row>
    <row r="25" spans="1:6" s="415" customFormat="1" ht="13.5" customHeight="1">
      <c r="A25" s="115" t="s">
        <v>213</v>
      </c>
      <c r="B25" s="115">
        <v>45773</v>
      </c>
      <c r="C25" s="76">
        <v>46.1151745954986</v>
      </c>
      <c r="D25" s="115">
        <v>53485</v>
      </c>
      <c r="E25" s="76">
        <v>53.8848254045014</v>
      </c>
      <c r="F25" s="418">
        <v>99258</v>
      </c>
    </row>
    <row r="26" spans="1:6" s="415" customFormat="1" ht="13.5" customHeight="1">
      <c r="A26" s="115" t="s">
        <v>212</v>
      </c>
      <c r="B26" s="115">
        <v>45775</v>
      </c>
      <c r="C26" s="76">
        <v>46.07958606388226</v>
      </c>
      <c r="D26" s="115">
        <v>53564</v>
      </c>
      <c r="E26" s="76">
        <v>53.92041393611774</v>
      </c>
      <c r="F26" s="418">
        <v>99339</v>
      </c>
    </row>
    <row r="27" spans="1:6" s="415" customFormat="1" ht="13.5" customHeight="1">
      <c r="A27" s="115" t="s">
        <v>211</v>
      </c>
      <c r="B27" s="115">
        <v>46125</v>
      </c>
      <c r="C27" s="76">
        <v>46.28189562617273</v>
      </c>
      <c r="D27" s="115">
        <v>53536</v>
      </c>
      <c r="E27" s="76">
        <v>53.71810437382727</v>
      </c>
      <c r="F27" s="418">
        <v>99661</v>
      </c>
    </row>
    <row r="28" spans="1:6" s="415" customFormat="1" ht="13.5" customHeight="1" thickBot="1">
      <c r="A28" s="115" t="s">
        <v>210</v>
      </c>
      <c r="B28" s="115">
        <v>45998</v>
      </c>
      <c r="C28" s="76">
        <v>45.91626904110683</v>
      </c>
      <c r="D28" s="115">
        <v>54180</v>
      </c>
      <c r="E28" s="76">
        <v>54.08373095889317</v>
      </c>
      <c r="F28" s="419">
        <v>100178</v>
      </c>
    </row>
    <row r="29" spans="1:6" s="415" customFormat="1" ht="13.5" customHeight="1" thickTop="1">
      <c r="A29" s="420" t="s">
        <v>209</v>
      </c>
      <c r="B29" s="420">
        <v>46233</v>
      </c>
      <c r="C29" s="421">
        <v>45.691555072392156</v>
      </c>
      <c r="D29" s="420">
        <v>54952</v>
      </c>
      <c r="E29" s="421">
        <v>54.308444927607844</v>
      </c>
      <c r="F29" s="422">
        <v>101185</v>
      </c>
    </row>
    <row r="30" spans="1:6" s="415" customFormat="1" ht="13.5" customHeight="1">
      <c r="A30" s="115" t="s">
        <v>208</v>
      </c>
      <c r="B30" s="115">
        <v>46904</v>
      </c>
      <c r="C30" s="76">
        <v>45.819453534830565</v>
      </c>
      <c r="D30" s="115">
        <v>55463</v>
      </c>
      <c r="E30" s="76">
        <v>54.18054646516944</v>
      </c>
      <c r="F30" s="418">
        <v>102367</v>
      </c>
    </row>
    <row r="31" spans="1:6" s="415" customFormat="1" ht="13.5" customHeight="1">
      <c r="A31" s="115" t="s">
        <v>207</v>
      </c>
      <c r="B31" s="115">
        <v>46802</v>
      </c>
      <c r="C31" s="76">
        <v>45.67073587243967</v>
      </c>
      <c r="D31" s="115">
        <v>55675</v>
      </c>
      <c r="E31" s="76">
        <v>54.32926412756033</v>
      </c>
      <c r="F31" s="418">
        <v>102477</v>
      </c>
    </row>
    <row r="32" spans="1:6" s="415" customFormat="1" ht="13.5" customHeight="1" thickBot="1">
      <c r="A32" s="115" t="s">
        <v>93</v>
      </c>
      <c r="B32" s="115">
        <v>47768</v>
      </c>
      <c r="C32" s="76">
        <v>45.854051874748016</v>
      </c>
      <c r="D32" s="115">
        <v>56406</v>
      </c>
      <c r="E32" s="76">
        <v>54.145948125251984</v>
      </c>
      <c r="F32" s="418">
        <v>104174</v>
      </c>
    </row>
    <row r="33" spans="1:6" s="321" customFormat="1" ht="12" customHeight="1" thickTop="1">
      <c r="A33" s="420" t="s">
        <v>198</v>
      </c>
      <c r="B33" s="420">
        <v>49216</v>
      </c>
      <c r="C33" s="423">
        <f>B33/F33*100</f>
        <v>45.85398576379831</v>
      </c>
      <c r="D33" s="420">
        <v>58116</v>
      </c>
      <c r="E33" s="421">
        <f>D33/F33*100</f>
        <v>54.14601423620169</v>
      </c>
      <c r="F33" s="422">
        <f>SUM(D33,B33)</f>
        <v>107332</v>
      </c>
    </row>
    <row r="34" spans="1:6" s="321" customFormat="1" ht="12" customHeight="1">
      <c r="A34" s="115" t="s">
        <v>206</v>
      </c>
      <c r="B34" s="115">
        <v>52348</v>
      </c>
      <c r="C34" s="76">
        <f>B34/F34*100</f>
        <v>45.84931770805963</v>
      </c>
      <c r="D34" s="115">
        <v>61826</v>
      </c>
      <c r="E34" s="76">
        <f>D34/F34*100</f>
        <v>54.15068229194036</v>
      </c>
      <c r="F34" s="418">
        <f>SUM(D34,B34)</f>
        <v>114174</v>
      </c>
    </row>
    <row r="35" spans="1:6" s="321" customFormat="1" ht="12" customHeight="1">
      <c r="A35" s="115" t="s">
        <v>115</v>
      </c>
      <c r="B35" s="115">
        <v>54963</v>
      </c>
      <c r="C35" s="76">
        <f>B35/F35*100</f>
        <v>45.48448762402867</v>
      </c>
      <c r="D35" s="115">
        <v>65876</v>
      </c>
      <c r="E35" s="76">
        <f>D35/F35*100</f>
        <v>54.51551237597133</v>
      </c>
      <c r="F35" s="418">
        <f>SUM(D35,B35)</f>
        <v>120839</v>
      </c>
    </row>
    <row r="36" spans="1:6" s="321" customFormat="1" ht="12" customHeight="1">
      <c r="A36" s="131" t="s">
        <v>174</v>
      </c>
      <c r="B36" s="131">
        <v>56688</v>
      </c>
      <c r="C36" s="136">
        <f>B36/F36*100</f>
        <v>45.13878935550141</v>
      </c>
      <c r="D36" s="131">
        <v>68898</v>
      </c>
      <c r="E36" s="424">
        <f>D36/F36*100</f>
        <v>54.86121064449859</v>
      </c>
      <c r="F36" s="425">
        <f>SUM(D36,B36)</f>
        <v>125586</v>
      </c>
    </row>
    <row r="37" spans="1:6" ht="12" customHeight="1">
      <c r="A37" s="137"/>
      <c r="B37" s="137"/>
      <c r="C37" s="76"/>
      <c r="D37" s="137"/>
      <c r="E37" s="76"/>
      <c r="F37" s="426"/>
    </row>
    <row r="38" spans="1:6" ht="12" customHeight="1">
      <c r="A38" s="321"/>
      <c r="B38" s="427"/>
      <c r="C38" s="428"/>
      <c r="D38" s="427"/>
      <c r="E38" s="428"/>
      <c r="F38" s="429"/>
    </row>
    <row r="39" spans="1:6" ht="9.75">
      <c r="A39" s="458" t="s">
        <v>205</v>
      </c>
      <c r="B39" s="458"/>
      <c r="C39" s="458"/>
      <c r="D39" s="458"/>
      <c r="E39" s="458"/>
      <c r="F39" s="458"/>
    </row>
    <row r="40" ht="8.25" customHeight="1">
      <c r="A40" s="411"/>
    </row>
    <row r="41" spans="1:6" ht="9.75">
      <c r="A41" s="430"/>
      <c r="B41" s="459" t="s">
        <v>37</v>
      </c>
      <c r="C41" s="459"/>
      <c r="D41" s="457" t="s">
        <v>38</v>
      </c>
      <c r="E41" s="457"/>
      <c r="F41" s="432" t="s">
        <v>4</v>
      </c>
    </row>
    <row r="42" spans="1:6" ht="9.75">
      <c r="A42" s="433" t="s">
        <v>199</v>
      </c>
      <c r="B42" s="431" t="s">
        <v>14</v>
      </c>
      <c r="C42" s="431" t="s">
        <v>30</v>
      </c>
      <c r="D42" s="431" t="s">
        <v>14</v>
      </c>
      <c r="E42" s="431" t="s">
        <v>30</v>
      </c>
      <c r="F42" s="432" t="s">
        <v>14</v>
      </c>
    </row>
    <row r="43" spans="1:6" ht="9.75">
      <c r="A43" s="430" t="s">
        <v>67</v>
      </c>
      <c r="B43" s="434">
        <v>368</v>
      </c>
      <c r="C43" s="435">
        <f aca="true" t="shared" si="0" ref="C43:C50">B43/$F43*100</f>
        <v>34.61900282220132</v>
      </c>
      <c r="D43" s="434">
        <v>695</v>
      </c>
      <c r="E43" s="435">
        <f aca="true" t="shared" si="1" ref="E43:E50">D43/$F43*100</f>
        <v>65.38099717779869</v>
      </c>
      <c r="F43" s="436">
        <f aca="true" t="shared" si="2" ref="F43:F50">SUM(D43,B43)</f>
        <v>1063</v>
      </c>
    </row>
    <row r="44" spans="1:6" s="321" customFormat="1" ht="9.75">
      <c r="A44" s="437" t="s">
        <v>68</v>
      </c>
      <c r="B44" s="438">
        <v>411</v>
      </c>
      <c r="C44" s="439">
        <f t="shared" si="0"/>
        <v>29.315263908701855</v>
      </c>
      <c r="D44" s="438">
        <v>991</v>
      </c>
      <c r="E44" s="439">
        <f t="shared" si="1"/>
        <v>70.68473609129815</v>
      </c>
      <c r="F44" s="440">
        <f t="shared" si="2"/>
        <v>1402</v>
      </c>
    </row>
    <row r="45" spans="1:6" s="321" customFormat="1" ht="9.75">
      <c r="A45" s="437" t="s">
        <v>89</v>
      </c>
      <c r="B45" s="438">
        <v>442</v>
      </c>
      <c r="C45" s="439">
        <f t="shared" si="0"/>
        <v>20.10919017288444</v>
      </c>
      <c r="D45" s="438">
        <v>1756</v>
      </c>
      <c r="E45" s="439">
        <f t="shared" si="1"/>
        <v>79.89080982711556</v>
      </c>
      <c r="F45" s="440">
        <f t="shared" si="2"/>
        <v>2198</v>
      </c>
    </row>
    <row r="46" spans="1:6" s="321" customFormat="1" ht="10.5" thickBot="1">
      <c r="A46" s="437" t="s">
        <v>93</v>
      </c>
      <c r="B46" s="438">
        <v>469</v>
      </c>
      <c r="C46" s="439">
        <f t="shared" si="0"/>
        <v>19.22919229192292</v>
      </c>
      <c r="D46" s="438">
        <v>1970</v>
      </c>
      <c r="E46" s="439">
        <f t="shared" si="1"/>
        <v>80.77080770807709</v>
      </c>
      <c r="F46" s="440">
        <f t="shared" si="2"/>
        <v>2439</v>
      </c>
    </row>
    <row r="47" spans="1:6" ht="10.5" thickTop="1">
      <c r="A47" s="420" t="s">
        <v>198</v>
      </c>
      <c r="B47" s="441">
        <v>486</v>
      </c>
      <c r="C47" s="442">
        <f t="shared" si="0"/>
        <v>19.39345570630487</v>
      </c>
      <c r="D47" s="441">
        <v>2020</v>
      </c>
      <c r="E47" s="442">
        <f t="shared" si="1"/>
        <v>80.60654429369514</v>
      </c>
      <c r="F47" s="443">
        <f t="shared" si="2"/>
        <v>2506</v>
      </c>
    </row>
    <row r="48" spans="1:6" ht="9.75">
      <c r="A48" s="437" t="s">
        <v>101</v>
      </c>
      <c r="B48" s="438">
        <v>492</v>
      </c>
      <c r="C48" s="444">
        <f t="shared" si="0"/>
        <v>19.040247678018577</v>
      </c>
      <c r="D48" s="438">
        <v>2092</v>
      </c>
      <c r="E48" s="444">
        <f t="shared" si="1"/>
        <v>80.95975232198143</v>
      </c>
      <c r="F48" s="440">
        <f t="shared" si="2"/>
        <v>2584</v>
      </c>
    </row>
    <row r="49" spans="1:6" s="321" customFormat="1" ht="9.75">
      <c r="A49" s="115" t="s">
        <v>115</v>
      </c>
      <c r="B49" s="445">
        <v>462</v>
      </c>
      <c r="C49" s="76">
        <f t="shared" si="0"/>
        <v>17.085798816568047</v>
      </c>
      <c r="D49" s="445">
        <v>2242</v>
      </c>
      <c r="E49" s="76">
        <f t="shared" si="1"/>
        <v>82.91420118343196</v>
      </c>
      <c r="F49" s="418">
        <f t="shared" si="2"/>
        <v>2704</v>
      </c>
    </row>
    <row r="50" spans="1:6" s="321" customFormat="1" ht="9.75">
      <c r="A50" s="131" t="s">
        <v>174</v>
      </c>
      <c r="B50" s="446">
        <v>625</v>
      </c>
      <c r="C50" s="136">
        <f t="shared" si="0"/>
        <v>20.22653721682848</v>
      </c>
      <c r="D50" s="446">
        <v>2465</v>
      </c>
      <c r="E50" s="424">
        <f t="shared" si="1"/>
        <v>79.77346278317152</v>
      </c>
      <c r="F50" s="425">
        <f t="shared" si="2"/>
        <v>3090</v>
      </c>
    </row>
    <row r="51" spans="1:6" ht="9.75">
      <c r="A51" s="321"/>
      <c r="B51" s="427"/>
      <c r="C51" s="428"/>
      <c r="D51" s="427"/>
      <c r="E51" s="428"/>
      <c r="F51" s="429"/>
    </row>
    <row r="52" spans="1:6" ht="9.75">
      <c r="A52" s="458" t="s">
        <v>204</v>
      </c>
      <c r="B52" s="458"/>
      <c r="C52" s="458"/>
      <c r="D52" s="458"/>
      <c r="E52" s="458"/>
      <c r="F52" s="458"/>
    </row>
    <row r="53" ht="5.25" customHeight="1">
      <c r="A53" s="411"/>
    </row>
    <row r="54" spans="1:6" ht="9.75">
      <c r="A54" s="430"/>
      <c r="B54" s="459" t="s">
        <v>37</v>
      </c>
      <c r="C54" s="459"/>
      <c r="D54" s="457" t="s">
        <v>38</v>
      </c>
      <c r="E54" s="457"/>
      <c r="F54" s="432" t="s">
        <v>4</v>
      </c>
    </row>
    <row r="55" spans="1:6" ht="9.75">
      <c r="A55" s="433" t="s">
        <v>199</v>
      </c>
      <c r="B55" s="431" t="s">
        <v>14</v>
      </c>
      <c r="C55" s="431" t="s">
        <v>30</v>
      </c>
      <c r="D55" s="431" t="s">
        <v>14</v>
      </c>
      <c r="E55" s="431" t="s">
        <v>30</v>
      </c>
      <c r="F55" s="432" t="s">
        <v>14</v>
      </c>
    </row>
    <row r="56" spans="1:6" s="321" customFormat="1" ht="9.75">
      <c r="A56" s="430" t="s">
        <v>67</v>
      </c>
      <c r="B56" s="434">
        <v>23</v>
      </c>
      <c r="C56" s="435">
        <f aca="true" t="shared" si="3" ref="C56:C63">B56/$F56*100</f>
        <v>50</v>
      </c>
      <c r="D56" s="434">
        <v>23</v>
      </c>
      <c r="E56" s="435">
        <f aca="true" t="shared" si="4" ref="E56:E63">D56/$F56*100</f>
        <v>50</v>
      </c>
      <c r="F56" s="436">
        <f aca="true" t="shared" si="5" ref="F56:F63">SUM(D56,B56)</f>
        <v>46</v>
      </c>
    </row>
    <row r="57" spans="1:6" s="321" customFormat="1" ht="9.75">
      <c r="A57" s="437" t="s">
        <v>68</v>
      </c>
      <c r="B57" s="438">
        <v>65</v>
      </c>
      <c r="C57" s="439">
        <f t="shared" si="3"/>
        <v>39.87730061349693</v>
      </c>
      <c r="D57" s="438">
        <v>98</v>
      </c>
      <c r="E57" s="439">
        <f t="shared" si="4"/>
        <v>60.122699386503065</v>
      </c>
      <c r="F57" s="440">
        <f t="shared" si="5"/>
        <v>163</v>
      </c>
    </row>
    <row r="58" spans="1:6" s="321" customFormat="1" ht="9.75">
      <c r="A58" s="437" t="s">
        <v>89</v>
      </c>
      <c r="B58" s="438">
        <v>51</v>
      </c>
      <c r="C58" s="439">
        <f t="shared" si="3"/>
        <v>45.535714285714285</v>
      </c>
      <c r="D58" s="438">
        <v>61</v>
      </c>
      <c r="E58" s="439">
        <f t="shared" si="4"/>
        <v>54.46428571428571</v>
      </c>
      <c r="F58" s="440">
        <f t="shared" si="5"/>
        <v>112</v>
      </c>
    </row>
    <row r="59" spans="1:6" ht="10.5" thickBot="1">
      <c r="A59" s="437" t="s">
        <v>93</v>
      </c>
      <c r="B59" s="438">
        <v>60</v>
      </c>
      <c r="C59" s="439">
        <f t="shared" si="3"/>
        <v>57.14285714285714</v>
      </c>
      <c r="D59" s="438">
        <v>45</v>
      </c>
      <c r="E59" s="439">
        <f t="shared" si="4"/>
        <v>42.857142857142854</v>
      </c>
      <c r="F59" s="440">
        <f t="shared" si="5"/>
        <v>105</v>
      </c>
    </row>
    <row r="60" spans="1:6" ht="12" customHeight="1" thickTop="1">
      <c r="A60" s="420" t="s">
        <v>198</v>
      </c>
      <c r="B60" s="441">
        <v>41</v>
      </c>
      <c r="C60" s="442">
        <f t="shared" si="3"/>
        <v>68.33333333333333</v>
      </c>
      <c r="D60" s="441">
        <v>19</v>
      </c>
      <c r="E60" s="442">
        <f t="shared" si="4"/>
        <v>31.666666666666664</v>
      </c>
      <c r="F60" s="443">
        <f t="shared" si="5"/>
        <v>60</v>
      </c>
    </row>
    <row r="61" spans="1:6" ht="12" customHeight="1">
      <c r="A61" s="437" t="s">
        <v>101</v>
      </c>
      <c r="B61" s="438">
        <v>104</v>
      </c>
      <c r="C61" s="439">
        <f t="shared" si="3"/>
        <v>68.87417218543047</v>
      </c>
      <c r="D61" s="438">
        <v>47</v>
      </c>
      <c r="E61" s="439">
        <f t="shared" si="4"/>
        <v>31.125827814569533</v>
      </c>
      <c r="F61" s="440">
        <f t="shared" si="5"/>
        <v>151</v>
      </c>
    </row>
    <row r="62" spans="1:6" s="321" customFormat="1" ht="12" customHeight="1">
      <c r="A62" s="115" t="s">
        <v>115</v>
      </c>
      <c r="B62" s="445">
        <v>62</v>
      </c>
      <c r="C62" s="76">
        <f t="shared" si="3"/>
        <v>55.35714285714286</v>
      </c>
      <c r="D62" s="445">
        <v>50</v>
      </c>
      <c r="E62" s="76">
        <f t="shared" si="4"/>
        <v>44.642857142857146</v>
      </c>
      <c r="F62" s="418">
        <f t="shared" si="5"/>
        <v>112</v>
      </c>
    </row>
    <row r="63" spans="1:6" s="321" customFormat="1" ht="12" customHeight="1">
      <c r="A63" s="131" t="s">
        <v>174</v>
      </c>
      <c r="B63" s="410">
        <v>41</v>
      </c>
      <c r="C63" s="136">
        <f t="shared" si="3"/>
        <v>52.56410256410257</v>
      </c>
      <c r="D63" s="410">
        <v>37</v>
      </c>
      <c r="E63" s="424">
        <f t="shared" si="4"/>
        <v>47.43589743589743</v>
      </c>
      <c r="F63" s="425">
        <f t="shared" si="5"/>
        <v>78</v>
      </c>
    </row>
    <row r="65" spans="1:6" ht="9.75">
      <c r="A65" s="458" t="s">
        <v>200</v>
      </c>
      <c r="B65" s="458"/>
      <c r="C65" s="458"/>
      <c r="D65" s="458"/>
      <c r="E65" s="458"/>
      <c r="F65" s="458"/>
    </row>
    <row r="66" ht="6.75" customHeight="1"/>
    <row r="67" spans="1:6" ht="9.75">
      <c r="A67" s="430"/>
      <c r="B67" s="459" t="s">
        <v>37</v>
      </c>
      <c r="C67" s="459"/>
      <c r="D67" s="457" t="s">
        <v>38</v>
      </c>
      <c r="E67" s="457"/>
      <c r="F67" s="432" t="s">
        <v>4</v>
      </c>
    </row>
    <row r="68" spans="1:6" ht="9.75">
      <c r="A68" s="433" t="s">
        <v>199</v>
      </c>
      <c r="B68" s="431" t="s">
        <v>14</v>
      </c>
      <c r="C68" s="431" t="s">
        <v>30</v>
      </c>
      <c r="D68" s="431" t="s">
        <v>14</v>
      </c>
      <c r="E68" s="431" t="s">
        <v>30</v>
      </c>
      <c r="F68" s="432" t="s">
        <v>14</v>
      </c>
    </row>
    <row r="69" spans="1:6" s="321" customFormat="1" ht="9.75">
      <c r="A69" s="437" t="s">
        <v>115</v>
      </c>
      <c r="B69" s="438">
        <v>4</v>
      </c>
      <c r="C69" s="439">
        <f>B69/F69*100</f>
        <v>25</v>
      </c>
      <c r="D69" s="438">
        <v>12</v>
      </c>
      <c r="E69" s="439">
        <f>D69/F69*100</f>
        <v>75</v>
      </c>
      <c r="F69" s="440">
        <f>SUM(D69,B69)</f>
        <v>16</v>
      </c>
    </row>
    <row r="70" spans="1:6" s="321" customFormat="1" ht="9.75">
      <c r="A70" s="433" t="s">
        <v>174</v>
      </c>
      <c r="B70" s="447">
        <v>5</v>
      </c>
      <c r="C70" s="448">
        <f>B70/F70*100</f>
        <v>25</v>
      </c>
      <c r="D70" s="447">
        <v>15</v>
      </c>
      <c r="E70" s="448">
        <f>D70/F70*100</f>
        <v>75</v>
      </c>
      <c r="F70" s="449">
        <f>SUM(D70,B70)</f>
        <v>20</v>
      </c>
    </row>
    <row r="72" spans="1:6" ht="9.75">
      <c r="A72" s="458" t="s">
        <v>299</v>
      </c>
      <c r="B72" s="458"/>
      <c r="C72" s="458"/>
      <c r="D72" s="458"/>
      <c r="E72" s="458"/>
      <c r="F72" s="458"/>
    </row>
    <row r="73" ht="6.75" customHeight="1"/>
    <row r="74" spans="1:6" ht="9.75">
      <c r="A74" s="430"/>
      <c r="B74" s="459" t="s">
        <v>37</v>
      </c>
      <c r="C74" s="459"/>
      <c r="D74" s="457" t="s">
        <v>38</v>
      </c>
      <c r="E74" s="457"/>
      <c r="F74" s="432" t="s">
        <v>4</v>
      </c>
    </row>
    <row r="75" spans="1:6" ht="9.75">
      <c r="A75" s="433" t="s">
        <v>199</v>
      </c>
      <c r="B75" s="431" t="s">
        <v>14</v>
      </c>
      <c r="C75" s="431" t="s">
        <v>30</v>
      </c>
      <c r="D75" s="431" t="s">
        <v>14</v>
      </c>
      <c r="E75" s="431" t="s">
        <v>30</v>
      </c>
      <c r="F75" s="432" t="s">
        <v>14</v>
      </c>
    </row>
    <row r="76" spans="1:6" ht="10.5" thickBot="1">
      <c r="A76" s="430" t="s">
        <v>93</v>
      </c>
      <c r="B76" s="434">
        <v>48</v>
      </c>
      <c r="C76" s="435">
        <f>B76/F76*100</f>
        <v>49.48453608247423</v>
      </c>
      <c r="D76" s="434">
        <v>49</v>
      </c>
      <c r="E76" s="435">
        <f>D76/F76*100</f>
        <v>50.51546391752577</v>
      </c>
      <c r="F76" s="436">
        <f>SUM(D76,B76)</f>
        <v>97</v>
      </c>
    </row>
    <row r="77" spans="1:6" ht="10.5" thickTop="1">
      <c r="A77" s="420" t="s">
        <v>198</v>
      </c>
      <c r="B77" s="441">
        <v>107</v>
      </c>
      <c r="C77" s="442">
        <f>B77/F77*100</f>
        <v>33.860759493670884</v>
      </c>
      <c r="D77" s="441">
        <v>209</v>
      </c>
      <c r="E77" s="442">
        <f>D77/F77*100</f>
        <v>66.13924050632912</v>
      </c>
      <c r="F77" s="443">
        <f>SUM(D77,B77)</f>
        <v>316</v>
      </c>
    </row>
    <row r="78" spans="1:6" ht="9.75">
      <c r="A78" s="437" t="s">
        <v>101</v>
      </c>
      <c r="B78" s="438">
        <v>178</v>
      </c>
      <c r="C78" s="439">
        <f>B78/F78*100</f>
        <v>38.949671772428886</v>
      </c>
      <c r="D78" s="438">
        <v>279</v>
      </c>
      <c r="E78" s="439">
        <f>D78/F78*100</f>
        <v>61.050328227571114</v>
      </c>
      <c r="F78" s="440">
        <f>SUM(D78,B78)</f>
        <v>457</v>
      </c>
    </row>
    <row r="79" spans="1:6" s="321" customFormat="1" ht="9.75">
      <c r="A79" s="115" t="s">
        <v>115</v>
      </c>
      <c r="B79" s="445">
        <v>177</v>
      </c>
      <c r="C79" s="76">
        <f>B79/F79*100</f>
        <v>36.875</v>
      </c>
      <c r="D79" s="445">
        <v>303</v>
      </c>
      <c r="E79" s="76">
        <f>D79/F79*100</f>
        <v>63.125</v>
      </c>
      <c r="F79" s="418">
        <f>SUM(D79,B79)</f>
        <v>480</v>
      </c>
    </row>
    <row r="80" spans="1:6" s="321" customFormat="1" ht="9.75">
      <c r="A80" s="131" t="s">
        <v>174</v>
      </c>
      <c r="B80" s="446">
        <v>157</v>
      </c>
      <c r="C80" s="136">
        <f>B80/F80*100</f>
        <v>33.61884368308351</v>
      </c>
      <c r="D80" s="410">
        <v>310</v>
      </c>
      <c r="E80" s="424">
        <f>D80/F80*100</f>
        <v>66.38115631691649</v>
      </c>
      <c r="F80" s="425">
        <f>SUM(D80,B80)</f>
        <v>467</v>
      </c>
    </row>
    <row r="81" ht="9.75">
      <c r="A81" s="321"/>
    </row>
    <row r="82" spans="1:6" ht="9.75">
      <c r="A82" s="458" t="s">
        <v>203</v>
      </c>
      <c r="B82" s="458"/>
      <c r="C82" s="458"/>
      <c r="D82" s="458"/>
      <c r="E82" s="458"/>
      <c r="F82" s="458"/>
    </row>
    <row r="83" ht="6.75" customHeight="1">
      <c r="A83" s="411"/>
    </row>
    <row r="84" spans="1:6" ht="9.75">
      <c r="A84" s="430"/>
      <c r="B84" s="459" t="s">
        <v>37</v>
      </c>
      <c r="C84" s="459"/>
      <c r="D84" s="457" t="s">
        <v>38</v>
      </c>
      <c r="E84" s="457"/>
      <c r="F84" s="432" t="s">
        <v>4</v>
      </c>
    </row>
    <row r="85" spans="1:6" ht="9.75">
      <c r="A85" s="433" t="s">
        <v>199</v>
      </c>
      <c r="B85" s="431" t="s">
        <v>14</v>
      </c>
      <c r="C85" s="431" t="s">
        <v>30</v>
      </c>
      <c r="D85" s="431" t="s">
        <v>14</v>
      </c>
      <c r="E85" s="431" t="s">
        <v>30</v>
      </c>
      <c r="F85" s="432" t="s">
        <v>14</v>
      </c>
    </row>
    <row r="86" spans="1:6" ht="9.75">
      <c r="A86" s="437" t="s">
        <v>25</v>
      </c>
      <c r="B86" s="434">
        <v>534</v>
      </c>
      <c r="C86" s="435">
        <v>39.29359823399559</v>
      </c>
      <c r="D86" s="438">
        <v>825</v>
      </c>
      <c r="E86" s="439">
        <v>60.70640176600441</v>
      </c>
      <c r="F86" s="436">
        <v>1359</v>
      </c>
    </row>
    <row r="87" spans="1:6" ht="9.75">
      <c r="A87" s="437" t="s">
        <v>26</v>
      </c>
      <c r="B87" s="438">
        <v>646</v>
      </c>
      <c r="C87" s="439">
        <v>42.61213720316623</v>
      </c>
      <c r="D87" s="438">
        <v>870</v>
      </c>
      <c r="E87" s="439">
        <v>57.38786279683378</v>
      </c>
      <c r="F87" s="440">
        <v>1516</v>
      </c>
    </row>
    <row r="88" spans="1:6" s="321" customFormat="1" ht="9.75">
      <c r="A88" s="437" t="s">
        <v>61</v>
      </c>
      <c r="B88" s="438">
        <v>708</v>
      </c>
      <c r="C88" s="439">
        <v>44.98094027954257</v>
      </c>
      <c r="D88" s="438">
        <v>866</v>
      </c>
      <c r="E88" s="439">
        <v>55.01905972045743</v>
      </c>
      <c r="F88" s="440">
        <v>1574</v>
      </c>
    </row>
    <row r="89" spans="1:6" ht="9.75">
      <c r="A89" s="437" t="s">
        <v>62</v>
      </c>
      <c r="B89" s="438">
        <v>962</v>
      </c>
      <c r="C89" s="439">
        <v>47.78936910084451</v>
      </c>
      <c r="D89" s="438">
        <v>1051</v>
      </c>
      <c r="E89" s="439">
        <v>52.21063089915548</v>
      </c>
      <c r="F89" s="440">
        <v>2013</v>
      </c>
    </row>
    <row r="90" spans="1:6" s="321" customFormat="1" ht="9.75">
      <c r="A90" s="437" t="s">
        <v>66</v>
      </c>
      <c r="B90" s="438">
        <v>845</v>
      </c>
      <c r="C90" s="439">
        <v>42.76315789473684</v>
      </c>
      <c r="D90" s="438">
        <v>1131</v>
      </c>
      <c r="E90" s="439">
        <v>57.23684210526315</v>
      </c>
      <c r="F90" s="440">
        <v>1976</v>
      </c>
    </row>
    <row r="91" spans="1:6" s="321" customFormat="1" ht="9.75">
      <c r="A91" s="437" t="s">
        <v>67</v>
      </c>
      <c r="B91" s="438">
        <v>388</v>
      </c>
      <c r="C91" s="439">
        <f>B91/$F91*100</f>
        <v>52.1505376344086</v>
      </c>
      <c r="D91" s="438">
        <v>356</v>
      </c>
      <c r="E91" s="439">
        <f>D91/$F91*100</f>
        <v>47.8494623655914</v>
      </c>
      <c r="F91" s="440">
        <f>SUM(D91,B91)</f>
        <v>744</v>
      </c>
    </row>
    <row r="92" spans="1:6" s="321" customFormat="1" ht="9.75">
      <c r="A92" s="437" t="s">
        <v>68</v>
      </c>
      <c r="B92" s="438">
        <v>161</v>
      </c>
      <c r="C92" s="439">
        <f>B92/$F92*100</f>
        <v>52.27272727272727</v>
      </c>
      <c r="D92" s="438">
        <v>147</v>
      </c>
      <c r="E92" s="439">
        <f>D92/$F92*100</f>
        <v>47.72727272727273</v>
      </c>
      <c r="F92" s="440">
        <f>SUM(D92,B92)</f>
        <v>308</v>
      </c>
    </row>
    <row r="93" spans="1:6" s="321" customFormat="1" ht="9.75">
      <c r="A93" s="437" t="s">
        <v>89</v>
      </c>
      <c r="B93" s="438">
        <v>172</v>
      </c>
      <c r="C93" s="439">
        <f>B93/$F93*100</f>
        <v>52.121212121212125</v>
      </c>
      <c r="D93" s="438">
        <v>158</v>
      </c>
      <c r="E93" s="439">
        <f>D93/$F93*100</f>
        <v>47.878787878787875</v>
      </c>
      <c r="F93" s="440">
        <f>SUM(D93,B93)</f>
        <v>330</v>
      </c>
    </row>
    <row r="94" spans="1:6" s="321" customFormat="1" ht="10.5" thickBot="1">
      <c r="A94" s="437" t="s">
        <v>93</v>
      </c>
      <c r="B94" s="438">
        <v>23</v>
      </c>
      <c r="C94" s="439">
        <f>B94/$F94*100</f>
        <v>58.97435897435898</v>
      </c>
      <c r="D94" s="438">
        <v>16</v>
      </c>
      <c r="E94" s="439">
        <f>D94/$F94*100</f>
        <v>41.02564102564102</v>
      </c>
      <c r="F94" s="440">
        <f>SUM(D94,B94)</f>
        <v>39</v>
      </c>
    </row>
    <row r="95" spans="1:6" ht="10.5" thickTop="1">
      <c r="A95" s="450" t="s">
        <v>198</v>
      </c>
      <c r="B95" s="451">
        <v>19</v>
      </c>
      <c r="C95" s="452">
        <f>B95/$F95*100</f>
        <v>76</v>
      </c>
      <c r="D95" s="451">
        <v>6</v>
      </c>
      <c r="E95" s="452">
        <f>D95/$F95*100</f>
        <v>24</v>
      </c>
      <c r="F95" s="453">
        <f>SUM(D95,B95)</f>
        <v>25</v>
      </c>
    </row>
    <row r="96" spans="1:6" ht="9.75">
      <c r="A96" s="321"/>
      <c r="B96" s="427"/>
      <c r="C96" s="428"/>
      <c r="D96" s="427"/>
      <c r="E96" s="428"/>
      <c r="F96" s="429"/>
    </row>
    <row r="97" spans="1:6" ht="9.75">
      <c r="A97" s="458" t="s">
        <v>202</v>
      </c>
      <c r="B97" s="458"/>
      <c r="C97" s="458"/>
      <c r="D97" s="458"/>
      <c r="E97" s="458"/>
      <c r="F97" s="458"/>
    </row>
    <row r="98" ht="7.5" customHeight="1">
      <c r="A98" s="411"/>
    </row>
    <row r="99" spans="1:6" ht="9.75">
      <c r="A99" s="430"/>
      <c r="B99" s="459" t="s">
        <v>37</v>
      </c>
      <c r="C99" s="459"/>
      <c r="D99" s="457" t="s">
        <v>38</v>
      </c>
      <c r="E99" s="457"/>
      <c r="F99" s="432" t="s">
        <v>4</v>
      </c>
    </row>
    <row r="100" spans="1:6" ht="9.75">
      <c r="A100" s="433" t="s">
        <v>199</v>
      </c>
      <c r="B100" s="431" t="s">
        <v>14</v>
      </c>
      <c r="C100" s="431" t="s">
        <v>30</v>
      </c>
      <c r="D100" s="431" t="s">
        <v>14</v>
      </c>
      <c r="E100" s="431" t="s">
        <v>30</v>
      </c>
      <c r="F100" s="432" t="s">
        <v>14</v>
      </c>
    </row>
    <row r="101" spans="1:6" ht="9.75">
      <c r="A101" s="437" t="s">
        <v>25</v>
      </c>
      <c r="B101" s="434">
        <v>146</v>
      </c>
      <c r="C101" s="435">
        <v>15.766738660907128</v>
      </c>
      <c r="D101" s="438">
        <v>780</v>
      </c>
      <c r="E101" s="439">
        <v>84.23326133909286</v>
      </c>
      <c r="F101" s="436">
        <v>926</v>
      </c>
    </row>
    <row r="102" spans="1:6" s="321" customFormat="1" ht="9.75">
      <c r="A102" s="437" t="s">
        <v>26</v>
      </c>
      <c r="B102" s="438">
        <v>147</v>
      </c>
      <c r="C102" s="439">
        <v>14.35546875</v>
      </c>
      <c r="D102" s="438">
        <v>877</v>
      </c>
      <c r="E102" s="439">
        <v>85.64453125</v>
      </c>
      <c r="F102" s="440">
        <v>1024</v>
      </c>
    </row>
    <row r="103" spans="1:6" ht="9.75">
      <c r="A103" s="437" t="s">
        <v>61</v>
      </c>
      <c r="B103" s="438">
        <v>133</v>
      </c>
      <c r="C103" s="439">
        <v>13.420787083753785</v>
      </c>
      <c r="D103" s="438">
        <v>858</v>
      </c>
      <c r="E103" s="439">
        <v>86.57921291624622</v>
      </c>
      <c r="F103" s="440">
        <v>991</v>
      </c>
    </row>
    <row r="104" spans="1:6" s="321" customFormat="1" ht="9.75">
      <c r="A104" s="437" t="s">
        <v>62</v>
      </c>
      <c r="B104" s="438">
        <v>141</v>
      </c>
      <c r="C104" s="439">
        <v>12.74864376130199</v>
      </c>
      <c r="D104" s="438">
        <v>965</v>
      </c>
      <c r="E104" s="439">
        <v>87.25135623869801</v>
      </c>
      <c r="F104" s="440">
        <v>1106</v>
      </c>
    </row>
    <row r="105" spans="1:6" s="321" customFormat="1" ht="9.75">
      <c r="A105" s="437" t="s">
        <v>66</v>
      </c>
      <c r="B105" s="438">
        <v>183</v>
      </c>
      <c r="C105" s="439">
        <v>14.409448818897639</v>
      </c>
      <c r="D105" s="438">
        <v>1087</v>
      </c>
      <c r="E105" s="439">
        <v>85.59055118110236</v>
      </c>
      <c r="F105" s="440">
        <v>1270</v>
      </c>
    </row>
    <row r="106" spans="1:6" s="321" customFormat="1" ht="9.75">
      <c r="A106" s="437" t="s">
        <v>67</v>
      </c>
      <c r="B106" s="438">
        <v>188</v>
      </c>
      <c r="C106" s="439">
        <f aca="true" t="shared" si="6" ref="C106:C111">B106/$F106*100</f>
        <v>14.135338345864662</v>
      </c>
      <c r="D106" s="438">
        <v>1142</v>
      </c>
      <c r="E106" s="439">
        <f aca="true" t="shared" si="7" ref="E106:E111">D106/$F106*100</f>
        <v>85.86466165413535</v>
      </c>
      <c r="F106" s="440">
        <f aca="true" t="shared" si="8" ref="F106:F111">SUM(D106,B106)</f>
        <v>1330</v>
      </c>
    </row>
    <row r="107" spans="1:6" s="321" customFormat="1" ht="9.75">
      <c r="A107" s="437" t="s">
        <v>68</v>
      </c>
      <c r="B107" s="438">
        <v>124</v>
      </c>
      <c r="C107" s="439">
        <f t="shared" si="6"/>
        <v>13.641364136413642</v>
      </c>
      <c r="D107" s="438">
        <v>785</v>
      </c>
      <c r="E107" s="439">
        <f t="shared" si="7"/>
        <v>86.35863586358636</v>
      </c>
      <c r="F107" s="440">
        <f t="shared" si="8"/>
        <v>909</v>
      </c>
    </row>
    <row r="108" spans="1:6" s="321" customFormat="1" ht="9.75">
      <c r="A108" s="437" t="s">
        <v>89</v>
      </c>
      <c r="B108" s="438">
        <v>29</v>
      </c>
      <c r="C108" s="439">
        <f t="shared" si="6"/>
        <v>12.719298245614036</v>
      </c>
      <c r="D108" s="438">
        <v>199</v>
      </c>
      <c r="E108" s="439">
        <f t="shared" si="7"/>
        <v>87.28070175438597</v>
      </c>
      <c r="F108" s="440">
        <f t="shared" si="8"/>
        <v>228</v>
      </c>
    </row>
    <row r="109" spans="1:6" ht="10.5" thickBot="1">
      <c r="A109" s="437" t="s">
        <v>93</v>
      </c>
      <c r="B109" s="438">
        <v>9</v>
      </c>
      <c r="C109" s="439">
        <f t="shared" si="6"/>
        <v>18.367346938775512</v>
      </c>
      <c r="D109" s="438">
        <v>40</v>
      </c>
      <c r="E109" s="439">
        <f t="shared" si="7"/>
        <v>81.63265306122449</v>
      </c>
      <c r="F109" s="440">
        <f t="shared" si="8"/>
        <v>49</v>
      </c>
    </row>
    <row r="110" spans="1:6" ht="10.5" thickTop="1">
      <c r="A110" s="420" t="s">
        <v>198</v>
      </c>
      <c r="B110" s="441">
        <v>1</v>
      </c>
      <c r="C110" s="442">
        <f t="shared" si="6"/>
        <v>16.666666666666664</v>
      </c>
      <c r="D110" s="441">
        <v>5</v>
      </c>
      <c r="E110" s="442">
        <f t="shared" si="7"/>
        <v>83.33333333333334</v>
      </c>
      <c r="F110" s="443">
        <f t="shared" si="8"/>
        <v>6</v>
      </c>
    </row>
    <row r="111" spans="1:6" ht="9.75">
      <c r="A111" s="433" t="s">
        <v>101</v>
      </c>
      <c r="B111" s="447">
        <v>0</v>
      </c>
      <c r="C111" s="448">
        <f t="shared" si="6"/>
        <v>0</v>
      </c>
      <c r="D111" s="447">
        <v>4</v>
      </c>
      <c r="E111" s="448">
        <f t="shared" si="7"/>
        <v>100</v>
      </c>
      <c r="F111" s="449">
        <f t="shared" si="8"/>
        <v>4</v>
      </c>
    </row>
    <row r="112" spans="1:6" ht="9.75">
      <c r="A112" s="321"/>
      <c r="B112" s="427"/>
      <c r="C112" s="428"/>
      <c r="D112" s="427"/>
      <c r="E112" s="428"/>
      <c r="F112" s="429"/>
    </row>
    <row r="113" spans="1:6" ht="9.75">
      <c r="A113" s="458" t="s">
        <v>201</v>
      </c>
      <c r="B113" s="458"/>
      <c r="C113" s="458"/>
      <c r="D113" s="458"/>
      <c r="E113" s="458"/>
      <c r="F113" s="458"/>
    </row>
    <row r="114" ht="5.25" customHeight="1">
      <c r="A114" s="411"/>
    </row>
    <row r="115" spans="1:6" ht="9.75">
      <c r="A115" s="430"/>
      <c r="B115" s="459" t="s">
        <v>37</v>
      </c>
      <c r="C115" s="459"/>
      <c r="D115" s="457" t="s">
        <v>38</v>
      </c>
      <c r="E115" s="457"/>
      <c r="F115" s="432" t="s">
        <v>4</v>
      </c>
    </row>
    <row r="116" spans="1:6" ht="9.75">
      <c r="A116" s="433" t="s">
        <v>199</v>
      </c>
      <c r="B116" s="431" t="s">
        <v>14</v>
      </c>
      <c r="C116" s="431" t="s">
        <v>30</v>
      </c>
      <c r="D116" s="431" t="s">
        <v>14</v>
      </c>
      <c r="E116" s="431" t="s">
        <v>30</v>
      </c>
      <c r="F116" s="432" t="s">
        <v>14</v>
      </c>
    </row>
    <row r="117" spans="1:6" s="321" customFormat="1" ht="9.75">
      <c r="A117" s="437" t="s">
        <v>25</v>
      </c>
      <c r="B117" s="434">
        <v>167</v>
      </c>
      <c r="C117" s="435">
        <v>40.831295843520785</v>
      </c>
      <c r="D117" s="438">
        <v>242</v>
      </c>
      <c r="E117" s="439">
        <v>59.168704156479215</v>
      </c>
      <c r="F117" s="436">
        <v>409</v>
      </c>
    </row>
    <row r="118" spans="1:6" ht="9.75">
      <c r="A118" s="437" t="s">
        <v>26</v>
      </c>
      <c r="B118" s="438">
        <v>145</v>
      </c>
      <c r="C118" s="439">
        <v>34.037558685446015</v>
      </c>
      <c r="D118" s="438">
        <v>281</v>
      </c>
      <c r="E118" s="439">
        <v>65.96244131455398</v>
      </c>
      <c r="F118" s="440">
        <v>426</v>
      </c>
    </row>
    <row r="119" spans="1:6" s="321" customFormat="1" ht="9.75">
      <c r="A119" s="437" t="s">
        <v>61</v>
      </c>
      <c r="B119" s="438">
        <v>166</v>
      </c>
      <c r="C119" s="439">
        <v>36.48351648351648</v>
      </c>
      <c r="D119" s="438">
        <v>289</v>
      </c>
      <c r="E119" s="439">
        <v>63.51648351648351</v>
      </c>
      <c r="F119" s="440">
        <v>455</v>
      </c>
    </row>
    <row r="120" spans="1:6" s="321" customFormat="1" ht="9.75">
      <c r="A120" s="437" t="s">
        <v>62</v>
      </c>
      <c r="B120" s="438">
        <v>183</v>
      </c>
      <c r="C120" s="439">
        <v>38.36477987421384</v>
      </c>
      <c r="D120" s="438">
        <v>294</v>
      </c>
      <c r="E120" s="439">
        <v>61.63522012578616</v>
      </c>
      <c r="F120" s="440">
        <v>477</v>
      </c>
    </row>
    <row r="121" spans="1:6" s="321" customFormat="1" ht="9.75">
      <c r="A121" s="437" t="s">
        <v>66</v>
      </c>
      <c r="B121" s="438">
        <v>244</v>
      </c>
      <c r="C121" s="439">
        <v>37.308868501529055</v>
      </c>
      <c r="D121" s="438">
        <v>410</v>
      </c>
      <c r="E121" s="439">
        <v>62.69113149847095</v>
      </c>
      <c r="F121" s="440">
        <v>654</v>
      </c>
    </row>
    <row r="122" spans="1:6" ht="9.75">
      <c r="A122" s="437" t="s">
        <v>67</v>
      </c>
      <c r="B122" s="438">
        <v>230</v>
      </c>
      <c r="C122" s="439">
        <f aca="true" t="shared" si="9" ref="C122:C127">B122/$F122*100</f>
        <v>36.68261562998405</v>
      </c>
      <c r="D122" s="438">
        <v>397</v>
      </c>
      <c r="E122" s="439">
        <f aca="true" t="shared" si="10" ref="E122:E127">D122/$F122*100</f>
        <v>63.31738437001595</v>
      </c>
      <c r="F122" s="440">
        <f aca="true" t="shared" si="11" ref="F122:F127">SUM(D122,B122)</f>
        <v>627</v>
      </c>
    </row>
    <row r="123" spans="1:6" ht="12" customHeight="1">
      <c r="A123" s="437" t="s">
        <v>68</v>
      </c>
      <c r="B123" s="438">
        <v>184</v>
      </c>
      <c r="C123" s="439">
        <f t="shared" si="9"/>
        <v>39.48497854077253</v>
      </c>
      <c r="D123" s="438">
        <v>282</v>
      </c>
      <c r="E123" s="439">
        <f t="shared" si="10"/>
        <v>60.51502145922747</v>
      </c>
      <c r="F123" s="440">
        <f t="shared" si="11"/>
        <v>466</v>
      </c>
    </row>
    <row r="124" spans="1:6" ht="9.75">
      <c r="A124" s="437" t="s">
        <v>89</v>
      </c>
      <c r="B124" s="438">
        <v>167</v>
      </c>
      <c r="C124" s="439">
        <f t="shared" si="9"/>
        <v>34.791666666666664</v>
      </c>
      <c r="D124" s="438">
        <v>313</v>
      </c>
      <c r="E124" s="439">
        <f t="shared" si="10"/>
        <v>65.20833333333333</v>
      </c>
      <c r="F124" s="440">
        <f t="shared" si="11"/>
        <v>480</v>
      </c>
    </row>
    <row r="125" spans="1:6" ht="10.5" thickBot="1">
      <c r="A125" s="437" t="s">
        <v>93</v>
      </c>
      <c r="B125" s="438">
        <v>105</v>
      </c>
      <c r="C125" s="439">
        <f t="shared" si="9"/>
        <v>36.971830985915496</v>
      </c>
      <c r="D125" s="438">
        <v>179</v>
      </c>
      <c r="E125" s="439">
        <f t="shared" si="10"/>
        <v>63.02816901408451</v>
      </c>
      <c r="F125" s="440">
        <f t="shared" si="11"/>
        <v>284</v>
      </c>
    </row>
    <row r="126" spans="1:6" ht="10.5" thickTop="1">
      <c r="A126" s="420" t="s">
        <v>198</v>
      </c>
      <c r="B126" s="441">
        <v>69</v>
      </c>
      <c r="C126" s="442">
        <f t="shared" si="9"/>
        <v>40.35087719298245</v>
      </c>
      <c r="D126" s="441">
        <v>102</v>
      </c>
      <c r="E126" s="442">
        <f t="shared" si="10"/>
        <v>59.64912280701754</v>
      </c>
      <c r="F126" s="443">
        <f t="shared" si="11"/>
        <v>171</v>
      </c>
    </row>
    <row r="127" spans="1:6" ht="9.75">
      <c r="A127" s="433" t="s">
        <v>101</v>
      </c>
      <c r="B127" s="447">
        <v>5</v>
      </c>
      <c r="C127" s="448">
        <f t="shared" si="9"/>
        <v>31.25</v>
      </c>
      <c r="D127" s="447">
        <v>11</v>
      </c>
      <c r="E127" s="448">
        <f t="shared" si="10"/>
        <v>68.75</v>
      </c>
      <c r="F127" s="449">
        <f t="shared" si="11"/>
        <v>16</v>
      </c>
    </row>
    <row r="128" ht="9.75">
      <c r="A128" s="411"/>
    </row>
    <row r="129" ht="9.75">
      <c r="A129" s="137" t="s">
        <v>197</v>
      </c>
    </row>
    <row r="130" ht="9.75">
      <c r="A130" s="129" t="s">
        <v>196</v>
      </c>
    </row>
    <row r="131" ht="9.75">
      <c r="A131" s="129" t="s">
        <v>195</v>
      </c>
    </row>
    <row r="132" ht="9.75">
      <c r="A132" s="129" t="s">
        <v>194</v>
      </c>
    </row>
    <row r="133" ht="9.75">
      <c r="A133" s="129" t="s">
        <v>193</v>
      </c>
    </row>
    <row r="134" ht="9.75">
      <c r="A134" s="129" t="s">
        <v>192</v>
      </c>
    </row>
    <row r="135" ht="9.75">
      <c r="A135" s="129" t="s">
        <v>191</v>
      </c>
    </row>
    <row r="136" ht="9.75">
      <c r="A136" s="129" t="s">
        <v>190</v>
      </c>
    </row>
    <row r="137" ht="9.75">
      <c r="A137" s="129" t="s">
        <v>189</v>
      </c>
    </row>
    <row r="138" ht="9.75">
      <c r="A138" s="129" t="s">
        <v>188</v>
      </c>
    </row>
    <row r="139" ht="9.75">
      <c r="A139" s="129" t="s">
        <v>187</v>
      </c>
    </row>
    <row r="140" ht="9.75">
      <c r="A140" s="129" t="s">
        <v>186</v>
      </c>
    </row>
    <row r="141" ht="9.75">
      <c r="A141" s="137" t="s">
        <v>185</v>
      </c>
    </row>
    <row r="142" ht="9.75">
      <c r="A142" s="137" t="s">
        <v>184</v>
      </c>
    </row>
    <row r="143" ht="9.75">
      <c r="A143" s="137" t="s">
        <v>183</v>
      </c>
    </row>
    <row r="144" ht="9.75">
      <c r="A144" s="137" t="s">
        <v>182</v>
      </c>
    </row>
    <row r="145" ht="9.75">
      <c r="A145" s="137" t="s">
        <v>181</v>
      </c>
    </row>
    <row r="146" ht="9.75">
      <c r="A146" s="137" t="s">
        <v>180</v>
      </c>
    </row>
    <row r="147" ht="9.75">
      <c r="A147" s="137" t="s">
        <v>179</v>
      </c>
    </row>
  </sheetData>
  <sheetProtection/>
  <mergeCells count="24">
    <mergeCell ref="D115:E115"/>
    <mergeCell ref="A65:F65"/>
    <mergeCell ref="B84:C84"/>
    <mergeCell ref="D84:E84"/>
    <mergeCell ref="B67:C67"/>
    <mergeCell ref="D67:E67"/>
    <mergeCell ref="D54:E54"/>
    <mergeCell ref="A82:F82"/>
    <mergeCell ref="A72:F72"/>
    <mergeCell ref="B74:C74"/>
    <mergeCell ref="B41:C41"/>
    <mergeCell ref="D41:E41"/>
    <mergeCell ref="A52:F52"/>
    <mergeCell ref="B54:C54"/>
    <mergeCell ref="D74:E74"/>
    <mergeCell ref="D99:E99"/>
    <mergeCell ref="A113:F113"/>
    <mergeCell ref="B115:C115"/>
    <mergeCell ref="A3:F3"/>
    <mergeCell ref="A97:F97"/>
    <mergeCell ref="B99:C99"/>
    <mergeCell ref="A4:F4"/>
    <mergeCell ref="A6:F6"/>
    <mergeCell ref="A39:F39"/>
  </mergeCells>
  <printOptions horizontalCentered="1"/>
  <pageMargins left="0.1968503937007874" right="0.1968503937007874" top="0.5905511811023623" bottom="0.3937007874015748" header="0.5118110236220472" footer="0.5118110236220472"/>
  <pageSetup fitToHeight="2" horizontalDpi="1200" verticalDpi="1200" orientation="portrait" paperSize="9" scale="85" r:id="rId1"/>
  <headerFooter alignWithMargins="0">
    <oddFooter>&amp;R&amp;A</oddFooter>
  </headerFooter>
</worksheet>
</file>

<file path=xl/worksheets/sheet9.xml><?xml version="1.0" encoding="utf-8"?>
<worksheet xmlns="http://schemas.openxmlformats.org/spreadsheetml/2006/main" xmlns:r="http://schemas.openxmlformats.org/officeDocument/2006/relationships">
  <dimension ref="A1:G197"/>
  <sheetViews>
    <sheetView zoomScalePageLayoutView="0" workbookViewId="0" topLeftCell="A1">
      <selection activeCell="B12" sqref="B12"/>
    </sheetView>
  </sheetViews>
  <sheetFormatPr defaultColWidth="9.140625" defaultRowHeight="12.75"/>
  <cols>
    <col min="1" max="1" width="17.00390625" style="316" customWidth="1"/>
    <col min="2" max="2" width="16.140625" style="316" customWidth="1"/>
    <col min="3" max="3" width="16.140625" style="317" customWidth="1"/>
    <col min="4" max="4" width="16.140625" style="316" customWidth="1"/>
    <col min="5" max="5" width="16.140625" style="317" customWidth="1"/>
    <col min="6" max="6" width="17.00390625" style="316" customWidth="1"/>
    <col min="7" max="7" width="13.57421875" style="317" customWidth="1"/>
    <col min="8" max="12" width="13.57421875" style="316" customWidth="1"/>
    <col min="13" max="16384" width="9.140625" style="316" customWidth="1"/>
  </cols>
  <sheetData>
    <row r="1" ht="13.5" customHeight="1">
      <c r="A1" s="364" t="s">
        <v>225</v>
      </c>
    </row>
    <row r="2" ht="13.5" customHeight="1">
      <c r="A2" s="364"/>
    </row>
    <row r="3" spans="1:7" ht="12" customHeight="1">
      <c r="A3" s="471" t="s">
        <v>255</v>
      </c>
      <c r="B3" s="471"/>
      <c r="C3" s="471"/>
      <c r="D3" s="471"/>
      <c r="E3" s="471"/>
      <c r="F3" s="471"/>
      <c r="G3" s="359"/>
    </row>
    <row r="4" spans="1:7" ht="12" customHeight="1">
      <c r="A4" s="471" t="s">
        <v>254</v>
      </c>
      <c r="B4" s="471"/>
      <c r="C4" s="471"/>
      <c r="D4" s="471"/>
      <c r="E4" s="471"/>
      <c r="F4" s="471"/>
      <c r="G4" s="358"/>
    </row>
    <row r="5" ht="9" customHeight="1"/>
    <row r="6" spans="1:7" ht="15" customHeight="1">
      <c r="A6" s="357"/>
      <c r="B6" s="478" t="s">
        <v>265</v>
      </c>
      <c r="C6" s="479"/>
      <c r="D6" s="479"/>
      <c r="E6" s="479"/>
      <c r="F6" s="480"/>
      <c r="G6" s="316"/>
    </row>
    <row r="7" spans="1:7" ht="15" customHeight="1">
      <c r="A7" s="303"/>
      <c r="B7" s="481" t="s">
        <v>264</v>
      </c>
      <c r="C7" s="482"/>
      <c r="D7" s="482"/>
      <c r="E7" s="482"/>
      <c r="F7" s="483"/>
      <c r="G7" s="316"/>
    </row>
    <row r="8" spans="1:7" ht="12" customHeight="1">
      <c r="A8" s="363"/>
      <c r="B8" s="468" t="s">
        <v>37</v>
      </c>
      <c r="C8" s="469"/>
      <c r="D8" s="468" t="s">
        <v>38</v>
      </c>
      <c r="E8" s="469"/>
      <c r="F8" s="313" t="s">
        <v>4</v>
      </c>
      <c r="G8" s="316"/>
    </row>
    <row r="9" spans="1:7" ht="12" customHeight="1">
      <c r="A9" s="315" t="s">
        <v>199</v>
      </c>
      <c r="B9" s="314" t="s">
        <v>14</v>
      </c>
      <c r="C9" s="352" t="s">
        <v>30</v>
      </c>
      <c r="D9" s="314" t="s">
        <v>14</v>
      </c>
      <c r="E9" s="352" t="s">
        <v>30</v>
      </c>
      <c r="F9" s="313" t="s">
        <v>14</v>
      </c>
      <c r="G9" s="316"/>
    </row>
    <row r="10" spans="1:7" ht="12" customHeight="1">
      <c r="A10" s="304" t="s">
        <v>40</v>
      </c>
      <c r="B10" s="304">
        <v>26173</v>
      </c>
      <c r="C10" s="346">
        <v>51.43356849490046</v>
      </c>
      <c r="D10" s="304">
        <v>24714</v>
      </c>
      <c r="E10" s="346">
        <v>48.56643150509953</v>
      </c>
      <c r="F10" s="303">
        <v>50887</v>
      </c>
      <c r="G10" s="316"/>
    </row>
    <row r="11" spans="1:7" ht="12" customHeight="1">
      <c r="A11" s="304" t="s">
        <v>20</v>
      </c>
      <c r="B11" s="304">
        <v>27032</v>
      </c>
      <c r="C11" s="346">
        <v>51.21928112624817</v>
      </c>
      <c r="D11" s="304">
        <v>25745</v>
      </c>
      <c r="E11" s="346">
        <v>48.78071887375182</v>
      </c>
      <c r="F11" s="303">
        <v>52777</v>
      </c>
      <c r="G11" s="316"/>
    </row>
    <row r="12" spans="1:7" ht="12" customHeight="1">
      <c r="A12" s="304" t="s">
        <v>21</v>
      </c>
      <c r="B12" s="304">
        <v>27934</v>
      </c>
      <c r="C12" s="346">
        <v>50.515389345003435</v>
      </c>
      <c r="D12" s="304">
        <v>27364</v>
      </c>
      <c r="E12" s="346">
        <v>49.484610654996565</v>
      </c>
      <c r="F12" s="303">
        <v>55298</v>
      </c>
      <c r="G12" s="316"/>
    </row>
    <row r="13" spans="1:7" ht="12" customHeight="1">
      <c r="A13" s="304" t="s">
        <v>263</v>
      </c>
      <c r="B13" s="362">
        <v>28174</v>
      </c>
      <c r="C13" s="346">
        <v>49.93973340896199</v>
      </c>
      <c r="D13" s="362">
        <v>28242</v>
      </c>
      <c r="E13" s="346">
        <v>50.06026659103801</v>
      </c>
      <c r="F13" s="303">
        <v>56416</v>
      </c>
      <c r="G13" s="316"/>
    </row>
    <row r="14" spans="1:7" ht="12" customHeight="1">
      <c r="A14" s="304" t="s">
        <v>23</v>
      </c>
      <c r="B14" s="362">
        <v>27929</v>
      </c>
      <c r="C14" s="346">
        <v>49.082633299356786</v>
      </c>
      <c r="D14" s="362">
        <v>28973</v>
      </c>
      <c r="E14" s="346">
        <v>50.91736670064321</v>
      </c>
      <c r="F14" s="303">
        <v>56902</v>
      </c>
      <c r="G14" s="316"/>
    </row>
    <row r="15" spans="1:7" ht="12" customHeight="1" thickBot="1">
      <c r="A15" s="304" t="s">
        <v>262</v>
      </c>
      <c r="B15" s="362">
        <v>27408</v>
      </c>
      <c r="C15" s="346">
        <v>47.94122791673955</v>
      </c>
      <c r="D15" s="362">
        <v>29762</v>
      </c>
      <c r="E15" s="346">
        <v>52.05877208326045</v>
      </c>
      <c r="F15" s="303">
        <v>57170</v>
      </c>
      <c r="G15" s="316"/>
    </row>
    <row r="16" spans="1:6" s="299" customFormat="1" ht="12" customHeight="1" thickTop="1">
      <c r="A16" s="307" t="s">
        <v>252</v>
      </c>
      <c r="B16" s="307">
        <v>26508</v>
      </c>
      <c r="C16" s="361">
        <v>46.71836446951004</v>
      </c>
      <c r="D16" s="307">
        <v>30232</v>
      </c>
      <c r="E16" s="361">
        <v>53.28163553048996</v>
      </c>
      <c r="F16" s="360">
        <v>56740</v>
      </c>
    </row>
    <row r="17" spans="1:6" s="299" customFormat="1" ht="12" customHeight="1">
      <c r="A17" s="304" t="s">
        <v>213</v>
      </c>
      <c r="B17" s="304">
        <v>25656</v>
      </c>
      <c r="C17" s="346">
        <v>45.71795145942478</v>
      </c>
      <c r="D17" s="304">
        <v>30462</v>
      </c>
      <c r="E17" s="346">
        <v>54.28204854057521</v>
      </c>
      <c r="F17" s="303">
        <v>56118</v>
      </c>
    </row>
    <row r="18" spans="1:6" s="299" customFormat="1" ht="12" customHeight="1">
      <c r="A18" s="304" t="s">
        <v>212</v>
      </c>
      <c r="B18" s="304">
        <v>25644</v>
      </c>
      <c r="C18" s="346">
        <v>45.233097560545396</v>
      </c>
      <c r="D18" s="304">
        <v>31049</v>
      </c>
      <c r="E18" s="346">
        <v>54.76690243945461</v>
      </c>
      <c r="F18" s="303">
        <v>56693</v>
      </c>
    </row>
    <row r="19" spans="1:7" ht="12" customHeight="1">
      <c r="A19" s="304" t="s">
        <v>211</v>
      </c>
      <c r="B19" s="304">
        <v>25382</v>
      </c>
      <c r="C19" s="346">
        <v>44.655958056967926</v>
      </c>
      <c r="D19" s="304">
        <v>31457</v>
      </c>
      <c r="E19" s="346">
        <v>55.344041943032074</v>
      </c>
      <c r="F19" s="303">
        <v>56839</v>
      </c>
      <c r="G19" s="316"/>
    </row>
    <row r="20" spans="1:6" s="299" customFormat="1" ht="12" customHeight="1" thickBot="1">
      <c r="A20" s="304" t="s">
        <v>210</v>
      </c>
      <c r="B20" s="304">
        <v>25365</v>
      </c>
      <c r="C20" s="346">
        <v>44.62604901564067</v>
      </c>
      <c r="D20" s="304">
        <v>31474</v>
      </c>
      <c r="E20" s="346">
        <v>55.37395098435933</v>
      </c>
      <c r="F20" s="303">
        <v>56839</v>
      </c>
    </row>
    <row r="21" spans="1:6" s="299" customFormat="1" ht="12" customHeight="1" thickTop="1">
      <c r="A21" s="307" t="s">
        <v>251</v>
      </c>
      <c r="B21" s="307">
        <v>25379</v>
      </c>
      <c r="C21" s="361">
        <v>44.52065608279975</v>
      </c>
      <c r="D21" s="307">
        <v>31626</v>
      </c>
      <c r="E21" s="361">
        <v>55.47934391720024</v>
      </c>
      <c r="F21" s="360">
        <v>57005</v>
      </c>
    </row>
    <row r="22" spans="1:6" s="299" customFormat="1" ht="12" customHeight="1">
      <c r="A22" s="304" t="s">
        <v>250</v>
      </c>
      <c r="B22" s="304">
        <v>26501</v>
      </c>
      <c r="C22" s="346">
        <v>44.786385452578926</v>
      </c>
      <c r="D22" s="304">
        <v>32671</v>
      </c>
      <c r="E22" s="346">
        <v>55.213614547421074</v>
      </c>
      <c r="F22" s="303">
        <v>59172</v>
      </c>
    </row>
    <row r="23" spans="1:6" s="299" customFormat="1" ht="12" customHeight="1">
      <c r="A23" s="304" t="s">
        <v>89</v>
      </c>
      <c r="B23" s="304">
        <v>27324</v>
      </c>
      <c r="C23" s="346">
        <v>44.892057963395</v>
      </c>
      <c r="D23" s="304">
        <v>33542</v>
      </c>
      <c r="E23" s="346">
        <v>55.10794203660501</v>
      </c>
      <c r="F23" s="303">
        <v>60866</v>
      </c>
    </row>
    <row r="24" spans="1:6" s="299" customFormat="1" ht="12" customHeight="1" thickBot="1">
      <c r="A24" s="304" t="s">
        <v>93</v>
      </c>
      <c r="B24" s="304">
        <v>28734</v>
      </c>
      <c r="C24" s="346">
        <f>B24/F24*100</f>
        <v>44.637419996271674</v>
      </c>
      <c r="D24" s="304">
        <v>35638</v>
      </c>
      <c r="E24" s="346">
        <f>D24/F24*100</f>
        <v>55.36258000372833</v>
      </c>
      <c r="F24" s="303">
        <f>B24+D24</f>
        <v>64372</v>
      </c>
    </row>
    <row r="25" spans="1:6" s="299" customFormat="1" ht="12" customHeight="1" thickTop="1">
      <c r="A25" s="307" t="s">
        <v>249</v>
      </c>
      <c r="B25" s="307">
        <v>30472</v>
      </c>
      <c r="C25" s="361">
        <f>B25/F25*100</f>
        <v>44.419177563009285</v>
      </c>
      <c r="D25" s="307">
        <v>38129</v>
      </c>
      <c r="E25" s="361">
        <f>D25/F25*100</f>
        <v>55.580822436990715</v>
      </c>
      <c r="F25" s="360">
        <f>B25+D25</f>
        <v>68601</v>
      </c>
    </row>
    <row r="26" spans="1:6" s="299" customFormat="1" ht="12" customHeight="1">
      <c r="A26" s="304" t="s">
        <v>101</v>
      </c>
      <c r="B26" s="304">
        <v>32334</v>
      </c>
      <c r="C26" s="346">
        <f>B26/F26*100</f>
        <v>44.68799668302121</v>
      </c>
      <c r="D26" s="304">
        <v>40021</v>
      </c>
      <c r="E26" s="346">
        <f>D26/F26*100</f>
        <v>55.31200331697879</v>
      </c>
      <c r="F26" s="303">
        <f>B26+D26</f>
        <v>72355</v>
      </c>
    </row>
    <row r="27" spans="1:6" s="299" customFormat="1" ht="12" customHeight="1">
      <c r="A27" s="304" t="s">
        <v>115</v>
      </c>
      <c r="B27" s="304">
        <v>33514</v>
      </c>
      <c r="C27" s="346">
        <f>B27/F27*100</f>
        <v>44.64782915684158</v>
      </c>
      <c r="D27" s="304">
        <v>41549</v>
      </c>
      <c r="E27" s="346">
        <f>D27/F27*100</f>
        <v>55.35217084315841</v>
      </c>
      <c r="F27" s="303">
        <f>B27+D27</f>
        <v>75063</v>
      </c>
    </row>
    <row r="28" spans="1:6" s="299" customFormat="1" ht="12" customHeight="1">
      <c r="A28" s="302" t="s">
        <v>174</v>
      </c>
      <c r="B28" s="302">
        <v>34234</v>
      </c>
      <c r="C28" s="345">
        <f>B28/F28*100</f>
        <v>44.38192778894147</v>
      </c>
      <c r="D28" s="302">
        <v>42901</v>
      </c>
      <c r="E28" s="345">
        <f>D28/F28*100</f>
        <v>55.61807221105853</v>
      </c>
      <c r="F28" s="301">
        <f>B28+D28</f>
        <v>77135</v>
      </c>
    </row>
    <row r="29" ht="6.75" customHeight="1"/>
    <row r="30" spans="1:7" ht="48.75" customHeight="1">
      <c r="A30" s="470" t="s">
        <v>261</v>
      </c>
      <c r="B30" s="470"/>
      <c r="C30" s="470"/>
      <c r="D30" s="470"/>
      <c r="E30" s="470"/>
      <c r="F30" s="470"/>
      <c r="G30" s="344"/>
    </row>
    <row r="31" ht="11.25" customHeight="1">
      <c r="A31" s="97" t="s">
        <v>260</v>
      </c>
    </row>
    <row r="32" ht="12" customHeight="1">
      <c r="A32" s="137" t="s">
        <v>246</v>
      </c>
    </row>
    <row r="33" ht="12" customHeight="1">
      <c r="A33" s="137" t="s">
        <v>259</v>
      </c>
    </row>
    <row r="34" ht="12" customHeight="1">
      <c r="A34" s="137" t="s">
        <v>258</v>
      </c>
    </row>
    <row r="35" ht="12.75" customHeight="1">
      <c r="A35" s="97" t="s">
        <v>257</v>
      </c>
    </row>
    <row r="36" ht="12.75" customHeight="1">
      <c r="A36" s="137" t="s">
        <v>242</v>
      </c>
    </row>
    <row r="37" ht="12.75" customHeight="1">
      <c r="A37" s="137" t="s">
        <v>241</v>
      </c>
    </row>
    <row r="38" ht="7.5" customHeight="1">
      <c r="A38" s="137"/>
    </row>
    <row r="39" ht="10.5" customHeight="1">
      <c r="A39" s="324" t="s">
        <v>256</v>
      </c>
    </row>
    <row r="40" ht="10.5" customHeight="1">
      <c r="A40" s="324" t="s">
        <v>239</v>
      </c>
    </row>
    <row r="41" ht="12" customHeight="1">
      <c r="A41" s="324"/>
    </row>
    <row r="42" ht="12" customHeight="1"/>
    <row r="43" spans="1:7" ht="12.75" customHeight="1">
      <c r="A43" s="471" t="s">
        <v>255</v>
      </c>
      <c r="B43" s="471"/>
      <c r="C43" s="471"/>
      <c r="D43" s="471"/>
      <c r="E43" s="471"/>
      <c r="F43" s="471"/>
      <c r="G43" s="359"/>
    </row>
    <row r="44" spans="1:7" ht="12.75" customHeight="1">
      <c r="A44" s="471" t="s">
        <v>254</v>
      </c>
      <c r="B44" s="471"/>
      <c r="C44" s="471"/>
      <c r="D44" s="471"/>
      <c r="E44" s="471"/>
      <c r="F44" s="471"/>
      <c r="G44" s="358"/>
    </row>
    <row r="45" spans="1:3" ht="11.25">
      <c r="A45" s="312"/>
      <c r="C45" s="316"/>
    </row>
    <row r="46" spans="1:7" ht="11.25">
      <c r="A46" s="357"/>
      <c r="B46" s="472" t="s">
        <v>253</v>
      </c>
      <c r="C46" s="473"/>
      <c r="D46" s="473"/>
      <c r="E46" s="473"/>
      <c r="F46" s="474"/>
      <c r="G46" s="316"/>
    </row>
    <row r="47" spans="1:6" s="298" customFormat="1" ht="28.5" customHeight="1">
      <c r="A47" s="356"/>
      <c r="B47" s="475"/>
      <c r="C47" s="476"/>
      <c r="D47" s="476"/>
      <c r="E47" s="476"/>
      <c r="F47" s="477"/>
    </row>
    <row r="48" spans="1:6" s="298" customFormat="1" ht="11.25">
      <c r="A48" s="355" t="s">
        <v>199</v>
      </c>
      <c r="B48" s="354" t="s">
        <v>37</v>
      </c>
      <c r="C48" s="354"/>
      <c r="D48" s="354" t="s">
        <v>38</v>
      </c>
      <c r="E48" s="354"/>
      <c r="F48" s="308" t="s">
        <v>4</v>
      </c>
    </row>
    <row r="49" spans="1:6" s="298" customFormat="1" ht="11.25">
      <c r="A49" s="353"/>
      <c r="B49" s="314" t="s">
        <v>14</v>
      </c>
      <c r="C49" s="352" t="s">
        <v>30</v>
      </c>
      <c r="D49" s="314" t="s">
        <v>14</v>
      </c>
      <c r="E49" s="352" t="s">
        <v>30</v>
      </c>
      <c r="F49" s="313" t="s">
        <v>14</v>
      </c>
    </row>
    <row r="50" spans="1:6" s="298" customFormat="1" ht="11.25">
      <c r="A50" s="348" t="s">
        <v>40</v>
      </c>
      <c r="B50" s="325">
        <v>30354</v>
      </c>
      <c r="C50" s="347">
        <v>52.33087373284601</v>
      </c>
      <c r="D50" s="325">
        <v>27650</v>
      </c>
      <c r="E50" s="347">
        <v>47.66912626715399</v>
      </c>
      <c r="F50" s="305">
        <v>58004</v>
      </c>
    </row>
    <row r="51" spans="1:6" s="300" customFormat="1" ht="11.25">
      <c r="A51" s="348" t="s">
        <v>20</v>
      </c>
      <c r="B51" s="325">
        <v>30748</v>
      </c>
      <c r="C51" s="347">
        <v>51.71381479363585</v>
      </c>
      <c r="D51" s="325">
        <v>28710</v>
      </c>
      <c r="E51" s="347">
        <v>48.28618520636416</v>
      </c>
      <c r="F51" s="305">
        <v>59458</v>
      </c>
    </row>
    <row r="52" spans="1:6" s="298" customFormat="1" ht="11.25">
      <c r="A52" s="348" t="s">
        <v>21</v>
      </c>
      <c r="B52" s="325">
        <v>31357</v>
      </c>
      <c r="C52" s="347">
        <v>50.98782094017788</v>
      </c>
      <c r="D52" s="325">
        <v>30142</v>
      </c>
      <c r="E52" s="347">
        <v>49.01217905982211</v>
      </c>
      <c r="F52" s="305">
        <v>61499</v>
      </c>
    </row>
    <row r="53" spans="1:6" s="298" customFormat="1" ht="11.25">
      <c r="A53" s="348" t="s">
        <v>22</v>
      </c>
      <c r="B53" s="325">
        <v>31551</v>
      </c>
      <c r="C53" s="347">
        <v>50.429959721245446</v>
      </c>
      <c r="D53" s="325">
        <v>31013</v>
      </c>
      <c r="E53" s="347">
        <v>49.570040278754554</v>
      </c>
      <c r="F53" s="305">
        <v>62564</v>
      </c>
    </row>
    <row r="54" spans="1:6" s="298" customFormat="1" ht="11.25">
      <c r="A54" s="348" t="s">
        <v>23</v>
      </c>
      <c r="B54" s="325">
        <v>31267</v>
      </c>
      <c r="C54" s="347">
        <v>49.59394727659169</v>
      </c>
      <c r="D54" s="325">
        <v>31779</v>
      </c>
      <c r="E54" s="347">
        <v>50.4060527234083</v>
      </c>
      <c r="F54" s="305">
        <v>63046</v>
      </c>
    </row>
    <row r="55" spans="1:6" s="298" customFormat="1" ht="12" thickBot="1">
      <c r="A55" s="348" t="s">
        <v>24</v>
      </c>
      <c r="B55" s="325">
        <v>30697</v>
      </c>
      <c r="C55" s="347">
        <v>48.405765106597705</v>
      </c>
      <c r="D55" s="325">
        <v>32719</v>
      </c>
      <c r="E55" s="347">
        <v>51.59423489340229</v>
      </c>
      <c r="F55" s="305">
        <v>63416</v>
      </c>
    </row>
    <row r="56" spans="1:6" s="300" customFormat="1" ht="12" thickTop="1">
      <c r="A56" s="351" t="s">
        <v>252</v>
      </c>
      <c r="B56" s="350">
        <v>29982</v>
      </c>
      <c r="C56" s="349">
        <v>47.22913581802716</v>
      </c>
      <c r="D56" s="350">
        <v>33500</v>
      </c>
      <c r="E56" s="349">
        <v>52.77086418197284</v>
      </c>
      <c r="F56" s="306">
        <v>63482</v>
      </c>
    </row>
    <row r="57" spans="1:6" s="300" customFormat="1" ht="11.25">
      <c r="A57" s="348" t="s">
        <v>213</v>
      </c>
      <c r="B57" s="325">
        <v>29156</v>
      </c>
      <c r="C57" s="347">
        <v>46.21993944293845</v>
      </c>
      <c r="D57" s="325">
        <v>33925</v>
      </c>
      <c r="E57" s="347">
        <v>53.78006055706156</v>
      </c>
      <c r="F57" s="305">
        <v>63081</v>
      </c>
    </row>
    <row r="58" spans="1:6" s="300" customFormat="1" ht="11.25">
      <c r="A58" s="348" t="s">
        <v>212</v>
      </c>
      <c r="B58" s="325">
        <v>29360</v>
      </c>
      <c r="C58" s="347">
        <v>45.66593563840543</v>
      </c>
      <c r="D58" s="325">
        <v>34933</v>
      </c>
      <c r="E58" s="347">
        <v>54.33406436159458</v>
      </c>
      <c r="F58" s="305">
        <v>64293</v>
      </c>
    </row>
    <row r="59" spans="1:6" s="298" customFormat="1" ht="11.25">
      <c r="A59" s="348" t="s">
        <v>211</v>
      </c>
      <c r="B59" s="325">
        <v>29760</v>
      </c>
      <c r="C59" s="347">
        <v>45.3326834023885</v>
      </c>
      <c r="D59" s="325">
        <v>35888</v>
      </c>
      <c r="E59" s="347">
        <v>54.6673165976115</v>
      </c>
      <c r="F59" s="305">
        <v>65648</v>
      </c>
    </row>
    <row r="60" spans="1:6" s="300" customFormat="1" ht="12" thickBot="1">
      <c r="A60" s="348" t="s">
        <v>210</v>
      </c>
      <c r="B60" s="325">
        <v>29989</v>
      </c>
      <c r="C60" s="347">
        <v>45.170279104095435</v>
      </c>
      <c r="D60" s="325">
        <v>36402</v>
      </c>
      <c r="E60" s="347">
        <v>54.829720895904565</v>
      </c>
      <c r="F60" s="305">
        <v>66391</v>
      </c>
    </row>
    <row r="61" spans="1:6" s="298" customFormat="1" ht="12" thickTop="1">
      <c r="A61" s="351" t="s">
        <v>251</v>
      </c>
      <c r="B61" s="350">
        <v>29877</v>
      </c>
      <c r="C61" s="349">
        <v>45.03549840973154</v>
      </c>
      <c r="D61" s="350">
        <v>36464</v>
      </c>
      <c r="E61" s="349">
        <v>54.96450159026847</v>
      </c>
      <c r="F61" s="306">
        <v>66341</v>
      </c>
    </row>
    <row r="62" spans="1:6" s="300" customFormat="1" ht="11.25">
      <c r="A62" s="348" t="s">
        <v>250</v>
      </c>
      <c r="B62" s="325">
        <v>30535</v>
      </c>
      <c r="C62" s="347">
        <v>44.923570346177044</v>
      </c>
      <c r="D62" s="325">
        <v>37436</v>
      </c>
      <c r="E62" s="347">
        <v>55.076429653822956</v>
      </c>
      <c r="F62" s="305">
        <v>67971</v>
      </c>
    </row>
    <row r="63" spans="1:6" s="300" customFormat="1" ht="11.25">
      <c r="A63" s="348" t="s">
        <v>89</v>
      </c>
      <c r="B63" s="325">
        <v>31117</v>
      </c>
      <c r="C63" s="347">
        <v>44.92261939134954</v>
      </c>
      <c r="D63" s="325">
        <v>38151</v>
      </c>
      <c r="E63" s="347">
        <v>55.07738060865046</v>
      </c>
      <c r="F63" s="305">
        <v>69268</v>
      </c>
    </row>
    <row r="64" spans="1:6" s="300" customFormat="1" ht="12" thickBot="1">
      <c r="A64" s="348" t="s">
        <v>93</v>
      </c>
      <c r="B64" s="325">
        <v>31520</v>
      </c>
      <c r="C64" s="347">
        <v>44.92261939134954</v>
      </c>
      <c r="D64" s="325">
        <v>39225</v>
      </c>
      <c r="E64" s="347">
        <v>55.07738060865046</v>
      </c>
      <c r="F64" s="305">
        <f>B64+D64</f>
        <v>70745</v>
      </c>
    </row>
    <row r="65" spans="1:6" s="300" customFormat="1" ht="12" customHeight="1" thickTop="1">
      <c r="A65" s="351" t="s">
        <v>249</v>
      </c>
      <c r="B65" s="350">
        <v>34146</v>
      </c>
      <c r="C65" s="349">
        <f>B65/F65*100</f>
        <v>44.48062944532736</v>
      </c>
      <c r="D65" s="350">
        <v>42620</v>
      </c>
      <c r="E65" s="349">
        <f>D65/F65*100</f>
        <v>55.51937055467264</v>
      </c>
      <c r="F65" s="306">
        <f>B65+D65</f>
        <v>76766</v>
      </c>
    </row>
    <row r="66" spans="1:6" s="300" customFormat="1" ht="12" customHeight="1">
      <c r="A66" s="348" t="s">
        <v>101</v>
      </c>
      <c r="B66" s="325">
        <v>34165</v>
      </c>
      <c r="C66" s="347">
        <f>B66/F66*100</f>
        <v>44.43996409942898</v>
      </c>
      <c r="D66" s="325">
        <v>42714</v>
      </c>
      <c r="E66" s="347">
        <f>D66/F66*100</f>
        <v>55.56003590057102</v>
      </c>
      <c r="F66" s="305">
        <f>B66+D66</f>
        <v>76879</v>
      </c>
    </row>
    <row r="67" spans="1:6" s="300" customFormat="1" ht="12" customHeight="1">
      <c r="A67" s="304" t="s">
        <v>115</v>
      </c>
      <c r="B67" s="304">
        <v>35604</v>
      </c>
      <c r="C67" s="346">
        <f>B67/F67*100</f>
        <v>44.41505950450338</v>
      </c>
      <c r="D67" s="304">
        <v>44558</v>
      </c>
      <c r="E67" s="346">
        <f>D67/F67*100</f>
        <v>55.58494049549662</v>
      </c>
      <c r="F67" s="303">
        <f>B67+D67</f>
        <v>80162</v>
      </c>
    </row>
    <row r="68" spans="1:6" s="300" customFormat="1" ht="12" customHeight="1">
      <c r="A68" s="302" t="s">
        <v>174</v>
      </c>
      <c r="B68" s="302">
        <v>36387</v>
      </c>
      <c r="C68" s="345">
        <f>B68/F68*100</f>
        <v>44.10973185278573</v>
      </c>
      <c r="D68" s="302">
        <v>46105</v>
      </c>
      <c r="E68" s="345">
        <f>D68/F68*100</f>
        <v>55.89026814721427</v>
      </c>
      <c r="F68" s="301">
        <f>B68+D68</f>
        <v>82492</v>
      </c>
    </row>
    <row r="69" spans="1:6" s="298" customFormat="1" ht="9.75" customHeight="1">
      <c r="A69" s="300"/>
      <c r="B69" s="311"/>
      <c r="C69" s="343"/>
      <c r="D69" s="311"/>
      <c r="E69" s="343"/>
      <c r="F69" s="311"/>
    </row>
    <row r="70" spans="1:7" s="298" customFormat="1" ht="42" customHeight="1">
      <c r="A70" s="470" t="s">
        <v>248</v>
      </c>
      <c r="B70" s="470"/>
      <c r="C70" s="470"/>
      <c r="D70" s="470"/>
      <c r="E70" s="470"/>
      <c r="F70" s="470"/>
      <c r="G70" s="344"/>
    </row>
    <row r="71" spans="1:6" s="298" customFormat="1" ht="11.25">
      <c r="A71" s="321" t="s">
        <v>247</v>
      </c>
      <c r="B71" s="311"/>
      <c r="C71" s="343"/>
      <c r="D71" s="311"/>
      <c r="E71" s="343"/>
      <c r="F71" s="311"/>
    </row>
    <row r="72" spans="1:7" s="298" customFormat="1" ht="11.25">
      <c r="A72" s="137" t="s">
        <v>246</v>
      </c>
      <c r="B72" s="311"/>
      <c r="C72" s="343"/>
      <c r="D72" s="311"/>
      <c r="E72" s="343"/>
      <c r="F72" s="311"/>
      <c r="G72" s="342"/>
    </row>
    <row r="73" spans="1:7" s="298" customFormat="1" ht="11.25">
      <c r="A73" s="137" t="s">
        <v>245</v>
      </c>
      <c r="B73" s="322"/>
      <c r="C73" s="323"/>
      <c r="D73" s="322"/>
      <c r="E73" s="323"/>
      <c r="F73" s="322"/>
      <c r="G73" s="322"/>
    </row>
    <row r="74" spans="1:7" s="298" customFormat="1" ht="11.25">
      <c r="A74" s="137" t="s">
        <v>244</v>
      </c>
      <c r="B74" s="322"/>
      <c r="C74" s="323"/>
      <c r="D74" s="322"/>
      <c r="E74" s="323"/>
      <c r="F74" s="322"/>
      <c r="G74" s="322"/>
    </row>
    <row r="75" spans="1:7" s="298" customFormat="1" ht="11.25">
      <c r="A75" s="97" t="s">
        <v>243</v>
      </c>
      <c r="B75" s="322"/>
      <c r="C75" s="323"/>
      <c r="D75" s="322"/>
      <c r="E75" s="323"/>
      <c r="F75" s="322"/>
      <c r="G75" s="322"/>
    </row>
    <row r="76" ht="12.75" customHeight="1">
      <c r="A76" s="137" t="s">
        <v>242</v>
      </c>
    </row>
    <row r="77" ht="12.75" customHeight="1">
      <c r="A77" s="137" t="s">
        <v>241</v>
      </c>
    </row>
    <row r="78" spans="1:7" s="298" customFormat="1" ht="11.25">
      <c r="A78" s="321"/>
      <c r="B78" s="322"/>
      <c r="C78" s="323"/>
      <c r="D78" s="322"/>
      <c r="E78" s="323"/>
      <c r="F78" s="322"/>
      <c r="G78" s="322"/>
    </row>
    <row r="79" spans="1:7" s="298" customFormat="1" ht="11.25">
      <c r="A79" s="324" t="s">
        <v>240</v>
      </c>
      <c r="B79" s="322"/>
      <c r="C79" s="323"/>
      <c r="D79" s="322"/>
      <c r="E79" s="323"/>
      <c r="F79" s="322"/>
      <c r="G79" s="322"/>
    </row>
    <row r="80" spans="1:7" s="298" customFormat="1" ht="11.25">
      <c r="A80" s="324" t="s">
        <v>239</v>
      </c>
      <c r="B80" s="322"/>
      <c r="C80" s="323"/>
      <c r="D80" s="322"/>
      <c r="E80" s="323"/>
      <c r="F80" s="322"/>
      <c r="G80" s="322"/>
    </row>
    <row r="81" spans="1:7" s="298" customFormat="1" ht="11.25">
      <c r="A81" s="324"/>
      <c r="B81" s="322"/>
      <c r="C81" s="323"/>
      <c r="D81" s="322"/>
      <c r="E81" s="323"/>
      <c r="F81" s="322"/>
      <c r="G81" s="322"/>
    </row>
    <row r="82" spans="1:7" s="298" customFormat="1" ht="11.25">
      <c r="A82" s="324"/>
      <c r="B82" s="322"/>
      <c r="C82" s="323"/>
      <c r="D82" s="322"/>
      <c r="E82" s="323"/>
      <c r="F82" s="322"/>
      <c r="G82" s="322"/>
    </row>
    <row r="83" spans="1:7" s="298" customFormat="1" ht="11.25">
      <c r="A83" s="324"/>
      <c r="B83" s="322"/>
      <c r="C83" s="323"/>
      <c r="D83" s="322"/>
      <c r="E83" s="323"/>
      <c r="F83" s="322"/>
      <c r="G83" s="322"/>
    </row>
    <row r="84" spans="1:7" s="310" customFormat="1" ht="12">
      <c r="A84" s="461" t="s">
        <v>238</v>
      </c>
      <c r="B84" s="461"/>
      <c r="C84" s="461"/>
      <c r="D84" s="461"/>
      <c r="E84" s="461"/>
      <c r="F84" s="461"/>
      <c r="G84" s="309"/>
    </row>
    <row r="85" spans="2:7" s="310" customFormat="1" ht="12">
      <c r="B85" s="309"/>
      <c r="C85" s="341"/>
      <c r="D85" s="309"/>
      <c r="E85" s="341"/>
      <c r="F85" s="309"/>
      <c r="G85" s="309"/>
    </row>
    <row r="86" spans="1:7" s="310" customFormat="1" ht="12">
      <c r="A86" s="461" t="s">
        <v>237</v>
      </c>
      <c r="B86" s="461"/>
      <c r="C86" s="461"/>
      <c r="D86" s="461"/>
      <c r="E86" s="461"/>
      <c r="F86" s="461"/>
      <c r="G86" s="309"/>
    </row>
    <row r="87" spans="1:7" s="298" customFormat="1" ht="12" thickBot="1">
      <c r="A87" s="324"/>
      <c r="B87" s="322"/>
      <c r="C87" s="323"/>
      <c r="D87" s="322"/>
      <c r="E87" s="323"/>
      <c r="F87" s="322"/>
      <c r="G87" s="322"/>
    </row>
    <row r="88" spans="1:6" s="298" customFormat="1" ht="48.75" customHeight="1">
      <c r="A88" s="340"/>
      <c r="B88" s="339" t="s">
        <v>236</v>
      </c>
      <c r="C88" s="462" t="s">
        <v>235</v>
      </c>
      <c r="D88" s="463"/>
      <c r="E88" s="464"/>
      <c r="F88" s="465" t="s">
        <v>4</v>
      </c>
    </row>
    <row r="89" spans="1:6" s="298" customFormat="1" ht="11.25">
      <c r="A89" s="338" t="s">
        <v>199</v>
      </c>
      <c r="B89" s="337" t="s">
        <v>234</v>
      </c>
      <c r="C89" s="337" t="s">
        <v>234</v>
      </c>
      <c r="D89" s="336" t="s">
        <v>233</v>
      </c>
      <c r="E89" s="335" t="s">
        <v>4</v>
      </c>
      <c r="F89" s="466"/>
    </row>
    <row r="90" spans="1:7" ht="11.25">
      <c r="A90" s="334"/>
      <c r="B90" s="333"/>
      <c r="C90" s="333"/>
      <c r="D90" s="332"/>
      <c r="E90" s="331"/>
      <c r="F90" s="467"/>
      <c r="G90" s="316"/>
    </row>
    <row r="91" spans="1:7" ht="11.25">
      <c r="A91" s="326" t="s">
        <v>232</v>
      </c>
      <c r="B91" s="305">
        <v>78764</v>
      </c>
      <c r="C91" s="305">
        <v>25816</v>
      </c>
      <c r="D91" s="305">
        <v>62867</v>
      </c>
      <c r="E91" s="325">
        <f>SUM(C91:D91)</f>
        <v>88683</v>
      </c>
      <c r="F91" s="304">
        <f aca="true" t="shared" si="0" ref="F91:F97">SUM(E91,B91)</f>
        <v>167447</v>
      </c>
      <c r="G91" s="316"/>
    </row>
    <row r="92" spans="1:6" s="299" customFormat="1" ht="11.25">
      <c r="A92" s="326" t="s">
        <v>89</v>
      </c>
      <c r="B92" s="305">
        <v>78526</v>
      </c>
      <c r="C92" s="305">
        <v>23951</v>
      </c>
      <c r="D92" s="305">
        <v>60866</v>
      </c>
      <c r="E92" s="325">
        <v>84817</v>
      </c>
      <c r="F92" s="304">
        <f t="shared" si="0"/>
        <v>163343</v>
      </c>
    </row>
    <row r="93" spans="1:6" s="299" customFormat="1" ht="12" thickBot="1">
      <c r="A93" s="330" t="s">
        <v>93</v>
      </c>
      <c r="B93" s="329">
        <v>80010</v>
      </c>
      <c r="C93" s="329">
        <v>24164</v>
      </c>
      <c r="D93" s="329">
        <v>64372</v>
      </c>
      <c r="E93" s="328">
        <v>88536</v>
      </c>
      <c r="F93" s="327">
        <f t="shared" si="0"/>
        <v>168546</v>
      </c>
    </row>
    <row r="94" spans="1:6" s="299" customFormat="1" ht="12" thickTop="1">
      <c r="A94" s="326" t="s">
        <v>231</v>
      </c>
      <c r="B94" s="305">
        <v>83025</v>
      </c>
      <c r="C94" s="305">
        <v>25547</v>
      </c>
      <c r="D94" s="305">
        <v>71478</v>
      </c>
      <c r="E94" s="325">
        <f>SUM(C94:D94)</f>
        <v>97025</v>
      </c>
      <c r="F94" s="304">
        <f t="shared" si="0"/>
        <v>180050</v>
      </c>
    </row>
    <row r="95" spans="1:6" s="299" customFormat="1" ht="11.25">
      <c r="A95" s="326" t="s">
        <v>101</v>
      </c>
      <c r="B95" s="305">
        <v>88807</v>
      </c>
      <c r="C95" s="305">
        <v>25133</v>
      </c>
      <c r="D95" s="305">
        <v>72156</v>
      </c>
      <c r="E95" s="325">
        <f>SUM(C95:D95)</f>
        <v>97289</v>
      </c>
      <c r="F95" s="304">
        <f t="shared" si="0"/>
        <v>186096</v>
      </c>
    </row>
    <row r="96" spans="1:7" s="298" customFormat="1" ht="11.25">
      <c r="A96" s="326" t="s">
        <v>115</v>
      </c>
      <c r="B96" s="305">
        <v>94241</v>
      </c>
      <c r="C96" s="305">
        <v>28292</v>
      </c>
      <c r="D96" s="305">
        <v>79052</v>
      </c>
      <c r="E96" s="325">
        <f>SUM(C96:D96)</f>
        <v>107344</v>
      </c>
      <c r="F96" s="304">
        <f t="shared" si="0"/>
        <v>201585</v>
      </c>
      <c r="G96" s="322"/>
    </row>
    <row r="97" spans="1:7" s="298" customFormat="1" ht="11.25">
      <c r="A97" s="326" t="s">
        <v>174</v>
      </c>
      <c r="B97" s="305">
        <v>98653</v>
      </c>
      <c r="C97" s="305">
        <v>28807</v>
      </c>
      <c r="D97" s="305">
        <v>81642</v>
      </c>
      <c r="E97" s="325">
        <f>SUM(C97:D97)</f>
        <v>110449</v>
      </c>
      <c r="F97" s="304">
        <f t="shared" si="0"/>
        <v>209102</v>
      </c>
      <c r="G97" s="322"/>
    </row>
    <row r="98" spans="1:7" s="298" customFormat="1" ht="11.25">
      <c r="A98" s="300"/>
      <c r="B98" s="311"/>
      <c r="C98" s="311"/>
      <c r="D98" s="311"/>
      <c r="E98" s="311"/>
      <c r="F98" s="299"/>
      <c r="G98" s="322"/>
    </row>
    <row r="99" spans="1:7" s="298" customFormat="1" ht="11.25">
      <c r="A99" s="324" t="s">
        <v>230</v>
      </c>
      <c r="B99" s="322"/>
      <c r="C99" s="323"/>
      <c r="D99" s="322"/>
      <c r="E99" s="323"/>
      <c r="F99" s="322"/>
      <c r="G99" s="322"/>
    </row>
    <row r="100" spans="1:7" s="298" customFormat="1" ht="11.25">
      <c r="A100" s="321" t="s">
        <v>229</v>
      </c>
      <c r="B100" s="322"/>
      <c r="C100" s="323"/>
      <c r="D100" s="322"/>
      <c r="E100" s="323"/>
      <c r="F100" s="322"/>
      <c r="G100" s="322"/>
    </row>
    <row r="101" spans="1:7" s="298" customFormat="1" ht="11.25">
      <c r="A101" s="321" t="s">
        <v>228</v>
      </c>
      <c r="B101" s="316"/>
      <c r="C101" s="316"/>
      <c r="D101" s="316"/>
      <c r="E101" s="316"/>
      <c r="F101" s="316"/>
      <c r="G101" s="317"/>
    </row>
    <row r="102" spans="1:4" s="298" customFormat="1" ht="11.25">
      <c r="A102" s="137" t="s">
        <v>227</v>
      </c>
      <c r="B102" s="316"/>
      <c r="C102" s="316"/>
      <c r="D102" s="317"/>
    </row>
    <row r="103" spans="1:7" ht="11.25">
      <c r="A103" s="137" t="s">
        <v>226</v>
      </c>
      <c r="D103" s="317"/>
      <c r="E103" s="316"/>
      <c r="G103" s="316"/>
    </row>
    <row r="104" spans="4:7" ht="11.25">
      <c r="D104" s="317"/>
      <c r="E104" s="316"/>
      <c r="G104" s="316"/>
    </row>
    <row r="105" spans="4:7" ht="11.25">
      <c r="D105" s="317"/>
      <c r="E105" s="316"/>
      <c r="G105" s="316"/>
    </row>
    <row r="106" spans="4:7" ht="11.25">
      <c r="D106" s="317"/>
      <c r="E106" s="316"/>
      <c r="G106" s="316"/>
    </row>
    <row r="107" spans="4:7" ht="11.25">
      <c r="D107" s="317"/>
      <c r="E107" s="316"/>
      <c r="G107" s="316"/>
    </row>
    <row r="108" spans="1:7" ht="11.25">
      <c r="A108" s="299"/>
      <c r="C108" s="316"/>
      <c r="E108" s="316"/>
      <c r="G108" s="316"/>
    </row>
    <row r="109" spans="1:7" ht="11.25">
      <c r="A109" s="299"/>
      <c r="C109" s="316"/>
      <c r="E109" s="316"/>
      <c r="G109" s="316"/>
    </row>
    <row r="110" ht="11.25">
      <c r="A110" s="299"/>
    </row>
    <row r="111" spans="1:4" ht="11.25">
      <c r="A111" s="299"/>
      <c r="B111" s="320"/>
      <c r="C111" s="320"/>
      <c r="D111" s="317"/>
    </row>
    <row r="112" spans="3:5" ht="11.25">
      <c r="C112" s="316"/>
      <c r="E112" s="316"/>
    </row>
    <row r="113" spans="3:5" ht="11.25">
      <c r="C113" s="316"/>
      <c r="E113" s="316"/>
    </row>
    <row r="114" spans="3:5" ht="11.25">
      <c r="C114" s="316"/>
      <c r="E114" s="316"/>
    </row>
    <row r="115" spans="1:5" ht="12">
      <c r="A115" s="319"/>
      <c r="C115" s="316"/>
      <c r="E115" s="316"/>
    </row>
    <row r="116" spans="3:5" ht="11.25">
      <c r="C116" s="316"/>
      <c r="E116" s="316"/>
    </row>
    <row r="117" spans="3:5" ht="11.25">
      <c r="C117" s="316"/>
      <c r="E117" s="316"/>
    </row>
    <row r="118" spans="3:5" ht="11.25">
      <c r="C118" s="316"/>
      <c r="E118" s="316"/>
    </row>
    <row r="119" spans="3:7" ht="11.25">
      <c r="C119" s="316"/>
      <c r="E119" s="316"/>
      <c r="G119" s="316"/>
    </row>
    <row r="120" spans="3:7" ht="11.25">
      <c r="C120" s="316"/>
      <c r="E120" s="316"/>
      <c r="G120" s="316"/>
    </row>
    <row r="122" spans="2:7" ht="11.25">
      <c r="B122" s="320"/>
      <c r="C122" s="320"/>
      <c r="D122" s="317"/>
      <c r="G122" s="316"/>
    </row>
    <row r="123" spans="3:7" ht="11.25">
      <c r="C123" s="316"/>
      <c r="E123" s="316"/>
      <c r="G123" s="316"/>
    </row>
    <row r="124" spans="3:7" ht="11.25">
      <c r="C124" s="316"/>
      <c r="E124" s="316"/>
      <c r="G124" s="316"/>
    </row>
    <row r="125" spans="3:7" ht="11.25">
      <c r="C125" s="316"/>
      <c r="E125" s="316"/>
      <c r="G125" s="316"/>
    </row>
    <row r="126" spans="1:7" ht="12">
      <c r="A126" s="319"/>
      <c r="C126" s="316"/>
      <c r="E126" s="316"/>
      <c r="G126" s="316"/>
    </row>
    <row r="127" spans="3:7" ht="11.25">
      <c r="C127" s="316"/>
      <c r="E127" s="316"/>
      <c r="G127" s="316"/>
    </row>
    <row r="128" spans="3:7" ht="11.25">
      <c r="C128" s="316"/>
      <c r="E128" s="316"/>
      <c r="G128" s="316"/>
    </row>
    <row r="129" spans="3:7" ht="11.25">
      <c r="C129" s="316"/>
      <c r="E129" s="316"/>
      <c r="G129" s="316"/>
    </row>
    <row r="130" spans="3:7" ht="11.25">
      <c r="C130" s="316"/>
      <c r="E130" s="316"/>
      <c r="G130" s="316"/>
    </row>
    <row r="131" spans="3:7" ht="11.25">
      <c r="C131" s="316"/>
      <c r="E131" s="316"/>
      <c r="G131" s="316"/>
    </row>
    <row r="133" spans="2:7" ht="11.25">
      <c r="B133" s="320"/>
      <c r="C133" s="320"/>
      <c r="D133" s="317"/>
      <c r="G133" s="316"/>
    </row>
    <row r="134" spans="3:7" ht="11.25">
      <c r="C134" s="316"/>
      <c r="E134" s="316"/>
      <c r="G134" s="316"/>
    </row>
    <row r="135" spans="3:7" ht="11.25">
      <c r="C135" s="316"/>
      <c r="E135" s="316"/>
      <c r="G135" s="316"/>
    </row>
    <row r="136" spans="3:7" ht="11.25">
      <c r="C136" s="316"/>
      <c r="E136" s="316"/>
      <c r="G136" s="316"/>
    </row>
    <row r="137" spans="1:7" ht="12">
      <c r="A137" s="319"/>
      <c r="C137" s="316"/>
      <c r="E137" s="316"/>
      <c r="G137" s="316"/>
    </row>
    <row r="138" spans="3:7" ht="11.25">
      <c r="C138" s="316"/>
      <c r="E138" s="316"/>
      <c r="G138" s="316"/>
    </row>
    <row r="139" spans="3:7" ht="11.25">
      <c r="C139" s="316"/>
      <c r="E139" s="316"/>
      <c r="G139" s="316"/>
    </row>
    <row r="140" spans="3:7" ht="11.25">
      <c r="C140" s="316"/>
      <c r="E140" s="316"/>
      <c r="G140" s="316"/>
    </row>
    <row r="141" spans="3:7" ht="11.25">
      <c r="C141" s="316"/>
      <c r="E141" s="316"/>
      <c r="G141" s="316"/>
    </row>
    <row r="142" spans="3:7" ht="11.25">
      <c r="C142" s="316"/>
      <c r="E142" s="316"/>
      <c r="G142" s="316"/>
    </row>
    <row r="144" spans="2:7" ht="11.25">
      <c r="B144" s="320"/>
      <c r="C144" s="320"/>
      <c r="D144" s="317"/>
      <c r="G144" s="316"/>
    </row>
    <row r="145" spans="3:7" ht="11.25">
      <c r="C145" s="316"/>
      <c r="E145" s="316"/>
      <c r="G145" s="316"/>
    </row>
    <row r="146" spans="3:7" ht="11.25">
      <c r="C146" s="316"/>
      <c r="E146" s="316"/>
      <c r="G146" s="316"/>
    </row>
    <row r="147" spans="3:7" ht="11.25">
      <c r="C147" s="316"/>
      <c r="E147" s="316"/>
      <c r="G147" s="316"/>
    </row>
    <row r="148" spans="1:7" ht="12">
      <c r="A148" s="319"/>
      <c r="C148" s="316"/>
      <c r="E148" s="316"/>
      <c r="G148" s="316"/>
    </row>
    <row r="149" spans="3:7" ht="11.25">
      <c r="C149" s="316"/>
      <c r="E149" s="316"/>
      <c r="G149" s="316"/>
    </row>
    <row r="150" spans="3:7" ht="11.25">
      <c r="C150" s="316"/>
      <c r="E150" s="316"/>
      <c r="G150" s="316"/>
    </row>
    <row r="151" spans="3:7" ht="11.25">
      <c r="C151" s="316"/>
      <c r="E151" s="316"/>
      <c r="G151" s="316"/>
    </row>
    <row r="152" spans="3:7" ht="11.25">
      <c r="C152" s="316"/>
      <c r="E152" s="316"/>
      <c r="G152" s="316"/>
    </row>
    <row r="153" spans="3:7" ht="11.25">
      <c r="C153" s="316"/>
      <c r="E153" s="316"/>
      <c r="G153" s="316"/>
    </row>
    <row r="155" spans="2:7" ht="11.25">
      <c r="B155" s="320"/>
      <c r="C155" s="320"/>
      <c r="D155" s="317"/>
      <c r="G155" s="316"/>
    </row>
    <row r="156" spans="3:7" ht="11.25">
      <c r="C156" s="316"/>
      <c r="E156" s="316"/>
      <c r="G156" s="316"/>
    </row>
    <row r="157" spans="3:7" ht="11.25">
      <c r="C157" s="316"/>
      <c r="E157" s="316"/>
      <c r="G157" s="316"/>
    </row>
    <row r="158" spans="3:7" ht="11.25">
      <c r="C158" s="316"/>
      <c r="E158" s="316"/>
      <c r="G158" s="316"/>
    </row>
    <row r="159" spans="1:7" ht="12">
      <c r="A159" s="319"/>
      <c r="C159" s="316"/>
      <c r="E159" s="316"/>
      <c r="G159" s="316"/>
    </row>
    <row r="160" spans="3:7" ht="11.25">
      <c r="C160" s="316"/>
      <c r="E160" s="316"/>
      <c r="G160" s="316"/>
    </row>
    <row r="161" spans="2:7" ht="11.25">
      <c r="B161" s="318"/>
      <c r="C161" s="318"/>
      <c r="E161" s="316"/>
      <c r="G161" s="316"/>
    </row>
    <row r="162" spans="3:7" ht="11.25">
      <c r="C162" s="316"/>
      <c r="E162" s="316"/>
      <c r="G162" s="316"/>
    </row>
    <row r="163" spans="3:7" ht="11.25">
      <c r="C163" s="316"/>
      <c r="E163" s="316"/>
      <c r="G163" s="316"/>
    </row>
    <row r="164" spans="3:7" ht="11.25">
      <c r="C164" s="316"/>
      <c r="E164" s="316"/>
      <c r="G164" s="316"/>
    </row>
    <row r="166" spans="2:7" ht="11.25">
      <c r="B166" s="320"/>
      <c r="C166" s="320"/>
      <c r="D166" s="317"/>
      <c r="G166" s="316"/>
    </row>
    <row r="167" spans="3:7" ht="11.25">
      <c r="C167" s="316"/>
      <c r="E167" s="316"/>
      <c r="G167" s="316"/>
    </row>
    <row r="168" spans="3:7" ht="11.25">
      <c r="C168" s="316"/>
      <c r="E168" s="316"/>
      <c r="G168" s="316"/>
    </row>
    <row r="169" spans="3:7" ht="11.25">
      <c r="C169" s="316"/>
      <c r="E169" s="316"/>
      <c r="G169" s="316"/>
    </row>
    <row r="170" spans="1:7" ht="12">
      <c r="A170" s="319"/>
      <c r="C170" s="316"/>
      <c r="E170" s="316"/>
      <c r="G170" s="316"/>
    </row>
    <row r="171" spans="3:7" ht="11.25">
      <c r="C171" s="316"/>
      <c r="E171" s="316"/>
      <c r="G171" s="316"/>
    </row>
    <row r="172" spans="2:7" ht="11.25">
      <c r="B172" s="318"/>
      <c r="C172" s="318"/>
      <c r="E172" s="316"/>
      <c r="G172" s="316"/>
    </row>
    <row r="173" spans="3:7" ht="11.25">
      <c r="C173" s="316"/>
      <c r="E173" s="316"/>
      <c r="G173" s="316"/>
    </row>
    <row r="174" spans="3:7" ht="11.25">
      <c r="C174" s="316"/>
      <c r="E174" s="316"/>
      <c r="G174" s="316"/>
    </row>
    <row r="175" spans="3:7" ht="11.25">
      <c r="C175" s="316"/>
      <c r="E175" s="316"/>
      <c r="G175" s="316"/>
    </row>
    <row r="177" spans="2:7" ht="11.25">
      <c r="B177" s="320"/>
      <c r="C177" s="320"/>
      <c r="D177" s="317"/>
      <c r="G177" s="316"/>
    </row>
    <row r="178" spans="3:7" ht="11.25">
      <c r="C178" s="316"/>
      <c r="E178" s="316"/>
      <c r="G178" s="316"/>
    </row>
    <row r="179" spans="3:7" ht="11.25">
      <c r="C179" s="316"/>
      <c r="E179" s="316"/>
      <c r="G179" s="316"/>
    </row>
    <row r="180" spans="3:7" ht="11.25">
      <c r="C180" s="316"/>
      <c r="E180" s="316"/>
      <c r="G180" s="316"/>
    </row>
    <row r="181" spans="1:7" ht="12">
      <c r="A181" s="319"/>
      <c r="C181" s="316"/>
      <c r="E181" s="316"/>
      <c r="G181" s="316"/>
    </row>
    <row r="182" spans="3:7" ht="11.25">
      <c r="C182" s="316"/>
      <c r="E182" s="316"/>
      <c r="G182" s="316"/>
    </row>
    <row r="183" spans="2:7" ht="11.25">
      <c r="B183" s="318"/>
      <c r="C183" s="318"/>
      <c r="E183" s="316"/>
      <c r="G183" s="316"/>
    </row>
    <row r="184" spans="3:7" ht="11.25">
      <c r="C184" s="316"/>
      <c r="E184" s="316"/>
      <c r="G184" s="316"/>
    </row>
    <row r="185" spans="3:7" ht="11.25">
      <c r="C185" s="316"/>
      <c r="E185" s="316"/>
      <c r="G185" s="316"/>
    </row>
    <row r="186" spans="3:7" ht="11.25">
      <c r="C186" s="316"/>
      <c r="E186" s="316"/>
      <c r="G186" s="316"/>
    </row>
    <row r="188" spans="2:7" ht="11.25">
      <c r="B188" s="320"/>
      <c r="C188" s="320"/>
      <c r="D188" s="317"/>
      <c r="G188" s="316"/>
    </row>
    <row r="189" spans="3:7" ht="11.25">
      <c r="C189" s="316"/>
      <c r="E189" s="316"/>
      <c r="G189" s="316"/>
    </row>
    <row r="190" spans="3:7" ht="11.25">
      <c r="C190" s="316"/>
      <c r="E190" s="316"/>
      <c r="G190" s="316"/>
    </row>
    <row r="191" spans="3:7" ht="11.25">
      <c r="C191" s="316"/>
      <c r="E191" s="316"/>
      <c r="G191" s="316"/>
    </row>
    <row r="192" spans="1:7" ht="12">
      <c r="A192" s="319"/>
      <c r="C192" s="316"/>
      <c r="E192" s="316"/>
      <c r="G192" s="316"/>
    </row>
    <row r="193" spans="3:7" ht="11.25">
      <c r="C193" s="316"/>
      <c r="E193" s="316"/>
      <c r="G193" s="316"/>
    </row>
    <row r="194" spans="2:7" ht="11.25">
      <c r="B194" s="318"/>
      <c r="C194" s="318"/>
      <c r="E194" s="316"/>
      <c r="G194" s="316"/>
    </row>
    <row r="195" spans="3:7" ht="11.25">
      <c r="C195" s="316"/>
      <c r="E195" s="316"/>
      <c r="G195" s="316"/>
    </row>
    <row r="196" spans="3:7" ht="11.25">
      <c r="C196" s="316"/>
      <c r="E196" s="316"/>
      <c r="G196" s="316"/>
    </row>
    <row r="197" spans="3:7" ht="11.25">
      <c r="C197" s="316"/>
      <c r="E197" s="316"/>
      <c r="G197" s="316"/>
    </row>
  </sheetData>
  <sheetProtection/>
  <mergeCells count="15">
    <mergeCell ref="B6:F6"/>
    <mergeCell ref="A43:F43"/>
    <mergeCell ref="A3:F3"/>
    <mergeCell ref="A4:F4"/>
    <mergeCell ref="B7:F7"/>
    <mergeCell ref="A84:F84"/>
    <mergeCell ref="A86:F86"/>
    <mergeCell ref="C88:E88"/>
    <mergeCell ref="F88:F90"/>
    <mergeCell ref="B8:C8"/>
    <mergeCell ref="D8:E8"/>
    <mergeCell ref="A30:F30"/>
    <mergeCell ref="A44:F44"/>
    <mergeCell ref="B46:F47"/>
    <mergeCell ref="A70:F70"/>
  </mergeCells>
  <printOptions horizontalCentered="1"/>
  <pageMargins left="0.1968503937007874" right="0.1968503937007874" top="0.5905511811023623" bottom="0.5905511811023623" header="0.5118110236220472" footer="0.5118110236220472"/>
  <pageSetup horizontalDpi="600" verticalDpi="600" orientation="portrait" paperSize="9" scale="90" r:id="rId1"/>
  <headerFooter alignWithMargins="0">
    <oddFooter>&amp;R&amp;A</oddFooter>
  </headerFooter>
  <rowBreaks count="1" manualBreakCount="1">
    <brk id="4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Geert Vermeulen</dc:creator>
  <cp:keywords/>
  <dc:description/>
  <cp:lastModifiedBy>Unknown</cp:lastModifiedBy>
  <cp:lastPrinted>2012-01-13T10:13:52Z</cp:lastPrinted>
  <dcterms:created xsi:type="dcterms:W3CDTF">2002-08-14T09:55:25Z</dcterms:created>
  <dcterms:modified xsi:type="dcterms:W3CDTF">2014-06-26T07:57:28Z</dcterms:modified>
  <cp:category/>
  <cp:version/>
  <cp:contentType/>
  <cp:contentStatus/>
</cp:coreProperties>
</file>