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65524" windowWidth="15576" windowHeight="4812" tabRatio="869" firstSheet="2" activeTab="2"/>
  </bookViews>
  <sheets>
    <sheet name="berekeningen_oude structuur" sheetId="1" state="hidden" r:id="rId1"/>
    <sheet name="leerlingen" sheetId="2" state="hidden" r:id="rId2"/>
    <sheet name="INHOUD" sheetId="3" r:id="rId3"/>
    <sheet name="12FIN01" sheetId="4" r:id="rId4"/>
    <sheet name="12FIN02" sheetId="5" r:id="rId5"/>
    <sheet name="12FIN03" sheetId="6" r:id="rId6"/>
    <sheet name="12FIN04" sheetId="7" r:id="rId7"/>
    <sheet name="12FIN05" sheetId="8" r:id="rId8"/>
  </sheets>
  <definedNames>
    <definedName name="_xlnm.Print_Area" localSheetId="5">'12FIN03'!$A$1:$F$129</definedName>
    <definedName name="_xlnm.Print_Area" localSheetId="6">'12FIN04'!$A$1:$E$68</definedName>
    <definedName name="_xlnm.Print_Area" localSheetId="0">'berekeningen_oude structuur'!$A$3:$G$250</definedName>
  </definedNames>
  <calcPr fullCalcOnLoad="1"/>
</workbook>
</file>

<file path=xl/comments1.xml><?xml version="1.0" encoding="utf-8"?>
<comments xmlns="http://schemas.openxmlformats.org/spreadsheetml/2006/main">
  <authors>
    <author>Li?s Feyen</author>
    <author>li?s feyen</author>
  </authors>
  <commentList>
    <comment ref="A11" authorId="0">
      <text>
        <r>
          <rPr>
            <sz val="9"/>
            <rFont val="Calibri"/>
            <family val="2"/>
          </rPr>
          <t>totaal beleidskredieten zoals opgenomen in de databank 'evolutie onderwijskredieten'</t>
        </r>
      </text>
    </comment>
    <comment ref="A12" authorId="0">
      <text>
        <r>
          <rPr>
            <sz val="9"/>
            <rFont val="Calibri"/>
            <family val="2"/>
          </rPr>
          <t>deflator 'index der consumptiecijfers' zoals opgenomen in het bestand 'inflatiecijfers'</t>
        </r>
      </text>
    </comment>
    <comment ref="A23" authorId="0">
      <text>
        <r>
          <rPr>
            <sz val="9"/>
            <rFont val="Calibri"/>
            <family val="2"/>
          </rPr>
          <t xml:space="preserve">totaal beleidskredieten (incl. correcties) zoals opgenomen in het bestand 'overzicht macrogegevens onderwijs'
</t>
        </r>
      </text>
    </comment>
    <comment ref="A32" authorId="0">
      <text>
        <r>
          <rPr>
            <sz val="9"/>
            <rFont val="Calibri"/>
            <family val="2"/>
          </rPr>
          <t>BBP voor Vlaanderen zoals opgenomen in het bestand 'brp'</t>
        </r>
      </text>
    </comment>
    <comment ref="A34" authorId="0">
      <text>
        <r>
          <rPr>
            <sz val="9"/>
            <rFont val="Calibri"/>
            <family val="2"/>
          </rPr>
          <t>OESO-indicator B2,1</t>
        </r>
      </text>
    </comment>
    <comment ref="A38" authorId="1">
      <text>
        <r>
          <rPr>
            <sz val="9"/>
            <rFont val="Calibri"/>
            <family val="2"/>
          </rPr>
          <t>kredieten zoals opgenomen in de databank 'evolutie onderwijskredieten' - opsplitsing aan de hand van begrotingsstructuur 2010 + 'niveau'-code</t>
        </r>
      </text>
    </comment>
    <comment ref="A85" authorId="1">
      <text>
        <r>
          <rPr>
            <sz val="9"/>
            <rFont val="Calibri"/>
            <family val="2"/>
          </rPr>
          <t>kredieten zoals opgenomen in de databank 'evolutie onderwijskredieten' - opsplitsing aan de hand van begrotingsstructuur 2010 en 'niveau'-code + 'net'-code</t>
        </r>
      </text>
    </comment>
    <comment ref="A95" authorId="1">
      <text>
        <r>
          <rPr>
            <sz val="9"/>
            <rFont val="Calibri"/>
            <family val="2"/>
          </rPr>
          <t>kredieten zoals opgenomen in de databank 'evolutie onderwijskredieten' - opsplitsing aan de hand van begrotingsstructuur 2010 en 'niveau'-code + 'cat'-code gegroepeerd</t>
        </r>
      </text>
    </comment>
  </commentList>
</comments>
</file>

<file path=xl/comments2.xml><?xml version="1.0" encoding="utf-8"?>
<comments xmlns="http://schemas.openxmlformats.org/spreadsheetml/2006/main">
  <authors>
    <author>li?s feyen</author>
  </authors>
  <commentList>
    <comment ref="A1" authorId="0">
      <text>
        <r>
          <rPr>
            <sz val="9"/>
            <rFont val="Calibri"/>
            <family val="2"/>
          </rPr>
          <t>financierbare leerlingen zoals opgenomen in het bestand 'Financierbare leerlingen'</t>
        </r>
      </text>
    </comment>
  </commentList>
</comments>
</file>

<file path=xl/sharedStrings.xml><?xml version="1.0" encoding="utf-8"?>
<sst xmlns="http://schemas.openxmlformats.org/spreadsheetml/2006/main" count="405" uniqueCount="184">
  <si>
    <t>GO</t>
  </si>
  <si>
    <t>VGO</t>
  </si>
  <si>
    <t>OGO</t>
  </si>
  <si>
    <t>-</t>
  </si>
  <si>
    <t>Totaal</t>
  </si>
  <si>
    <t>buitengewoon basisonderwijs</t>
  </si>
  <si>
    <t>gewoon basisonderwijs</t>
  </si>
  <si>
    <t>Netoverschrijdend</t>
  </si>
  <si>
    <t>Investeringen</t>
  </si>
  <si>
    <t>buitengewoon secundair onderwijs</t>
  </si>
  <si>
    <t>gewoon secundair onderwijs</t>
  </si>
  <si>
    <t>Secundair onderwijs</t>
  </si>
  <si>
    <t>Hoger onderwijs</t>
  </si>
  <si>
    <t>Volwassenenonderwijs</t>
  </si>
  <si>
    <t>Deeltijds kunstonderwijs</t>
  </si>
  <si>
    <t>Algemeen</t>
  </si>
  <si>
    <t>lopende prijzen</t>
  </si>
  <si>
    <t>deflator</t>
  </si>
  <si>
    <t>vaste prijzen</t>
  </si>
  <si>
    <t>jaarlijkse procentuele evolutie (in cte prijzen)</t>
  </si>
  <si>
    <t>Onderwijsbegroting</t>
  </si>
  <si>
    <t>Begroting Vl. Gem.</t>
  </si>
  <si>
    <t>%</t>
  </si>
  <si>
    <t>BRP</t>
  </si>
  <si>
    <t>niet gekend</t>
  </si>
  <si>
    <t>% OESO-definitie (1)</t>
  </si>
  <si>
    <t>Niveau</t>
  </si>
  <si>
    <t>Basisonderwijs - algemeen</t>
  </si>
  <si>
    <t>Secundair onderwijs - algemeen</t>
  </si>
  <si>
    <t>controle:</t>
  </si>
  <si>
    <t>Financierbare leerlingen</t>
  </si>
  <si>
    <t>Vlaamse onderwijskost per leerling (euro)</t>
  </si>
  <si>
    <t>Basisonderwijs</t>
  </si>
  <si>
    <t>Opsplitsing per net</t>
  </si>
  <si>
    <t>Opsplitsing per uitgavencategorie</t>
  </si>
  <si>
    <t xml:space="preserve">Loon </t>
  </si>
  <si>
    <t>Werking</t>
  </si>
  <si>
    <r>
      <rPr>
        <i/>
        <u val="single"/>
        <sz val="8"/>
        <color indexed="62"/>
        <rFont val="Arial"/>
        <family val="2"/>
      </rPr>
      <t>niveaugebonden beleids</t>
    </r>
    <r>
      <rPr>
        <i/>
        <sz val="8"/>
        <color indexed="62"/>
        <rFont val="Arial"/>
        <family val="2"/>
      </rPr>
      <t xml:space="preserve">kredieten in </t>
    </r>
    <r>
      <rPr>
        <i/>
        <u val="single"/>
        <sz val="8"/>
        <color indexed="62"/>
        <rFont val="Arial"/>
        <family val="2"/>
      </rPr>
      <t>duizend euro</t>
    </r>
  </si>
  <si>
    <t>Vlaamse onderwijsbegroting</t>
  </si>
  <si>
    <t>Evolutie</t>
  </si>
  <si>
    <t>deflator: cijfers planbureau 2/05/2012</t>
  </si>
  <si>
    <t>lopende prijzen 2012: kredieten bij 2de begrotingscontrole, exclusief overflow en herschikkingen</t>
  </si>
  <si>
    <t>Procentueel aandeel in de Vlaamse begroting</t>
  </si>
  <si>
    <t>Vlaamse begroting inclusief FFEU en ESR-correcties</t>
  </si>
  <si>
    <t xml:space="preserve">Procentueel aandeel tov. Bruto Regionaal Produkt (BRP) </t>
  </si>
  <si>
    <t>BRP: cijfers nbb 24/02/2012, herrekend naar gemeenschappen</t>
  </si>
  <si>
    <t>Gew_Buitengew</t>
  </si>
  <si>
    <t>Net</t>
  </si>
  <si>
    <t>2008</t>
  </si>
  <si>
    <t>2009</t>
  </si>
  <si>
    <t>2010</t>
  </si>
  <si>
    <t>2011</t>
  </si>
  <si>
    <t>basis</t>
  </si>
  <si>
    <t>gewoon</t>
  </si>
  <si>
    <t>Totaal gewoon</t>
  </si>
  <si>
    <t>buitengewoon</t>
  </si>
  <si>
    <t>Totaal buitengewoon</t>
  </si>
  <si>
    <t>secundair</t>
  </si>
  <si>
    <t>DKO</t>
  </si>
  <si>
    <t>OSP</t>
  </si>
  <si>
    <t>Eindtotaal</t>
  </si>
  <si>
    <t>hoger onderwijs</t>
  </si>
  <si>
    <t>volwassenenonderwijs</t>
  </si>
  <si>
    <t>deeltijds kunstonderwijs</t>
  </si>
  <si>
    <t>Evolutie budget</t>
  </si>
  <si>
    <t>Gegevens per onderwijsniveau</t>
  </si>
  <si>
    <t>Evolutie financierbare leerlingen</t>
  </si>
  <si>
    <t>Gewoon basisonderwijs</t>
  </si>
  <si>
    <t>Buitengewoon basisonderwijs</t>
  </si>
  <si>
    <t>Gewoon secundair onderwijs</t>
  </si>
  <si>
    <t>2012</t>
  </si>
  <si>
    <t>Buitengewoon secundair onderwijs</t>
  </si>
  <si>
    <t>apparaatskredieten</t>
  </si>
  <si>
    <t>provisies</t>
  </si>
  <si>
    <t>algemeen</t>
  </si>
  <si>
    <t>basisonderwijs - algemeen</t>
  </si>
  <si>
    <t>secundair onderwijs - algemeen</t>
  </si>
  <si>
    <t>systeem ondersteuning</t>
  </si>
  <si>
    <t>leerling ondersteuning</t>
  </si>
  <si>
    <t>infrastructuur</t>
  </si>
  <si>
    <t>onderwijscommunicatie</t>
  </si>
  <si>
    <t>LIJST DER DEFINITIES</t>
  </si>
  <si>
    <t>EN AFKORTINGEN</t>
  </si>
  <si>
    <t>1. Definities</t>
  </si>
  <si>
    <t>De onderwijskredieten.</t>
  </si>
  <si>
    <t>Het Bruto Regionaal Product.</t>
  </si>
  <si>
    <t>De kostprijs per leerling.</t>
  </si>
  <si>
    <t>2. Afkortingen</t>
  </si>
  <si>
    <t>CLB : centra voor leerlingenbegeleiding</t>
  </si>
  <si>
    <t>AMVD-personeel : administratief meesters-, vak- en dienstpersoneel</t>
  </si>
  <si>
    <t>GO : gemeenschapsonderwijs</t>
  </si>
  <si>
    <t>OGO : gesubsidieerd officieel onderwijs</t>
  </si>
  <si>
    <t>VGO : gesubsidieerd vrij onderwijs</t>
  </si>
  <si>
    <t>EUR: euro</t>
  </si>
  <si>
    <t>VERHOUDING ONDERWIJSBUDGET</t>
  </si>
  <si>
    <t>t.o.v.</t>
  </si>
  <si>
    <t>HET BUDGET VAN DE VLAAMSE GEMEENSCHAP EN</t>
  </si>
  <si>
    <t>HET BRUTO REGIONAAL PRODUCT</t>
  </si>
  <si>
    <t>(in duizend EUR)</t>
  </si>
  <si>
    <t>Algemene evolutiecijfers</t>
  </si>
  <si>
    <t>(in lopende prijzen) (1)</t>
  </si>
  <si>
    <r>
      <t>Onderwijsbudget</t>
    </r>
    <r>
      <rPr>
        <sz val="10"/>
        <rFont val="Arial"/>
        <family val="2"/>
      </rPr>
      <t xml:space="preserve"> </t>
    </r>
  </si>
  <si>
    <t xml:space="preserve">Budget Vlaamse Gemeenschap </t>
  </si>
  <si>
    <r>
      <t xml:space="preserve">Bruto Regionaal Product </t>
    </r>
    <r>
      <rPr>
        <sz val="10"/>
        <rFont val="Arial"/>
        <family val="2"/>
      </rPr>
      <t xml:space="preserve">(2) </t>
    </r>
  </si>
  <si>
    <t>(2) Aan marktprijzen in werkelijke prijzen</t>
  </si>
  <si>
    <t>(in vaste prijzen van 2006) (3)</t>
  </si>
  <si>
    <t>Onderwijsbudget</t>
  </si>
  <si>
    <t>Budget Vlaamse Gemeenschap</t>
  </si>
  <si>
    <t>Bruto Regionaal Product</t>
  </si>
  <si>
    <t>(3) : Bron inflatiepercentage : Federaal Planbureau</t>
  </si>
  <si>
    <t>Jaarlijkse procentuele evolutie</t>
  </si>
  <si>
    <t>(inflatievrij)</t>
  </si>
  <si>
    <t>Onderlinge verhouding</t>
  </si>
  <si>
    <t>(in %)</t>
  </si>
  <si>
    <t>Onderw.budg./Budg. Vl. Gem.</t>
  </si>
  <si>
    <t>Onderw.budg./Bruto Reg. Prod.</t>
  </si>
  <si>
    <t>Budg. Vl. Gem./Bruto Reg. Prod.</t>
  </si>
  <si>
    <t>DE EVOLUTIE VAN HET ONDERWIJSBUDGET (in duizend EUR)</t>
  </si>
  <si>
    <t>Andere</t>
  </si>
  <si>
    <t>ONDERWIJSBEGROTING PER UITGAVENCATEGORIE</t>
  </si>
  <si>
    <t>Salarissen</t>
  </si>
  <si>
    <t>Personeel leerplichtonderwijs</t>
  </si>
  <si>
    <t>AMVD-personeel gemeenschapsonderwijs</t>
  </si>
  <si>
    <t>Ondersteuning (gesco's, peutertuinen, ped. centra,…)</t>
  </si>
  <si>
    <t>Personeel deeltijds kunstonderwijs</t>
  </si>
  <si>
    <t>Personeel volwassenenonderwijs</t>
  </si>
  <si>
    <t>Personeel pedagogische begeleiding</t>
  </si>
  <si>
    <t>Personeel CLB-centra</t>
  </si>
  <si>
    <t>Onderwijsinspectie</t>
  </si>
  <si>
    <t>Allerhande</t>
  </si>
  <si>
    <t>Leerplichtonderwijs</t>
  </si>
  <si>
    <t>Pedagogische begeleiding</t>
  </si>
  <si>
    <t>CLB-centra</t>
  </si>
  <si>
    <t>Studietoelagen</t>
  </si>
  <si>
    <t>Internationaal</t>
  </si>
  <si>
    <t>Leerlingenvervoer</t>
  </si>
  <si>
    <t>Nascholing</t>
  </si>
  <si>
    <t>ICT</t>
  </si>
  <si>
    <t>Allerhande werkingskosten</t>
  </si>
  <si>
    <t>Provisionele kredieten</t>
  </si>
  <si>
    <t>Bestaansmiddelen</t>
  </si>
  <si>
    <t>ONDERWIJSBEGROTING PER UITGAVENCATEGORIE (in duizend EUR)</t>
  </si>
  <si>
    <t>OPGESPLITST NAAR ONDERWIJSNIVEAU EN ONDERWIJSNET</t>
  </si>
  <si>
    <t>NIVEAU</t>
  </si>
  <si>
    <t>NET</t>
  </si>
  <si>
    <t>GEWOON BASISONDERWIJS</t>
  </si>
  <si>
    <t>Andere (1)</t>
  </si>
  <si>
    <t>BUITENGEWOON BASISONDERWIJS</t>
  </si>
  <si>
    <r>
      <t>BASISONDERWIJS ALGEMEEN</t>
    </r>
    <r>
      <rPr>
        <sz val="10"/>
        <rFont val="Arial"/>
        <family val="2"/>
      </rPr>
      <t xml:space="preserve"> (1)</t>
    </r>
  </si>
  <si>
    <t>GEWOON SECUNDAIR ONDERWIJS</t>
  </si>
  <si>
    <t>BUITENGEWOON SECUNDAIR ONDERWIJS</t>
  </si>
  <si>
    <r>
      <t>SECUNDAIR ONDERWIJS ALGEMEEN</t>
    </r>
    <r>
      <rPr>
        <sz val="10"/>
        <rFont val="Arial"/>
        <family val="2"/>
      </rPr>
      <t xml:space="preserve"> (1)</t>
    </r>
  </si>
  <si>
    <t>DEELTIJDS KUNSTONDERWIJS</t>
  </si>
  <si>
    <t>HOGER ONDERWIJS</t>
  </si>
  <si>
    <t>VOLWASSENENONDERWIJS</t>
  </si>
  <si>
    <r>
      <t>ANDERE</t>
    </r>
    <r>
      <rPr>
        <sz val="10"/>
        <rFont val="Arial"/>
        <family val="2"/>
      </rPr>
      <t xml:space="preserve"> (2)</t>
    </r>
  </si>
  <si>
    <t>Algemeen totaal</t>
  </si>
  <si>
    <t>(1) netoverschrijdende uitgaven</t>
  </si>
  <si>
    <t>(2) niet-onderwijsniveau gebonden uitgaven</t>
  </si>
  <si>
    <t>KOSTPRIJS PER LEERLING</t>
  </si>
  <si>
    <r>
      <t>PER ONDERWIJSNIVEAU</t>
    </r>
    <r>
      <rPr>
        <sz val="10"/>
        <rFont val="Arial"/>
        <family val="2"/>
      </rPr>
      <t xml:space="preserve"> (1)</t>
    </r>
  </si>
  <si>
    <t>( in EUR)</t>
  </si>
  <si>
    <t>Onderwijsniveau</t>
  </si>
  <si>
    <t>KOSTPRIJS PER LEERLING PER ONDERWIJSNIVEAU (in EUR)</t>
  </si>
  <si>
    <t>!!! Lichtgroen = cijfers die moeten aangepast worden !!!</t>
  </si>
  <si>
    <t>"2158"</t>
  </si>
  <si>
    <t>"2202"</t>
  </si>
  <si>
    <t>"FN" + "2070" + "2311"</t>
  </si>
  <si>
    <t>2013</t>
  </si>
  <si>
    <t>cijfers 22/05/2013</t>
  </si>
  <si>
    <t>(1) Tijdens het begrotingsjaar 2008 werd er een vooruitbetaling uitgevoerd van de werkingsmiddelen basisonderwijs en secundair onderwijs voor 2009. De daling van het krediet 2009 ten opzichte van 2008 kan hierdoor voornamelijk worden verklaard.</t>
  </si>
  <si>
    <t>Evolutie 2011 - 2013</t>
  </si>
  <si>
    <t>BUDGETTAIRE GEGEVENS</t>
  </si>
  <si>
    <t>12FIN01</t>
  </si>
  <si>
    <t>12FIN02</t>
  </si>
  <si>
    <t>12FIN03</t>
  </si>
  <si>
    <t>12FIN04</t>
  </si>
  <si>
    <t>12FIN05</t>
  </si>
  <si>
    <t>Lijst der definities en afkortingen</t>
  </si>
  <si>
    <t>Verhouding onderwijsbudget t.o.v. het budget van de Vlaamse Gemeenschap en het Bruto Regionaal Product</t>
  </si>
  <si>
    <t>Onderwijsbegroting per uitgavencategorie</t>
  </si>
  <si>
    <t>Onderwijsbegroting opgesplitst naar onderwijsniveau en onderwijsnet</t>
  </si>
  <si>
    <t>ONDERWIJSBEGROTING</t>
  </si>
  <si>
    <t>Kostprijs per leerling per onderwijsniveau</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</si>
</sst>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0"/>
    <numFmt numFmtId="167" formatCode="0.000000"/>
    <numFmt numFmtId="168" formatCode="0.000%"/>
    <numFmt numFmtId="169" formatCode="0.0000%"/>
    <numFmt numFmtId="170" formatCode="#,##0_ ;[Red]\-#,##0\ "/>
    <numFmt numFmtId="171" formatCode="#,##0_ ;[Red]\-#,##0\ ;\ ;@"/>
    <numFmt numFmtId="172" formatCode="#,##0.00_ ;[Red]\-#,##0.00\ "/>
    <numFmt numFmtId="173" formatCode="0.0_ ;[Red]\-0.0\ "/>
    <numFmt numFmtId="174" formatCode="0.0000"/>
    <numFmt numFmtId="175" formatCode="#,##0.0;0;&quot;-&quot;"/>
    <numFmt numFmtId="176" formatCode="#,##0.00;0.0;&quot;-&quot;"/>
    <numFmt numFmtId="177" formatCode="#,##0.0;0.0;&quot;-&quot;"/>
    <numFmt numFmtId="178" formatCode="#,##0;0;&quot;-&quot;"/>
    <numFmt numFmtId="179" formatCode="\+0.0%;\-0.0%"/>
    <numFmt numFmtId="180" formatCode="\+0.0%"/>
    <numFmt numFmtId="181" formatCode="#,##0.00;0.00;&quot;-&quot;"/>
  </numFmts>
  <fonts count="115">
    <font>
      <sz val="11"/>
      <color theme="1"/>
      <name val="Calibri"/>
      <family val="2"/>
    </font>
    <font>
      <sz val="11"/>
      <color indexed="8"/>
      <name val="Calibri"/>
      <family val="2"/>
    </font>
    <font>
      <sz val="10"/>
      <name val="Optimum"/>
      <family val="0"/>
    </font>
    <font>
      <sz val="10"/>
      <name val="Arial"/>
      <family val="2"/>
    </font>
    <font>
      <sz val="10"/>
      <name val="Helv"/>
      <family val="0"/>
    </font>
    <font>
      <sz val="10"/>
      <name val="MS Sans Serif"/>
      <family val="2"/>
    </font>
    <font>
      <sz val="8"/>
      <name val="Arial"/>
      <family val="2"/>
    </font>
    <font>
      <b/>
      <sz val="8"/>
      <name val="Arial Narrow"/>
      <family val="2"/>
    </font>
    <font>
      <b/>
      <i/>
      <sz val="8"/>
      <name val="Arial"/>
      <family val="2"/>
    </font>
    <font>
      <b/>
      <i/>
      <sz val="8"/>
      <color indexed="8"/>
      <name val="Arial Narrow"/>
      <family val="2"/>
    </font>
    <font>
      <sz val="9"/>
      <name val="Arial"/>
      <family val="2"/>
    </font>
    <font>
      <b/>
      <sz val="9"/>
      <name val="Arial"/>
      <family val="2"/>
    </font>
    <font>
      <sz val="9"/>
      <color indexed="39"/>
      <name val="Arial"/>
      <family val="2"/>
    </font>
    <font>
      <b/>
      <sz val="9"/>
      <color indexed="10"/>
      <name val="Arial"/>
      <family val="2"/>
    </font>
    <font>
      <b/>
      <sz val="9"/>
      <color indexed="17"/>
      <name val="Arial"/>
      <family val="2"/>
    </font>
    <font>
      <sz val="9"/>
      <color indexed="10"/>
      <name val="Arial"/>
      <family val="2"/>
    </font>
    <font>
      <sz val="9"/>
      <color indexed="12"/>
      <name val="Arial"/>
      <family val="2"/>
    </font>
    <font>
      <b/>
      <sz val="9"/>
      <color indexed="12"/>
      <name val="Arial"/>
      <family val="2"/>
    </font>
    <font>
      <sz val="9"/>
      <color indexed="9"/>
      <name val="Arial"/>
      <family val="2"/>
    </font>
    <font>
      <i/>
      <sz val="9"/>
      <name val="Arial"/>
      <family val="2"/>
    </font>
    <font>
      <i/>
      <sz val="8"/>
      <color indexed="62"/>
      <name val="Arial"/>
      <family val="2"/>
    </font>
    <font>
      <i/>
      <u val="single"/>
      <sz val="8"/>
      <color indexed="62"/>
      <name val="Arial"/>
      <family val="2"/>
    </font>
    <font>
      <sz val="9"/>
      <name val="Calibri"/>
      <family val="2"/>
    </font>
    <font>
      <i/>
      <u val="single"/>
      <sz val="9"/>
      <name val="Arial"/>
      <family val="2"/>
    </font>
    <font>
      <u val="single"/>
      <sz val="9"/>
      <name val="Arial"/>
      <family val="2"/>
    </font>
    <font>
      <b/>
      <sz val="16"/>
      <name val="Arial"/>
      <family val="2"/>
    </font>
    <font>
      <sz val="14"/>
      <name val="Arial"/>
      <family val="2"/>
    </font>
    <font>
      <i/>
      <sz val="13"/>
      <name val="Arial"/>
      <family val="2"/>
    </font>
    <font>
      <b/>
      <sz val="13"/>
      <name val="Arial"/>
      <family val="2"/>
    </font>
    <font>
      <sz val="13"/>
      <name val="Arial"/>
      <family val="2"/>
    </font>
    <font>
      <b/>
      <sz val="11"/>
      <name val="Arial"/>
      <family val="2"/>
    </font>
    <font>
      <sz val="11"/>
      <name val="Arial"/>
      <family val="2"/>
    </font>
    <font>
      <b/>
      <u val="single"/>
      <sz val="11"/>
      <name val="Arial"/>
      <family val="2"/>
    </font>
    <font>
      <i/>
      <u val="single"/>
      <sz val="11"/>
      <name val="Arial"/>
      <family val="2"/>
    </font>
    <font>
      <u val="single"/>
      <sz val="11"/>
      <name val="Arial"/>
      <family val="2"/>
    </font>
    <font>
      <i/>
      <sz val="11"/>
      <name val="Arial"/>
      <family val="2"/>
    </font>
    <font>
      <i/>
      <sz val="10"/>
      <name val="Arial"/>
      <family val="2"/>
    </font>
    <font>
      <b/>
      <sz val="10"/>
      <name val="Arial"/>
      <family val="2"/>
    </font>
    <font>
      <i/>
      <sz val="12"/>
      <name val="Arial"/>
      <family val="2"/>
    </font>
    <font>
      <b/>
      <sz val="12"/>
      <name val="Arial"/>
      <family val="2"/>
    </font>
    <font>
      <sz val="12"/>
      <name val="Arial"/>
      <family val="2"/>
    </font>
    <font>
      <i/>
      <sz val="14"/>
      <name val="Arial"/>
      <family val="2"/>
    </font>
    <font>
      <b/>
      <sz val="14"/>
      <name val="Arial"/>
      <family val="2"/>
    </font>
    <font>
      <b/>
      <sz val="8"/>
      <color indexed="56"/>
      <name val="Arial"/>
      <family val="2"/>
    </font>
    <font>
      <sz val="10"/>
      <color indexed="12"/>
      <name val="Arial"/>
      <family val="2"/>
    </font>
    <font>
      <b/>
      <sz val="10"/>
      <color indexed="12"/>
      <name val="Arial"/>
      <family val="2"/>
    </font>
    <font>
      <b/>
      <sz val="8"/>
      <name val="Arial"/>
      <family val="2"/>
    </font>
    <font>
      <b/>
      <sz val="10"/>
      <name val="Optimum"/>
      <family val="0"/>
    </font>
    <font>
      <sz val="10"/>
      <color indexed="14"/>
      <name val="Arial"/>
      <family val="2"/>
    </font>
    <font>
      <sz val="12"/>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9"/>
      <color indexed="9"/>
      <name val="Arial"/>
      <family val="2"/>
    </font>
    <font>
      <b/>
      <sz val="8"/>
      <color indexed="60"/>
      <name val="Arial"/>
      <family val="2"/>
    </font>
    <font>
      <sz val="9"/>
      <color indexed="50"/>
      <name val="Arial"/>
      <family val="2"/>
    </font>
    <font>
      <b/>
      <sz val="9"/>
      <color indexed="50"/>
      <name val="Arial"/>
      <family val="2"/>
    </font>
    <font>
      <b/>
      <i/>
      <sz val="8"/>
      <color indexed="62"/>
      <name val="Arial"/>
      <family val="2"/>
    </font>
    <font>
      <i/>
      <sz val="10"/>
      <color indexed="55"/>
      <name val="Arial"/>
      <family val="2"/>
    </font>
    <font>
      <b/>
      <sz val="10"/>
      <color indexed="55"/>
      <name val="Arial"/>
      <family val="2"/>
    </font>
    <font>
      <b/>
      <sz val="8"/>
      <color indexed="50"/>
      <name val="Arial"/>
      <family val="2"/>
    </font>
    <font>
      <sz val="9"/>
      <color indexed="60"/>
      <name val="Arial"/>
      <family val="2"/>
    </font>
    <font>
      <b/>
      <sz val="16"/>
      <color indexed="8"/>
      <name val="Calibri"/>
      <family val="2"/>
    </font>
    <font>
      <sz val="11"/>
      <color indexed="8"/>
      <name val="Arial"/>
      <family val="0"/>
    </font>
    <font>
      <sz val="10"/>
      <color indexed="8"/>
      <name val="Arial"/>
      <family val="0"/>
    </font>
    <font>
      <b/>
      <sz val="10"/>
      <color indexed="8"/>
      <name val="Arial"/>
      <family val="0"/>
    </font>
    <font>
      <sz val="8"/>
      <color indexed="8"/>
      <name val="Arial"/>
      <family val="0"/>
    </font>
    <font>
      <b/>
      <sz val="8"/>
      <color indexed="8"/>
      <name val="Arial"/>
      <family val="0"/>
    </font>
    <font>
      <sz val="9"/>
      <color indexed="8"/>
      <name val="Arial"/>
      <family val="0"/>
    </font>
    <font>
      <sz val="8.45"/>
      <color indexed="8"/>
      <name val="Arial"/>
      <family val="0"/>
    </font>
    <font>
      <sz val="8.5"/>
      <color indexed="8"/>
      <name val="Arial"/>
      <family val="0"/>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i/>
      <sz val="8"/>
      <color theme="4"/>
      <name val="Arial"/>
      <family val="2"/>
    </font>
    <font>
      <b/>
      <sz val="9"/>
      <color theme="0"/>
      <name val="Arial"/>
      <family val="2"/>
    </font>
    <font>
      <b/>
      <sz val="8"/>
      <color rgb="FFC00000"/>
      <name val="Arial"/>
      <family val="2"/>
    </font>
    <font>
      <sz val="9"/>
      <color rgb="FF92D050"/>
      <name val="Arial"/>
      <family val="2"/>
    </font>
    <font>
      <b/>
      <sz val="9"/>
      <color rgb="FF92D050"/>
      <name val="Arial"/>
      <family val="2"/>
    </font>
    <font>
      <b/>
      <i/>
      <sz val="8"/>
      <color theme="4"/>
      <name val="Arial"/>
      <family val="2"/>
    </font>
    <font>
      <sz val="9"/>
      <color rgb="FFFF0000"/>
      <name val="Arial"/>
      <family val="2"/>
    </font>
    <font>
      <i/>
      <sz val="10"/>
      <color theme="0" tint="-0.24997000396251678"/>
      <name val="Arial"/>
      <family val="2"/>
    </font>
    <font>
      <b/>
      <sz val="10"/>
      <color theme="0" tint="-0.24997000396251678"/>
      <name val="Arial"/>
      <family val="2"/>
    </font>
    <font>
      <b/>
      <sz val="8"/>
      <color rgb="FF92D050"/>
      <name val="Arial"/>
      <family val="2"/>
    </font>
    <font>
      <b/>
      <sz val="9"/>
      <color theme="5"/>
      <name val="Arial"/>
      <family val="2"/>
    </font>
    <font>
      <sz val="9"/>
      <color theme="5"/>
      <name val="Arial"/>
      <family val="2"/>
    </font>
    <font>
      <sz val="9"/>
      <color rgb="FFC00000"/>
      <name val="Arial"/>
      <family val="2"/>
    </font>
    <font>
      <b/>
      <sz val="16"/>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top style="thin"/>
      <bottom/>
    </border>
    <border>
      <left style="thin">
        <color indexed="8"/>
      </left>
      <right/>
      <top/>
      <bottom/>
    </border>
    <border>
      <left style="thin"/>
      <right/>
      <top style="thin">
        <color indexed="8"/>
      </top>
      <bottom/>
    </border>
    <border>
      <left style="thin"/>
      <right/>
      <top style="thin">
        <color indexed="8"/>
      </top>
      <bottom style="thin">
        <color indexed="8"/>
      </bottom>
    </border>
    <border>
      <left/>
      <right style="medium"/>
      <top/>
      <bottom/>
    </border>
    <border>
      <left/>
      <right/>
      <top/>
      <bottom style="thin"/>
    </border>
    <border>
      <left style="thin"/>
      <right/>
      <top style="medium"/>
      <bottom/>
    </border>
    <border>
      <left/>
      <right/>
      <top style="medium"/>
      <bottom/>
    </border>
    <border>
      <left style="thin"/>
      <right/>
      <top/>
      <bottom style="thin"/>
    </border>
    <border>
      <left style="thin"/>
      <right/>
      <top/>
      <bottom/>
    </border>
    <border>
      <left style="thin"/>
      <right style="thin"/>
      <top style="thin"/>
      <bottom/>
    </border>
    <border>
      <left/>
      <right style="thin"/>
      <top style="medium"/>
      <bottom/>
    </border>
    <border>
      <left style="thin"/>
      <right style="thin"/>
      <top style="medium"/>
      <bottom/>
    </border>
    <border>
      <left/>
      <right/>
      <top style="thin"/>
      <bottom/>
    </border>
    <border>
      <left style="thin"/>
      <right style="thin"/>
      <top/>
      <bottom/>
    </border>
    <border>
      <left/>
      <right style="thin"/>
      <top/>
      <bottom/>
    </border>
    <border>
      <left/>
      <right style="thin"/>
      <top/>
      <bottom style="thin"/>
    </border>
    <border>
      <left style="thin"/>
      <right style="thin"/>
      <top/>
      <bottom style="thin"/>
    </border>
    <border>
      <left/>
      <right style="thin"/>
      <top style="thin"/>
      <bottom/>
    </border>
    <border>
      <left/>
      <right/>
      <top/>
      <bottom style="medium"/>
    </border>
    <border>
      <left style="thin"/>
      <right/>
      <top style="thin"/>
      <bottom style="thin"/>
    </border>
    <border>
      <left style="thin"/>
      <right style="thin"/>
      <top style="thin"/>
      <bottom style="thin"/>
    </border>
    <border>
      <left/>
      <right/>
      <top style="thin">
        <color indexed="8"/>
      </top>
      <bottom/>
    </border>
    <border>
      <left/>
      <right style="thin">
        <color indexed="8"/>
      </right>
      <top style="thin">
        <color indexed="8"/>
      </top>
      <bottom/>
    </border>
    <border>
      <left/>
      <right style="thin">
        <color indexed="8"/>
      </right>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1" applyNumberFormat="0" applyAlignment="0" applyProtection="0"/>
    <xf numFmtId="0" fontId="86" fillId="27" borderId="2" applyNumberFormat="0" applyAlignment="0" applyProtection="0"/>
    <xf numFmtId="3" fontId="5" fillId="0" borderId="0" applyFont="0" applyFill="0" applyBorder="0" applyAlignment="0" applyProtection="0"/>
    <xf numFmtId="4" fontId="4" fillId="0" borderId="0" applyFont="0" applyFill="0" applyBorder="0" applyAlignment="0" applyProtection="0"/>
    <xf numFmtId="0" fontId="87" fillId="0" borderId="3" applyNumberFormat="0" applyFill="0" applyAlignment="0" applyProtection="0"/>
    <xf numFmtId="0" fontId="88" fillId="28" borderId="0" applyNumberFormat="0" applyBorder="0" applyAlignment="0" applyProtection="0"/>
    <xf numFmtId="3" fontId="6" fillId="1" borderId="4" applyBorder="0">
      <alignment/>
      <protection/>
    </xf>
    <xf numFmtId="0" fontId="8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5" fillId="0" borderId="0" applyFont="0" applyFill="0" applyBorder="0" applyAlignment="0" applyProtection="0"/>
    <xf numFmtId="2" fontId="5"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7" fillId="1" borderId="8">
      <alignment horizontal="center" vertical="top" textRotation="90"/>
      <protection/>
    </xf>
    <xf numFmtId="0" fontId="93" fillId="30" borderId="0" applyNumberFormat="0" applyBorder="0" applyAlignment="0" applyProtection="0"/>
    <xf numFmtId="4" fontId="4" fillId="0" borderId="0" applyFont="0" applyFill="0" applyBorder="0" applyAlignment="0" applyProtection="0"/>
    <xf numFmtId="0" fontId="8" fillId="0" borderId="9">
      <alignment/>
      <protection/>
    </xf>
    <xf numFmtId="0" fontId="0" fillId="31" borderId="10" applyNumberFormat="0" applyFont="0" applyAlignment="0" applyProtection="0"/>
    <xf numFmtId="0" fontId="94" fillId="32" borderId="0" applyNumberFormat="0" applyBorder="0" applyAlignment="0" applyProtection="0"/>
    <xf numFmtId="165" fontId="5" fillId="0" borderId="0" applyFont="0" applyFill="0" applyBorder="0" applyAlignment="0" applyProtection="0"/>
    <xf numFmtId="10" fontId="5" fillId="0" borderId="0">
      <alignment/>
      <protection/>
    </xf>
    <xf numFmtId="168" fontId="5" fillId="0" borderId="0" applyFont="0" applyFill="0" applyBorder="0" applyAlignment="0" applyProtection="0"/>
    <xf numFmtId="16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0" borderId="0">
      <alignment/>
      <protection/>
    </xf>
    <xf numFmtId="0" fontId="9" fillId="0" borderId="9" applyBorder="0" applyAlignment="0">
      <protection/>
    </xf>
    <xf numFmtId="0" fontId="95" fillId="0" borderId="0" applyNumberFormat="0" applyFill="0" applyBorder="0" applyAlignment="0" applyProtection="0"/>
    <xf numFmtId="0" fontId="96" fillId="0" borderId="11" applyNumberFormat="0" applyFill="0" applyAlignment="0" applyProtection="0"/>
    <xf numFmtId="0" fontId="97" fillId="26" borderId="1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cellStyleXfs>
  <cellXfs count="386">
    <xf numFmtId="0" fontId="0" fillId="0" borderId="0" xfId="0" applyFont="1" applyAlignment="1">
      <alignment/>
    </xf>
    <xf numFmtId="0" fontId="100" fillId="0" borderId="0" xfId="70" applyFont="1" applyAlignment="1">
      <alignment vertical="top"/>
      <protection/>
    </xf>
    <xf numFmtId="0" fontId="6" fillId="0" borderId="0" xfId="70" applyFont="1" applyAlignment="1">
      <alignment vertical="top"/>
      <protection/>
    </xf>
    <xf numFmtId="0" fontId="6" fillId="0" borderId="0" xfId="70" applyFont="1" applyFill="1" applyAlignment="1">
      <alignment vertical="top"/>
      <protection/>
    </xf>
    <xf numFmtId="0" fontId="10" fillId="0" borderId="0" xfId="70" applyFont="1" applyAlignment="1">
      <alignment vertical="top"/>
      <protection/>
    </xf>
    <xf numFmtId="0" fontId="10" fillId="0" borderId="0" xfId="70" applyFont="1" applyFill="1" applyAlignment="1">
      <alignment vertical="top"/>
      <protection/>
    </xf>
    <xf numFmtId="0" fontId="101" fillId="20" borderId="0" xfId="70" applyFont="1" applyFill="1" applyAlignment="1">
      <alignment vertical="top"/>
      <protection/>
    </xf>
    <xf numFmtId="0" fontId="101" fillId="0" borderId="0" xfId="70" applyFont="1" applyAlignment="1">
      <alignment vertical="top"/>
      <protection/>
    </xf>
    <xf numFmtId="0" fontId="11" fillId="0" borderId="0" xfId="70" applyFont="1" applyFill="1" applyAlignment="1">
      <alignment vertical="top"/>
      <protection/>
    </xf>
    <xf numFmtId="0" fontId="12" fillId="0" borderId="0" xfId="70" applyFont="1" applyAlignment="1">
      <alignment vertical="top"/>
      <protection/>
    </xf>
    <xf numFmtId="0" fontId="13" fillId="0" borderId="0" xfId="70" applyFont="1" applyAlignment="1">
      <alignment vertical="top"/>
      <protection/>
    </xf>
    <xf numFmtId="0" fontId="10" fillId="0" borderId="0" xfId="70" applyFont="1" applyAlignment="1">
      <alignment horizontal="center" vertical="top"/>
      <protection/>
    </xf>
    <xf numFmtId="0" fontId="10" fillId="0" borderId="0" xfId="70" applyFont="1" applyFill="1" applyAlignment="1">
      <alignment horizontal="center" vertical="top"/>
      <protection/>
    </xf>
    <xf numFmtId="3" fontId="10" fillId="0" borderId="0" xfId="70" applyNumberFormat="1" applyFont="1" applyAlignment="1">
      <alignment horizontal="right" vertical="top"/>
      <protection/>
    </xf>
    <xf numFmtId="165" fontId="10" fillId="0" borderId="0" xfId="69" applyNumberFormat="1" applyFont="1" applyAlignment="1">
      <alignment horizontal="right" vertical="top"/>
    </xf>
    <xf numFmtId="165" fontId="10" fillId="0" borderId="0" xfId="69" applyNumberFormat="1" applyFont="1" applyAlignment="1">
      <alignment vertical="top"/>
    </xf>
    <xf numFmtId="165" fontId="10" fillId="0" borderId="0" xfId="69" applyNumberFormat="1" applyFont="1" applyFill="1" applyAlignment="1">
      <alignment vertical="top"/>
    </xf>
    <xf numFmtId="3" fontId="10" fillId="0" borderId="0" xfId="70" applyNumberFormat="1" applyFont="1" applyAlignment="1">
      <alignment vertical="top"/>
      <protection/>
    </xf>
    <xf numFmtId="3" fontId="10" fillId="0" borderId="0" xfId="70" applyNumberFormat="1" applyFont="1" applyFill="1" applyAlignment="1">
      <alignment vertical="top"/>
      <protection/>
    </xf>
    <xf numFmtId="10" fontId="10" fillId="0" borderId="0" xfId="69" applyNumberFormat="1" applyFont="1" applyAlignment="1">
      <alignment vertical="top"/>
    </xf>
    <xf numFmtId="10" fontId="10" fillId="0" borderId="0" xfId="69" applyNumberFormat="1" applyFont="1" applyFill="1" applyAlignment="1">
      <alignment horizontal="center" vertical="top"/>
    </xf>
    <xf numFmtId="10" fontId="14" fillId="0" borderId="0" xfId="69" applyNumberFormat="1" applyFont="1" applyAlignment="1">
      <alignment vertical="top"/>
    </xf>
    <xf numFmtId="3" fontId="10" fillId="0" borderId="0" xfId="70" applyNumberFormat="1" applyFont="1" applyFill="1" applyAlignment="1">
      <alignment horizontal="center" vertical="top"/>
      <protection/>
    </xf>
    <xf numFmtId="0" fontId="15" fillId="0" borderId="0" xfId="70" applyFont="1" applyAlignment="1">
      <alignment vertical="top"/>
      <protection/>
    </xf>
    <xf numFmtId="166" fontId="10" fillId="0" borderId="0" xfId="70" applyNumberFormat="1" applyFont="1" applyAlignment="1">
      <alignment vertical="top"/>
      <protection/>
    </xf>
    <xf numFmtId="166" fontId="10" fillId="0" borderId="0" xfId="70" applyNumberFormat="1" applyFont="1" applyFill="1" applyAlignment="1">
      <alignment vertical="top"/>
      <protection/>
    </xf>
    <xf numFmtId="4" fontId="10" fillId="0" borderId="0" xfId="70" applyNumberFormat="1" applyFont="1" applyAlignment="1">
      <alignment vertical="top"/>
      <protection/>
    </xf>
    <xf numFmtId="3" fontId="16" fillId="0" borderId="0" xfId="70" applyNumberFormat="1" applyFont="1" applyAlignment="1" applyProtection="1">
      <alignment vertical="top"/>
      <protection locked="0"/>
    </xf>
    <xf numFmtId="3" fontId="10" fillId="0" borderId="0" xfId="70" applyNumberFormat="1" applyFont="1" applyFill="1" applyAlignment="1" applyProtection="1">
      <alignment vertical="top"/>
      <protection locked="0"/>
    </xf>
    <xf numFmtId="0" fontId="18" fillId="0" borderId="0" xfId="70" applyFont="1" applyFill="1" applyAlignment="1">
      <alignment vertical="top"/>
      <protection/>
    </xf>
    <xf numFmtId="0" fontId="11" fillId="0" borderId="0" xfId="70" applyFont="1" applyAlignment="1">
      <alignment vertical="top"/>
      <protection/>
    </xf>
    <xf numFmtId="0" fontId="17" fillId="0" borderId="0" xfId="70" applyFont="1" applyFill="1" applyAlignment="1">
      <alignment horizontal="right" vertical="top"/>
      <protection/>
    </xf>
    <xf numFmtId="3" fontId="17" fillId="0" borderId="0" xfId="70" applyNumberFormat="1" applyFont="1" applyFill="1" applyAlignment="1">
      <alignment vertical="top"/>
      <protection/>
    </xf>
    <xf numFmtId="1" fontId="10" fillId="0" borderId="0" xfId="70" applyNumberFormat="1" applyFont="1" applyAlignment="1">
      <alignment vertical="top"/>
      <protection/>
    </xf>
    <xf numFmtId="0" fontId="102" fillId="0" borderId="0" xfId="70" applyFont="1" applyFill="1" applyAlignment="1">
      <alignment vertical="top"/>
      <protection/>
    </xf>
    <xf numFmtId="0" fontId="19" fillId="0" borderId="0" xfId="70" applyFont="1" applyAlignment="1">
      <alignment vertical="top"/>
      <protection/>
    </xf>
    <xf numFmtId="0" fontId="11" fillId="0" borderId="0" xfId="70" applyFont="1" applyAlignment="1" quotePrefix="1">
      <alignment horizontal="center" vertical="top"/>
      <protection/>
    </xf>
    <xf numFmtId="170" fontId="10" fillId="0" borderId="0" xfId="70" applyNumberFormat="1" applyFont="1" applyAlignment="1">
      <alignment horizontal="center" vertical="top"/>
      <protection/>
    </xf>
    <xf numFmtId="170" fontId="10" fillId="0" borderId="0" xfId="70" applyNumberFormat="1" applyFont="1" applyAlignment="1">
      <alignment vertical="top"/>
      <protection/>
    </xf>
    <xf numFmtId="170" fontId="103" fillId="0" borderId="0" xfId="70" applyNumberFormat="1" applyFont="1" applyAlignment="1">
      <alignment horizontal="center" vertical="top"/>
      <protection/>
    </xf>
    <xf numFmtId="170" fontId="103" fillId="0" borderId="0" xfId="70" applyNumberFormat="1" applyFont="1" applyAlignment="1">
      <alignment vertical="top"/>
      <protection/>
    </xf>
    <xf numFmtId="0" fontId="103" fillId="0" borderId="0" xfId="70" applyFont="1" applyAlignment="1">
      <alignment horizontal="center" vertical="top"/>
      <protection/>
    </xf>
    <xf numFmtId="0" fontId="103" fillId="0" borderId="0" xfId="70" applyFont="1" applyAlignment="1">
      <alignment vertical="top"/>
      <protection/>
    </xf>
    <xf numFmtId="0" fontId="100" fillId="0" borderId="0" xfId="70" applyFont="1" applyAlignment="1">
      <alignment horizontal="center" vertical="top"/>
      <protection/>
    </xf>
    <xf numFmtId="3" fontId="100" fillId="0" borderId="0" xfId="70" applyNumberFormat="1" applyFont="1" applyAlignment="1">
      <alignment horizontal="right" vertical="top"/>
      <protection/>
    </xf>
    <xf numFmtId="165" fontId="100" fillId="0" borderId="0" xfId="69" applyNumberFormat="1" applyFont="1" applyAlignment="1">
      <alignment horizontal="right" vertical="top"/>
    </xf>
    <xf numFmtId="0" fontId="11" fillId="0" borderId="0" xfId="70" applyFont="1" applyAlignment="1">
      <alignment horizontal="center" vertical="top"/>
      <protection/>
    </xf>
    <xf numFmtId="0" fontId="11" fillId="0" borderId="0" xfId="70" applyFont="1" applyFill="1" applyAlignment="1" quotePrefix="1">
      <alignment horizontal="center" vertical="top"/>
      <protection/>
    </xf>
    <xf numFmtId="0" fontId="19" fillId="0" borderId="0" xfId="70" applyFont="1" applyAlignment="1">
      <alignment horizontal="center" vertical="top"/>
      <protection/>
    </xf>
    <xf numFmtId="0" fontId="19" fillId="0" borderId="0" xfId="70" applyFont="1" applyFill="1" applyAlignment="1">
      <alignment horizontal="center" vertical="top"/>
      <protection/>
    </xf>
    <xf numFmtId="0" fontId="23" fillId="0" borderId="0" xfId="70" applyFont="1" applyAlignment="1">
      <alignment vertical="top"/>
      <protection/>
    </xf>
    <xf numFmtId="0" fontId="24" fillId="0" borderId="0" xfId="70" applyFont="1" applyAlignment="1">
      <alignment vertical="top"/>
      <protection/>
    </xf>
    <xf numFmtId="0" fontId="24" fillId="0" borderId="0" xfId="70" applyFont="1" applyFill="1" applyAlignment="1">
      <alignment vertical="top"/>
      <protection/>
    </xf>
    <xf numFmtId="170" fontId="10" fillId="0" borderId="0" xfId="70" applyNumberFormat="1" applyFont="1" applyAlignment="1">
      <alignment horizontal="right" vertical="top"/>
      <protection/>
    </xf>
    <xf numFmtId="170" fontId="10" fillId="0" borderId="0" xfId="70" applyNumberFormat="1" applyFont="1" applyFill="1" applyAlignment="1">
      <alignment horizontal="right" vertical="top"/>
      <protection/>
    </xf>
    <xf numFmtId="165" fontId="100" fillId="0" borderId="0" xfId="69" applyNumberFormat="1" applyFont="1" applyAlignment="1">
      <alignment vertical="top"/>
    </xf>
    <xf numFmtId="165" fontId="100" fillId="0" borderId="0" xfId="69" applyNumberFormat="1" applyFont="1" applyFill="1" applyAlignment="1">
      <alignment vertical="top"/>
    </xf>
    <xf numFmtId="0" fontId="23" fillId="0" borderId="0" xfId="70" applyFont="1" applyAlignment="1">
      <alignment horizontal="left" vertical="top"/>
      <protection/>
    </xf>
    <xf numFmtId="170" fontId="10" fillId="0" borderId="0" xfId="70" applyNumberFormat="1" applyFont="1" applyFill="1" applyAlignment="1">
      <alignment vertical="top"/>
      <protection/>
    </xf>
    <xf numFmtId="170" fontId="10" fillId="0" borderId="0" xfId="70" applyNumberFormat="1" applyFont="1" applyFill="1" applyBorder="1" applyAlignment="1">
      <alignment horizontal="center" vertical="top"/>
      <protection/>
    </xf>
    <xf numFmtId="170" fontId="10" fillId="0" borderId="0" xfId="70" applyNumberFormat="1" applyFont="1" applyFill="1" applyAlignment="1">
      <alignment horizontal="center" vertical="top"/>
      <protection/>
    </xf>
    <xf numFmtId="10" fontId="104" fillId="0" borderId="0" xfId="69" applyNumberFormat="1" applyFont="1" applyAlignment="1">
      <alignment vertical="top"/>
    </xf>
    <xf numFmtId="10" fontId="105" fillId="0" borderId="0" xfId="69" applyNumberFormat="1" applyFont="1" applyAlignment="1">
      <alignment vertical="top"/>
    </xf>
    <xf numFmtId="3" fontId="100" fillId="0" borderId="0" xfId="70" applyNumberFormat="1" applyFont="1" applyFill="1" applyAlignment="1">
      <alignment horizontal="center" vertical="top"/>
      <protection/>
    </xf>
    <xf numFmtId="170" fontId="106" fillId="5" borderId="0" xfId="70" applyNumberFormat="1" applyFont="1" applyFill="1" applyAlignment="1">
      <alignment horizontal="right" vertical="top"/>
      <protection/>
    </xf>
    <xf numFmtId="170" fontId="106" fillId="0" borderId="0" xfId="70" applyNumberFormat="1" applyFont="1" applyAlignment="1">
      <alignment vertical="top"/>
      <protection/>
    </xf>
    <xf numFmtId="171" fontId="106" fillId="5" borderId="0" xfId="70" applyNumberFormat="1" applyFont="1" applyFill="1" applyAlignment="1">
      <alignment vertical="top"/>
      <protection/>
    </xf>
    <xf numFmtId="0" fontId="23" fillId="0" borderId="0" xfId="70" applyFont="1" applyFill="1" applyAlignment="1">
      <alignment vertical="top"/>
      <protection/>
    </xf>
    <xf numFmtId="0" fontId="23" fillId="0" borderId="0" xfId="70" applyFont="1" applyAlignment="1">
      <alignment horizontal="center" vertical="top"/>
      <protection/>
    </xf>
    <xf numFmtId="3" fontId="23" fillId="0" borderId="0" xfId="70" applyNumberFormat="1" applyFont="1" applyAlignment="1">
      <alignment vertical="top"/>
      <protection/>
    </xf>
    <xf numFmtId="3" fontId="23" fillId="0" borderId="0" xfId="70" applyNumberFormat="1" applyFont="1" applyFill="1" applyAlignment="1" applyProtection="1">
      <alignment vertical="top"/>
      <protection locked="0"/>
    </xf>
    <xf numFmtId="4" fontId="23" fillId="0" borderId="0" xfId="70" applyNumberFormat="1" applyFont="1" applyAlignment="1">
      <alignment vertical="top"/>
      <protection/>
    </xf>
    <xf numFmtId="3" fontId="23" fillId="0" borderId="0" xfId="70" applyNumberFormat="1" applyFont="1" applyAlignment="1" applyProtection="1">
      <alignment vertical="top"/>
      <protection locked="0"/>
    </xf>
    <xf numFmtId="172" fontId="10" fillId="0" borderId="0" xfId="70" applyNumberFormat="1" applyFont="1" applyAlignment="1">
      <alignment vertical="top"/>
      <protection/>
    </xf>
    <xf numFmtId="166" fontId="23" fillId="0" borderId="0" xfId="70" applyNumberFormat="1" applyFont="1" applyAlignment="1">
      <alignment vertical="top"/>
      <protection/>
    </xf>
    <xf numFmtId="166" fontId="23" fillId="0" borderId="0" xfId="70" applyNumberFormat="1" applyFont="1" applyFill="1" applyAlignment="1">
      <alignment vertical="top"/>
      <protection/>
    </xf>
    <xf numFmtId="0" fontId="10" fillId="0" borderId="0" xfId="70" applyFont="1" applyAlignment="1">
      <alignment horizontal="right" vertical="top"/>
      <protection/>
    </xf>
    <xf numFmtId="171" fontId="10" fillId="0" borderId="0" xfId="70" applyNumberFormat="1" applyFont="1" applyFill="1" applyAlignment="1">
      <alignment vertical="top"/>
      <protection/>
    </xf>
    <xf numFmtId="0" fontId="10" fillId="0" borderId="0" xfId="70" applyFont="1" applyFill="1" applyAlignment="1" applyProtection="1">
      <alignment vertical="top"/>
      <protection locked="0"/>
    </xf>
    <xf numFmtId="0" fontId="11" fillId="0" borderId="0" xfId="70" applyFont="1" applyFill="1" applyBorder="1" applyAlignment="1" applyProtection="1">
      <alignment vertical="top"/>
      <protection locked="0"/>
    </xf>
    <xf numFmtId="0" fontId="10" fillId="0" borderId="0" xfId="70" applyFont="1" applyFill="1" applyBorder="1" applyAlignment="1" applyProtection="1">
      <alignment vertical="top"/>
      <protection locked="0"/>
    </xf>
    <xf numFmtId="0" fontId="100" fillId="0" borderId="0" xfId="70" applyFont="1" applyFill="1" applyAlignment="1" applyProtection="1">
      <alignment vertical="top"/>
      <protection locked="0"/>
    </xf>
    <xf numFmtId="0" fontId="11" fillId="0" borderId="13" xfId="70" applyFont="1" applyBorder="1" applyAlignment="1">
      <alignment vertical="top"/>
      <protection/>
    </xf>
    <xf numFmtId="49" fontId="11" fillId="0" borderId="14" xfId="70" applyNumberFormat="1" applyFont="1" applyBorder="1" applyAlignment="1">
      <alignment horizontal="center" vertical="top"/>
      <protection/>
    </xf>
    <xf numFmtId="49" fontId="11" fillId="0" borderId="15" xfId="70" applyNumberFormat="1" applyFont="1" applyBorder="1" applyAlignment="1">
      <alignment horizontal="center" vertical="top"/>
      <protection/>
    </xf>
    <xf numFmtId="49" fontId="11" fillId="0" borderId="16" xfId="70" applyNumberFormat="1" applyFont="1" applyBorder="1" applyAlignment="1">
      <alignment horizontal="center" vertical="top"/>
      <protection/>
    </xf>
    <xf numFmtId="0" fontId="10" fillId="0" borderId="17" xfId="70" applyFont="1" applyBorder="1" applyAlignment="1">
      <alignment vertical="top"/>
      <protection/>
    </xf>
    <xf numFmtId="0" fontId="10" fillId="0" borderId="18" xfId="70" applyFont="1" applyBorder="1" applyAlignment="1">
      <alignment vertical="top"/>
      <protection/>
    </xf>
    <xf numFmtId="0" fontId="10" fillId="0" borderId="19" xfId="70" applyFont="1" applyBorder="1" applyAlignment="1">
      <alignment vertical="top"/>
      <protection/>
    </xf>
    <xf numFmtId="0" fontId="11" fillId="0" borderId="17" xfId="70" applyFont="1" applyBorder="1" applyAlignment="1">
      <alignment vertical="top"/>
      <protection/>
    </xf>
    <xf numFmtId="0" fontId="11" fillId="0" borderId="20" xfId="70" applyFont="1" applyBorder="1" applyAlignment="1">
      <alignment vertical="top"/>
      <protection/>
    </xf>
    <xf numFmtId="170" fontId="11" fillId="0" borderId="14" xfId="70" applyNumberFormat="1" applyFont="1" applyBorder="1" applyAlignment="1">
      <alignment vertical="top"/>
      <protection/>
    </xf>
    <xf numFmtId="170" fontId="11" fillId="0" borderId="15" xfId="70" applyNumberFormat="1" applyFont="1" applyBorder="1" applyAlignment="1">
      <alignment vertical="top"/>
      <protection/>
    </xf>
    <xf numFmtId="170" fontId="11" fillId="0" borderId="16" xfId="70" applyNumberFormat="1" applyFont="1" applyBorder="1" applyAlignment="1">
      <alignment vertical="top"/>
      <protection/>
    </xf>
    <xf numFmtId="164" fontId="10" fillId="0" borderId="0" xfId="70" applyNumberFormat="1" applyFont="1" applyFill="1" applyAlignment="1">
      <alignment horizontal="right" vertical="top"/>
      <protection/>
    </xf>
    <xf numFmtId="0" fontId="10" fillId="0" borderId="0" xfId="70" applyFont="1" applyFill="1" applyAlignment="1" quotePrefix="1">
      <alignment horizontal="center" vertical="top"/>
      <protection/>
    </xf>
    <xf numFmtId="165" fontId="10" fillId="0" borderId="0" xfId="69" applyNumberFormat="1" applyFont="1" applyFill="1" applyAlignment="1">
      <alignment horizontal="center" vertical="top"/>
    </xf>
    <xf numFmtId="164" fontId="10" fillId="0" borderId="0" xfId="70" applyNumberFormat="1" applyFont="1" applyFill="1" applyAlignment="1">
      <alignment horizontal="center" vertical="top"/>
      <protection/>
    </xf>
    <xf numFmtId="164" fontId="10" fillId="0" borderId="0" xfId="70" applyNumberFormat="1" applyFont="1" applyFill="1" applyAlignment="1">
      <alignment vertical="top"/>
      <protection/>
    </xf>
    <xf numFmtId="170" fontId="11" fillId="0" borderId="15" xfId="70" applyNumberFormat="1" applyFont="1" applyBorder="1" applyAlignment="1" quotePrefix="1">
      <alignment horizontal="center" vertical="top"/>
      <protection/>
    </xf>
    <xf numFmtId="170" fontId="11" fillId="0" borderId="16" xfId="70" applyNumberFormat="1" applyFont="1" applyBorder="1" applyAlignment="1" quotePrefix="1">
      <alignment horizontal="center" vertical="top"/>
      <protection/>
    </xf>
    <xf numFmtId="0" fontId="11" fillId="0" borderId="14" xfId="70" applyFont="1" applyBorder="1" applyAlignment="1">
      <alignment vertical="top"/>
      <protection/>
    </xf>
    <xf numFmtId="0" fontId="10" fillId="0" borderId="21" xfId="70" applyFont="1" applyBorder="1" applyAlignment="1">
      <alignment vertical="top"/>
      <protection/>
    </xf>
    <xf numFmtId="0" fontId="19" fillId="0" borderId="0" xfId="70" applyFont="1" applyFill="1" applyAlignment="1">
      <alignment vertical="top"/>
      <protection/>
    </xf>
    <xf numFmtId="3" fontId="19" fillId="0" borderId="0" xfId="70" applyNumberFormat="1" applyFont="1" applyFill="1" applyAlignment="1">
      <alignment vertical="top"/>
      <protection/>
    </xf>
    <xf numFmtId="2" fontId="10" fillId="0" borderId="0" xfId="70" applyNumberFormat="1" applyFont="1" applyFill="1" applyAlignment="1">
      <alignment vertical="top"/>
      <protection/>
    </xf>
    <xf numFmtId="0" fontId="10" fillId="0" borderId="0" xfId="70" applyFont="1" applyFill="1" applyAlignment="1">
      <alignment horizontal="right" vertical="top"/>
      <protection/>
    </xf>
    <xf numFmtId="0" fontId="10" fillId="0" borderId="0" xfId="70" applyFont="1" applyFill="1" applyAlignment="1">
      <alignment horizontal="left" vertical="top"/>
      <protection/>
    </xf>
    <xf numFmtId="1" fontId="10" fillId="0" borderId="0" xfId="69" applyNumberFormat="1" applyFont="1" applyFill="1" applyAlignment="1">
      <alignment vertical="top"/>
    </xf>
    <xf numFmtId="9" fontId="10" fillId="0" borderId="0" xfId="69" applyFont="1" applyFill="1" applyAlignment="1">
      <alignment vertical="top"/>
    </xf>
    <xf numFmtId="4" fontId="10" fillId="0" borderId="0" xfId="70" applyNumberFormat="1" applyFont="1" applyFill="1" applyAlignment="1">
      <alignment vertical="top"/>
      <protection/>
    </xf>
    <xf numFmtId="0" fontId="11" fillId="0" borderId="0" xfId="70" applyFont="1" applyFill="1" applyAlignment="1">
      <alignment horizontal="right" vertical="top"/>
      <protection/>
    </xf>
    <xf numFmtId="3" fontId="11" fillId="0" borderId="0" xfId="70" applyNumberFormat="1" applyFont="1" applyFill="1" applyAlignment="1">
      <alignment vertical="top"/>
      <protection/>
    </xf>
    <xf numFmtId="166" fontId="11" fillId="0" borderId="0" xfId="70" applyNumberFormat="1" applyFont="1" applyFill="1" applyAlignment="1">
      <alignment vertical="top"/>
      <protection/>
    </xf>
    <xf numFmtId="1" fontId="10" fillId="0" borderId="0" xfId="70" applyNumberFormat="1" applyFont="1" applyFill="1" applyAlignment="1">
      <alignment vertical="top"/>
      <protection/>
    </xf>
    <xf numFmtId="0" fontId="26" fillId="0" borderId="0" xfId="70" applyFont="1" applyProtection="1">
      <alignment/>
      <protection locked="0"/>
    </xf>
    <xf numFmtId="0" fontId="27" fillId="0" borderId="0" xfId="70" applyFont="1" applyProtection="1">
      <alignment/>
      <protection locked="0"/>
    </xf>
    <xf numFmtId="0" fontId="28" fillId="0" borderId="0" xfId="70" applyFont="1" applyAlignment="1" applyProtection="1">
      <alignment wrapText="1"/>
      <protection locked="0"/>
    </xf>
    <xf numFmtId="0" fontId="28" fillId="0" borderId="0" xfId="70" applyFont="1" applyAlignment="1" applyProtection="1">
      <alignment horizontal="left"/>
      <protection locked="0"/>
    </xf>
    <xf numFmtId="2" fontId="29" fillId="0" borderId="0" xfId="70" applyNumberFormat="1" applyFont="1" applyAlignment="1" applyProtection="1">
      <alignment horizontal="center"/>
      <protection locked="0"/>
    </xf>
    <xf numFmtId="0" fontId="29" fillId="0" borderId="0" xfId="70" applyFont="1" applyAlignment="1" applyProtection="1">
      <alignment horizontal="center"/>
      <protection locked="0"/>
    </xf>
    <xf numFmtId="0" fontId="29" fillId="0" borderId="0" xfId="70" applyFont="1" applyProtection="1">
      <alignment/>
      <protection locked="0"/>
    </xf>
    <xf numFmtId="0" fontId="30" fillId="0" borderId="0" xfId="70" applyFont="1">
      <alignment/>
      <protection/>
    </xf>
    <xf numFmtId="0" fontId="31" fillId="0" borderId="0" xfId="70" applyFont="1">
      <alignment/>
      <protection/>
    </xf>
    <xf numFmtId="0" fontId="31" fillId="0" borderId="0" xfId="70" applyFont="1" applyProtection="1">
      <alignment/>
      <protection locked="0"/>
    </xf>
    <xf numFmtId="0" fontId="32" fillId="0" borderId="0" xfId="70" applyFont="1">
      <alignment/>
      <protection/>
    </xf>
    <xf numFmtId="0" fontId="31" fillId="0" borderId="0" xfId="70" applyNumberFormat="1" applyFont="1">
      <alignment/>
      <protection/>
    </xf>
    <xf numFmtId="0" fontId="33" fillId="0" borderId="0" xfId="70" applyFont="1">
      <alignment/>
      <protection/>
    </xf>
    <xf numFmtId="0" fontId="31" fillId="0" borderId="0" xfId="70" applyFont="1" quotePrefix="1">
      <alignment/>
      <protection/>
    </xf>
    <xf numFmtId="0" fontId="34" fillId="0" borderId="0" xfId="70" applyFont="1">
      <alignment/>
      <protection/>
    </xf>
    <xf numFmtId="0" fontId="31" fillId="0" borderId="0" xfId="70" applyFont="1" applyBorder="1">
      <alignment/>
      <protection/>
    </xf>
    <xf numFmtId="0" fontId="31" fillId="0" borderId="22" xfId="70" applyFont="1" applyBorder="1">
      <alignment/>
      <protection/>
    </xf>
    <xf numFmtId="2" fontId="31" fillId="0" borderId="0" xfId="70" applyNumberFormat="1" applyFont="1" applyAlignment="1" applyProtection="1">
      <alignment horizontal="center"/>
      <protection locked="0"/>
    </xf>
    <xf numFmtId="0" fontId="31" fillId="0" borderId="0" xfId="70" applyFont="1" applyAlignment="1" applyProtection="1">
      <alignment horizontal="center"/>
      <protection locked="0"/>
    </xf>
    <xf numFmtId="0" fontId="31" fillId="0" borderId="0" xfId="70" applyFont="1" applyAlignment="1" applyProtection="1">
      <alignment wrapText="1"/>
      <protection locked="0"/>
    </xf>
    <xf numFmtId="0" fontId="35" fillId="0" borderId="0" xfId="70" applyFont="1" applyProtection="1">
      <alignment/>
      <protection locked="0"/>
    </xf>
    <xf numFmtId="0" fontId="30" fillId="0" borderId="0" xfId="70" applyFont="1" applyAlignment="1" applyProtection="1">
      <alignment horizontal="left"/>
      <protection locked="0"/>
    </xf>
    <xf numFmtId="0" fontId="30" fillId="0" borderId="0" xfId="70" applyFont="1" applyAlignment="1" applyProtection="1">
      <alignment wrapText="1"/>
      <protection locked="0"/>
    </xf>
    <xf numFmtId="0" fontId="36" fillId="0" borderId="0" xfId="70" applyFont="1" applyProtection="1">
      <alignment/>
      <protection locked="0"/>
    </xf>
    <xf numFmtId="0" fontId="37" fillId="0" borderId="0" xfId="70" applyFont="1" applyAlignment="1" applyProtection="1">
      <alignment wrapText="1"/>
      <protection locked="0"/>
    </xf>
    <xf numFmtId="0" fontId="37" fillId="0" borderId="0" xfId="70" applyFont="1" applyAlignment="1" applyProtection="1">
      <alignment horizontal="left"/>
      <protection locked="0"/>
    </xf>
    <xf numFmtId="2" fontId="3" fillId="0" borderId="0" xfId="70" applyNumberFormat="1" applyFont="1" applyAlignment="1" applyProtection="1">
      <alignment horizontal="center"/>
      <protection locked="0"/>
    </xf>
    <xf numFmtId="0" fontId="3" fillId="0" borderId="0" xfId="70" applyFont="1" applyAlignment="1" applyProtection="1">
      <alignment horizontal="center"/>
      <protection locked="0"/>
    </xf>
    <xf numFmtId="0" fontId="3" fillId="0" borderId="0" xfId="70" applyFont="1" applyProtection="1">
      <alignment/>
      <protection locked="0"/>
    </xf>
    <xf numFmtId="0" fontId="38" fillId="0" borderId="0" xfId="70" applyFont="1" applyProtection="1">
      <alignment/>
      <protection locked="0"/>
    </xf>
    <xf numFmtId="0" fontId="39" fillId="0" borderId="0" xfId="70" applyFont="1" applyAlignment="1" applyProtection="1">
      <alignment wrapText="1"/>
      <protection locked="0"/>
    </xf>
    <xf numFmtId="0" fontId="39" fillId="0" borderId="0" xfId="70" applyFont="1" applyAlignment="1" applyProtection="1">
      <alignment horizontal="left"/>
      <protection locked="0"/>
    </xf>
    <xf numFmtId="2" fontId="40" fillId="0" borderId="0" xfId="70" applyNumberFormat="1" applyFont="1" applyAlignment="1" applyProtection="1">
      <alignment horizontal="center"/>
      <protection locked="0"/>
    </xf>
    <xf numFmtId="0" fontId="40" fillId="0" borderId="0" xfId="70" applyFont="1" applyAlignment="1" applyProtection="1">
      <alignment horizontal="center"/>
      <protection locked="0"/>
    </xf>
    <xf numFmtId="0" fontId="40" fillId="0" borderId="0" xfId="70" applyFont="1" applyProtection="1">
      <alignment/>
      <protection locked="0"/>
    </xf>
    <xf numFmtId="0" fontId="41" fillId="0" borderId="0" xfId="70" applyFont="1" applyProtection="1">
      <alignment/>
      <protection locked="0"/>
    </xf>
    <xf numFmtId="0" fontId="42" fillId="0" borderId="0" xfId="70" applyFont="1" applyAlignment="1" applyProtection="1">
      <alignment wrapText="1"/>
      <protection locked="0"/>
    </xf>
    <xf numFmtId="0" fontId="42" fillId="0" borderId="0" xfId="70" applyFont="1" applyAlignment="1" applyProtection="1">
      <alignment horizontal="left"/>
      <protection locked="0"/>
    </xf>
    <xf numFmtId="2" fontId="26" fillId="0" borderId="0" xfId="70" applyNumberFormat="1" applyFont="1" applyAlignment="1" applyProtection="1">
      <alignment horizontal="center"/>
      <protection locked="0"/>
    </xf>
    <xf numFmtId="0" fontId="26" fillId="0" borderId="0" xfId="70" applyFont="1" applyAlignment="1" applyProtection="1">
      <alignment horizontal="center"/>
      <protection locked="0"/>
    </xf>
    <xf numFmtId="0" fontId="37" fillId="0" borderId="0" xfId="70" applyFont="1" applyBorder="1" applyProtection="1">
      <alignment/>
      <protection locked="0"/>
    </xf>
    <xf numFmtId="0" fontId="3" fillId="0" borderId="23" xfId="70" applyFont="1" applyBorder="1" applyAlignment="1">
      <alignment horizontal="center"/>
      <protection/>
    </xf>
    <xf numFmtId="0" fontId="37" fillId="0" borderId="0" xfId="70" applyFont="1" applyBorder="1">
      <alignment/>
      <protection/>
    </xf>
    <xf numFmtId="0" fontId="3" fillId="0" borderId="0" xfId="70" applyFont="1" applyBorder="1">
      <alignment/>
      <protection/>
    </xf>
    <xf numFmtId="0" fontId="3" fillId="0" borderId="0" xfId="70" applyFont="1">
      <alignment/>
      <protection/>
    </xf>
    <xf numFmtId="0" fontId="3" fillId="0" borderId="0" xfId="70" applyFont="1" applyBorder="1" applyAlignment="1">
      <alignment horizontal="center"/>
      <protection/>
    </xf>
    <xf numFmtId="49" fontId="37" fillId="0" borderId="24" xfId="70" applyNumberFormat="1" applyFont="1" applyBorder="1" applyAlignment="1">
      <alignment horizontal="center"/>
      <protection/>
    </xf>
    <xf numFmtId="0" fontId="37" fillId="0" borderId="0" xfId="70" applyFont="1" applyBorder="1" applyAlignment="1">
      <alignment horizontal="right"/>
      <protection/>
    </xf>
    <xf numFmtId="0" fontId="3" fillId="0" borderId="0" xfId="70" applyFont="1" applyAlignment="1">
      <alignment horizontal="centerContinuous"/>
      <protection/>
    </xf>
    <xf numFmtId="0" fontId="3" fillId="0" borderId="0" xfId="70" applyFont="1" applyBorder="1" applyAlignment="1">
      <alignment horizontal="centerContinuous"/>
      <protection/>
    </xf>
    <xf numFmtId="0" fontId="37" fillId="0" borderId="0" xfId="70" applyFont="1">
      <alignment/>
      <protection/>
    </xf>
    <xf numFmtId="166" fontId="3" fillId="0" borderId="0" xfId="70" applyNumberFormat="1" applyFont="1">
      <alignment/>
      <protection/>
    </xf>
    <xf numFmtId="0" fontId="2" fillId="0" borderId="0" xfId="70" applyAlignment="1">
      <alignment/>
      <protection/>
    </xf>
    <xf numFmtId="0" fontId="10" fillId="0" borderId="0" xfId="70" applyFont="1">
      <alignment/>
      <protection/>
    </xf>
    <xf numFmtId="0" fontId="11" fillId="0" borderId="0" xfId="70" applyFont="1" applyBorder="1" applyAlignment="1">
      <alignment horizontal="centerContinuous"/>
      <protection/>
    </xf>
    <xf numFmtId="166" fontId="10" fillId="0" borderId="0" xfId="70" applyNumberFormat="1" applyFont="1" applyAlignment="1">
      <alignment horizontal="centerContinuous"/>
      <protection/>
    </xf>
    <xf numFmtId="0" fontId="10" fillId="0" borderId="0" xfId="70" applyFont="1" applyAlignment="1">
      <alignment horizontal="centerContinuous"/>
      <protection/>
    </xf>
    <xf numFmtId="0" fontId="10" fillId="0" borderId="0" xfId="70" applyFont="1" applyBorder="1" applyAlignment="1">
      <alignment horizontal="centerContinuous"/>
      <protection/>
    </xf>
    <xf numFmtId="0" fontId="3" fillId="0" borderId="25" xfId="70" applyFont="1" applyBorder="1" applyAlignment="1">
      <alignment horizontal="center"/>
      <protection/>
    </xf>
    <xf numFmtId="0" fontId="6" fillId="0" borderId="0" xfId="70" applyFont="1">
      <alignment/>
      <protection/>
    </xf>
    <xf numFmtId="49" fontId="3" fillId="0" borderId="26" xfId="70" applyNumberFormat="1" applyFont="1" applyBorder="1" applyAlignment="1">
      <alignment horizontal="center" vertical="center"/>
      <protection/>
    </xf>
    <xf numFmtId="178" fontId="3" fillId="0" borderId="27" xfId="70" applyNumberFormat="1" applyFont="1" applyBorder="1">
      <alignment/>
      <protection/>
    </xf>
    <xf numFmtId="178" fontId="3" fillId="0" borderId="27" xfId="70" applyNumberFormat="1" applyFont="1" applyBorder="1" applyAlignment="1">
      <alignment/>
      <protection/>
    </xf>
    <xf numFmtId="0" fontId="6" fillId="0" borderId="0" xfId="70" applyFont="1" applyBorder="1">
      <alignment/>
      <protection/>
    </xf>
    <xf numFmtId="178" fontId="37" fillId="0" borderId="4" xfId="70" applyNumberFormat="1" applyFont="1" applyBorder="1">
      <alignment/>
      <protection/>
    </xf>
    <xf numFmtId="178" fontId="37" fillId="0" borderId="28" xfId="70" applyNumberFormat="1" applyFont="1" applyBorder="1">
      <alignment/>
      <protection/>
    </xf>
    <xf numFmtId="1" fontId="3" fillId="0" borderId="0" xfId="70" applyNumberFormat="1" applyFont="1" applyBorder="1">
      <alignment/>
      <protection/>
    </xf>
    <xf numFmtId="0" fontId="37" fillId="0" borderId="29" xfId="70" applyFont="1" applyBorder="1" applyAlignment="1">
      <alignment/>
      <protection/>
    </xf>
    <xf numFmtId="49" fontId="37" fillId="0" borderId="30" xfId="70" applyNumberFormat="1" applyFont="1" applyBorder="1" applyAlignment="1">
      <alignment horizontal="center" vertical="center"/>
      <protection/>
    </xf>
    <xf numFmtId="49" fontId="37" fillId="0" borderId="24" xfId="70" applyNumberFormat="1" applyFont="1" applyBorder="1" applyAlignment="1">
      <alignment horizontal="center" vertical="center"/>
      <protection/>
    </xf>
    <xf numFmtId="49" fontId="6" fillId="0" borderId="0" xfId="70" applyNumberFormat="1" applyFont="1">
      <alignment/>
      <protection/>
    </xf>
    <xf numFmtId="0" fontId="2" fillId="0" borderId="26" xfId="70" applyFont="1" applyBorder="1" applyAlignment="1">
      <alignment horizontal="center" vertical="center"/>
      <protection/>
    </xf>
    <xf numFmtId="0" fontId="3" fillId="0" borderId="31" xfId="70" applyFont="1" applyBorder="1">
      <alignment/>
      <protection/>
    </xf>
    <xf numFmtId="178" fontId="3" fillId="0" borderId="28" xfId="70" applyNumberFormat="1" applyFont="1" applyBorder="1">
      <alignment/>
      <protection/>
    </xf>
    <xf numFmtId="178" fontId="3" fillId="0" borderId="0" xfId="70" applyNumberFormat="1" applyFont="1" applyAlignment="1">
      <alignment horizontal="right"/>
      <protection/>
    </xf>
    <xf numFmtId="178" fontId="3" fillId="0" borderId="27" xfId="70" applyNumberFormat="1" applyFont="1" applyBorder="1" applyAlignment="1">
      <alignment horizontal="right"/>
      <protection/>
    </xf>
    <xf numFmtId="10" fontId="6" fillId="0" borderId="0" xfId="70" applyNumberFormat="1" applyFont="1">
      <alignment/>
      <protection/>
    </xf>
    <xf numFmtId="178" fontId="3" fillId="0" borderId="32" xfId="70" applyNumberFormat="1" applyFont="1" applyBorder="1">
      <alignment/>
      <protection/>
    </xf>
    <xf numFmtId="0" fontId="3" fillId="0" borderId="33" xfId="70" applyFont="1" applyBorder="1">
      <alignment/>
      <protection/>
    </xf>
    <xf numFmtId="0" fontId="46" fillId="0" borderId="0" xfId="70" applyFont="1">
      <alignment/>
      <protection/>
    </xf>
    <xf numFmtId="0" fontId="6" fillId="0" borderId="0" xfId="70" applyFont="1" applyAlignment="1">
      <alignment horizontal="center"/>
      <protection/>
    </xf>
    <xf numFmtId="0" fontId="3" fillId="0" borderId="34" xfId="70" applyFont="1" applyBorder="1">
      <alignment/>
      <protection/>
    </xf>
    <xf numFmtId="178" fontId="3" fillId="0" borderId="35" xfId="70" applyNumberFormat="1" applyFont="1" applyBorder="1">
      <alignment/>
      <protection/>
    </xf>
    <xf numFmtId="178" fontId="3" fillId="0" borderId="23" xfId="70" applyNumberFormat="1" applyFont="1" applyBorder="1" applyAlignment="1">
      <alignment horizontal="right"/>
      <protection/>
    </xf>
    <xf numFmtId="178" fontId="3" fillId="0" borderId="26" xfId="70" applyNumberFormat="1" applyFont="1" applyBorder="1" applyAlignment="1">
      <alignment horizontal="right"/>
      <protection/>
    </xf>
    <xf numFmtId="0" fontId="37" fillId="0" borderId="0" xfId="70" applyFont="1" applyFill="1" applyBorder="1" applyAlignment="1">
      <alignment horizontal="right"/>
      <protection/>
    </xf>
    <xf numFmtId="178" fontId="37" fillId="0" borderId="27" xfId="70" applyNumberFormat="1" applyFont="1" applyFill="1" applyBorder="1" applyAlignment="1">
      <alignment horizontal="right"/>
      <protection/>
    </xf>
    <xf numFmtId="0" fontId="2" fillId="0" borderId="35" xfId="70" applyFont="1" applyBorder="1" applyAlignment="1">
      <alignment horizontal="center" vertical="center"/>
      <protection/>
    </xf>
    <xf numFmtId="178" fontId="3" fillId="0" borderId="32" xfId="70" applyNumberFormat="1" applyFont="1" applyBorder="1" applyAlignment="1">
      <alignment horizontal="right"/>
      <protection/>
    </xf>
    <xf numFmtId="178" fontId="3" fillId="0" borderId="0" xfId="70" applyNumberFormat="1" applyFont="1" applyBorder="1" applyAlignment="1">
      <alignment horizontal="right"/>
      <protection/>
    </xf>
    <xf numFmtId="0" fontId="37" fillId="0" borderId="31" xfId="70" applyFont="1" applyFill="1" applyBorder="1" applyAlignment="1">
      <alignment horizontal="right"/>
      <protection/>
    </xf>
    <xf numFmtId="178" fontId="37" fillId="0" borderId="4" xfId="70" applyNumberFormat="1" applyFont="1" applyFill="1" applyBorder="1">
      <alignment/>
      <protection/>
    </xf>
    <xf numFmtId="178" fontId="37" fillId="0" borderId="4" xfId="70" applyNumberFormat="1" applyFont="1" applyFill="1" applyBorder="1" applyAlignment="1">
      <alignment horizontal="right"/>
      <protection/>
    </xf>
    <xf numFmtId="166" fontId="37" fillId="0" borderId="31" xfId="70" applyNumberFormat="1" applyFont="1" applyFill="1" applyBorder="1" applyAlignment="1">
      <alignment horizontal="right"/>
      <protection/>
    </xf>
    <xf numFmtId="166" fontId="37" fillId="0" borderId="0" xfId="70" applyNumberFormat="1" applyFont="1" applyFill="1" applyBorder="1" applyAlignment="1">
      <alignment horizontal="right"/>
      <protection/>
    </xf>
    <xf numFmtId="175" fontId="37" fillId="0" borderId="0" xfId="70" applyNumberFormat="1" applyFont="1" applyFill="1" applyBorder="1">
      <alignment/>
      <protection/>
    </xf>
    <xf numFmtId="0" fontId="3" fillId="0" borderId="34" xfId="70" applyFont="1" applyBorder="1" applyAlignment="1">
      <alignment horizontal="center"/>
      <protection/>
    </xf>
    <xf numFmtId="0" fontId="3" fillId="0" borderId="36" xfId="70" applyFont="1" applyBorder="1">
      <alignment/>
      <protection/>
    </xf>
    <xf numFmtId="166" fontId="46" fillId="0" borderId="0" xfId="70" applyNumberFormat="1" applyFont="1" applyFill="1" applyBorder="1" applyAlignment="1">
      <alignment horizontal="right"/>
      <protection/>
    </xf>
    <xf numFmtId="175" fontId="46" fillId="0" borderId="0" xfId="70" applyNumberFormat="1" applyFont="1" applyFill="1" applyBorder="1">
      <alignment/>
      <protection/>
    </xf>
    <xf numFmtId="166" fontId="8" fillId="0" borderId="0" xfId="70" applyNumberFormat="1" applyFont="1" applyFill="1" applyBorder="1">
      <alignment/>
      <protection/>
    </xf>
    <xf numFmtId="178" fontId="6" fillId="0" borderId="0" xfId="70" applyNumberFormat="1" applyFont="1">
      <alignment/>
      <protection/>
    </xf>
    <xf numFmtId="0" fontId="6" fillId="0" borderId="0" xfId="70" applyFont="1" applyFill="1" applyBorder="1" applyAlignment="1">
      <alignment horizontal="left"/>
      <protection/>
    </xf>
    <xf numFmtId="166" fontId="3" fillId="0" borderId="0" xfId="70" applyNumberFormat="1" applyFont="1" applyBorder="1">
      <alignment/>
      <protection/>
    </xf>
    <xf numFmtId="0" fontId="40" fillId="0" borderId="0" xfId="70" applyFont="1" applyBorder="1" applyProtection="1">
      <alignment/>
      <protection locked="0"/>
    </xf>
    <xf numFmtId="0" fontId="38" fillId="0" borderId="0" xfId="70" applyFont="1" applyBorder="1" applyProtection="1">
      <alignment/>
      <protection locked="0"/>
    </xf>
    <xf numFmtId="2" fontId="40" fillId="0" borderId="37" xfId="70" applyNumberFormat="1" applyFont="1" applyBorder="1" applyAlignment="1" applyProtection="1">
      <alignment horizontal="center"/>
      <protection locked="0"/>
    </xf>
    <xf numFmtId="0" fontId="37" fillId="0" borderId="24" xfId="70" applyFont="1" applyBorder="1" applyAlignment="1" applyProtection="1">
      <alignment horizontal="center" vertical="center" wrapText="1"/>
      <protection locked="0"/>
    </xf>
    <xf numFmtId="0" fontId="37" fillId="0" borderId="30" xfId="70" applyFont="1" applyBorder="1" applyAlignment="1">
      <alignment horizontal="center" vertical="center"/>
      <protection/>
    </xf>
    <xf numFmtId="0" fontId="47" fillId="0" borderId="29" xfId="70" applyFont="1" applyBorder="1" applyAlignment="1">
      <alignment horizontal="center"/>
      <protection/>
    </xf>
    <xf numFmtId="0" fontId="47" fillId="0" borderId="30" xfId="70" applyFont="1" applyBorder="1" applyAlignment="1">
      <alignment horizontal="center"/>
      <protection/>
    </xf>
    <xf numFmtId="0" fontId="47" fillId="0" borderId="24" xfId="70" applyFont="1" applyBorder="1" applyAlignment="1">
      <alignment horizontal="center"/>
      <protection/>
    </xf>
    <xf numFmtId="0" fontId="39" fillId="0" borderId="0" xfId="70" applyFont="1" applyAlignment="1" applyProtection="1">
      <alignment horizontal="center" vertical="center" wrapText="1"/>
      <protection locked="0"/>
    </xf>
    <xf numFmtId="0" fontId="37" fillId="0" borderId="27" xfId="70" applyFont="1" applyBorder="1" applyAlignment="1" applyProtection="1">
      <alignment horizontal="center" vertical="center" wrapText="1"/>
      <protection locked="0"/>
    </xf>
    <xf numFmtId="0" fontId="37" fillId="0" borderId="32" xfId="70" applyFont="1" applyBorder="1" applyAlignment="1">
      <alignment horizontal="center" vertical="center"/>
      <protection/>
    </xf>
    <xf numFmtId="0" fontId="3" fillId="0" borderId="26" xfId="70" applyFont="1" applyBorder="1" applyAlignment="1">
      <alignment horizontal="center" vertical="center"/>
      <protection/>
    </xf>
    <xf numFmtId="0" fontId="37" fillId="0" borderId="4" xfId="70" applyFont="1" applyBorder="1" applyAlignment="1" applyProtection="1">
      <alignment wrapText="1"/>
      <protection locked="0"/>
    </xf>
    <xf numFmtId="0" fontId="3" fillId="0" borderId="28" xfId="70" applyFont="1" applyBorder="1" applyAlignment="1">
      <alignment horizontal="left"/>
      <protection/>
    </xf>
    <xf numFmtId="0" fontId="37" fillId="0" borderId="27" xfId="70" applyFont="1" applyBorder="1" applyAlignment="1" applyProtection="1">
      <alignment wrapText="1"/>
      <protection locked="0"/>
    </xf>
    <xf numFmtId="0" fontId="3" fillId="0" borderId="32" xfId="70" applyFont="1" applyBorder="1" applyAlignment="1">
      <alignment horizontal="left"/>
      <protection/>
    </xf>
    <xf numFmtId="0" fontId="37" fillId="0" borderId="32" xfId="70" applyFont="1" applyBorder="1" applyAlignment="1">
      <alignment horizontal="right"/>
      <protection/>
    </xf>
    <xf numFmtId="178" fontId="37" fillId="0" borderId="4" xfId="70" applyNumberFormat="1" applyFont="1" applyBorder="1" applyAlignment="1">
      <alignment horizontal="right"/>
      <protection/>
    </xf>
    <xf numFmtId="178" fontId="37" fillId="0" borderId="28" xfId="70" applyNumberFormat="1" applyFont="1" applyBorder="1" applyAlignment="1">
      <alignment horizontal="right"/>
      <protection/>
    </xf>
    <xf numFmtId="0" fontId="39" fillId="0" borderId="0" xfId="70" applyFont="1" applyProtection="1">
      <alignment/>
      <protection locked="0"/>
    </xf>
    <xf numFmtId="0" fontId="37" fillId="0" borderId="26" xfId="70" applyFont="1" applyBorder="1" applyAlignment="1" applyProtection="1">
      <alignment wrapText="1"/>
      <protection locked="0"/>
    </xf>
    <xf numFmtId="0" fontId="3" fillId="0" borderId="35" xfId="70" applyFont="1" applyBorder="1" applyAlignment="1">
      <alignment horizontal="left"/>
      <protection/>
    </xf>
    <xf numFmtId="175" fontId="48" fillId="0" borderId="26" xfId="70" applyNumberFormat="1" applyFont="1" applyBorder="1" applyAlignment="1">
      <alignment horizontal="right"/>
      <protection/>
    </xf>
    <xf numFmtId="175" fontId="48" fillId="0" borderId="35" xfId="70" applyNumberFormat="1" applyFont="1" applyBorder="1" applyAlignment="1">
      <alignment horizontal="right"/>
      <protection/>
    </xf>
    <xf numFmtId="0" fontId="2" fillId="0" borderId="27" xfId="70" applyFont="1" applyBorder="1">
      <alignment/>
      <protection/>
    </xf>
    <xf numFmtId="178" fontId="3" fillId="0" borderId="28" xfId="70" applyNumberFormat="1" applyFont="1" applyBorder="1" applyAlignment="1">
      <alignment horizontal="right"/>
      <protection/>
    </xf>
    <xf numFmtId="178" fontId="3" fillId="0" borderId="4" xfId="70" applyNumberFormat="1" applyFont="1" applyBorder="1" applyAlignment="1">
      <alignment horizontal="right"/>
      <protection/>
    </xf>
    <xf numFmtId="178" fontId="3" fillId="0" borderId="35" xfId="70" applyNumberFormat="1" applyFont="1" applyBorder="1" applyAlignment="1">
      <alignment horizontal="right"/>
      <protection/>
    </xf>
    <xf numFmtId="0" fontId="2" fillId="0" borderId="28" xfId="70" applyFont="1" applyBorder="1">
      <alignment/>
      <protection/>
    </xf>
    <xf numFmtId="0" fontId="40" fillId="0" borderId="32" xfId="70" applyFont="1" applyBorder="1" applyProtection="1">
      <alignment/>
      <protection locked="0"/>
    </xf>
    <xf numFmtId="0" fontId="37" fillId="0" borderId="32" xfId="70" applyFont="1" applyBorder="1" applyAlignment="1" applyProtection="1">
      <alignment wrapText="1"/>
      <protection locked="0"/>
    </xf>
    <xf numFmtId="178" fontId="37" fillId="0" borderId="32" xfId="70" applyNumberFormat="1" applyFont="1" applyBorder="1" applyAlignment="1">
      <alignment horizontal="right"/>
      <protection/>
    </xf>
    <xf numFmtId="178" fontId="37" fillId="0" borderId="27" xfId="70" applyNumberFormat="1" applyFont="1" applyBorder="1" applyAlignment="1">
      <alignment horizontal="right"/>
      <protection/>
    </xf>
    <xf numFmtId="175" fontId="3" fillId="0" borderId="4" xfId="70" applyNumberFormat="1" applyFont="1" applyBorder="1" applyAlignment="1">
      <alignment horizontal="right"/>
      <protection/>
    </xf>
    <xf numFmtId="175" fontId="3" fillId="0" borderId="28" xfId="70" applyNumberFormat="1" applyFont="1" applyBorder="1" applyAlignment="1">
      <alignment horizontal="right"/>
      <protection/>
    </xf>
    <xf numFmtId="175" fontId="3" fillId="0" borderId="27" xfId="70" applyNumberFormat="1" applyFont="1" applyBorder="1" applyAlignment="1">
      <alignment horizontal="right"/>
      <protection/>
    </xf>
    <xf numFmtId="175" fontId="3" fillId="0" borderId="32" xfId="70" applyNumberFormat="1" applyFont="1" applyBorder="1" applyAlignment="1">
      <alignment horizontal="right"/>
      <protection/>
    </xf>
    <xf numFmtId="175" fontId="37" fillId="0" borderId="27" xfId="70" applyNumberFormat="1" applyFont="1" applyBorder="1" applyAlignment="1">
      <alignment horizontal="right"/>
      <protection/>
    </xf>
    <xf numFmtId="175" fontId="37" fillId="0" borderId="32" xfId="70" applyNumberFormat="1" applyFont="1" applyBorder="1" applyAlignment="1">
      <alignment horizontal="right"/>
      <protection/>
    </xf>
    <xf numFmtId="175" fontId="48" fillId="0" borderId="27" xfId="70" applyNumberFormat="1" applyFont="1" applyBorder="1" applyAlignment="1">
      <alignment horizontal="right"/>
      <protection/>
    </xf>
    <xf numFmtId="175" fontId="48" fillId="0" borderId="32" xfId="70" applyNumberFormat="1" applyFont="1" applyBorder="1" applyAlignment="1">
      <alignment horizontal="right"/>
      <protection/>
    </xf>
    <xf numFmtId="0" fontId="37" fillId="0" borderId="38" xfId="70" applyFont="1" applyBorder="1" applyAlignment="1" applyProtection="1">
      <alignment wrapText="1"/>
      <protection locked="0"/>
    </xf>
    <xf numFmtId="0" fontId="37" fillId="0" borderId="39" xfId="70" applyFont="1" applyBorder="1" applyAlignment="1">
      <alignment horizontal="right"/>
      <protection/>
    </xf>
    <xf numFmtId="178" fontId="37" fillId="0" borderId="38" xfId="70" applyNumberFormat="1" applyFont="1" applyBorder="1" applyAlignment="1">
      <alignment horizontal="right"/>
      <protection/>
    </xf>
    <xf numFmtId="0" fontId="37" fillId="0" borderId="31" xfId="70" applyFont="1" applyFill="1" applyBorder="1" applyAlignment="1" applyProtection="1">
      <alignment wrapText="1"/>
      <protection locked="0"/>
    </xf>
    <xf numFmtId="0" fontId="37" fillId="0" borderId="36" xfId="70" applyFont="1" applyFill="1" applyBorder="1" applyAlignment="1">
      <alignment horizontal="right"/>
      <protection/>
    </xf>
    <xf numFmtId="178" fontId="37" fillId="0" borderId="28" xfId="70" applyNumberFormat="1" applyFont="1" applyFill="1" applyBorder="1" applyAlignment="1">
      <alignment horizontal="right"/>
      <protection/>
    </xf>
    <xf numFmtId="175" fontId="40" fillId="0" borderId="0" xfId="70" applyNumberFormat="1" applyFont="1" applyProtection="1">
      <alignment/>
      <protection locked="0"/>
    </xf>
    <xf numFmtId="0" fontId="10" fillId="0" borderId="0" xfId="70" applyFont="1" applyBorder="1" applyProtection="1">
      <alignment/>
      <protection locked="0"/>
    </xf>
    <xf numFmtId="178" fontId="40" fillId="0" borderId="0" xfId="70" applyNumberFormat="1" applyFont="1" applyBorder="1" applyAlignment="1" applyProtection="1">
      <alignment horizontal="center"/>
      <protection locked="0"/>
    </xf>
    <xf numFmtId="0" fontId="37" fillId="0" borderId="0" xfId="70" applyFont="1" applyBorder="1" applyAlignment="1">
      <alignment vertical="top"/>
      <protection/>
    </xf>
    <xf numFmtId="3" fontId="3" fillId="0" borderId="0" xfId="70" applyNumberFormat="1" applyFont="1" applyAlignment="1">
      <alignment vertical="top"/>
      <protection/>
    </xf>
    <xf numFmtId="3" fontId="3" fillId="0" borderId="0" xfId="70" applyNumberFormat="1" applyFont="1" applyBorder="1" applyAlignment="1">
      <alignment vertical="top"/>
      <protection/>
    </xf>
    <xf numFmtId="0" fontId="26" fillId="0" borderId="0" xfId="70" applyFont="1" applyAlignment="1" applyProtection="1">
      <alignment vertical="top"/>
      <protection locked="0"/>
    </xf>
    <xf numFmtId="0" fontId="3" fillId="0" borderId="0" xfId="70" applyFont="1" applyAlignment="1" applyProtection="1">
      <alignment vertical="top"/>
      <protection locked="0"/>
    </xf>
    <xf numFmtId="0" fontId="3" fillId="0" borderId="0" xfId="70" applyFont="1" applyBorder="1" applyAlignment="1">
      <alignment vertical="top"/>
      <protection/>
    </xf>
    <xf numFmtId="0" fontId="3" fillId="0" borderId="0" xfId="70" applyFont="1" applyAlignment="1">
      <alignment vertical="top"/>
      <protection/>
    </xf>
    <xf numFmtId="0" fontId="37" fillId="0" borderId="29" xfId="70" applyFont="1" applyBorder="1" applyAlignment="1">
      <alignment horizontal="center" vertical="top"/>
      <protection/>
    </xf>
    <xf numFmtId="0" fontId="37" fillId="0" borderId="24" xfId="70" applyFont="1" applyBorder="1" applyAlignment="1">
      <alignment horizontal="center" vertical="center"/>
      <protection/>
    </xf>
    <xf numFmtId="0" fontId="37" fillId="0" borderId="24" xfId="70" applyFont="1" applyBorder="1" applyAlignment="1" applyProtection="1">
      <alignment horizontal="center" vertical="center"/>
      <protection locked="0"/>
    </xf>
    <xf numFmtId="0" fontId="37" fillId="0" borderId="33" xfId="70" applyFont="1" applyBorder="1" applyAlignment="1">
      <alignment vertical="top"/>
      <protection/>
    </xf>
    <xf numFmtId="49" fontId="3" fillId="0" borderId="27" xfId="70" applyNumberFormat="1" applyFont="1" applyBorder="1" applyAlignment="1">
      <alignment horizontal="center" vertical="center"/>
      <protection/>
    </xf>
    <xf numFmtId="0" fontId="3" fillId="0" borderId="36" xfId="70" applyFont="1" applyBorder="1" applyAlignment="1">
      <alignment vertical="top"/>
      <protection/>
    </xf>
    <xf numFmtId="181" fontId="3" fillId="0" borderId="28" xfId="70" applyNumberFormat="1" applyFont="1" applyBorder="1" applyAlignment="1">
      <alignment vertical="top"/>
      <protection/>
    </xf>
    <xf numFmtId="181" fontId="3" fillId="0" borderId="4" xfId="70" applyNumberFormat="1" applyFont="1" applyBorder="1" applyAlignment="1">
      <alignment vertical="top"/>
      <protection/>
    </xf>
    <xf numFmtId="0" fontId="3" fillId="0" borderId="33" xfId="70" applyFont="1" applyBorder="1" applyAlignment="1">
      <alignment vertical="top"/>
      <protection/>
    </xf>
    <xf numFmtId="181" fontId="3" fillId="0" borderId="32" xfId="70" applyNumberFormat="1" applyFont="1" applyBorder="1" applyAlignment="1">
      <alignment vertical="top"/>
      <protection/>
    </xf>
    <xf numFmtId="181" fontId="3" fillId="0" borderId="27" xfId="70" applyNumberFormat="1" applyFont="1" applyBorder="1" applyAlignment="1">
      <alignment vertical="top"/>
      <protection/>
    </xf>
    <xf numFmtId="0" fontId="3" fillId="0" borderId="0" xfId="70" applyFont="1" applyBorder="1" applyAlignment="1" applyProtection="1">
      <alignment vertical="top"/>
      <protection locked="0"/>
    </xf>
    <xf numFmtId="178" fontId="3" fillId="0" borderId="0" xfId="70" applyNumberFormat="1" applyFont="1" applyBorder="1" applyAlignment="1">
      <alignment vertical="top"/>
      <protection/>
    </xf>
    <xf numFmtId="176" fontId="44" fillId="0" borderId="0" xfId="70" applyNumberFormat="1" applyFont="1" applyBorder="1" applyAlignment="1">
      <alignment vertical="top"/>
      <protection/>
    </xf>
    <xf numFmtId="0" fontId="26" fillId="0" borderId="0" xfId="70" applyFont="1" applyBorder="1" applyAlignment="1" applyProtection="1">
      <alignment vertical="top"/>
      <protection locked="0"/>
    </xf>
    <xf numFmtId="0" fontId="40" fillId="0" borderId="0" xfId="70" applyFont="1" applyBorder="1" applyAlignment="1" applyProtection="1">
      <alignment vertical="top"/>
      <protection locked="0"/>
    </xf>
    <xf numFmtId="3" fontId="26" fillId="0" borderId="0" xfId="70" applyNumberFormat="1" applyFont="1" applyAlignment="1" applyProtection="1">
      <alignment vertical="top"/>
      <protection locked="0"/>
    </xf>
    <xf numFmtId="3" fontId="26" fillId="0" borderId="0" xfId="70" applyNumberFormat="1" applyFont="1" applyBorder="1" applyAlignment="1" applyProtection="1">
      <alignment vertical="top"/>
      <protection locked="0"/>
    </xf>
    <xf numFmtId="0" fontId="49" fillId="0" borderId="0" xfId="70" applyFont="1" applyBorder="1" applyAlignment="1" applyProtection="1">
      <alignment vertical="top"/>
      <protection locked="0"/>
    </xf>
    <xf numFmtId="0" fontId="42" fillId="0" borderId="0" xfId="70" applyFont="1" applyBorder="1" applyAlignment="1" applyProtection="1">
      <alignment vertical="top"/>
      <protection locked="0"/>
    </xf>
    <xf numFmtId="0" fontId="37" fillId="0" borderId="0" xfId="70" applyFont="1" applyBorder="1" applyAlignment="1" applyProtection="1">
      <alignment vertical="top"/>
      <protection locked="0"/>
    </xf>
    <xf numFmtId="2" fontId="3" fillId="0" borderId="0" xfId="70" applyNumberFormat="1" applyFont="1" applyAlignment="1" applyProtection="1">
      <alignment horizontal="center" vertical="top"/>
      <protection locked="0"/>
    </xf>
    <xf numFmtId="0" fontId="3" fillId="0" borderId="0" xfId="70" applyFont="1" applyBorder="1" applyAlignment="1" applyProtection="1">
      <alignment horizontal="center" vertical="top"/>
      <protection locked="0"/>
    </xf>
    <xf numFmtId="174" fontId="43" fillId="0" borderId="0" xfId="70" applyNumberFormat="1" applyFont="1" applyFill="1" applyBorder="1" applyAlignment="1">
      <alignment vertical="top"/>
      <protection/>
    </xf>
    <xf numFmtId="0" fontId="37" fillId="0" borderId="25" xfId="70" applyFont="1" applyBorder="1" applyAlignment="1">
      <alignment horizontal="center" vertical="top"/>
      <protection/>
    </xf>
    <xf numFmtId="0" fontId="37" fillId="0" borderId="24" xfId="70" applyNumberFormat="1" applyFont="1" applyBorder="1" applyAlignment="1">
      <alignment horizontal="center" vertical="top"/>
      <protection/>
    </xf>
    <xf numFmtId="49" fontId="37" fillId="0" borderId="0" xfId="70" applyNumberFormat="1" applyFont="1" applyBorder="1" applyAlignment="1" applyProtection="1">
      <alignment horizontal="center" vertical="top"/>
      <protection locked="0"/>
    </xf>
    <xf numFmtId="0" fontId="3" fillId="0" borderId="23" xfId="70" applyFont="1" applyBorder="1" applyAlignment="1">
      <alignment horizontal="center" vertical="top"/>
      <protection/>
    </xf>
    <xf numFmtId="0" fontId="10" fillId="0" borderId="26" xfId="70" applyFont="1" applyBorder="1" applyAlignment="1">
      <alignment horizontal="center" vertical="top"/>
      <protection/>
    </xf>
    <xf numFmtId="0" fontId="10" fillId="0" borderId="0" xfId="70" applyFont="1" applyBorder="1" applyAlignment="1">
      <alignment horizontal="center" vertical="top"/>
      <protection/>
    </xf>
    <xf numFmtId="0" fontId="37" fillId="0" borderId="0" xfId="70" applyFont="1" applyBorder="1" applyAlignment="1" applyProtection="1">
      <alignment horizontal="center" vertical="top"/>
      <protection locked="0"/>
    </xf>
    <xf numFmtId="0" fontId="37" fillId="0" borderId="0" xfId="70" applyFont="1" applyAlignment="1" applyProtection="1">
      <alignment horizontal="center" vertical="top"/>
      <protection locked="0"/>
    </xf>
    <xf numFmtId="3" fontId="3" fillId="0" borderId="27" xfId="70" applyNumberFormat="1" applyFont="1" applyBorder="1" applyAlignment="1">
      <alignment horizontal="right" vertical="top"/>
      <protection/>
    </xf>
    <xf numFmtId="175" fontId="44" fillId="0" borderId="0" xfId="70" applyNumberFormat="1" applyFont="1" applyBorder="1" applyAlignment="1" applyProtection="1">
      <alignment horizontal="right" vertical="top"/>
      <protection locked="0"/>
    </xf>
    <xf numFmtId="0" fontId="3" fillId="0" borderId="27" xfId="70" applyNumberFormat="1" applyFont="1" applyBorder="1" applyAlignment="1">
      <alignment horizontal="right" vertical="top"/>
      <protection/>
    </xf>
    <xf numFmtId="176" fontId="44" fillId="0" borderId="0" xfId="70" applyNumberFormat="1" applyFont="1" applyBorder="1" applyAlignment="1" applyProtection="1">
      <alignment horizontal="right" vertical="top"/>
      <protection locked="0"/>
    </xf>
    <xf numFmtId="175" fontId="45" fillId="0" borderId="0" xfId="70" applyNumberFormat="1" applyFont="1" applyBorder="1" applyAlignment="1" applyProtection="1">
      <alignment horizontal="right" vertical="top"/>
      <protection locked="0"/>
    </xf>
    <xf numFmtId="0" fontId="37" fillId="0" borderId="0" xfId="70" applyFont="1" applyAlignment="1" applyProtection="1">
      <alignment vertical="top"/>
      <protection locked="0"/>
    </xf>
    <xf numFmtId="175" fontId="44" fillId="0" borderId="0" xfId="70" applyNumberFormat="1" applyFont="1" applyBorder="1" applyAlignment="1">
      <alignment horizontal="right" vertical="top"/>
      <protection/>
    </xf>
    <xf numFmtId="0" fontId="3" fillId="0" borderId="0" xfId="70" applyFont="1" applyAlignment="1">
      <alignment horizontal="center" vertical="top"/>
      <protection/>
    </xf>
    <xf numFmtId="166" fontId="3" fillId="0" borderId="0" xfId="70" applyNumberFormat="1" applyFont="1" applyBorder="1" applyAlignment="1" applyProtection="1">
      <alignment vertical="top"/>
      <protection locked="0"/>
    </xf>
    <xf numFmtId="0" fontId="3" fillId="0" borderId="0" xfId="70" applyFont="1" applyAlignment="1" applyProtection="1">
      <alignment horizontal="left" vertical="top"/>
      <protection hidden="1"/>
    </xf>
    <xf numFmtId="0" fontId="37" fillId="0" borderId="24" xfId="70" applyFont="1" applyBorder="1" applyAlignment="1">
      <alignment horizontal="center" vertical="top"/>
      <protection/>
    </xf>
    <xf numFmtId="0" fontId="37" fillId="0" borderId="0" xfId="70" applyFont="1" applyBorder="1" applyAlignment="1">
      <alignment horizontal="center" vertical="top"/>
      <protection/>
    </xf>
    <xf numFmtId="0" fontId="10" fillId="0" borderId="27" xfId="70" applyFont="1" applyBorder="1" applyAlignment="1">
      <alignment horizontal="center" vertical="top"/>
      <protection/>
    </xf>
    <xf numFmtId="0" fontId="37" fillId="0" borderId="31" xfId="70" applyFont="1" applyBorder="1" applyAlignment="1">
      <alignment vertical="top"/>
      <protection/>
    </xf>
    <xf numFmtId="3" fontId="3" fillId="0" borderId="4" xfId="70" applyNumberFormat="1" applyFont="1" applyBorder="1" applyAlignment="1">
      <alignment horizontal="right" vertical="top"/>
      <protection/>
    </xf>
    <xf numFmtId="2" fontId="3" fillId="0" borderId="0" xfId="70" applyNumberFormat="1" applyFont="1" applyAlignment="1" applyProtection="1">
      <alignment vertical="top"/>
      <protection locked="0"/>
    </xf>
    <xf numFmtId="0" fontId="45" fillId="0" borderId="0" xfId="70" applyFont="1" applyBorder="1" applyAlignment="1" applyProtection="1">
      <alignment horizontal="right" vertical="top"/>
      <protection locked="0"/>
    </xf>
    <xf numFmtId="177" fontId="44" fillId="0" borderId="0" xfId="70" applyNumberFormat="1" applyFont="1" applyBorder="1" applyAlignment="1">
      <alignment horizontal="right" vertical="top"/>
      <protection/>
    </xf>
    <xf numFmtId="178" fontId="3" fillId="0" borderId="4" xfId="70" applyNumberFormat="1" applyFont="1" applyBorder="1" applyAlignment="1" quotePrefix="1">
      <alignment horizontal="center" vertical="top"/>
      <protection/>
    </xf>
    <xf numFmtId="179" fontId="3" fillId="0" borderId="4" xfId="69" applyNumberFormat="1" applyFont="1" applyBorder="1" applyAlignment="1">
      <alignment horizontal="center" vertical="top"/>
    </xf>
    <xf numFmtId="178" fontId="3" fillId="0" borderId="27" xfId="70" applyNumberFormat="1" applyFont="1" applyBorder="1" applyAlignment="1">
      <alignment horizontal="center" vertical="top"/>
      <protection/>
    </xf>
    <xf numFmtId="179" fontId="3" fillId="0" borderId="27" xfId="70" applyNumberFormat="1" applyFont="1" applyBorder="1" applyAlignment="1">
      <alignment horizontal="center" vertical="top"/>
      <protection/>
    </xf>
    <xf numFmtId="179" fontId="3" fillId="0" borderId="32" xfId="69" applyNumberFormat="1" applyFont="1" applyBorder="1" applyAlignment="1">
      <alignment horizontal="center" vertical="top"/>
    </xf>
    <xf numFmtId="178" fontId="3" fillId="0" borderId="27" xfId="70" applyNumberFormat="1" applyFont="1" applyBorder="1" applyAlignment="1" quotePrefix="1">
      <alignment horizontal="center" vertical="top"/>
      <protection/>
    </xf>
    <xf numFmtId="179" fontId="3" fillId="0" borderId="27" xfId="69" applyNumberFormat="1" applyFont="1" applyBorder="1" applyAlignment="1">
      <alignment horizontal="center" vertical="top"/>
    </xf>
    <xf numFmtId="10" fontId="3" fillId="0" borderId="0" xfId="70" applyNumberFormat="1" applyFont="1" applyAlignment="1" applyProtection="1">
      <alignment vertical="top"/>
      <protection locked="0"/>
    </xf>
    <xf numFmtId="175" fontId="3" fillId="0" borderId="27" xfId="70" applyNumberFormat="1" applyFont="1" applyBorder="1" applyAlignment="1">
      <alignment horizontal="center" vertical="top"/>
      <protection/>
    </xf>
    <xf numFmtId="180" fontId="3" fillId="0" borderId="27" xfId="69" applyNumberFormat="1" applyFont="1" applyBorder="1" applyAlignment="1">
      <alignment horizontal="center" vertical="top"/>
    </xf>
    <xf numFmtId="0" fontId="3" fillId="0" borderId="0" xfId="70" applyFont="1" applyBorder="1" applyAlignment="1">
      <alignment horizontal="center" vertical="top"/>
      <protection/>
    </xf>
    <xf numFmtId="0" fontId="2" fillId="0" borderId="0" xfId="70" applyAlignment="1">
      <alignment vertical="top"/>
      <protection/>
    </xf>
    <xf numFmtId="0" fontId="3" fillId="0" borderId="26" xfId="70" applyFont="1" applyBorder="1" applyAlignment="1">
      <alignment horizontal="center" vertical="top"/>
      <protection/>
    </xf>
    <xf numFmtId="166" fontId="3" fillId="0" borderId="4" xfId="70" applyNumberFormat="1" applyFont="1" applyBorder="1" applyAlignment="1">
      <alignment horizontal="center" vertical="top"/>
      <protection/>
    </xf>
    <xf numFmtId="166" fontId="3" fillId="0" borderId="27" xfId="70" applyNumberFormat="1" applyFont="1" applyBorder="1" applyAlignment="1">
      <alignment horizontal="center" vertical="top"/>
      <protection/>
    </xf>
    <xf numFmtId="165" fontId="3" fillId="0" borderId="0" xfId="69" applyNumberFormat="1" applyFont="1" applyAlignment="1" applyProtection="1">
      <alignment horizontal="center" vertical="top"/>
      <protection locked="0"/>
    </xf>
    <xf numFmtId="165" fontId="3" fillId="0" borderId="0" xfId="69" applyNumberFormat="1" applyFont="1" applyBorder="1" applyAlignment="1" applyProtection="1">
      <alignment horizontal="center" vertical="top"/>
      <protection locked="0"/>
    </xf>
    <xf numFmtId="165" fontId="3" fillId="0" borderId="0" xfId="69" applyNumberFormat="1" applyFont="1" applyAlignment="1" applyProtection="1">
      <alignment vertical="top"/>
      <protection locked="0"/>
    </xf>
    <xf numFmtId="0" fontId="107" fillId="0" borderId="0" xfId="70" applyFont="1" applyAlignment="1" applyProtection="1">
      <alignment vertical="top"/>
      <protection locked="0"/>
    </xf>
    <xf numFmtId="0" fontId="108" fillId="0" borderId="0" xfId="70" applyFont="1" applyAlignment="1" applyProtection="1">
      <alignment vertical="top"/>
      <protection locked="0"/>
    </xf>
    <xf numFmtId="0" fontId="107" fillId="0" borderId="0" xfId="70" applyFont="1" applyBorder="1" applyAlignment="1" applyProtection="1">
      <alignment vertical="top"/>
      <protection locked="0"/>
    </xf>
    <xf numFmtId="0" fontId="109" fillId="0" borderId="0" xfId="70" applyFont="1" applyFill="1" applyAlignment="1">
      <alignment vertical="top"/>
      <protection/>
    </xf>
    <xf numFmtId="170" fontId="110" fillId="0" borderId="0" xfId="70" applyNumberFormat="1" applyFont="1" applyFill="1" applyAlignment="1">
      <alignment horizontal="right" vertical="top"/>
      <protection/>
    </xf>
    <xf numFmtId="10" fontId="110" fillId="0" borderId="0" xfId="69" applyNumberFormat="1" applyFont="1" applyAlignment="1">
      <alignment horizontal="right" vertical="top"/>
    </xf>
    <xf numFmtId="10" fontId="110" fillId="0" borderId="0" xfId="69" applyNumberFormat="1" applyFont="1" applyFill="1" applyAlignment="1">
      <alignment horizontal="right" vertical="top"/>
    </xf>
    <xf numFmtId="170" fontId="110" fillId="0" borderId="0" xfId="70" applyNumberFormat="1" applyFont="1" applyBorder="1" applyAlignment="1">
      <alignment vertical="top"/>
      <protection/>
    </xf>
    <xf numFmtId="170" fontId="110" fillId="0" borderId="0" xfId="70" applyNumberFormat="1" applyFont="1" applyFill="1" applyBorder="1" applyAlignment="1">
      <alignment vertical="top"/>
      <protection/>
    </xf>
    <xf numFmtId="10" fontId="110" fillId="0" borderId="0" xfId="69" applyNumberFormat="1" applyFont="1" applyAlignment="1">
      <alignment vertical="top"/>
    </xf>
    <xf numFmtId="170" fontId="111" fillId="0" borderId="0" xfId="70" applyNumberFormat="1" applyFont="1" applyAlignment="1" quotePrefix="1">
      <alignment vertical="top"/>
      <protection/>
    </xf>
    <xf numFmtId="170" fontId="111" fillId="0" borderId="0" xfId="70" applyNumberFormat="1" applyFont="1" applyAlignment="1">
      <alignment vertical="top"/>
      <protection/>
    </xf>
    <xf numFmtId="170" fontId="111" fillId="0" borderId="0" xfId="70" applyNumberFormat="1" applyFont="1" applyFill="1" applyAlignment="1">
      <alignment vertical="top"/>
      <protection/>
    </xf>
    <xf numFmtId="170" fontId="111" fillId="0" borderId="0" xfId="71" applyNumberFormat="1" applyFont="1" applyAlignment="1">
      <alignment vertical="top"/>
      <protection/>
    </xf>
    <xf numFmtId="170" fontId="111" fillId="0" borderId="0" xfId="71" applyNumberFormat="1" applyFont="1" applyBorder="1" applyAlignment="1">
      <alignment vertical="top"/>
      <protection/>
    </xf>
    <xf numFmtId="170" fontId="112" fillId="0" borderId="0" xfId="70" applyNumberFormat="1" applyFont="1" applyAlignment="1">
      <alignment vertical="top"/>
      <protection/>
    </xf>
    <xf numFmtId="170" fontId="112" fillId="0" borderId="0" xfId="70" applyNumberFormat="1" applyFont="1" applyFill="1" applyAlignment="1">
      <alignment vertical="top"/>
      <protection/>
    </xf>
    <xf numFmtId="170" fontId="112" fillId="0" borderId="0" xfId="71" applyNumberFormat="1" applyFont="1" applyAlignment="1">
      <alignment vertical="top"/>
      <protection/>
    </xf>
    <xf numFmtId="170" fontId="112" fillId="0" borderId="0" xfId="71" applyNumberFormat="1" applyFont="1" applyBorder="1" applyAlignment="1">
      <alignment vertical="top"/>
      <protection/>
    </xf>
    <xf numFmtId="170" fontId="112" fillId="0" borderId="0" xfId="70" applyNumberFormat="1" applyFont="1" applyAlignment="1" quotePrefix="1">
      <alignment vertical="top"/>
      <protection/>
    </xf>
    <xf numFmtId="170" fontId="112" fillId="0" borderId="17" xfId="70" applyNumberFormat="1" applyFont="1" applyBorder="1" applyAlignment="1">
      <alignment vertical="top"/>
      <protection/>
    </xf>
    <xf numFmtId="170" fontId="112" fillId="0" borderId="40" xfId="70" applyNumberFormat="1" applyFont="1" applyBorder="1" applyAlignment="1">
      <alignment vertical="top"/>
      <protection/>
    </xf>
    <xf numFmtId="170" fontId="112" fillId="0" borderId="41" xfId="70" applyNumberFormat="1" applyFont="1" applyBorder="1" applyAlignment="1">
      <alignment vertical="top"/>
      <protection/>
    </xf>
    <xf numFmtId="170" fontId="112" fillId="0" borderId="19" xfId="70" applyNumberFormat="1" applyFont="1" applyBorder="1" applyAlignment="1">
      <alignment vertical="top"/>
      <protection/>
    </xf>
    <xf numFmtId="170" fontId="112" fillId="0" borderId="42" xfId="70" applyNumberFormat="1" applyFont="1" applyBorder="1" applyAlignment="1">
      <alignment vertical="top"/>
      <protection/>
    </xf>
    <xf numFmtId="170" fontId="112" fillId="0" borderId="40" xfId="70" applyNumberFormat="1" applyFont="1" applyFill="1" applyBorder="1" applyAlignment="1">
      <alignment vertical="top"/>
      <protection/>
    </xf>
    <xf numFmtId="170" fontId="112" fillId="0" borderId="41" xfId="70" applyNumberFormat="1" applyFont="1" applyFill="1" applyBorder="1" applyAlignment="1">
      <alignment vertical="top"/>
      <protection/>
    </xf>
    <xf numFmtId="170" fontId="112" fillId="0" borderId="42" xfId="70" applyNumberFormat="1" applyFont="1" applyFill="1" applyBorder="1" applyAlignment="1">
      <alignment vertical="top"/>
      <protection/>
    </xf>
    <xf numFmtId="170" fontId="112" fillId="0" borderId="40" xfId="70" applyNumberFormat="1" applyFont="1" applyBorder="1" applyAlignment="1">
      <alignment horizontal="center" vertical="top"/>
      <protection/>
    </xf>
    <xf numFmtId="170" fontId="112" fillId="0" borderId="41" xfId="70" applyNumberFormat="1" applyFont="1" applyFill="1" applyBorder="1" applyAlignment="1">
      <alignment horizontal="center" vertical="top"/>
      <protection/>
    </xf>
    <xf numFmtId="170" fontId="112" fillId="0" borderId="0" xfId="70" applyNumberFormat="1" applyFont="1" applyAlignment="1">
      <alignment horizontal="center" vertical="top"/>
      <protection/>
    </xf>
    <xf numFmtId="170" fontId="112" fillId="0" borderId="42" xfId="70" applyNumberFormat="1" applyFont="1" applyFill="1" applyBorder="1" applyAlignment="1">
      <alignment horizontal="center" vertical="top"/>
      <protection/>
    </xf>
    <xf numFmtId="0" fontId="113" fillId="0" borderId="0" xfId="0" applyFont="1" applyAlignment="1">
      <alignment/>
    </xf>
    <xf numFmtId="0" fontId="101" fillId="20" borderId="0" xfId="70" applyFont="1" applyFill="1" applyAlignment="1" applyProtection="1">
      <alignment vertical="top"/>
      <protection locked="0"/>
    </xf>
    <xf numFmtId="0" fontId="25" fillId="0" borderId="0" xfId="70" applyFont="1" applyAlignment="1" applyProtection="1">
      <alignment horizontal="center"/>
      <protection locked="0"/>
    </xf>
    <xf numFmtId="0" fontId="37" fillId="0" borderId="0" xfId="70" applyFont="1" applyBorder="1" applyAlignment="1" applyProtection="1">
      <alignment horizontal="center" vertical="top"/>
      <protection locked="0"/>
    </xf>
    <xf numFmtId="0" fontId="3" fillId="0" borderId="0" xfId="70" applyFont="1" applyBorder="1" applyAlignment="1">
      <alignment vertical="top"/>
      <protection/>
    </xf>
    <xf numFmtId="0" fontId="3" fillId="0" borderId="0" xfId="70" applyNumberFormat="1" applyFont="1" applyBorder="1" applyAlignment="1">
      <alignment vertical="top" wrapText="1"/>
      <protection/>
    </xf>
    <xf numFmtId="166" fontId="37" fillId="0" borderId="0" xfId="70" applyNumberFormat="1" applyFont="1" applyBorder="1" applyAlignment="1">
      <alignment horizontal="center"/>
      <protection/>
    </xf>
    <xf numFmtId="0" fontId="37" fillId="0" borderId="0" xfId="70" applyFont="1" applyBorder="1" applyAlignment="1">
      <alignment horizontal="center"/>
      <protection/>
    </xf>
    <xf numFmtId="0" fontId="37" fillId="0" borderId="0" xfId="70" applyFont="1" applyBorder="1" applyAlignment="1" applyProtection="1">
      <alignment horizontal="center"/>
      <protection locked="0"/>
    </xf>
    <xf numFmtId="0" fontId="37" fillId="0" borderId="0" xfId="70" applyFont="1" applyBorder="1" applyAlignment="1">
      <alignment horizontal="center" vertical="top"/>
      <protection/>
    </xf>
  </cellXfs>
  <cellStyles count="66">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Procent 2" xfId="69"/>
    <cellStyle name="Standaard 2" xfId="70"/>
    <cellStyle name="Standaard_berekeningen" xfId="71"/>
    <cellStyle name="Subtotaal" xfId="72"/>
    <cellStyle name="Titel" xfId="73"/>
    <cellStyle name="Totaal" xfId="74"/>
    <cellStyle name="Uitvoer" xfId="75"/>
    <cellStyle name="Currency" xfId="76"/>
    <cellStyle name="Currency [0]" xfId="77"/>
    <cellStyle name="Verklarende tekst" xfId="78"/>
    <cellStyle name="Waarschuwingsteks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1825"/>
          <c:w val="0.97325"/>
          <c:h val="0.961"/>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'12FIN02'!$B$9:$G$9</c:f>
              <c:numCache/>
            </c:numRef>
          </c:cat>
          <c:val>
            <c:numRef>
              <c:f>'12FIN02'!$B$11:$G$11</c:f>
              <c:numCache/>
            </c:numRef>
          </c:val>
        </c:ser>
        <c:axId val="49628420"/>
        <c:axId val="57666133"/>
      </c:barChart>
      <c:catAx>
        <c:axId val="49628420"/>
        <c:scaling>
          <c:orientation val="minMax"/>
        </c:scaling>
        <c:axPos val="b"/>
        <c:delete val="0"/>
        <c:numFmt formatCode="General" sourceLinked="1"/>
        <c:majorTickMark val="in"/>
        <c:minorTickMark val="none"/>
        <c:tickLblPos val="nextTo"/>
        <c:spPr>
          <a:ln w="3175">
            <a:solidFill>
              <a:srgbClr val="000000"/>
            </a:solidFill>
          </a:ln>
        </c:spPr>
        <c:crossAx val="57666133"/>
        <c:crossesAt val="8000000"/>
        <c:auto val="1"/>
        <c:lblOffset val="100"/>
        <c:tickLblSkip val="1"/>
        <c:noMultiLvlLbl val="0"/>
      </c:catAx>
      <c:valAx>
        <c:axId val="57666133"/>
        <c:scaling>
          <c:orientation val="minMax"/>
          <c:max val="11000000"/>
          <c:min val="8000000"/>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49628420"/>
        <c:crossesAt val="1"/>
        <c:crossBetween val="between"/>
        <c:dispUnits/>
        <c:majorUnit val="1000000"/>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2625"/>
          <c:w val="0.8925"/>
          <c:h val="0.818"/>
        </c:manualLayout>
      </c:layout>
      <c:barChart>
        <c:barDir val="bar"/>
        <c:grouping val="clustered"/>
        <c:varyColors val="0"/>
        <c:ser>
          <c:idx val="0"/>
          <c:order val="0"/>
          <c:tx>
            <c:strRef>
              <c:f>'12FIN03'!$B$7</c:f>
              <c:strCache>
                <c:ptCount val="1"/>
                <c:pt idx="0">
                  <c:v>2011</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'12FIN03'!$A$9:$A$12</c:f>
              <c:strCache/>
            </c:strRef>
          </c:cat>
          <c:val>
            <c:numRef>
              <c:f>'12FIN03'!$B$9:$B$12</c:f>
              <c:numCache/>
            </c:numRef>
          </c:val>
        </c:ser>
        <c:ser>
          <c:idx val="1"/>
          <c:order val="1"/>
          <c:tx>
            <c:strRef>
              <c:f>'12FIN03'!$C$7</c:f>
              <c:strCache>
                <c:ptCount val="1"/>
                <c:pt idx="0">
                  <c:v>2012</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'12FIN03'!$A$9:$A$12</c:f>
              <c:strCache/>
            </c:strRef>
          </c:cat>
          <c:val>
            <c:numRef>
              <c:f>'12FIN03'!$C$9:$C$12</c:f>
              <c:numCache/>
            </c:numRef>
          </c:val>
        </c:ser>
        <c:ser>
          <c:idx val="2"/>
          <c:order val="2"/>
          <c:tx>
            <c:strRef>
              <c:f>'12FIN03'!$D$7</c:f>
              <c:strCache>
                <c:ptCount val="1"/>
                <c:pt idx="0">
                  <c:v>2013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'12FIN03'!$A$9:$A$12</c:f>
              <c:strCache/>
            </c:strRef>
          </c:cat>
          <c:val>
            <c:numRef>
              <c:f>'12FIN03'!$D$9:$D$12</c:f>
              <c:numCache/>
            </c:numRef>
          </c:val>
        </c:ser>
        <c:overlap val="-10"/>
        <c:gapWidth val="200"/>
        <c:axId val="2674234"/>
        <c:axId val="25983299"/>
      </c:barChart>
      <c:catAx>
        <c:axId val="2674234"/>
        <c:scaling>
          <c:orientation val="minMax"/>
        </c:scaling>
        <c:axPos val="l"/>
        <c:delete val="0"/>
        <c:numFmt formatCode="General" sourceLinked="1"/>
        <c:majorTickMark val="in"/>
        <c:minorTickMark val="none"/>
        <c:tickLblPos val="nextTo"/>
        <c:spPr>
          <a:ln w="3175">
            <a:solidFill>
              <a:srgbClr val="000000"/>
            </a:solidFill>
          </a:ln>
        </c:spPr>
        <c:crossAx val="25983299"/>
        <c:crosses val="autoZero"/>
        <c:auto val="1"/>
        <c:lblOffset val="100"/>
        <c:tickLblSkip val="1"/>
        <c:noMultiLvlLbl val="0"/>
      </c:catAx>
      <c:valAx>
        <c:axId val="25983299"/>
        <c:scaling>
          <c:orientation val="minMax"/>
        </c:scaling>
        <c:axPos val="b"/>
        <c:majorGridlines>
          <c:spPr>
            <a:ln w="3175">
              <a:solidFill>
                <a:srgbClr val="969696"/>
              </a:solidFill>
            </a:ln>
          </c:spPr>
        </c:majorGridlines>
        <c:delete val="0"/>
        <c:numFmt formatCode="#,##0" sourceLinked="0"/>
        <c:majorTickMark val="out"/>
        <c:minorTickMark val="none"/>
        <c:tickLblPos val="nextTo"/>
        <c:spPr>
          <a:ln w="3175">
            <a:solidFill>
              <a:srgbClr val="000000"/>
            </a:solidFill>
          </a:ln>
        </c:spPr>
        <c:crossAx val="2674234"/>
        <c:crossesAt val="1"/>
        <c:crossBetween val="between"/>
        <c:dispUnits/>
      </c:valAx>
      <c:spPr>
        <a:solidFill>
          <a:srgbClr val="FFFFFF"/>
        </a:solidFill>
        <a:ln w="12700">
          <a:solidFill>
            <a:srgbClr val="FFFFFF"/>
          </a:solidFill>
        </a:ln>
      </c:spPr>
    </c:plotArea>
    <c:legend>
      <c:legendPos val="b"/>
      <c:layout>
        <c:manualLayout>
          <c:xMode val="edge"/>
          <c:yMode val="edge"/>
          <c:x val="0.306"/>
          <c:y val="0.90225"/>
          <c:w val="0.406"/>
          <c:h val="0.074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w="3175">
          <a:noFill/>
        </a:ln>
      </c:spPr>
      <c:txPr>
        <a:bodyPr vert="horz" rot="0"/>
        <a:lstStyle/>
        <a:p>
          <a:pPr>
            <a:defRPr lang="en-US" cap="none" sz="1000" b="1" i="0" u="none" baseline="0">
              <a:solidFill>
                <a:srgbClr val="000000"/>
              </a:solidFill>
            </a:defRPr>
          </a:pPr>
        </a:p>
      </c:txPr>
    </c:title>
    <c:plotArea>
      <c:layout>
        <c:manualLayout>
          <c:xMode val="edge"/>
          <c:yMode val="edge"/>
          <c:x val="0.21275"/>
          <c:y val="0.19975"/>
          <c:w val="0.58"/>
          <c:h val="0.62875"/>
        </c:manualLayout>
      </c:layout>
      <c:pieChart>
        <c:varyColors val="1"/>
        <c:ser>
          <c:idx val="0"/>
          <c:order val="0"/>
          <c:tx>
            <c:strRef>
              <c:f>'12FIN03'!$B$7</c:f>
              <c:strCache>
                <c:ptCount val="1"/>
                <c:pt idx="0">
                  <c:v>2011</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cat>
            <c:strRef>
              <c:f>'12FIN03'!$A$9:$A$12</c:f>
              <c:strCache/>
            </c:strRef>
          </c:cat>
          <c:val>
            <c:numRef>
              <c:f>'12FIN03'!$B$9:$B$12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
        </c:manualLayout>
      </c:layout>
      <c:spPr>
        <a:noFill/>
        <a:ln w="3175">
          <a:noFill/>
        </a:ln>
      </c:spPr>
      <c:txPr>
        <a:bodyPr vert="horz" rot="0"/>
        <a:lstStyle/>
        <a:p>
          <a:pPr>
            <a:defRPr lang="en-US" cap="none" sz="1000" b="1" i="0" u="none" baseline="0">
              <a:solidFill>
                <a:srgbClr val="000000"/>
              </a:solidFill>
            </a:defRPr>
          </a:pPr>
        </a:p>
      </c:txPr>
    </c:title>
    <c:plotArea>
      <c:layout>
        <c:manualLayout>
          <c:xMode val="edge"/>
          <c:yMode val="edge"/>
          <c:x val="0.19575"/>
          <c:y val="0.20025"/>
          <c:w val="0.57225"/>
          <c:h val="0.618"/>
        </c:manualLayout>
      </c:layout>
      <c:pieChart>
        <c:varyColors val="1"/>
        <c:ser>
          <c:idx val="0"/>
          <c:order val="0"/>
          <c:tx>
            <c:strRef>
              <c:f>'12FIN03'!$C$7</c:f>
              <c:strCache>
                <c:ptCount val="1"/>
                <c:pt idx="0">
                  <c:v>2012</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cat>
            <c:strRef>
              <c:f>'12FIN03'!$A$9:$A$12</c:f>
              <c:strCache/>
            </c:strRef>
          </c:cat>
          <c:val>
            <c:numRef>
              <c:f>'12FIN03'!$C$9:$C$12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225"/>
        </c:manualLayout>
      </c:layout>
      <c:spPr>
        <a:noFill/>
        <a:ln w="3175">
          <a:noFill/>
        </a:ln>
      </c:spPr>
      <c:txPr>
        <a:bodyPr vert="horz" rot="0"/>
        <a:lstStyle/>
        <a:p>
          <a:pPr>
            <a:defRPr lang="en-US" cap="none" sz="1000" b="1" i="0" u="none" baseline="0">
              <a:solidFill>
                <a:srgbClr val="000000"/>
              </a:solidFill>
            </a:defRPr>
          </a:pPr>
        </a:p>
      </c:txPr>
    </c:title>
    <c:plotArea>
      <c:layout>
        <c:manualLayout>
          <c:xMode val="edge"/>
          <c:yMode val="edge"/>
          <c:x val="0.28525"/>
          <c:y val="0.1645"/>
          <c:w val="0.41075"/>
          <c:h val="0.649"/>
        </c:manualLayout>
      </c:layout>
      <c:pieChart>
        <c:varyColors val="1"/>
        <c:ser>
          <c:idx val="0"/>
          <c:order val="0"/>
          <c:tx>
            <c:strRef>
              <c:f>'12FIN03'!$D$7</c:f>
              <c:strCache>
                <c:ptCount val="1"/>
                <c:pt idx="0">
                  <c:v>2013</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cat>
            <c:strRef>
              <c:f>'12FIN03'!$A$9:$A$12</c:f>
              <c:strCache/>
            </c:strRef>
          </c:cat>
          <c:val>
            <c:numRef>
              <c:f>'12FIN03'!$D$9:$D$12</c:f>
              <c:numCache/>
            </c:numRef>
          </c:val>
        </c:ser>
      </c:pieChart>
      <c:spPr>
        <a:noFill/>
        <a:ln>
          <a:noFill/>
        </a:ln>
      </c:spPr>
    </c:plotArea>
    <c:legend>
      <c:legendPos val="r"/>
      <c:layout>
        <c:manualLayout>
          <c:xMode val="edge"/>
          <c:yMode val="edge"/>
          <c:x val="0.16825"/>
          <c:y val="0.86925"/>
          <c:w val="0.63175"/>
          <c:h val="0.109"/>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125"/>
          <c:w val="0.9825"/>
          <c:h val="0.9055"/>
        </c:manualLayout>
      </c:layout>
      <c:barChart>
        <c:barDir val="bar"/>
        <c:grouping val="clustered"/>
        <c:varyColors val="0"/>
        <c:ser>
          <c:idx val="0"/>
          <c:order val="0"/>
          <c:tx>
            <c:strRef>
              <c:f>'12FIN05'!$B$7</c:f>
              <c:strCache>
                <c:ptCount val="1"/>
                <c:pt idx="0">
                  <c:v>2011</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'12FIN05'!$A$9:$A$13</c:f>
              <c:strCache/>
            </c:strRef>
          </c:cat>
          <c:val>
            <c:numRef>
              <c:f>'12FIN05'!$B$9:$B$13</c:f>
              <c:numCache/>
            </c:numRef>
          </c:val>
        </c:ser>
        <c:ser>
          <c:idx val="1"/>
          <c:order val="1"/>
          <c:tx>
            <c:strRef>
              <c:f>'12FIN05'!$C$7</c:f>
              <c:strCache>
                <c:ptCount val="1"/>
                <c:pt idx="0">
                  <c:v>2012</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'12FIN05'!$A$9:$A$13</c:f>
              <c:strCache/>
            </c:strRef>
          </c:cat>
          <c:val>
            <c:numRef>
              <c:f>'12FIN05'!$C$9:$C$13</c:f>
              <c:numCache/>
            </c:numRef>
          </c:val>
        </c:ser>
        <c:ser>
          <c:idx val="2"/>
          <c:order val="2"/>
          <c:tx>
            <c:strRef>
              <c:f>'12FIN05'!$D$7</c:f>
              <c:strCache>
                <c:ptCount val="1"/>
                <c:pt idx="0">
                  <c:v>2013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'12FIN05'!$A$9:$A$13</c:f>
              <c:strCache/>
            </c:strRef>
          </c:cat>
          <c:val>
            <c:numRef>
              <c:f>'12FIN05'!$D$9:$D$13</c:f>
              <c:numCache/>
            </c:numRef>
          </c:val>
        </c:ser>
        <c:overlap val="-10"/>
        <c:gapWidth val="200"/>
        <c:axId val="61096768"/>
        <c:axId val="25842753"/>
      </c:barChart>
      <c:catAx>
        <c:axId val="6109676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842753"/>
        <c:crosses val="autoZero"/>
        <c:auto val="1"/>
        <c:lblOffset val="100"/>
        <c:tickLblSkip val="1"/>
        <c:noMultiLvlLbl val="0"/>
      </c:catAx>
      <c:valAx>
        <c:axId val="25842753"/>
        <c:scaling>
          <c:orientation val="minMax"/>
        </c:scaling>
        <c:axPos val="b"/>
        <c:majorGridlines>
          <c:spPr>
            <a:ln w="3175">
              <a:solidFill>
                <a:srgbClr val="969696"/>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096768"/>
        <c:crossesAt val="1"/>
        <c:crossBetween val="between"/>
        <c:dispUnits/>
      </c:valAx>
      <c:spPr>
        <a:solidFill>
          <a:srgbClr val="FFFFFF"/>
        </a:solidFill>
        <a:ln w="12700">
          <a:solidFill>
            <a:srgbClr val="FFFFFF"/>
          </a:solidFill>
        </a:ln>
      </c:spPr>
    </c:plotArea>
    <c:legend>
      <c:legendPos val="b"/>
      <c:layout>
        <c:manualLayout>
          <c:xMode val="edge"/>
          <c:yMode val="edge"/>
          <c:x val="0.3295"/>
          <c:y val="0.9435"/>
          <c:w val="0.339"/>
          <c:h val="0.049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57150</xdr:rowOff>
    </xdr:from>
    <xdr:to>
      <xdr:col>7</xdr:col>
      <xdr:colOff>752475</xdr:colOff>
      <xdr:row>26</xdr:row>
      <xdr:rowOff>0</xdr:rowOff>
    </xdr:to>
    <xdr:sp>
      <xdr:nvSpPr>
        <xdr:cNvPr id="1" name="Text Box 1"/>
        <xdr:cNvSpPr txBox="1">
          <a:spLocks noChangeArrowheads="1"/>
        </xdr:cNvSpPr>
      </xdr:nvSpPr>
      <xdr:spPr>
        <a:xfrm>
          <a:off x="85725" y="2533650"/>
          <a:ext cx="6219825" cy="2171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Onderwijskredieten worden uitgedrukt in termen van beleidskredieten.
</a:t>
          </a:r>
          <a:r>
            <a:rPr lang="en-US" cap="none" sz="1100" b="0" i="0" u="none" baseline="0">
              <a:solidFill>
                <a:srgbClr val="000000"/>
              </a:solidFill>
              <a:latin typeface="Arial"/>
              <a:ea typeface="Arial"/>
              <a:cs typeface="Arial"/>
            </a:rPr>
            <a:t>Een beleidskrediet omvat: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het gesplitst vastleggingskrediet (VAK) +
</a:t>
          </a:r>
          <a:r>
            <a:rPr lang="en-US" cap="none" sz="1100" b="0" i="0" u="none" baseline="0">
              <a:solidFill>
                <a:srgbClr val="000000"/>
              </a:solidFill>
              <a:latin typeface="Arial"/>
              <a:ea typeface="Arial"/>
              <a:cs typeface="Arial"/>
            </a:rPr>
            <a:t>       2. het variabel vastleggingskrediet (VRVAK) +
</a:t>
          </a:r>
          <a:r>
            <a:rPr lang="en-US" cap="none" sz="1100" b="0" i="0" u="none" baseline="0">
              <a:solidFill>
                <a:srgbClr val="000000"/>
              </a:solidFill>
              <a:latin typeface="Arial"/>
              <a:ea typeface="Arial"/>
              <a:cs typeface="Arial"/>
            </a:rPr>
            <a:t>       3. de machtigingen (MAC)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 tabellen, opgenomen in deze uitgave, bevatten de beschikbare kredieten, met uitzondering van de kredieten 2013. 
</a:t>
          </a:r>
          <a:r>
            <a:rPr lang="en-US" cap="none" sz="1100" b="0" i="0" u="none" baseline="0">
              <a:solidFill>
                <a:srgbClr val="000000"/>
              </a:solidFill>
              <a:latin typeface="Arial"/>
              <a:ea typeface="Arial"/>
              <a:cs typeface="Arial"/>
            </a:rPr>
            <a:t>De beschikbare kredieten omvatten naast de aangepaste kredieten, ook de kredietherschikkingen en het aandeel in de globale provisies (bv index en CAO). Niveau-overschrijdende uitgaven werden, indien de verdeling gekend is, toegewezen aan de respectievelijke niveaus (bv investeringen). Bij de kredieten 2013 zijn de kredietherschikkingen en de globale provisies nog niet gekend.</a:t>
          </a:r>
        </a:p>
      </xdr:txBody>
    </xdr:sp>
    <xdr:clientData/>
  </xdr:twoCellAnchor>
  <xdr:twoCellAnchor>
    <xdr:from>
      <xdr:col>0</xdr:col>
      <xdr:colOff>76200</xdr:colOff>
      <xdr:row>28</xdr:row>
      <xdr:rowOff>66675</xdr:rowOff>
    </xdr:from>
    <xdr:to>
      <xdr:col>7</xdr:col>
      <xdr:colOff>742950</xdr:colOff>
      <xdr:row>31</xdr:row>
      <xdr:rowOff>123825</xdr:rowOff>
    </xdr:to>
    <xdr:sp>
      <xdr:nvSpPr>
        <xdr:cNvPr id="2" name="Text Box 2"/>
        <xdr:cNvSpPr txBox="1">
          <a:spLocks noChangeArrowheads="1"/>
        </xdr:cNvSpPr>
      </xdr:nvSpPr>
      <xdr:spPr>
        <a:xfrm>
          <a:off x="76200" y="5124450"/>
          <a:ext cx="6219825" cy="5715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Het Bruto Regionaal Product (BRP), geldend voor een regio, stemt overeen met het concept Bruto Binnenlands Product (BBP), geldend voor het land in zijn geheel. Het BRP wordt uitgedrukt tegen marktprijzen in werkelijke prijzen (in duizend EUR).</a:t>
          </a:r>
        </a:p>
      </xdr:txBody>
    </xdr:sp>
    <xdr:clientData/>
  </xdr:twoCellAnchor>
  <xdr:twoCellAnchor>
    <xdr:from>
      <xdr:col>0</xdr:col>
      <xdr:colOff>76200</xdr:colOff>
      <xdr:row>34</xdr:row>
      <xdr:rowOff>66675</xdr:rowOff>
    </xdr:from>
    <xdr:to>
      <xdr:col>7</xdr:col>
      <xdr:colOff>762000</xdr:colOff>
      <xdr:row>39</xdr:row>
      <xdr:rowOff>123825</xdr:rowOff>
    </xdr:to>
    <xdr:sp>
      <xdr:nvSpPr>
        <xdr:cNvPr id="3" name="Text Box 3"/>
        <xdr:cNvSpPr txBox="1">
          <a:spLocks noChangeArrowheads="1"/>
        </xdr:cNvSpPr>
      </xdr:nvSpPr>
      <xdr:spPr>
        <a:xfrm>
          <a:off x="76200" y="6162675"/>
          <a:ext cx="6238875" cy="9144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De kostprijs per leerling wordt berekend op basis van het aantal financierbare leerlingen. Een financierbare leerling is een regelmatig ingeschreven leerling die op basis van bepaalde criteria zoals onderwijsniveau, studierichting, herkomst, ... een wegingscoëfficiënt krijgt. Deze financierbare eenheden bepalen de grootte van de werkingsmiddelen en het personeelsbestand van elke onderwijsinstelling.</a:t>
          </a:r>
        </a:p>
      </xdr:txBody>
    </xdr:sp>
    <xdr:clientData/>
  </xdr:twoCellAnchor>
  <xdr:twoCellAnchor>
    <xdr:from>
      <xdr:col>0</xdr:col>
      <xdr:colOff>85725</xdr:colOff>
      <xdr:row>5</xdr:row>
      <xdr:rowOff>57150</xdr:rowOff>
    </xdr:from>
    <xdr:to>
      <xdr:col>7</xdr:col>
      <xdr:colOff>752475</xdr:colOff>
      <xdr:row>10</xdr:row>
      <xdr:rowOff>171450</xdr:rowOff>
    </xdr:to>
    <xdr:sp>
      <xdr:nvSpPr>
        <xdr:cNvPr id="4" name="Text Box 2"/>
        <xdr:cNvSpPr txBox="1">
          <a:spLocks noChangeArrowheads="1"/>
        </xdr:cNvSpPr>
      </xdr:nvSpPr>
      <xdr:spPr>
        <a:xfrm>
          <a:off x="85725" y="1152525"/>
          <a:ext cx="6219825" cy="9715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In 2006 onderging de Vlaamse overheid een herstructurering onder de naam 'Beter Bestuurlijk Beleid' met een nieuwe organisatiestructuur als gevolg. Vanaf begroting 2008 diende de begrotingsstructuur te worden afgestemd op deze nieuwe organisatiestructuur. Hierdoor werd de opdeling van de begrotingskredieten per onderwijsniveau aangepast. Om een vergelijkbare evolutie te behouden werden de voorgaande jaren herberekend conform de nieuwe structuur.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54</xdr:row>
      <xdr:rowOff>57150</xdr:rowOff>
    </xdr:from>
    <xdr:to>
      <xdr:col>7</xdr:col>
      <xdr:colOff>85725</xdr:colOff>
      <xdr:row>84</xdr:row>
      <xdr:rowOff>28575</xdr:rowOff>
    </xdr:to>
    <xdr:graphicFrame>
      <xdr:nvGraphicFramePr>
        <xdr:cNvPr id="1" name="Grafiek 15"/>
        <xdr:cNvGraphicFramePr/>
      </xdr:nvGraphicFramePr>
      <xdr:xfrm>
        <a:off x="390525" y="8610600"/>
        <a:ext cx="7019925" cy="5686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63</xdr:row>
      <xdr:rowOff>28575</xdr:rowOff>
    </xdr:from>
    <xdr:to>
      <xdr:col>5</xdr:col>
      <xdr:colOff>581025</xdr:colOff>
      <xdr:row>85</xdr:row>
      <xdr:rowOff>28575</xdr:rowOff>
    </xdr:to>
    <xdr:graphicFrame>
      <xdr:nvGraphicFramePr>
        <xdr:cNvPr id="1" name="Grafiek 1"/>
        <xdr:cNvGraphicFramePr/>
      </xdr:nvGraphicFramePr>
      <xdr:xfrm>
        <a:off x="209550" y="10248900"/>
        <a:ext cx="7000875" cy="4191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87</xdr:row>
      <xdr:rowOff>0</xdr:rowOff>
    </xdr:from>
    <xdr:to>
      <xdr:col>1</xdr:col>
      <xdr:colOff>428625</xdr:colOff>
      <xdr:row>106</xdr:row>
      <xdr:rowOff>142875</xdr:rowOff>
    </xdr:to>
    <xdr:graphicFrame>
      <xdr:nvGraphicFramePr>
        <xdr:cNvPr id="2" name="Grafiek 2"/>
        <xdr:cNvGraphicFramePr/>
      </xdr:nvGraphicFramePr>
      <xdr:xfrm>
        <a:off x="209550" y="14792325"/>
        <a:ext cx="3476625" cy="3762375"/>
      </xdr:xfrm>
      <a:graphic>
        <a:graphicData uri="http://schemas.openxmlformats.org/drawingml/2006/chart">
          <c:chart xmlns:c="http://schemas.openxmlformats.org/drawingml/2006/chart" r:id="rId2"/>
        </a:graphicData>
      </a:graphic>
    </xdr:graphicFrame>
    <xdr:clientData/>
  </xdr:twoCellAnchor>
  <xdr:twoCellAnchor>
    <xdr:from>
      <xdr:col>1</xdr:col>
      <xdr:colOff>476250</xdr:colOff>
      <xdr:row>87</xdr:row>
      <xdr:rowOff>0</xdr:rowOff>
    </xdr:from>
    <xdr:to>
      <xdr:col>5</xdr:col>
      <xdr:colOff>581025</xdr:colOff>
      <xdr:row>106</xdr:row>
      <xdr:rowOff>142875</xdr:rowOff>
    </xdr:to>
    <xdr:graphicFrame>
      <xdr:nvGraphicFramePr>
        <xdr:cNvPr id="3" name="Grafiek 3"/>
        <xdr:cNvGraphicFramePr/>
      </xdr:nvGraphicFramePr>
      <xdr:xfrm>
        <a:off x="3733800" y="14792325"/>
        <a:ext cx="3476625" cy="3762375"/>
      </xdr:xfrm>
      <a:graphic>
        <a:graphicData uri="http://schemas.openxmlformats.org/drawingml/2006/chart">
          <c:chart xmlns:c="http://schemas.openxmlformats.org/drawingml/2006/chart" r:id="rId3"/>
        </a:graphicData>
      </a:graphic>
    </xdr:graphicFrame>
    <xdr:clientData/>
  </xdr:twoCellAnchor>
  <xdr:twoCellAnchor>
    <xdr:from>
      <xdr:col>0</xdr:col>
      <xdr:colOff>923925</xdr:colOff>
      <xdr:row>107</xdr:row>
      <xdr:rowOff>9525</xdr:rowOff>
    </xdr:from>
    <xdr:to>
      <xdr:col>4</xdr:col>
      <xdr:colOff>590550</xdr:colOff>
      <xdr:row>128</xdr:row>
      <xdr:rowOff>95250</xdr:rowOff>
    </xdr:to>
    <xdr:graphicFrame>
      <xdr:nvGraphicFramePr>
        <xdr:cNvPr id="4" name="Grafiek 4"/>
        <xdr:cNvGraphicFramePr/>
      </xdr:nvGraphicFramePr>
      <xdr:xfrm>
        <a:off x="923925" y="18611850"/>
        <a:ext cx="5467350" cy="408622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21</xdr:row>
      <xdr:rowOff>123825</xdr:rowOff>
    </xdr:from>
    <xdr:to>
      <xdr:col>4</xdr:col>
      <xdr:colOff>1028700</xdr:colOff>
      <xdr:row>51</xdr:row>
      <xdr:rowOff>190500</xdr:rowOff>
    </xdr:to>
    <xdr:graphicFrame>
      <xdr:nvGraphicFramePr>
        <xdr:cNvPr id="1" name="Grafiek 3"/>
        <xdr:cNvGraphicFramePr/>
      </xdr:nvGraphicFramePr>
      <xdr:xfrm>
        <a:off x="114300" y="3609975"/>
        <a:ext cx="7772400" cy="60198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14</xdr:row>
      <xdr:rowOff>0</xdr:rowOff>
    </xdr:from>
    <xdr:to>
      <xdr:col>4</xdr:col>
      <xdr:colOff>1190625</xdr:colOff>
      <xdr:row>17</xdr:row>
      <xdr:rowOff>9525</xdr:rowOff>
    </xdr:to>
    <xdr:sp>
      <xdr:nvSpPr>
        <xdr:cNvPr id="2" name="Text Box 4"/>
        <xdr:cNvSpPr txBox="1">
          <a:spLocks noChangeArrowheads="1"/>
        </xdr:cNvSpPr>
      </xdr:nvSpPr>
      <xdr:spPr>
        <a:xfrm>
          <a:off x="85725" y="2276475"/>
          <a:ext cx="7962900" cy="523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(1) Vanaf academiejaar 2005-2006 zijn er geen financierbare studenten meer geteld waardoor er voor het hoger onderwijs geen vergelijkbare kostprijs meer kan berekend worden.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J250"/>
  <sheetViews>
    <sheetView zoomScalePageLayoutView="0" workbookViewId="0" topLeftCell="A238">
      <selection activeCell="A1" sqref="A1:H1"/>
    </sheetView>
  </sheetViews>
  <sheetFormatPr defaultColWidth="13.140625" defaultRowHeight="15"/>
  <cols>
    <col min="1" max="1" width="45.7109375" style="4" customWidth="1"/>
    <col min="2" max="6" width="13.140625" style="4" customWidth="1"/>
    <col min="7" max="7" width="13.140625" style="5" customWidth="1"/>
    <col min="8" max="253" width="9.140625" style="4" customWidth="1"/>
    <col min="254" max="254" width="38.28125" style="4" customWidth="1"/>
    <col min="255" max="16384" width="13.140625" style="4" customWidth="1"/>
  </cols>
  <sheetData>
    <row r="1" spans="1:7" s="2" customFormat="1" ht="11.25">
      <c r="A1" s="347" t="s">
        <v>164</v>
      </c>
      <c r="G1" s="3"/>
    </row>
    <row r="2" spans="1:7" s="2" customFormat="1" ht="11.25">
      <c r="A2" s="34"/>
      <c r="G2" s="3"/>
    </row>
    <row r="3" spans="1:7" s="2" customFormat="1" ht="11.25">
      <c r="A3" s="1" t="s">
        <v>37</v>
      </c>
      <c r="G3" s="3"/>
    </row>
    <row r="4" spans="1:7" s="7" customFormat="1" ht="12">
      <c r="A4" s="6" t="s">
        <v>15</v>
      </c>
      <c r="B4" s="6"/>
      <c r="C4" s="6"/>
      <c r="D4" s="6"/>
      <c r="E4" s="6"/>
      <c r="F4" s="6"/>
      <c r="G4" s="6"/>
    </row>
    <row r="5" ht="12"/>
    <row r="6" ht="12">
      <c r="A6" s="30" t="s">
        <v>38</v>
      </c>
    </row>
    <row r="7" ht="12">
      <c r="D7" s="10"/>
    </row>
    <row r="8" spans="1:7" s="51" customFormat="1" ht="12">
      <c r="A8" s="50" t="s">
        <v>39</v>
      </c>
      <c r="G8" s="52"/>
    </row>
    <row r="9" ht="12"/>
    <row r="10" spans="1:8" ht="12">
      <c r="A10" s="11"/>
      <c r="B10" s="36">
        <v>2008</v>
      </c>
      <c r="C10" s="36">
        <v>2009</v>
      </c>
      <c r="D10" s="36">
        <v>2010</v>
      </c>
      <c r="E10" s="36">
        <v>2011</v>
      </c>
      <c r="F10" s="36">
        <v>2012</v>
      </c>
      <c r="G10" s="36">
        <v>2013</v>
      </c>
      <c r="H10" s="11"/>
    </row>
    <row r="11" spans="1:8" s="40" customFormat="1" ht="12">
      <c r="A11" s="37" t="s">
        <v>16</v>
      </c>
      <c r="B11" s="348">
        <v>9801403.822</v>
      </c>
      <c r="C11" s="348">
        <v>9286608.711800002</v>
      </c>
      <c r="D11" s="348">
        <v>9854973.81559</v>
      </c>
      <c r="E11" s="348">
        <v>10144051.14973</v>
      </c>
      <c r="F11" s="348">
        <v>10386131.234320002</v>
      </c>
      <c r="G11" s="348">
        <v>10650032</v>
      </c>
      <c r="H11" s="39"/>
    </row>
    <row r="12" spans="1:8" s="42" customFormat="1" ht="12">
      <c r="A12" s="11" t="s">
        <v>17</v>
      </c>
      <c r="B12" s="349">
        <v>1</v>
      </c>
      <c r="C12" s="349">
        <v>0.9995</v>
      </c>
      <c r="D12" s="350">
        <v>1.02138905</v>
      </c>
      <c r="E12" s="350">
        <v>1.0574440834649999</v>
      </c>
      <c r="F12" s="350">
        <v>1.087479451240075</v>
      </c>
      <c r="G12" s="350">
        <v>1.0994417252037156</v>
      </c>
      <c r="H12" s="41"/>
    </row>
    <row r="13" spans="1:8" ht="12">
      <c r="A13" s="11" t="s">
        <v>18</v>
      </c>
      <c r="B13" s="53">
        <f aca="true" t="shared" si="0" ref="B13:G13">B11/B12</f>
        <v>9801403.822</v>
      </c>
      <c r="C13" s="53">
        <f t="shared" si="0"/>
        <v>9291254.338969486</v>
      </c>
      <c r="D13" s="53">
        <f t="shared" si="0"/>
        <v>9648599.439743357</v>
      </c>
      <c r="E13" s="53">
        <f t="shared" si="0"/>
        <v>9592990.597186273</v>
      </c>
      <c r="F13" s="53">
        <f t="shared" si="0"/>
        <v>9550645.9662079</v>
      </c>
      <c r="G13" s="53">
        <f t="shared" si="0"/>
        <v>9686763.523575254</v>
      </c>
      <c r="H13" s="11"/>
    </row>
    <row r="14" spans="1:8" ht="12">
      <c r="A14" s="11" t="s">
        <v>19</v>
      </c>
      <c r="B14" s="13"/>
      <c r="C14" s="14">
        <f>C13/B13-1</f>
        <v>-0.05204861388176307</v>
      </c>
      <c r="D14" s="14">
        <f>D13/C13-1</f>
        <v>0.038460372274504495</v>
      </c>
      <c r="E14" s="14">
        <f>E13/D13-1</f>
        <v>-0.005763410835361915</v>
      </c>
      <c r="F14" s="14">
        <f>F13/E13-1</f>
        <v>-0.0044141220143376625</v>
      </c>
      <c r="G14" s="14">
        <f>G13/F13-1</f>
        <v>0.014252183344348301</v>
      </c>
      <c r="H14" s="11"/>
    </row>
    <row r="15" spans="1:8" ht="12">
      <c r="A15" s="11"/>
      <c r="B15" s="13"/>
      <c r="C15" s="14"/>
      <c r="D15" s="14"/>
      <c r="E15" s="14"/>
      <c r="F15" s="14"/>
      <c r="G15" s="14"/>
      <c r="H15" s="11"/>
    </row>
    <row r="16" spans="1:8" s="1" customFormat="1" ht="11.25">
      <c r="A16" s="1" t="s">
        <v>41</v>
      </c>
      <c r="B16" s="44"/>
      <c r="C16" s="45"/>
      <c r="D16" s="45"/>
      <c r="E16" s="45"/>
      <c r="F16" s="45"/>
      <c r="G16" s="45"/>
      <c r="H16" s="43"/>
    </row>
    <row r="17" spans="1:8" s="1" customFormat="1" ht="11.25">
      <c r="A17" s="1" t="s">
        <v>40</v>
      </c>
      <c r="B17" s="44"/>
      <c r="C17" s="45"/>
      <c r="D17" s="45"/>
      <c r="E17" s="45"/>
      <c r="F17" s="45"/>
      <c r="G17" s="45"/>
      <c r="H17" s="43"/>
    </row>
    <row r="18" spans="1:8" ht="12">
      <c r="A18" s="11"/>
      <c r="B18" s="11"/>
      <c r="C18" s="11"/>
      <c r="D18" s="11"/>
      <c r="E18" s="14"/>
      <c r="F18" s="14"/>
      <c r="G18" s="14"/>
      <c r="H18" s="11"/>
    </row>
    <row r="19" spans="1:8" s="35" customFormat="1" ht="12">
      <c r="A19" s="50" t="s">
        <v>42</v>
      </c>
      <c r="B19" s="48"/>
      <c r="C19" s="48"/>
      <c r="D19" s="48"/>
      <c r="E19" s="48"/>
      <c r="F19" s="48"/>
      <c r="G19" s="49"/>
      <c r="H19" s="48"/>
    </row>
    <row r="20" spans="1:8" ht="12">
      <c r="A20" s="11"/>
      <c r="B20" s="11"/>
      <c r="C20" s="11"/>
      <c r="D20" s="11"/>
      <c r="E20" s="11"/>
      <c r="F20" s="11"/>
      <c r="G20" s="12"/>
      <c r="H20" s="11"/>
    </row>
    <row r="21" spans="1:8" s="30" customFormat="1" ht="12">
      <c r="A21" s="11"/>
      <c r="B21" s="36">
        <f aca="true" t="shared" si="1" ref="B21:G22">B10</f>
        <v>2008</v>
      </c>
      <c r="C21" s="36">
        <f t="shared" si="1"/>
        <v>2009</v>
      </c>
      <c r="D21" s="36">
        <f t="shared" si="1"/>
        <v>2010</v>
      </c>
      <c r="E21" s="47">
        <f t="shared" si="1"/>
        <v>2011</v>
      </c>
      <c r="F21" s="47">
        <f t="shared" si="1"/>
        <v>2012</v>
      </c>
      <c r="G21" s="47">
        <f t="shared" si="1"/>
        <v>2013</v>
      </c>
      <c r="H21" s="46"/>
    </row>
    <row r="22" spans="1:8" ht="12">
      <c r="A22" s="11" t="s">
        <v>20</v>
      </c>
      <c r="B22" s="53">
        <f t="shared" si="1"/>
        <v>9801403.822</v>
      </c>
      <c r="C22" s="53">
        <f t="shared" si="1"/>
        <v>9286608.711800002</v>
      </c>
      <c r="D22" s="53">
        <f t="shared" si="1"/>
        <v>9854973.81559</v>
      </c>
      <c r="E22" s="54">
        <f t="shared" si="1"/>
        <v>10144051.14973</v>
      </c>
      <c r="F22" s="54">
        <f t="shared" si="1"/>
        <v>10386131.234320002</v>
      </c>
      <c r="G22" s="54">
        <f t="shared" si="1"/>
        <v>10650032</v>
      </c>
      <c r="H22" s="11"/>
    </row>
    <row r="23" spans="1:8" ht="12">
      <c r="A23" s="11" t="s">
        <v>21</v>
      </c>
      <c r="B23" s="348">
        <v>24010801</v>
      </c>
      <c r="C23" s="348">
        <v>25411626</v>
      </c>
      <c r="D23" s="348">
        <v>25258118</v>
      </c>
      <c r="E23" s="348">
        <v>25992453</v>
      </c>
      <c r="F23" s="348">
        <v>26955579</v>
      </c>
      <c r="G23" s="348">
        <v>27810736</v>
      </c>
      <c r="H23" s="11"/>
    </row>
    <row r="24" spans="1:8" ht="12">
      <c r="A24" s="11" t="s">
        <v>22</v>
      </c>
      <c r="B24" s="15">
        <f aca="true" t="shared" si="2" ref="B24:G24">B22/B23</f>
        <v>0.40820811525613</v>
      </c>
      <c r="C24" s="15">
        <f t="shared" si="2"/>
        <v>0.3654472449657492</v>
      </c>
      <c r="D24" s="15">
        <f t="shared" si="2"/>
        <v>0.3901705509329713</v>
      </c>
      <c r="E24" s="16">
        <f t="shared" si="2"/>
        <v>0.3902690965616058</v>
      </c>
      <c r="F24" s="16">
        <f t="shared" si="2"/>
        <v>0.385305440269712</v>
      </c>
      <c r="G24" s="16">
        <f t="shared" si="2"/>
        <v>0.38294678716881136</v>
      </c>
      <c r="H24" s="11"/>
    </row>
    <row r="25" spans="1:8" ht="12">
      <c r="A25" s="11"/>
      <c r="B25" s="15"/>
      <c r="C25" s="15"/>
      <c r="D25" s="15"/>
      <c r="E25" s="16"/>
      <c r="F25" s="16"/>
      <c r="G25" s="16"/>
      <c r="H25" s="11"/>
    </row>
    <row r="26" spans="1:8" s="1" customFormat="1" ht="11.25">
      <c r="A26" s="1" t="s">
        <v>43</v>
      </c>
      <c r="B26" s="55"/>
      <c r="C26" s="55"/>
      <c r="D26" s="55"/>
      <c r="E26" s="56"/>
      <c r="F26" s="56"/>
      <c r="G26" s="56"/>
      <c r="H26" s="43"/>
    </row>
    <row r="27" spans="1:8" ht="12">
      <c r="A27" s="11"/>
      <c r="H27" s="11"/>
    </row>
    <row r="28" spans="1:8" ht="12">
      <c r="A28" s="57" t="s">
        <v>44</v>
      </c>
      <c r="B28" s="11"/>
      <c r="C28" s="11"/>
      <c r="D28" s="11"/>
      <c r="E28" s="11"/>
      <c r="F28" s="11"/>
      <c r="G28" s="12"/>
      <c r="H28" s="11"/>
    </row>
    <row r="29" spans="1:8" ht="12">
      <c r="A29" s="57"/>
      <c r="B29" s="11"/>
      <c r="C29" s="11"/>
      <c r="D29" s="11"/>
      <c r="E29" s="11"/>
      <c r="F29" s="11"/>
      <c r="G29" s="12"/>
      <c r="H29" s="11"/>
    </row>
    <row r="30" spans="2:8" ht="12">
      <c r="B30" s="36">
        <f aca="true" t="shared" si="3" ref="B30:G31">B10</f>
        <v>2008</v>
      </c>
      <c r="C30" s="36">
        <f t="shared" si="3"/>
        <v>2009</v>
      </c>
      <c r="D30" s="36">
        <f t="shared" si="3"/>
        <v>2010</v>
      </c>
      <c r="E30" s="47">
        <f t="shared" si="3"/>
        <v>2011</v>
      </c>
      <c r="F30" s="47">
        <f t="shared" si="3"/>
        <v>2012</v>
      </c>
      <c r="G30" s="47">
        <f t="shared" si="3"/>
        <v>2013</v>
      </c>
      <c r="H30" s="11"/>
    </row>
    <row r="31" spans="1:8" s="38" customFormat="1" ht="12">
      <c r="A31" s="37" t="s">
        <v>20</v>
      </c>
      <c r="B31" s="38">
        <f t="shared" si="3"/>
        <v>9801403.822</v>
      </c>
      <c r="C31" s="38">
        <f t="shared" si="3"/>
        <v>9286608.711800002</v>
      </c>
      <c r="D31" s="38">
        <f t="shared" si="3"/>
        <v>9854973.81559</v>
      </c>
      <c r="E31" s="58">
        <f t="shared" si="3"/>
        <v>10144051.14973</v>
      </c>
      <c r="F31" s="58">
        <f t="shared" si="3"/>
        <v>10386131.234320002</v>
      </c>
      <c r="G31" s="58">
        <f t="shared" si="3"/>
        <v>10650032</v>
      </c>
      <c r="H31" s="37"/>
    </row>
    <row r="32" spans="1:8" s="38" customFormat="1" ht="12">
      <c r="A32" s="37" t="s">
        <v>23</v>
      </c>
      <c r="B32" s="351">
        <v>212812540</v>
      </c>
      <c r="C32" s="351">
        <v>208484460</v>
      </c>
      <c r="D32" s="352">
        <v>217085480</v>
      </c>
      <c r="E32" s="352">
        <v>225267620</v>
      </c>
      <c r="F32" s="59" t="s">
        <v>24</v>
      </c>
      <c r="G32" s="60" t="s">
        <v>24</v>
      </c>
      <c r="H32" s="37"/>
    </row>
    <row r="33" spans="1:8" ht="12">
      <c r="A33" s="11" t="s">
        <v>22</v>
      </c>
      <c r="B33" s="19">
        <f>B31/(B32)</f>
        <v>0.04605651444224105</v>
      </c>
      <c r="C33" s="19">
        <f>C31/(C32)</f>
        <v>0.044543409670917446</v>
      </c>
      <c r="D33" s="19">
        <f>D31/(D32)</f>
        <v>0.04539674332705255</v>
      </c>
      <c r="E33" s="19">
        <f>E31/(E32)</f>
        <v>0.04503111077273334</v>
      </c>
      <c r="F33" s="20" t="s">
        <v>24</v>
      </c>
      <c r="G33" s="12" t="s">
        <v>24</v>
      </c>
      <c r="H33" s="11"/>
    </row>
    <row r="34" spans="1:7" ht="12">
      <c r="A34" s="11" t="s">
        <v>25</v>
      </c>
      <c r="B34" s="353">
        <v>0.0643</v>
      </c>
      <c r="C34" s="353">
        <v>0.064</v>
      </c>
      <c r="D34" s="353">
        <v>0.0674651014829742</v>
      </c>
      <c r="E34" s="22" t="s">
        <v>24</v>
      </c>
      <c r="F34" s="22" t="s">
        <v>24</v>
      </c>
      <c r="G34" s="22" t="s">
        <v>24</v>
      </c>
    </row>
    <row r="35" spans="1:7" ht="12">
      <c r="A35" s="11"/>
      <c r="B35" s="61"/>
      <c r="C35" s="61"/>
      <c r="D35" s="21"/>
      <c r="E35" s="22"/>
      <c r="F35" s="22"/>
      <c r="G35" s="22"/>
    </row>
    <row r="36" spans="1:7" s="1" customFormat="1" ht="11.25">
      <c r="A36" s="1" t="s">
        <v>45</v>
      </c>
      <c r="B36" s="62"/>
      <c r="C36" s="62"/>
      <c r="D36" s="62"/>
      <c r="E36" s="63"/>
      <c r="F36" s="63"/>
      <c r="G36" s="63"/>
    </row>
    <row r="37" spans="1:7" ht="12">
      <c r="A37" s="11"/>
      <c r="B37" s="61"/>
      <c r="C37" s="61"/>
      <c r="D37" s="21"/>
      <c r="E37" s="22"/>
      <c r="F37" s="22"/>
      <c r="G37" s="22"/>
    </row>
    <row r="38" spans="1:7" s="30" customFormat="1" ht="12">
      <c r="A38" s="30" t="s">
        <v>65</v>
      </c>
      <c r="G38" s="8"/>
    </row>
    <row r="39" ht="12"/>
    <row r="40" ht="12">
      <c r="A40" s="50" t="s">
        <v>64</v>
      </c>
    </row>
    <row r="41" ht="12">
      <c r="E41" s="23"/>
    </row>
    <row r="42" spans="1:7" s="30" customFormat="1" ht="12">
      <c r="A42" s="46" t="s">
        <v>26</v>
      </c>
      <c r="B42" s="36">
        <f aca="true" t="shared" si="4" ref="B42:G42">B10</f>
        <v>2008</v>
      </c>
      <c r="C42" s="36">
        <f t="shared" si="4"/>
        <v>2009</v>
      </c>
      <c r="D42" s="36">
        <f t="shared" si="4"/>
        <v>2010</v>
      </c>
      <c r="E42" s="36">
        <f t="shared" si="4"/>
        <v>2011</v>
      </c>
      <c r="F42" s="36">
        <f t="shared" si="4"/>
        <v>2012</v>
      </c>
      <c r="G42" s="36">
        <f t="shared" si="4"/>
        <v>2013</v>
      </c>
    </row>
    <row r="43" spans="1:7" ht="12">
      <c r="A43" s="4" t="s">
        <v>72</v>
      </c>
      <c r="B43" s="354">
        <v>63128.822</v>
      </c>
      <c r="C43" s="354">
        <v>75057.62449</v>
      </c>
      <c r="D43" s="354">
        <v>71330.41104</v>
      </c>
      <c r="E43" s="354">
        <v>71864.34073</v>
      </c>
      <c r="F43" s="354">
        <v>73421.79000000001</v>
      </c>
      <c r="G43" s="354">
        <v>74116</v>
      </c>
    </row>
    <row r="44" spans="1:7" ht="12">
      <c r="A44" s="4" t="s">
        <v>73</v>
      </c>
      <c r="B44" s="354">
        <v>4304</v>
      </c>
      <c r="C44" s="354">
        <v>2922</v>
      </c>
      <c r="D44" s="354">
        <v>949</v>
      </c>
      <c r="E44" s="354">
        <v>0</v>
      </c>
      <c r="F44" s="354">
        <v>96.13430999999946</v>
      </c>
      <c r="G44" s="354">
        <v>3166</v>
      </c>
    </row>
    <row r="45" spans="1:7" ht="12">
      <c r="A45" s="4" t="s">
        <v>74</v>
      </c>
      <c r="B45" s="363">
        <v>135140</v>
      </c>
      <c r="C45" s="363">
        <v>114537.71309</v>
      </c>
      <c r="D45" s="363">
        <v>109600.50455000001</v>
      </c>
      <c r="E45" s="363">
        <v>106869.52900000002</v>
      </c>
      <c r="F45" s="363">
        <v>107339.321</v>
      </c>
      <c r="G45" s="363">
        <v>109273</v>
      </c>
    </row>
    <row r="46" spans="1:7" s="38" customFormat="1" ht="12">
      <c r="A46" s="38" t="s">
        <v>6</v>
      </c>
      <c r="B46" s="355">
        <v>2797174</v>
      </c>
      <c r="C46" s="355">
        <v>2510582.1693</v>
      </c>
      <c r="D46" s="356">
        <v>2762991.404</v>
      </c>
      <c r="E46" s="356">
        <v>2857756.262</v>
      </c>
      <c r="F46" s="357">
        <v>2988536</v>
      </c>
      <c r="G46" s="358">
        <v>3142356</v>
      </c>
    </row>
    <row r="47" spans="1:7" s="38" customFormat="1" ht="12">
      <c r="A47" s="38" t="s">
        <v>5</v>
      </c>
      <c r="B47" s="355">
        <v>394195</v>
      </c>
      <c r="C47" s="355">
        <v>393756.20703</v>
      </c>
      <c r="D47" s="356">
        <v>417608.41500000004</v>
      </c>
      <c r="E47" s="356">
        <v>442495.32</v>
      </c>
      <c r="F47" s="357">
        <v>465594</v>
      </c>
      <c r="G47" s="358">
        <v>484951</v>
      </c>
    </row>
    <row r="48" spans="1:7" s="38" customFormat="1" ht="12">
      <c r="A48" s="38" t="s">
        <v>75</v>
      </c>
      <c r="B48" s="355">
        <v>4930</v>
      </c>
      <c r="C48" s="355">
        <v>5042</v>
      </c>
      <c r="D48" s="356">
        <v>5427</v>
      </c>
      <c r="E48" s="356">
        <v>5580</v>
      </c>
      <c r="F48" s="357">
        <v>5617</v>
      </c>
      <c r="G48" s="358">
        <v>5633</v>
      </c>
    </row>
    <row r="49" spans="1:9" s="38" customFormat="1" ht="12">
      <c r="A49" s="38" t="s">
        <v>10</v>
      </c>
      <c r="B49" s="355">
        <f>3620477+65</f>
        <v>3620542</v>
      </c>
      <c r="C49" s="355">
        <f>3343288.59917+66</f>
        <v>3343354.59917</v>
      </c>
      <c r="D49" s="356">
        <f>3578571.468+62</f>
        <v>3578633.468</v>
      </c>
      <c r="E49" s="356">
        <f>3643502.905+64</f>
        <v>3643566.905</v>
      </c>
      <c r="F49" s="357">
        <f>64+3712504</f>
        <v>3712568</v>
      </c>
      <c r="G49" s="358">
        <f>30+3735911</f>
        <v>3735941</v>
      </c>
      <c r="I49" s="38" t="s">
        <v>166</v>
      </c>
    </row>
    <row r="50" spans="1:7" s="38" customFormat="1" ht="12">
      <c r="A50" s="38" t="s">
        <v>9</v>
      </c>
      <c r="B50" s="355">
        <v>323869</v>
      </c>
      <c r="C50" s="355">
        <v>316416.21024999995</v>
      </c>
      <c r="D50" s="356">
        <v>341422.025</v>
      </c>
      <c r="E50" s="356">
        <v>365246.102</v>
      </c>
      <c r="F50" s="357">
        <v>377973</v>
      </c>
      <c r="G50" s="358">
        <v>394163</v>
      </c>
    </row>
    <row r="51" spans="1:7" s="38" customFormat="1" ht="12">
      <c r="A51" s="38" t="s">
        <v>76</v>
      </c>
      <c r="B51" s="355">
        <v>6572</v>
      </c>
      <c r="C51" s="355">
        <v>8136</v>
      </c>
      <c r="D51" s="356">
        <v>5397.96616</v>
      </c>
      <c r="E51" s="356">
        <v>5516.7282</v>
      </c>
      <c r="F51" s="357">
        <v>5518</v>
      </c>
      <c r="G51" s="358">
        <v>6363</v>
      </c>
    </row>
    <row r="52" spans="1:7" s="38" customFormat="1" ht="12">
      <c r="A52" s="38" t="s">
        <v>61</v>
      </c>
      <c r="B52" s="355">
        <v>1633961</v>
      </c>
      <c r="C52" s="355">
        <v>1636194.60566</v>
      </c>
      <c r="D52" s="356">
        <v>1648823</v>
      </c>
      <c r="E52" s="356">
        <v>1666351.28</v>
      </c>
      <c r="F52" s="357">
        <v>1641072.29644</v>
      </c>
      <c r="G52" s="358">
        <v>1680480</v>
      </c>
    </row>
    <row r="53" spans="1:9" s="38" customFormat="1" ht="12">
      <c r="A53" s="38" t="s">
        <v>62</v>
      </c>
      <c r="B53" s="359">
        <f>171+303018</f>
        <v>303189</v>
      </c>
      <c r="C53" s="359">
        <f>121+314977.21216</f>
        <v>315098.21216</v>
      </c>
      <c r="D53" s="360">
        <f>150+333285.188</f>
        <v>333435.188</v>
      </c>
      <c r="E53" s="360">
        <f>115+355293</f>
        <v>355408</v>
      </c>
      <c r="F53" s="361">
        <f>117+370346.69257</f>
        <v>370463.69257</v>
      </c>
      <c r="G53" s="362">
        <f>150+373202</f>
        <v>373352</v>
      </c>
      <c r="I53" s="38" t="s">
        <v>165</v>
      </c>
    </row>
    <row r="54" spans="1:7" s="38" customFormat="1" ht="12">
      <c r="A54" s="38" t="s">
        <v>63</v>
      </c>
      <c r="B54" s="355">
        <v>188375</v>
      </c>
      <c r="C54" s="355">
        <v>199174.84384999998</v>
      </c>
      <c r="D54" s="356">
        <v>204754.4</v>
      </c>
      <c r="E54" s="356">
        <v>216767</v>
      </c>
      <c r="F54" s="357">
        <v>224098</v>
      </c>
      <c r="G54" s="358">
        <v>228521</v>
      </c>
    </row>
    <row r="55" spans="1:9" s="38" customFormat="1" ht="12">
      <c r="A55" s="38" t="s">
        <v>77</v>
      </c>
      <c r="B55" s="359">
        <f>3119+2624+1016+32965</f>
        <v>39724</v>
      </c>
      <c r="C55" s="360">
        <f>2694+2706+0+37568.14886</f>
        <v>42968.14886</v>
      </c>
      <c r="D55" s="360">
        <f>3715+2164+0+39169</f>
        <v>45048</v>
      </c>
      <c r="E55" s="361">
        <f>3821+1795+0+43222.845</f>
        <v>48838.845</v>
      </c>
      <c r="F55" s="362">
        <f>3819+2200+1056+45959</f>
        <v>53034</v>
      </c>
      <c r="G55" s="359">
        <f>3853+2200+0+46622</f>
        <v>52675</v>
      </c>
      <c r="I55" s="38" t="s">
        <v>167</v>
      </c>
    </row>
    <row r="56" spans="1:7" s="38" customFormat="1" ht="12">
      <c r="A56" s="38" t="s">
        <v>78</v>
      </c>
      <c r="B56" s="359">
        <v>270069</v>
      </c>
      <c r="C56" s="360">
        <v>311935.1422</v>
      </c>
      <c r="D56" s="360">
        <v>315416</v>
      </c>
      <c r="E56" s="361">
        <v>342999.566</v>
      </c>
      <c r="F56" s="362">
        <v>347824</v>
      </c>
      <c r="G56" s="359">
        <v>342177</v>
      </c>
    </row>
    <row r="57" spans="1:7" s="38" customFormat="1" ht="12">
      <c r="A57" s="38" t="s">
        <v>79</v>
      </c>
      <c r="B57" s="355">
        <v>9207</v>
      </c>
      <c r="C57" s="356">
        <v>9330</v>
      </c>
      <c r="D57" s="356">
        <v>9279</v>
      </c>
      <c r="E57" s="357">
        <v>8895</v>
      </c>
      <c r="F57" s="358">
        <v>10419</v>
      </c>
      <c r="G57" s="355">
        <v>10594</v>
      </c>
    </row>
    <row r="58" spans="1:7" s="38" customFormat="1" ht="12">
      <c r="A58" s="38" t="s">
        <v>80</v>
      </c>
      <c r="B58" s="355">
        <v>7024</v>
      </c>
      <c r="C58" s="356">
        <v>2103.23574</v>
      </c>
      <c r="D58" s="356">
        <v>4858</v>
      </c>
      <c r="E58" s="357">
        <v>5896</v>
      </c>
      <c r="F58" s="358">
        <v>2557</v>
      </c>
      <c r="G58" s="355">
        <v>6271</v>
      </c>
    </row>
    <row r="59" spans="1:7" s="38" customFormat="1" ht="12">
      <c r="A59" s="53" t="s">
        <v>4</v>
      </c>
      <c r="B59" s="38">
        <f aca="true" t="shared" si="5" ref="B59:G59">SUM(B43:B58)</f>
        <v>9801403.822</v>
      </c>
      <c r="C59" s="38">
        <f t="shared" si="5"/>
        <v>9286608.7118</v>
      </c>
      <c r="D59" s="38">
        <f t="shared" si="5"/>
        <v>9854973.781750001</v>
      </c>
      <c r="E59" s="38">
        <f t="shared" si="5"/>
        <v>10144050.877929999</v>
      </c>
      <c r="F59" s="38">
        <f t="shared" si="5"/>
        <v>10386131.234320002</v>
      </c>
      <c r="G59" s="38">
        <f t="shared" si="5"/>
        <v>10650032</v>
      </c>
    </row>
    <row r="60" spans="1:7" s="65" customFormat="1" ht="12">
      <c r="A60" s="64" t="s">
        <v>29</v>
      </c>
      <c r="B60" s="66">
        <f aca="true" t="shared" si="6" ref="B60:G60">B59-B11</f>
        <v>0</v>
      </c>
      <c r="C60" s="66">
        <f t="shared" si="6"/>
        <v>0</v>
      </c>
      <c r="D60" s="66">
        <f t="shared" si="6"/>
        <v>-0.0338399987667799</v>
      </c>
      <c r="E60" s="66">
        <f t="shared" si="6"/>
        <v>-0.27180000208318233</v>
      </c>
      <c r="F60" s="66">
        <f t="shared" si="6"/>
        <v>0</v>
      </c>
      <c r="G60" s="66">
        <f t="shared" si="6"/>
        <v>0</v>
      </c>
    </row>
    <row r="61" ht="12"/>
    <row r="62" spans="1:7" s="50" customFormat="1" ht="12">
      <c r="A62" s="50" t="s">
        <v>66</v>
      </c>
      <c r="D62" s="68"/>
      <c r="G62" s="67"/>
    </row>
    <row r="63" ht="12"/>
    <row r="64" spans="1:7" s="30" customFormat="1" ht="11.25" customHeight="1">
      <c r="A64" s="46" t="s">
        <v>26</v>
      </c>
      <c r="B64" s="46">
        <f aca="true" t="shared" si="7" ref="B64:G64">B10</f>
        <v>2008</v>
      </c>
      <c r="C64" s="46">
        <f t="shared" si="7"/>
        <v>2009</v>
      </c>
      <c r="D64" s="46">
        <f t="shared" si="7"/>
        <v>2010</v>
      </c>
      <c r="E64" s="46">
        <f t="shared" si="7"/>
        <v>2011</v>
      </c>
      <c r="F64" s="46">
        <f t="shared" si="7"/>
        <v>2012</v>
      </c>
      <c r="G64" s="46">
        <f t="shared" si="7"/>
        <v>2013</v>
      </c>
    </row>
    <row r="65" spans="1:7" ht="12" customHeight="1">
      <c r="A65" s="4" t="s">
        <v>6</v>
      </c>
      <c r="B65" s="58">
        <f>leerlingen!D8</f>
        <v>598262.8655999999</v>
      </c>
      <c r="C65" s="58">
        <f>leerlingen!E8</f>
        <v>599774</v>
      </c>
      <c r="D65" s="58">
        <f>leerlingen!F8</f>
        <v>602457</v>
      </c>
      <c r="E65" s="58">
        <f>leerlingen!G8</f>
        <v>607079</v>
      </c>
      <c r="F65" s="58">
        <f>leerlingen!H8</f>
        <v>615155.1664</v>
      </c>
      <c r="G65" s="58">
        <f>leerlingen!I8</f>
        <v>624682.5711999999</v>
      </c>
    </row>
    <row r="66" spans="1:7" ht="12" customHeight="1">
      <c r="A66" s="4" t="s">
        <v>5</v>
      </c>
      <c r="B66" s="58">
        <f>leerlingen!D12</f>
        <v>28894.02</v>
      </c>
      <c r="C66" s="58">
        <f>leerlingen!E12</f>
        <v>29286</v>
      </c>
      <c r="D66" s="58">
        <f>leerlingen!F12</f>
        <v>29485</v>
      </c>
      <c r="E66" s="58">
        <f>leerlingen!G12</f>
        <v>29613</v>
      </c>
      <c r="F66" s="58">
        <f>leerlingen!H12</f>
        <v>30224</v>
      </c>
      <c r="G66" s="58">
        <f>leerlingen!I12</f>
        <v>30517.57</v>
      </c>
    </row>
    <row r="67" spans="1:7" ht="12">
      <c r="A67" s="4" t="s">
        <v>10</v>
      </c>
      <c r="B67" s="58">
        <f>leerlingen!D16</f>
        <v>445646</v>
      </c>
      <c r="C67" s="58">
        <f>leerlingen!E16</f>
        <v>444722</v>
      </c>
      <c r="D67" s="58">
        <f>leerlingen!F16</f>
        <v>442818</v>
      </c>
      <c r="E67" s="58">
        <f>leerlingen!G16</f>
        <v>441983</v>
      </c>
      <c r="F67" s="58">
        <f>leerlingen!H16</f>
        <v>438124</v>
      </c>
      <c r="G67" s="58">
        <f>leerlingen!I16</f>
        <v>434981</v>
      </c>
    </row>
    <row r="68" spans="1:7" ht="12">
      <c r="A68" s="4" t="s">
        <v>9</v>
      </c>
      <c r="B68" s="58">
        <f>leerlingen!D20</f>
        <v>18458</v>
      </c>
      <c r="C68" s="58">
        <f>leerlingen!E20</f>
        <v>18529</v>
      </c>
      <c r="D68" s="58">
        <f>leerlingen!F20</f>
        <v>18877</v>
      </c>
      <c r="E68" s="58">
        <f>leerlingen!G20</f>
        <v>19370</v>
      </c>
      <c r="F68" s="58">
        <f>leerlingen!H20</f>
        <v>19825</v>
      </c>
      <c r="G68" s="58">
        <f>leerlingen!I20</f>
        <v>20255</v>
      </c>
    </row>
    <row r="69" spans="1:7" ht="12">
      <c r="A69" s="4" t="s">
        <v>63</v>
      </c>
      <c r="B69" s="58">
        <f>leerlingen!D24</f>
        <v>165157</v>
      </c>
      <c r="C69" s="58">
        <f>leerlingen!E24</f>
        <v>168066</v>
      </c>
      <c r="D69" s="58">
        <f>leerlingen!F24</f>
        <v>167647</v>
      </c>
      <c r="E69" s="58">
        <f>leerlingen!G24</f>
        <v>170337</v>
      </c>
      <c r="F69" s="58">
        <f>leerlingen!H24</f>
        <v>171663</v>
      </c>
      <c r="G69" s="58">
        <f>leerlingen!I24</f>
        <v>173486</v>
      </c>
    </row>
    <row r="70" spans="2:7" ht="12">
      <c r="B70" s="18"/>
      <c r="C70" s="18"/>
      <c r="D70" s="18"/>
      <c r="E70" s="18"/>
      <c r="F70" s="18"/>
      <c r="G70" s="18"/>
    </row>
    <row r="71" spans="1:7" s="50" customFormat="1" ht="12">
      <c r="A71" s="50" t="s">
        <v>31</v>
      </c>
      <c r="B71" s="69"/>
      <c r="C71" s="70"/>
      <c r="D71" s="71"/>
      <c r="E71" s="72"/>
      <c r="G71" s="67"/>
    </row>
    <row r="72" spans="1:5" ht="12">
      <c r="A72" s="9"/>
      <c r="B72" s="17"/>
      <c r="C72" s="28"/>
      <c r="D72" s="26"/>
      <c r="E72" s="27"/>
    </row>
    <row r="73" spans="1:7" s="30" customFormat="1" ht="12">
      <c r="A73" s="46" t="s">
        <v>26</v>
      </c>
      <c r="B73" s="46">
        <f aca="true" t="shared" si="8" ref="B73:G73">B10</f>
        <v>2008</v>
      </c>
      <c r="C73" s="46">
        <f t="shared" si="8"/>
        <v>2009</v>
      </c>
      <c r="D73" s="46">
        <f t="shared" si="8"/>
        <v>2010</v>
      </c>
      <c r="E73" s="46">
        <f t="shared" si="8"/>
        <v>2011</v>
      </c>
      <c r="F73" s="46">
        <f t="shared" si="8"/>
        <v>2012</v>
      </c>
      <c r="G73" s="46">
        <f t="shared" si="8"/>
        <v>2013</v>
      </c>
    </row>
    <row r="74" spans="1:7" ht="12">
      <c r="A74" s="4" t="s">
        <v>6</v>
      </c>
      <c r="B74" s="73">
        <f aca="true" t="shared" si="9" ref="B74:G75">(B46/B65)*1000</f>
        <v>4675.4932669850805</v>
      </c>
      <c r="C74" s="73">
        <f t="shared" si="9"/>
        <v>4185.880297078566</v>
      </c>
      <c r="D74" s="73">
        <f t="shared" si="9"/>
        <v>4586.20516319007</v>
      </c>
      <c r="E74" s="73">
        <f t="shared" si="9"/>
        <v>4707.387773255211</v>
      </c>
      <c r="F74" s="73">
        <f t="shared" si="9"/>
        <v>4858.182395653858</v>
      </c>
      <c r="G74" s="73">
        <f t="shared" si="9"/>
        <v>5030.324431756773</v>
      </c>
    </row>
    <row r="75" spans="1:7" ht="12">
      <c r="A75" s="4" t="s">
        <v>5</v>
      </c>
      <c r="B75" s="73">
        <f t="shared" si="9"/>
        <v>13642.788369358088</v>
      </c>
      <c r="C75" s="73">
        <f t="shared" si="9"/>
        <v>13445.202725875844</v>
      </c>
      <c r="D75" s="73">
        <f t="shared" si="9"/>
        <v>14163.41919620146</v>
      </c>
      <c r="E75" s="73">
        <f t="shared" si="9"/>
        <v>14942.603586262789</v>
      </c>
      <c r="F75" s="73">
        <f t="shared" si="9"/>
        <v>15404.777660137639</v>
      </c>
      <c r="G75" s="73">
        <f t="shared" si="9"/>
        <v>15890.878598787518</v>
      </c>
    </row>
    <row r="76" spans="1:7" ht="12">
      <c r="A76" s="4" t="s">
        <v>10</v>
      </c>
      <c r="B76" s="73">
        <f aca="true" t="shared" si="10" ref="B76:G77">(B49/B67)*1000</f>
        <v>8124.2555750528445</v>
      </c>
      <c r="C76" s="73">
        <f t="shared" si="10"/>
        <v>7517.85294896587</v>
      </c>
      <c r="D76" s="73">
        <f t="shared" si="10"/>
        <v>8081.499550605439</v>
      </c>
      <c r="E76" s="73">
        <f t="shared" si="10"/>
        <v>8243.68110311935</v>
      </c>
      <c r="F76" s="73">
        <f t="shared" si="10"/>
        <v>8473.783677680292</v>
      </c>
      <c r="G76" s="73">
        <f t="shared" si="10"/>
        <v>8588.745255539898</v>
      </c>
    </row>
    <row r="77" spans="1:7" ht="12">
      <c r="A77" s="4" t="s">
        <v>9</v>
      </c>
      <c r="B77" s="73">
        <f t="shared" si="10"/>
        <v>17546.267201213566</v>
      </c>
      <c r="C77" s="73">
        <f t="shared" si="10"/>
        <v>17076.80987910842</v>
      </c>
      <c r="D77" s="73">
        <f t="shared" si="10"/>
        <v>18086.667637866187</v>
      </c>
      <c r="E77" s="73">
        <f t="shared" si="10"/>
        <v>18856.277852348994</v>
      </c>
      <c r="F77" s="73">
        <f t="shared" si="10"/>
        <v>19065.47288776797</v>
      </c>
      <c r="G77" s="73">
        <f t="shared" si="10"/>
        <v>19460.034559368058</v>
      </c>
    </row>
    <row r="78" spans="1:7" ht="12">
      <c r="A78" s="4" t="s">
        <v>63</v>
      </c>
      <c r="B78" s="73">
        <f aca="true" t="shared" si="11" ref="B78:G78">(B54/B69)*1000</f>
        <v>1140.5813861961649</v>
      </c>
      <c r="C78" s="73">
        <f t="shared" si="11"/>
        <v>1185.0989721299966</v>
      </c>
      <c r="D78" s="73">
        <f t="shared" si="11"/>
        <v>1221.3424636289344</v>
      </c>
      <c r="E78" s="73">
        <f t="shared" si="11"/>
        <v>1272.5773026412348</v>
      </c>
      <c r="F78" s="73">
        <f t="shared" si="11"/>
        <v>1305.4531261832778</v>
      </c>
      <c r="G78" s="73">
        <f t="shared" si="11"/>
        <v>1317.2302087776536</v>
      </c>
    </row>
    <row r="79" ht="12"/>
    <row r="80" ht="12"/>
    <row r="81" spans="1:7" s="7" customFormat="1" ht="12">
      <c r="A81" s="6" t="s">
        <v>32</v>
      </c>
      <c r="B81" s="6"/>
      <c r="C81" s="6"/>
      <c r="D81" s="6"/>
      <c r="E81" s="6"/>
      <c r="F81" s="6"/>
      <c r="G81" s="6"/>
    </row>
    <row r="82" spans="9:10" ht="12">
      <c r="I82" s="11"/>
      <c r="J82" s="11"/>
    </row>
    <row r="83" spans="1:10" ht="12">
      <c r="A83" s="30" t="s">
        <v>67</v>
      </c>
      <c r="I83" s="11"/>
      <c r="J83" s="11"/>
    </row>
    <row r="84" spans="9:10" ht="12">
      <c r="I84" s="11"/>
      <c r="J84" s="11"/>
    </row>
    <row r="85" spans="1:10" s="50" customFormat="1" ht="12">
      <c r="A85" s="50" t="s">
        <v>33</v>
      </c>
      <c r="G85" s="67"/>
      <c r="I85" s="68"/>
      <c r="J85" s="68"/>
    </row>
    <row r="86" spans="9:10" ht="12">
      <c r="I86" s="11"/>
      <c r="J86" s="11"/>
    </row>
    <row r="87" spans="2:10" s="30" customFormat="1" ht="12">
      <c r="B87" s="36">
        <f aca="true" t="shared" si="12" ref="B87:G87">B10</f>
        <v>2008</v>
      </c>
      <c r="C87" s="36">
        <f t="shared" si="12"/>
        <v>2009</v>
      </c>
      <c r="D87" s="36">
        <f t="shared" si="12"/>
        <v>2010</v>
      </c>
      <c r="E87" s="36">
        <f t="shared" si="12"/>
        <v>2011</v>
      </c>
      <c r="F87" s="36">
        <f t="shared" si="12"/>
        <v>2012</v>
      </c>
      <c r="G87" s="47">
        <f t="shared" si="12"/>
        <v>2013</v>
      </c>
      <c r="I87" s="46"/>
      <c r="J87" s="46"/>
    </row>
    <row r="88" spans="1:10" ht="12">
      <c r="A88" s="4" t="s">
        <v>0</v>
      </c>
      <c r="B88" s="359">
        <v>421793</v>
      </c>
      <c r="C88" s="359">
        <v>386269.93502</v>
      </c>
      <c r="D88" s="359">
        <v>418705</v>
      </c>
      <c r="E88" s="359">
        <v>438585.262</v>
      </c>
      <c r="F88" s="359">
        <v>458281</v>
      </c>
      <c r="G88" s="360">
        <v>497751</v>
      </c>
      <c r="I88" s="11"/>
      <c r="J88" s="11"/>
    </row>
    <row r="89" spans="1:10" ht="12">
      <c r="A89" s="4" t="s">
        <v>2</v>
      </c>
      <c r="B89" s="359">
        <v>640008</v>
      </c>
      <c r="C89" s="359">
        <v>589689.58534</v>
      </c>
      <c r="D89" s="359">
        <v>642845.404</v>
      </c>
      <c r="E89" s="359">
        <v>665135</v>
      </c>
      <c r="F89" s="359">
        <v>701255</v>
      </c>
      <c r="G89" s="360">
        <v>740442</v>
      </c>
      <c r="I89" s="11"/>
      <c r="J89" s="11"/>
    </row>
    <row r="90" spans="1:10" ht="12">
      <c r="A90" s="4" t="s">
        <v>1</v>
      </c>
      <c r="B90" s="359">
        <v>1733513</v>
      </c>
      <c r="C90" s="359">
        <v>1532762.64894</v>
      </c>
      <c r="D90" s="359">
        <v>1699583</v>
      </c>
      <c r="E90" s="359">
        <v>1752164</v>
      </c>
      <c r="F90" s="359">
        <v>1827221</v>
      </c>
      <c r="G90" s="360">
        <v>1903794</v>
      </c>
      <c r="I90" s="11"/>
      <c r="J90" s="11"/>
    </row>
    <row r="91" spans="1:10" ht="12">
      <c r="A91" s="4" t="s">
        <v>7</v>
      </c>
      <c r="B91" s="359">
        <v>1860</v>
      </c>
      <c r="C91" s="359">
        <v>1860</v>
      </c>
      <c r="D91" s="359">
        <v>1858</v>
      </c>
      <c r="E91" s="359">
        <v>1872</v>
      </c>
      <c r="F91" s="359">
        <v>1779</v>
      </c>
      <c r="G91" s="360">
        <v>369</v>
      </c>
      <c r="I91" s="11"/>
      <c r="J91" s="11"/>
    </row>
    <row r="92" spans="1:10" ht="12">
      <c r="A92" s="76" t="s">
        <v>4</v>
      </c>
      <c r="B92" s="38">
        <f aca="true" t="shared" si="13" ref="B92:G92">SUM(B88:B91)</f>
        <v>2797174</v>
      </c>
      <c r="C92" s="38">
        <f t="shared" si="13"/>
        <v>2510582.1693</v>
      </c>
      <c r="D92" s="38">
        <f t="shared" si="13"/>
        <v>2762991.404</v>
      </c>
      <c r="E92" s="38">
        <f t="shared" si="13"/>
        <v>2857756.262</v>
      </c>
      <c r="F92" s="38">
        <f t="shared" si="13"/>
        <v>2988536</v>
      </c>
      <c r="G92" s="58">
        <f t="shared" si="13"/>
        <v>3142356</v>
      </c>
      <c r="I92" s="11"/>
      <c r="J92" s="11"/>
    </row>
    <row r="93" spans="1:7" s="65" customFormat="1" ht="12">
      <c r="A93" s="64" t="s">
        <v>29</v>
      </c>
      <c r="B93" s="66">
        <f aca="true" t="shared" si="14" ref="B93:G93">B92-B46</f>
        <v>0</v>
      </c>
      <c r="C93" s="66">
        <f t="shared" si="14"/>
        <v>0</v>
      </c>
      <c r="D93" s="66">
        <f t="shared" si="14"/>
        <v>0</v>
      </c>
      <c r="E93" s="66">
        <f t="shared" si="14"/>
        <v>0</v>
      </c>
      <c r="F93" s="66">
        <f t="shared" si="14"/>
        <v>0</v>
      </c>
      <c r="G93" s="66">
        <f t="shared" si="14"/>
        <v>0</v>
      </c>
    </row>
    <row r="94" spans="2:10" ht="12">
      <c r="B94" s="24"/>
      <c r="C94" s="24"/>
      <c r="D94" s="24"/>
      <c r="E94" s="24"/>
      <c r="F94" s="24"/>
      <c r="G94" s="25"/>
      <c r="I94" s="11"/>
      <c r="J94" s="11"/>
    </row>
    <row r="95" spans="1:10" s="50" customFormat="1" ht="12">
      <c r="A95" s="50" t="s">
        <v>34</v>
      </c>
      <c r="B95" s="74"/>
      <c r="C95" s="74"/>
      <c r="D95" s="74"/>
      <c r="E95" s="74"/>
      <c r="F95" s="74"/>
      <c r="G95" s="75"/>
      <c r="I95" s="68"/>
      <c r="J95" s="68"/>
    </row>
    <row r="96" spans="2:10" ht="12">
      <c r="B96" s="24"/>
      <c r="C96" s="24"/>
      <c r="D96" s="24"/>
      <c r="E96" s="24"/>
      <c r="F96" s="24"/>
      <c r="G96" s="25"/>
      <c r="I96" s="11"/>
      <c r="J96" s="11"/>
    </row>
    <row r="97" spans="2:10" s="30" customFormat="1" ht="12">
      <c r="B97" s="36">
        <f aca="true" t="shared" si="15" ref="B97:G97">B10</f>
        <v>2008</v>
      </c>
      <c r="C97" s="36">
        <f t="shared" si="15"/>
        <v>2009</v>
      </c>
      <c r="D97" s="36">
        <f t="shared" si="15"/>
        <v>2010</v>
      </c>
      <c r="E97" s="36">
        <f t="shared" si="15"/>
        <v>2011</v>
      </c>
      <c r="F97" s="36">
        <f t="shared" si="15"/>
        <v>2012</v>
      </c>
      <c r="G97" s="47">
        <f t="shared" si="15"/>
        <v>2013</v>
      </c>
      <c r="I97" s="46"/>
      <c r="J97" s="46"/>
    </row>
    <row r="98" spans="1:10" ht="11.25">
      <c r="A98" s="4" t="s">
        <v>35</v>
      </c>
      <c r="B98" s="359">
        <v>2094569</v>
      </c>
      <c r="C98" s="359">
        <v>2158429.1693</v>
      </c>
      <c r="D98" s="359">
        <v>2226841.404</v>
      </c>
      <c r="E98" s="359">
        <v>2308475.262</v>
      </c>
      <c r="F98" s="359">
        <v>2424405</v>
      </c>
      <c r="G98" s="360">
        <v>2548119</v>
      </c>
      <c r="I98" s="11"/>
      <c r="J98" s="11"/>
    </row>
    <row r="99" spans="1:10" ht="11.25">
      <c r="A99" s="4" t="s">
        <v>36</v>
      </c>
      <c r="B99" s="359">
        <v>517246</v>
      </c>
      <c r="C99" s="359">
        <v>253070</v>
      </c>
      <c r="D99" s="359">
        <v>420705</v>
      </c>
      <c r="E99" s="359">
        <v>421938</v>
      </c>
      <c r="F99" s="359">
        <v>431641</v>
      </c>
      <c r="G99" s="360">
        <v>443005</v>
      </c>
      <c r="I99" s="11"/>
      <c r="J99" s="11"/>
    </row>
    <row r="100" spans="1:10" ht="11.25">
      <c r="A100" s="4" t="s">
        <v>8</v>
      </c>
      <c r="B100" s="359">
        <v>185359</v>
      </c>
      <c r="C100" s="359">
        <v>99083</v>
      </c>
      <c r="D100" s="359">
        <v>115445</v>
      </c>
      <c r="E100" s="359">
        <v>127343</v>
      </c>
      <c r="F100" s="359">
        <v>132490</v>
      </c>
      <c r="G100" s="360">
        <v>151232</v>
      </c>
      <c r="I100" s="11"/>
      <c r="J100" s="11"/>
    </row>
    <row r="101" spans="1:10" ht="11.25">
      <c r="A101" s="76" t="s">
        <v>4</v>
      </c>
      <c r="B101" s="38">
        <f aca="true" t="shared" si="16" ref="B101:G101">SUM(B98:B100)</f>
        <v>2797174</v>
      </c>
      <c r="C101" s="38">
        <f t="shared" si="16"/>
        <v>2510582.1693</v>
      </c>
      <c r="D101" s="38">
        <f t="shared" si="16"/>
        <v>2762991.404</v>
      </c>
      <c r="E101" s="38">
        <f t="shared" si="16"/>
        <v>2857756.262</v>
      </c>
      <c r="F101" s="38">
        <f t="shared" si="16"/>
        <v>2988536</v>
      </c>
      <c r="G101" s="38">
        <f t="shared" si="16"/>
        <v>3142356</v>
      </c>
      <c r="I101" s="11"/>
      <c r="J101" s="11"/>
    </row>
    <row r="102" spans="1:7" s="65" customFormat="1" ht="11.25">
      <c r="A102" s="64" t="s">
        <v>29</v>
      </c>
      <c r="B102" s="66">
        <f aca="true" t="shared" si="17" ref="B102:G102">B101-B46</f>
        <v>0</v>
      </c>
      <c r="C102" s="66">
        <f t="shared" si="17"/>
        <v>0</v>
      </c>
      <c r="D102" s="66">
        <f t="shared" si="17"/>
        <v>0</v>
      </c>
      <c r="E102" s="66">
        <f t="shared" si="17"/>
        <v>0</v>
      </c>
      <c r="F102" s="66">
        <f t="shared" si="17"/>
        <v>0</v>
      </c>
      <c r="G102" s="66">
        <f t="shared" si="17"/>
        <v>0</v>
      </c>
    </row>
    <row r="103" spans="9:10" ht="11.25">
      <c r="I103" s="11"/>
      <c r="J103" s="11"/>
    </row>
    <row r="105" ht="12">
      <c r="A105" s="30" t="s">
        <v>68</v>
      </c>
    </row>
    <row r="107" spans="1:7" s="50" customFormat="1" ht="11.25">
      <c r="A107" s="50" t="s">
        <v>33</v>
      </c>
      <c r="G107" s="67"/>
    </row>
    <row r="108" ht="11.25">
      <c r="A108" s="23"/>
    </row>
    <row r="109" spans="2:10" s="30" customFormat="1" ht="12">
      <c r="B109" s="36">
        <f aca="true" t="shared" si="18" ref="B109:G109">B10</f>
        <v>2008</v>
      </c>
      <c r="C109" s="36">
        <f t="shared" si="18"/>
        <v>2009</v>
      </c>
      <c r="D109" s="36">
        <f t="shared" si="18"/>
        <v>2010</v>
      </c>
      <c r="E109" s="36">
        <f t="shared" si="18"/>
        <v>2011</v>
      </c>
      <c r="F109" s="36">
        <f t="shared" si="18"/>
        <v>2012</v>
      </c>
      <c r="G109" s="47">
        <f t="shared" si="18"/>
        <v>2013</v>
      </c>
      <c r="H109" s="36"/>
      <c r="I109" s="36"/>
      <c r="J109" s="36"/>
    </row>
    <row r="110" spans="1:7" ht="11.25">
      <c r="A110" s="4" t="s">
        <v>0</v>
      </c>
      <c r="B110" s="359">
        <v>119550</v>
      </c>
      <c r="C110" s="359">
        <v>120436.29425</v>
      </c>
      <c r="D110" s="359">
        <v>129846.147</v>
      </c>
      <c r="E110" s="359">
        <v>139591.40600000002</v>
      </c>
      <c r="F110" s="359">
        <v>145107</v>
      </c>
      <c r="G110" s="360">
        <v>151885</v>
      </c>
    </row>
    <row r="111" spans="1:7" ht="11.25">
      <c r="A111" s="4" t="s">
        <v>2</v>
      </c>
      <c r="B111" s="359">
        <v>53002</v>
      </c>
      <c r="C111" s="359">
        <v>54892.63537</v>
      </c>
      <c r="D111" s="359">
        <v>56463.268</v>
      </c>
      <c r="E111" s="359">
        <v>61135</v>
      </c>
      <c r="F111" s="359">
        <v>68644</v>
      </c>
      <c r="G111" s="360">
        <v>72006</v>
      </c>
    </row>
    <row r="112" spans="1:7" ht="11.25">
      <c r="A112" s="4" t="s">
        <v>1</v>
      </c>
      <c r="B112" s="359">
        <v>221643</v>
      </c>
      <c r="C112" s="359">
        <v>218427.27741</v>
      </c>
      <c r="D112" s="359">
        <v>231299</v>
      </c>
      <c r="E112" s="359">
        <v>241768.914</v>
      </c>
      <c r="F112" s="359">
        <v>251843</v>
      </c>
      <c r="G112" s="360">
        <v>261060</v>
      </c>
    </row>
    <row r="113" spans="1:7" ht="11.25">
      <c r="A113" s="4" t="s">
        <v>7</v>
      </c>
      <c r="B113" s="359">
        <v>0</v>
      </c>
      <c r="C113" s="359">
        <v>0</v>
      </c>
      <c r="D113" s="359">
        <v>0</v>
      </c>
      <c r="E113" s="359">
        <v>0</v>
      </c>
      <c r="F113" s="359">
        <v>0</v>
      </c>
      <c r="G113" s="359">
        <v>0</v>
      </c>
    </row>
    <row r="114" spans="1:7" ht="11.25">
      <c r="A114" s="76" t="s">
        <v>4</v>
      </c>
      <c r="B114" s="38">
        <f aca="true" t="shared" si="19" ref="B114:G114">SUM(B110:B113)</f>
        <v>394195</v>
      </c>
      <c r="C114" s="38">
        <f t="shared" si="19"/>
        <v>393756.20703000005</v>
      </c>
      <c r="D114" s="38">
        <f t="shared" si="19"/>
        <v>417608.415</v>
      </c>
      <c r="E114" s="38">
        <f t="shared" si="19"/>
        <v>442495.32</v>
      </c>
      <c r="F114" s="38">
        <f t="shared" si="19"/>
        <v>465594</v>
      </c>
      <c r="G114" s="58">
        <f t="shared" si="19"/>
        <v>484951</v>
      </c>
    </row>
    <row r="115" spans="1:7" s="65" customFormat="1" ht="11.25">
      <c r="A115" s="64" t="s">
        <v>29</v>
      </c>
      <c r="B115" s="66">
        <f aca="true" t="shared" si="20" ref="B115:G115">B114-B47</f>
        <v>0</v>
      </c>
      <c r="C115" s="66">
        <f t="shared" si="20"/>
        <v>0</v>
      </c>
      <c r="D115" s="66">
        <f t="shared" si="20"/>
        <v>0</v>
      </c>
      <c r="E115" s="66">
        <f t="shared" si="20"/>
        <v>0</v>
      </c>
      <c r="F115" s="66">
        <f t="shared" si="20"/>
        <v>0</v>
      </c>
      <c r="G115" s="66">
        <f t="shared" si="20"/>
        <v>0</v>
      </c>
    </row>
    <row r="116" spans="1:7" s="58" customFormat="1" ht="11.25">
      <c r="A116" s="54"/>
      <c r="B116" s="77"/>
      <c r="C116" s="77"/>
      <c r="D116" s="77"/>
      <c r="E116" s="77"/>
      <c r="F116" s="77"/>
      <c r="G116" s="77"/>
    </row>
    <row r="117" spans="1:10" s="50" customFormat="1" ht="11.25">
      <c r="A117" s="50" t="s">
        <v>34</v>
      </c>
      <c r="B117" s="74"/>
      <c r="C117" s="74"/>
      <c r="D117" s="74"/>
      <c r="E117" s="74"/>
      <c r="F117" s="74"/>
      <c r="G117" s="75"/>
      <c r="I117" s="68"/>
      <c r="J117" s="68"/>
    </row>
    <row r="118" spans="1:6" s="5" customFormat="1" ht="12">
      <c r="A118" s="30"/>
      <c r="B118" s="4"/>
      <c r="C118" s="4"/>
      <c r="D118" s="4"/>
      <c r="E118" s="4"/>
      <c r="F118" s="4"/>
    </row>
    <row r="119" spans="1:7" s="8" customFormat="1" ht="12">
      <c r="A119" s="30"/>
      <c r="B119" s="36">
        <f aca="true" t="shared" si="21" ref="B119:G119">B10</f>
        <v>2008</v>
      </c>
      <c r="C119" s="36">
        <f t="shared" si="21"/>
        <v>2009</v>
      </c>
      <c r="D119" s="36">
        <f t="shared" si="21"/>
        <v>2010</v>
      </c>
      <c r="E119" s="36">
        <f t="shared" si="21"/>
        <v>2011</v>
      </c>
      <c r="F119" s="36">
        <f t="shared" si="21"/>
        <v>2012</v>
      </c>
      <c r="G119" s="47">
        <f t="shared" si="21"/>
        <v>2013</v>
      </c>
    </row>
    <row r="120" spans="1:7" s="5" customFormat="1" ht="11.25">
      <c r="A120" s="4" t="s">
        <v>35</v>
      </c>
      <c r="B120" s="359">
        <v>338020</v>
      </c>
      <c r="C120" s="359">
        <v>360135.20703000005</v>
      </c>
      <c r="D120" s="359">
        <v>376232.415</v>
      </c>
      <c r="E120" s="359">
        <v>394686.31999999995</v>
      </c>
      <c r="F120" s="359">
        <v>412155</v>
      </c>
      <c r="G120" s="360">
        <v>427970</v>
      </c>
    </row>
    <row r="121" spans="1:7" s="5" customFormat="1" ht="11.25">
      <c r="A121" s="4" t="s">
        <v>36</v>
      </c>
      <c r="B121" s="359">
        <v>44534</v>
      </c>
      <c r="C121" s="359">
        <v>22554</v>
      </c>
      <c r="D121" s="359">
        <v>37785</v>
      </c>
      <c r="E121" s="359">
        <v>37892</v>
      </c>
      <c r="F121" s="359">
        <v>38965</v>
      </c>
      <c r="G121" s="360">
        <v>40143</v>
      </c>
    </row>
    <row r="122" spans="1:7" s="5" customFormat="1" ht="11.25">
      <c r="A122" s="4" t="s">
        <v>8</v>
      </c>
      <c r="B122" s="359">
        <v>11641</v>
      </c>
      <c r="C122" s="359">
        <v>11067</v>
      </c>
      <c r="D122" s="359">
        <v>3591</v>
      </c>
      <c r="E122" s="359">
        <v>9917</v>
      </c>
      <c r="F122" s="359">
        <v>14474</v>
      </c>
      <c r="G122" s="360">
        <v>16838</v>
      </c>
    </row>
    <row r="123" spans="1:7" s="5" customFormat="1" ht="11.25">
      <c r="A123" s="76" t="s">
        <v>4</v>
      </c>
      <c r="B123" s="38">
        <f aca="true" t="shared" si="22" ref="B123:G123">SUM(B120:B122)</f>
        <v>394195</v>
      </c>
      <c r="C123" s="38">
        <f t="shared" si="22"/>
        <v>393756.20703000005</v>
      </c>
      <c r="D123" s="38">
        <f t="shared" si="22"/>
        <v>417608.415</v>
      </c>
      <c r="E123" s="38">
        <f t="shared" si="22"/>
        <v>442495.31999999995</v>
      </c>
      <c r="F123" s="38">
        <f t="shared" si="22"/>
        <v>465594</v>
      </c>
      <c r="G123" s="38">
        <f t="shared" si="22"/>
        <v>484951</v>
      </c>
    </row>
    <row r="124" spans="1:7" s="65" customFormat="1" ht="11.25">
      <c r="A124" s="64" t="s">
        <v>29</v>
      </c>
      <c r="B124" s="66">
        <f aca="true" t="shared" si="23" ref="B124:G124">B123-B47</f>
        <v>0</v>
      </c>
      <c r="C124" s="66">
        <f t="shared" si="23"/>
        <v>0</v>
      </c>
      <c r="D124" s="66">
        <f t="shared" si="23"/>
        <v>0</v>
      </c>
      <c r="E124" s="66">
        <f t="shared" si="23"/>
        <v>0</v>
      </c>
      <c r="F124" s="66">
        <f t="shared" si="23"/>
        <v>0</v>
      </c>
      <c r="G124" s="66">
        <f t="shared" si="23"/>
        <v>0</v>
      </c>
    </row>
    <row r="127" ht="12">
      <c r="A127" s="30" t="s">
        <v>27</v>
      </c>
    </row>
    <row r="129" spans="1:7" s="50" customFormat="1" ht="11.25">
      <c r="A129" s="50" t="s">
        <v>33</v>
      </c>
      <c r="G129" s="67"/>
    </row>
    <row r="130" ht="11.25">
      <c r="A130" s="23"/>
    </row>
    <row r="131" spans="2:10" s="30" customFormat="1" ht="12">
      <c r="B131" s="36">
        <f aca="true" t="shared" si="24" ref="B131:G131">B10</f>
        <v>2008</v>
      </c>
      <c r="C131" s="36">
        <f t="shared" si="24"/>
        <v>2009</v>
      </c>
      <c r="D131" s="36">
        <f t="shared" si="24"/>
        <v>2010</v>
      </c>
      <c r="E131" s="36">
        <f t="shared" si="24"/>
        <v>2011</v>
      </c>
      <c r="F131" s="36">
        <f t="shared" si="24"/>
        <v>2012</v>
      </c>
      <c r="G131" s="36">
        <f t="shared" si="24"/>
        <v>2013</v>
      </c>
      <c r="H131" s="36"/>
      <c r="I131" s="36"/>
      <c r="J131" s="36"/>
    </row>
    <row r="132" spans="1:7" ht="11.25">
      <c r="A132" s="4" t="s">
        <v>0</v>
      </c>
      <c r="B132" s="359">
        <v>0</v>
      </c>
      <c r="C132" s="359">
        <v>0</v>
      </c>
      <c r="D132" s="359">
        <v>1370</v>
      </c>
      <c r="E132" s="359">
        <v>1435</v>
      </c>
      <c r="F132" s="359">
        <v>1472</v>
      </c>
      <c r="G132" s="360">
        <v>1488</v>
      </c>
    </row>
    <row r="133" spans="1:7" ht="11.25">
      <c r="A133" s="4" t="s">
        <v>2</v>
      </c>
      <c r="B133" s="359">
        <v>0</v>
      </c>
      <c r="C133" s="359">
        <v>0</v>
      </c>
      <c r="D133" s="359">
        <v>0</v>
      </c>
      <c r="E133" s="359">
        <v>0</v>
      </c>
      <c r="F133" s="359">
        <v>0</v>
      </c>
      <c r="G133" s="359">
        <v>0</v>
      </c>
    </row>
    <row r="134" spans="1:7" ht="11.25">
      <c r="A134" s="4" t="s">
        <v>1</v>
      </c>
      <c r="B134" s="359">
        <v>0</v>
      </c>
      <c r="C134" s="359">
        <v>0</v>
      </c>
      <c r="D134" s="359">
        <v>0</v>
      </c>
      <c r="E134" s="359">
        <v>0</v>
      </c>
      <c r="F134" s="359">
        <v>0</v>
      </c>
      <c r="G134" s="359">
        <v>0</v>
      </c>
    </row>
    <row r="135" spans="1:7" ht="11.25">
      <c r="A135" s="4" t="s">
        <v>7</v>
      </c>
      <c r="B135" s="359">
        <v>4930</v>
      </c>
      <c r="C135" s="359">
        <v>5042</v>
      </c>
      <c r="D135" s="359">
        <v>4057</v>
      </c>
      <c r="E135" s="359">
        <v>4145</v>
      </c>
      <c r="F135" s="359">
        <v>4145</v>
      </c>
      <c r="G135" s="359">
        <v>4145</v>
      </c>
    </row>
    <row r="136" spans="1:7" ht="11.25">
      <c r="A136" s="76" t="s">
        <v>4</v>
      </c>
      <c r="B136" s="38">
        <f aca="true" t="shared" si="25" ref="B136:G136">SUM(B132:B135)</f>
        <v>4930</v>
      </c>
      <c r="C136" s="38">
        <f t="shared" si="25"/>
        <v>5042</v>
      </c>
      <c r="D136" s="38">
        <f t="shared" si="25"/>
        <v>5427</v>
      </c>
      <c r="E136" s="38">
        <f t="shared" si="25"/>
        <v>5580</v>
      </c>
      <c r="F136" s="38">
        <f t="shared" si="25"/>
        <v>5617</v>
      </c>
      <c r="G136" s="58">
        <f t="shared" si="25"/>
        <v>5633</v>
      </c>
    </row>
    <row r="137" spans="1:7" s="65" customFormat="1" ht="11.25">
      <c r="A137" s="64" t="s">
        <v>29</v>
      </c>
      <c r="B137" s="66">
        <f aca="true" t="shared" si="26" ref="B137:G137">B136-B48</f>
        <v>0</v>
      </c>
      <c r="C137" s="66">
        <f t="shared" si="26"/>
        <v>0</v>
      </c>
      <c r="D137" s="66">
        <f t="shared" si="26"/>
        <v>0</v>
      </c>
      <c r="E137" s="66">
        <f t="shared" si="26"/>
        <v>0</v>
      </c>
      <c r="F137" s="66">
        <f t="shared" si="26"/>
        <v>0</v>
      </c>
      <c r="G137" s="66">
        <f t="shared" si="26"/>
        <v>0</v>
      </c>
    </row>
    <row r="138" spans="1:7" s="58" customFormat="1" ht="11.25">
      <c r="A138" s="54"/>
      <c r="B138" s="77"/>
      <c r="C138" s="77"/>
      <c r="D138" s="77"/>
      <c r="E138" s="77"/>
      <c r="F138" s="77"/>
      <c r="G138" s="77"/>
    </row>
    <row r="139" spans="1:10" s="50" customFormat="1" ht="11.25">
      <c r="A139" s="50" t="s">
        <v>34</v>
      </c>
      <c r="B139" s="74"/>
      <c r="C139" s="74"/>
      <c r="D139" s="74"/>
      <c r="E139" s="74"/>
      <c r="F139" s="74"/>
      <c r="G139" s="75"/>
      <c r="I139" s="68"/>
      <c r="J139" s="68"/>
    </row>
    <row r="140" spans="1:6" s="5" customFormat="1" ht="12">
      <c r="A140" s="30"/>
      <c r="B140" s="4"/>
      <c r="C140" s="4"/>
      <c r="D140" s="4"/>
      <c r="E140" s="4"/>
      <c r="F140" s="4"/>
    </row>
    <row r="141" spans="1:7" s="8" customFormat="1" ht="12">
      <c r="A141" s="30"/>
      <c r="B141" s="36">
        <f aca="true" t="shared" si="27" ref="B141:G141">B10</f>
        <v>2008</v>
      </c>
      <c r="C141" s="36">
        <f t="shared" si="27"/>
        <v>2009</v>
      </c>
      <c r="D141" s="36">
        <f t="shared" si="27"/>
        <v>2010</v>
      </c>
      <c r="E141" s="36">
        <f t="shared" si="27"/>
        <v>2011</v>
      </c>
      <c r="F141" s="36">
        <f t="shared" si="27"/>
        <v>2012</v>
      </c>
      <c r="G141" s="36">
        <f t="shared" si="27"/>
        <v>2013</v>
      </c>
    </row>
    <row r="142" spans="1:7" s="5" customFormat="1" ht="11.25">
      <c r="A142" s="4" t="s">
        <v>35</v>
      </c>
      <c r="B142" s="359">
        <v>0</v>
      </c>
      <c r="C142" s="359">
        <v>0</v>
      </c>
      <c r="D142" s="359">
        <v>0</v>
      </c>
      <c r="E142" s="359">
        <v>0</v>
      </c>
      <c r="F142" s="359">
        <v>0</v>
      </c>
      <c r="G142" s="359">
        <v>0</v>
      </c>
    </row>
    <row r="143" spans="1:7" s="5" customFormat="1" ht="11.25">
      <c r="A143" s="4" t="s">
        <v>36</v>
      </c>
      <c r="B143" s="359">
        <v>4930</v>
      </c>
      <c r="C143" s="359">
        <v>5042</v>
      </c>
      <c r="D143" s="359">
        <v>5427</v>
      </c>
      <c r="E143" s="359">
        <v>5580</v>
      </c>
      <c r="F143" s="359">
        <v>5617</v>
      </c>
      <c r="G143" s="360">
        <v>5633</v>
      </c>
    </row>
    <row r="144" spans="1:7" s="5" customFormat="1" ht="11.25">
      <c r="A144" s="4" t="s">
        <v>8</v>
      </c>
      <c r="B144" s="359">
        <v>0</v>
      </c>
      <c r="C144" s="359">
        <v>0</v>
      </c>
      <c r="D144" s="359">
        <v>0</v>
      </c>
      <c r="E144" s="359">
        <v>0</v>
      </c>
      <c r="F144" s="359">
        <v>0</v>
      </c>
      <c r="G144" s="359">
        <v>0</v>
      </c>
    </row>
    <row r="145" spans="1:7" s="5" customFormat="1" ht="11.25">
      <c r="A145" s="76" t="s">
        <v>4</v>
      </c>
      <c r="B145" s="38">
        <f aca="true" t="shared" si="28" ref="B145:G145">SUM(B142:B144)</f>
        <v>4930</v>
      </c>
      <c r="C145" s="38">
        <f t="shared" si="28"/>
        <v>5042</v>
      </c>
      <c r="D145" s="38">
        <f t="shared" si="28"/>
        <v>5427</v>
      </c>
      <c r="E145" s="38">
        <f t="shared" si="28"/>
        <v>5580</v>
      </c>
      <c r="F145" s="38">
        <f t="shared" si="28"/>
        <v>5617</v>
      </c>
      <c r="G145" s="38">
        <f t="shared" si="28"/>
        <v>5633</v>
      </c>
    </row>
    <row r="146" spans="1:7" s="65" customFormat="1" ht="11.25">
      <c r="A146" s="64" t="s">
        <v>29</v>
      </c>
      <c r="B146" s="66">
        <f aca="true" t="shared" si="29" ref="B146:G146">B145-B48</f>
        <v>0</v>
      </c>
      <c r="C146" s="66">
        <f t="shared" si="29"/>
        <v>0</v>
      </c>
      <c r="D146" s="66">
        <f t="shared" si="29"/>
        <v>0</v>
      </c>
      <c r="E146" s="66">
        <f t="shared" si="29"/>
        <v>0</v>
      </c>
      <c r="F146" s="66">
        <f t="shared" si="29"/>
        <v>0</v>
      </c>
      <c r="G146" s="66">
        <f t="shared" si="29"/>
        <v>0</v>
      </c>
    </row>
    <row r="149" spans="1:7" s="7" customFormat="1" ht="12">
      <c r="A149" s="6" t="s">
        <v>11</v>
      </c>
      <c r="B149" s="6"/>
      <c r="C149" s="6"/>
      <c r="D149" s="6"/>
      <c r="E149" s="6"/>
      <c r="F149" s="6"/>
      <c r="G149" s="6"/>
    </row>
    <row r="150" spans="9:10" ht="11.25">
      <c r="I150" s="11"/>
      <c r="J150" s="11"/>
    </row>
    <row r="151" spans="1:10" ht="12">
      <c r="A151" s="30" t="s">
        <v>69</v>
      </c>
      <c r="I151" s="11"/>
      <c r="J151" s="11"/>
    </row>
    <row r="152" spans="9:10" ht="11.25">
      <c r="I152" s="11"/>
      <c r="J152" s="11"/>
    </row>
    <row r="153" spans="1:10" s="50" customFormat="1" ht="11.25">
      <c r="A153" s="50" t="s">
        <v>33</v>
      </c>
      <c r="G153" s="67"/>
      <c r="I153" s="68"/>
      <c r="J153" s="68"/>
    </row>
    <row r="154" spans="9:10" ht="11.25">
      <c r="I154" s="11"/>
      <c r="J154" s="11"/>
    </row>
    <row r="155" spans="1:7" s="8" customFormat="1" ht="12">
      <c r="A155" s="30"/>
      <c r="B155" s="36">
        <f aca="true" t="shared" si="30" ref="B155:G155">B10</f>
        <v>2008</v>
      </c>
      <c r="C155" s="36">
        <f t="shared" si="30"/>
        <v>2009</v>
      </c>
      <c r="D155" s="36">
        <f t="shared" si="30"/>
        <v>2010</v>
      </c>
      <c r="E155" s="36">
        <f t="shared" si="30"/>
        <v>2011</v>
      </c>
      <c r="F155" s="36">
        <f t="shared" si="30"/>
        <v>2012</v>
      </c>
      <c r="G155" s="47">
        <f t="shared" si="30"/>
        <v>2013</v>
      </c>
    </row>
    <row r="156" spans="1:7" s="5" customFormat="1" ht="11.25">
      <c r="A156" s="4" t="s">
        <v>0</v>
      </c>
      <c r="B156" s="359">
        <v>714168</v>
      </c>
      <c r="C156" s="359">
        <v>649537.67267</v>
      </c>
      <c r="D156" s="359">
        <v>698942.476</v>
      </c>
      <c r="E156" s="359">
        <v>710761.616</v>
      </c>
      <c r="F156" s="359">
        <v>727753</v>
      </c>
      <c r="G156" s="360">
        <v>727778</v>
      </c>
    </row>
    <row r="157" spans="1:7" s="5" customFormat="1" ht="11.25">
      <c r="A157" s="4" t="s">
        <v>2</v>
      </c>
      <c r="B157" s="359">
        <v>335389</v>
      </c>
      <c r="C157" s="359">
        <v>316402.98199</v>
      </c>
      <c r="D157" s="359">
        <v>335641.992</v>
      </c>
      <c r="E157" s="359">
        <v>332393</v>
      </c>
      <c r="F157" s="359">
        <v>346414</v>
      </c>
      <c r="G157" s="360">
        <v>349549</v>
      </c>
    </row>
    <row r="158" spans="1:7" s="5" customFormat="1" ht="11.25">
      <c r="A158" s="4" t="s">
        <v>1</v>
      </c>
      <c r="B158" s="359">
        <v>2538859</v>
      </c>
      <c r="C158" s="359">
        <v>2360115.94451</v>
      </c>
      <c r="D158" s="359">
        <v>2526071</v>
      </c>
      <c r="E158" s="359">
        <v>2582268.289</v>
      </c>
      <c r="F158" s="359">
        <v>2620331</v>
      </c>
      <c r="G158" s="360">
        <v>2640527</v>
      </c>
    </row>
    <row r="159" spans="1:9" s="5" customFormat="1" ht="11.25">
      <c r="A159" s="4" t="s">
        <v>7</v>
      </c>
      <c r="B159" s="359">
        <f>65+32061</f>
        <v>32126</v>
      </c>
      <c r="C159" s="359">
        <f>66+17232</f>
        <v>17298</v>
      </c>
      <c r="D159" s="359">
        <f>62+17916</f>
        <v>17978</v>
      </c>
      <c r="E159" s="359">
        <f>64+18080</f>
        <v>18144</v>
      </c>
      <c r="F159" s="359">
        <f>64+18006</f>
        <v>18070</v>
      </c>
      <c r="G159" s="360">
        <f>30+18057</f>
        <v>18087</v>
      </c>
      <c r="I159" s="5" t="s">
        <v>166</v>
      </c>
    </row>
    <row r="160" spans="1:7" s="5" customFormat="1" ht="11.25">
      <c r="A160" s="76" t="s">
        <v>4</v>
      </c>
      <c r="B160" s="38">
        <f aca="true" t="shared" si="31" ref="B160:G160">SUM(B156:B159)</f>
        <v>3620542</v>
      </c>
      <c r="C160" s="38">
        <f t="shared" si="31"/>
        <v>3343354.59917</v>
      </c>
      <c r="D160" s="38">
        <f t="shared" si="31"/>
        <v>3578633.4680000003</v>
      </c>
      <c r="E160" s="38">
        <f t="shared" si="31"/>
        <v>3643566.905</v>
      </c>
      <c r="F160" s="38">
        <f t="shared" si="31"/>
        <v>3712568</v>
      </c>
      <c r="G160" s="58">
        <f t="shared" si="31"/>
        <v>3735941</v>
      </c>
    </row>
    <row r="161" spans="1:7" s="65" customFormat="1" ht="11.25">
      <c r="A161" s="64" t="s">
        <v>29</v>
      </c>
      <c r="B161" s="66">
        <f aca="true" t="shared" si="32" ref="B161:G161">B160-B49</f>
        <v>0</v>
      </c>
      <c r="C161" s="66">
        <f t="shared" si="32"/>
        <v>0</v>
      </c>
      <c r="D161" s="66">
        <f t="shared" si="32"/>
        <v>0</v>
      </c>
      <c r="E161" s="66">
        <f t="shared" si="32"/>
        <v>0</v>
      </c>
      <c r="F161" s="66">
        <f t="shared" si="32"/>
        <v>0</v>
      </c>
      <c r="G161" s="66">
        <f t="shared" si="32"/>
        <v>0</v>
      </c>
    </row>
    <row r="162" spans="1:6" s="5" customFormat="1" ht="12">
      <c r="A162" s="10"/>
      <c r="B162" s="4"/>
      <c r="C162" s="4"/>
      <c r="D162" s="4"/>
      <c r="E162" s="4"/>
      <c r="F162" s="4"/>
    </row>
    <row r="163" spans="1:10" s="50" customFormat="1" ht="11.25">
      <c r="A163" s="50" t="s">
        <v>34</v>
      </c>
      <c r="B163" s="74"/>
      <c r="C163" s="74"/>
      <c r="D163" s="74"/>
      <c r="E163" s="74"/>
      <c r="F163" s="74"/>
      <c r="G163" s="75"/>
      <c r="I163" s="68"/>
      <c r="J163" s="68"/>
    </row>
    <row r="164" spans="2:10" ht="11.25">
      <c r="B164" s="24"/>
      <c r="C164" s="24"/>
      <c r="D164" s="24"/>
      <c r="E164" s="24"/>
      <c r="F164" s="24"/>
      <c r="G164" s="25"/>
      <c r="I164" s="11"/>
      <c r="J164" s="11"/>
    </row>
    <row r="165" spans="1:7" s="8" customFormat="1" ht="12">
      <c r="A165" s="30"/>
      <c r="B165" s="36">
        <f aca="true" t="shared" si="33" ref="B165:G165">B10</f>
        <v>2008</v>
      </c>
      <c r="C165" s="36">
        <f t="shared" si="33"/>
        <v>2009</v>
      </c>
      <c r="D165" s="36">
        <f t="shared" si="33"/>
        <v>2010</v>
      </c>
      <c r="E165" s="36">
        <f t="shared" si="33"/>
        <v>2011</v>
      </c>
      <c r="F165" s="36">
        <f t="shared" si="33"/>
        <v>2012</v>
      </c>
      <c r="G165" s="47">
        <f t="shared" si="33"/>
        <v>2013</v>
      </c>
    </row>
    <row r="166" spans="1:7" s="5" customFormat="1" ht="11.25">
      <c r="A166" s="4" t="s">
        <v>35</v>
      </c>
      <c r="B166" s="359">
        <v>2864451</v>
      </c>
      <c r="C166" s="359">
        <v>2960073.59917</v>
      </c>
      <c r="D166" s="359">
        <v>3028168.4680000003</v>
      </c>
      <c r="E166" s="359">
        <v>3104568.905</v>
      </c>
      <c r="F166" s="359">
        <v>3170243</v>
      </c>
      <c r="G166" s="360">
        <v>3173731</v>
      </c>
    </row>
    <row r="167" spans="1:9" s="5" customFormat="1" ht="11.25">
      <c r="A167" s="4" t="s">
        <v>36</v>
      </c>
      <c r="B167" s="359">
        <f>65+581976</f>
        <v>582041</v>
      </c>
      <c r="C167" s="359">
        <f>66+283737</f>
        <v>283803</v>
      </c>
      <c r="D167" s="359">
        <f>62+446835</f>
        <v>446897</v>
      </c>
      <c r="E167" s="359">
        <f>64+447309</f>
        <v>447373</v>
      </c>
      <c r="F167" s="359">
        <f>64+453187</f>
        <v>453251</v>
      </c>
      <c r="G167" s="360">
        <f>30+460995</f>
        <v>461025</v>
      </c>
      <c r="I167" s="5" t="s">
        <v>166</v>
      </c>
    </row>
    <row r="168" spans="1:7" s="5" customFormat="1" ht="11.25">
      <c r="A168" s="4" t="s">
        <v>8</v>
      </c>
      <c r="B168" s="359">
        <v>174050</v>
      </c>
      <c r="C168" s="359">
        <v>99478</v>
      </c>
      <c r="D168" s="359">
        <v>103568</v>
      </c>
      <c r="E168" s="359">
        <v>91625</v>
      </c>
      <c r="F168" s="359">
        <v>89074</v>
      </c>
      <c r="G168" s="360">
        <v>101185</v>
      </c>
    </row>
    <row r="169" spans="1:7" s="5" customFormat="1" ht="11.25">
      <c r="A169" s="76" t="s">
        <v>4</v>
      </c>
      <c r="B169" s="38">
        <f aca="true" t="shared" si="34" ref="B169:G169">SUM(B166:B168)</f>
        <v>3620542</v>
      </c>
      <c r="C169" s="38">
        <f t="shared" si="34"/>
        <v>3343354.59917</v>
      </c>
      <c r="D169" s="38">
        <f t="shared" si="34"/>
        <v>3578633.4680000003</v>
      </c>
      <c r="E169" s="38">
        <f t="shared" si="34"/>
        <v>3643566.905</v>
      </c>
      <c r="F169" s="38">
        <f t="shared" si="34"/>
        <v>3712568</v>
      </c>
      <c r="G169" s="38">
        <f t="shared" si="34"/>
        <v>3735941</v>
      </c>
    </row>
    <row r="170" spans="1:7" s="65" customFormat="1" ht="11.25">
      <c r="A170" s="64" t="s">
        <v>29</v>
      </c>
      <c r="B170" s="66">
        <f aca="true" t="shared" si="35" ref="B170:G170">B169-B49</f>
        <v>0</v>
      </c>
      <c r="C170" s="66">
        <f t="shared" si="35"/>
        <v>0</v>
      </c>
      <c r="D170" s="66">
        <f t="shared" si="35"/>
        <v>0</v>
      </c>
      <c r="E170" s="66">
        <f t="shared" si="35"/>
        <v>0</v>
      </c>
      <c r="F170" s="66">
        <f t="shared" si="35"/>
        <v>0</v>
      </c>
      <c r="G170" s="66">
        <f t="shared" si="35"/>
        <v>0</v>
      </c>
    </row>
    <row r="171" spans="1:7" s="5" customFormat="1" ht="12">
      <c r="A171" s="31"/>
      <c r="B171" s="32"/>
      <c r="C171" s="32"/>
      <c r="D171" s="32"/>
      <c r="E171" s="32"/>
      <c r="F171" s="32"/>
      <c r="G171" s="32"/>
    </row>
    <row r="172" spans="1:7" s="5" customFormat="1" ht="12">
      <c r="A172" s="31"/>
      <c r="B172" s="32"/>
      <c r="C172" s="32"/>
      <c r="D172" s="32"/>
      <c r="E172" s="32"/>
      <c r="F172" s="32"/>
      <c r="G172" s="32"/>
    </row>
    <row r="173" spans="1:10" ht="12">
      <c r="A173" s="30" t="s">
        <v>71</v>
      </c>
      <c r="I173" s="11"/>
      <c r="J173" s="11"/>
    </row>
    <row r="174" spans="9:10" ht="11.25">
      <c r="I174" s="11"/>
      <c r="J174" s="11"/>
    </row>
    <row r="175" spans="1:10" s="50" customFormat="1" ht="11.25">
      <c r="A175" s="50" t="s">
        <v>33</v>
      </c>
      <c r="G175" s="67"/>
      <c r="I175" s="68"/>
      <c r="J175" s="68"/>
    </row>
    <row r="176" spans="9:10" ht="11.25">
      <c r="I176" s="11"/>
      <c r="J176" s="11"/>
    </row>
    <row r="177" spans="1:7" s="8" customFormat="1" ht="12">
      <c r="A177" s="30"/>
      <c r="B177" s="36">
        <f aca="true" t="shared" si="36" ref="B177:G177">B10</f>
        <v>2008</v>
      </c>
      <c r="C177" s="36">
        <f t="shared" si="36"/>
        <v>2009</v>
      </c>
      <c r="D177" s="36">
        <f t="shared" si="36"/>
        <v>2010</v>
      </c>
      <c r="E177" s="36">
        <f t="shared" si="36"/>
        <v>2011</v>
      </c>
      <c r="F177" s="36">
        <f t="shared" si="36"/>
        <v>2012</v>
      </c>
      <c r="G177" s="47">
        <f t="shared" si="36"/>
        <v>2013</v>
      </c>
    </row>
    <row r="178" spans="1:7" s="5" customFormat="1" ht="11.25">
      <c r="A178" s="4" t="s">
        <v>0</v>
      </c>
      <c r="B178" s="360">
        <v>77641</v>
      </c>
      <c r="C178" s="360">
        <v>80676.97126</v>
      </c>
      <c r="D178" s="360">
        <v>86689.522</v>
      </c>
      <c r="E178" s="360">
        <v>87890.646</v>
      </c>
      <c r="F178" s="360">
        <v>94433</v>
      </c>
      <c r="G178" s="360">
        <v>101531</v>
      </c>
    </row>
    <row r="179" spans="1:7" s="5" customFormat="1" ht="11.25">
      <c r="A179" s="4" t="s">
        <v>2</v>
      </c>
      <c r="B179" s="360">
        <v>47777</v>
      </c>
      <c r="C179" s="360">
        <v>40868.99735</v>
      </c>
      <c r="D179" s="360">
        <v>44420</v>
      </c>
      <c r="E179" s="360">
        <v>49120.456</v>
      </c>
      <c r="F179" s="360">
        <v>48652</v>
      </c>
      <c r="G179" s="360">
        <v>50012</v>
      </c>
    </row>
    <row r="180" spans="1:7" s="5" customFormat="1" ht="11.25">
      <c r="A180" s="4" t="s">
        <v>1</v>
      </c>
      <c r="B180" s="360">
        <v>196819</v>
      </c>
      <c r="C180" s="360">
        <v>194870.24164</v>
      </c>
      <c r="D180" s="360">
        <v>210312.503</v>
      </c>
      <c r="E180" s="360">
        <v>228235</v>
      </c>
      <c r="F180" s="360">
        <v>234888</v>
      </c>
      <c r="G180" s="360">
        <v>242620</v>
      </c>
    </row>
    <row r="181" spans="1:7" s="5" customFormat="1" ht="11.25">
      <c r="A181" s="4" t="s">
        <v>7</v>
      </c>
      <c r="B181" s="360">
        <v>1632</v>
      </c>
      <c r="C181" s="360">
        <v>0</v>
      </c>
      <c r="D181" s="360">
        <v>0</v>
      </c>
      <c r="E181" s="360">
        <v>0</v>
      </c>
      <c r="F181" s="360">
        <v>0</v>
      </c>
      <c r="G181" s="360">
        <v>0</v>
      </c>
    </row>
    <row r="182" spans="1:7" s="5" customFormat="1" ht="11.25">
      <c r="A182" s="76" t="s">
        <v>4</v>
      </c>
      <c r="B182" s="38">
        <f aca="true" t="shared" si="37" ref="B182:G182">SUM(B178:B181)</f>
        <v>323869</v>
      </c>
      <c r="C182" s="38">
        <f t="shared" si="37"/>
        <v>316416.21025</v>
      </c>
      <c r="D182" s="38">
        <f t="shared" si="37"/>
        <v>341422.025</v>
      </c>
      <c r="E182" s="38">
        <f t="shared" si="37"/>
        <v>365246.10199999996</v>
      </c>
      <c r="F182" s="38">
        <f t="shared" si="37"/>
        <v>377973</v>
      </c>
      <c r="G182" s="58">
        <f t="shared" si="37"/>
        <v>394163</v>
      </c>
    </row>
    <row r="183" spans="1:7" s="65" customFormat="1" ht="11.25">
      <c r="A183" s="64" t="s">
        <v>29</v>
      </c>
      <c r="B183" s="66">
        <f aca="true" t="shared" si="38" ref="B183:G183">B182-B50</f>
        <v>0</v>
      </c>
      <c r="C183" s="66">
        <f t="shared" si="38"/>
        <v>0</v>
      </c>
      <c r="D183" s="66">
        <f t="shared" si="38"/>
        <v>0</v>
      </c>
      <c r="E183" s="66">
        <f t="shared" si="38"/>
        <v>0</v>
      </c>
      <c r="F183" s="66">
        <f t="shared" si="38"/>
        <v>0</v>
      </c>
      <c r="G183" s="66">
        <f t="shared" si="38"/>
        <v>0</v>
      </c>
    </row>
    <row r="185" spans="1:10" s="50" customFormat="1" ht="11.25">
      <c r="A185" s="50" t="s">
        <v>34</v>
      </c>
      <c r="B185" s="74"/>
      <c r="C185" s="74"/>
      <c r="D185" s="74"/>
      <c r="E185" s="74"/>
      <c r="F185" s="74"/>
      <c r="G185" s="75"/>
      <c r="I185" s="68"/>
      <c r="J185" s="68"/>
    </row>
    <row r="186" spans="2:10" ht="11.25">
      <c r="B186" s="24"/>
      <c r="C186" s="24"/>
      <c r="D186" s="24"/>
      <c r="E186" s="24"/>
      <c r="F186" s="24"/>
      <c r="G186" s="25"/>
      <c r="I186" s="11"/>
      <c r="J186" s="11"/>
    </row>
    <row r="187" spans="1:7" s="8" customFormat="1" ht="12">
      <c r="A187" s="30"/>
      <c r="B187" s="36">
        <f aca="true" t="shared" si="39" ref="B187:G187">B10</f>
        <v>2008</v>
      </c>
      <c r="C187" s="36">
        <f t="shared" si="39"/>
        <v>2009</v>
      </c>
      <c r="D187" s="36">
        <f t="shared" si="39"/>
        <v>2010</v>
      </c>
      <c r="E187" s="36">
        <f t="shared" si="39"/>
        <v>2011</v>
      </c>
      <c r="F187" s="36">
        <f t="shared" si="39"/>
        <v>2012</v>
      </c>
      <c r="G187" s="47">
        <f t="shared" si="39"/>
        <v>2013</v>
      </c>
    </row>
    <row r="188" spans="1:7" s="5" customFormat="1" ht="11.25">
      <c r="A188" s="4" t="s">
        <v>35</v>
      </c>
      <c r="B188" s="359">
        <v>273352</v>
      </c>
      <c r="C188" s="359">
        <v>288075.21025</v>
      </c>
      <c r="D188" s="359">
        <v>303577.025</v>
      </c>
      <c r="E188" s="359">
        <v>326371.102</v>
      </c>
      <c r="F188" s="359">
        <v>341988</v>
      </c>
      <c r="G188" s="360">
        <v>356024</v>
      </c>
    </row>
    <row r="189" spans="1:7" s="5" customFormat="1" ht="11.25">
      <c r="A189" s="4" t="s">
        <v>36</v>
      </c>
      <c r="B189" s="359">
        <v>33494</v>
      </c>
      <c r="C189" s="359">
        <v>14812</v>
      </c>
      <c r="D189" s="359">
        <v>25292</v>
      </c>
      <c r="E189" s="359">
        <v>25603</v>
      </c>
      <c r="F189" s="359">
        <v>26404</v>
      </c>
      <c r="G189" s="360">
        <v>27281</v>
      </c>
    </row>
    <row r="190" spans="1:7" s="5" customFormat="1" ht="11.25">
      <c r="A190" s="4" t="s">
        <v>8</v>
      </c>
      <c r="B190" s="359">
        <v>17023</v>
      </c>
      <c r="C190" s="359">
        <v>13529</v>
      </c>
      <c r="D190" s="359">
        <v>12553</v>
      </c>
      <c r="E190" s="359">
        <v>13272</v>
      </c>
      <c r="F190" s="359">
        <v>9581</v>
      </c>
      <c r="G190" s="360">
        <v>10858</v>
      </c>
    </row>
    <row r="191" spans="1:7" s="5" customFormat="1" ht="11.25">
      <c r="A191" s="76" t="s">
        <v>4</v>
      </c>
      <c r="B191" s="38">
        <f aca="true" t="shared" si="40" ref="B191:G191">SUM(B188:B190)</f>
        <v>323869</v>
      </c>
      <c r="C191" s="38">
        <f t="shared" si="40"/>
        <v>316416.21025</v>
      </c>
      <c r="D191" s="38">
        <f t="shared" si="40"/>
        <v>341422.025</v>
      </c>
      <c r="E191" s="38">
        <f t="shared" si="40"/>
        <v>365246.102</v>
      </c>
      <c r="F191" s="38">
        <f t="shared" si="40"/>
        <v>377973</v>
      </c>
      <c r="G191" s="58">
        <f t="shared" si="40"/>
        <v>394163</v>
      </c>
    </row>
    <row r="192" spans="1:7" s="65" customFormat="1" ht="11.25">
      <c r="A192" s="64" t="s">
        <v>29</v>
      </c>
      <c r="B192" s="66">
        <f aca="true" t="shared" si="41" ref="B192:G192">B191-B50</f>
        <v>0</v>
      </c>
      <c r="C192" s="66">
        <f t="shared" si="41"/>
        <v>0</v>
      </c>
      <c r="D192" s="66">
        <f t="shared" si="41"/>
        <v>0</v>
      </c>
      <c r="E192" s="66">
        <f t="shared" si="41"/>
        <v>0</v>
      </c>
      <c r="F192" s="66">
        <f t="shared" si="41"/>
        <v>0</v>
      </c>
      <c r="G192" s="66">
        <f t="shared" si="41"/>
        <v>0</v>
      </c>
    </row>
    <row r="193" spans="1:7" s="5" customFormat="1" ht="12">
      <c r="A193" s="31"/>
      <c r="B193" s="32"/>
      <c r="C193" s="32"/>
      <c r="D193" s="32"/>
      <c r="E193" s="32"/>
      <c r="F193" s="32"/>
      <c r="G193" s="32"/>
    </row>
    <row r="194" spans="1:7" s="5" customFormat="1" ht="12">
      <c r="A194" s="31"/>
      <c r="B194" s="32"/>
      <c r="C194" s="32"/>
      <c r="D194" s="32"/>
      <c r="E194" s="32"/>
      <c r="F194" s="32"/>
      <c r="G194" s="32"/>
    </row>
    <row r="195" spans="1:10" ht="12">
      <c r="A195" s="30" t="s">
        <v>28</v>
      </c>
      <c r="I195" s="11"/>
      <c r="J195" s="11"/>
    </row>
    <row r="196" spans="9:10" ht="11.25">
      <c r="I196" s="11"/>
      <c r="J196" s="11"/>
    </row>
    <row r="197" spans="1:10" s="50" customFormat="1" ht="11.25">
      <c r="A197" s="50" t="s">
        <v>33</v>
      </c>
      <c r="G197" s="67"/>
      <c r="I197" s="68"/>
      <c r="J197" s="68"/>
    </row>
    <row r="198" spans="9:10" ht="11.25">
      <c r="I198" s="11"/>
      <c r="J198" s="11"/>
    </row>
    <row r="199" spans="1:7" s="8" customFormat="1" ht="12">
      <c r="A199" s="30"/>
      <c r="B199" s="36">
        <f aca="true" t="shared" si="42" ref="B199:G199">B10</f>
        <v>2008</v>
      </c>
      <c r="C199" s="36">
        <f t="shared" si="42"/>
        <v>2009</v>
      </c>
      <c r="D199" s="36">
        <f t="shared" si="42"/>
        <v>2010</v>
      </c>
      <c r="E199" s="36">
        <f t="shared" si="42"/>
        <v>2011</v>
      </c>
      <c r="F199" s="36">
        <f t="shared" si="42"/>
        <v>2012</v>
      </c>
      <c r="G199" s="36">
        <f t="shared" si="42"/>
        <v>2013</v>
      </c>
    </row>
    <row r="200" spans="1:7" s="5" customFormat="1" ht="11.25">
      <c r="A200" s="4" t="s">
        <v>0</v>
      </c>
      <c r="B200" s="360">
        <v>0</v>
      </c>
      <c r="C200" s="360">
        <v>0</v>
      </c>
      <c r="D200" s="360">
        <v>0</v>
      </c>
      <c r="E200" s="360">
        <v>0</v>
      </c>
      <c r="F200" s="360">
        <v>0</v>
      </c>
      <c r="G200" s="360">
        <v>0</v>
      </c>
    </row>
    <row r="201" spans="1:7" s="5" customFormat="1" ht="11.25">
      <c r="A201" s="4" t="s">
        <v>2</v>
      </c>
      <c r="B201" s="360">
        <v>0</v>
      </c>
      <c r="C201" s="360">
        <v>0</v>
      </c>
      <c r="D201" s="360">
        <v>0</v>
      </c>
      <c r="E201" s="360">
        <v>0</v>
      </c>
      <c r="F201" s="360">
        <v>0</v>
      </c>
      <c r="G201" s="360">
        <v>0</v>
      </c>
    </row>
    <row r="202" spans="1:7" s="5" customFormat="1" ht="11.25">
      <c r="A202" s="4" t="s">
        <v>1</v>
      </c>
      <c r="B202" s="360">
        <v>0</v>
      </c>
      <c r="C202" s="360">
        <v>0</v>
      </c>
      <c r="D202" s="360">
        <v>0</v>
      </c>
      <c r="E202" s="360">
        <v>0</v>
      </c>
      <c r="F202" s="360">
        <v>0</v>
      </c>
      <c r="G202" s="360">
        <v>0</v>
      </c>
    </row>
    <row r="203" spans="1:7" s="5" customFormat="1" ht="11.25">
      <c r="A203" s="4" t="s">
        <v>7</v>
      </c>
      <c r="B203" s="360">
        <v>6572</v>
      </c>
      <c r="C203" s="360">
        <v>8136</v>
      </c>
      <c r="D203" s="360">
        <v>5397.96616</v>
      </c>
      <c r="E203" s="360">
        <v>5516.7282</v>
      </c>
      <c r="F203" s="360">
        <v>5518</v>
      </c>
      <c r="G203" s="360">
        <v>6363</v>
      </c>
    </row>
    <row r="204" spans="1:7" s="5" customFormat="1" ht="11.25">
      <c r="A204" s="76" t="s">
        <v>4</v>
      </c>
      <c r="B204" s="38">
        <f aca="true" t="shared" si="43" ref="B204:G204">SUM(B200:B203)</f>
        <v>6572</v>
      </c>
      <c r="C204" s="38">
        <f t="shared" si="43"/>
        <v>8136</v>
      </c>
      <c r="D204" s="38">
        <f t="shared" si="43"/>
        <v>5397.96616</v>
      </c>
      <c r="E204" s="38">
        <f t="shared" si="43"/>
        <v>5516.7282</v>
      </c>
      <c r="F204" s="38">
        <f t="shared" si="43"/>
        <v>5518</v>
      </c>
      <c r="G204" s="58">
        <f t="shared" si="43"/>
        <v>6363</v>
      </c>
    </row>
    <row r="205" spans="1:7" s="65" customFormat="1" ht="11.25">
      <c r="A205" s="64" t="s">
        <v>29</v>
      </c>
      <c r="B205" s="66">
        <f aca="true" t="shared" si="44" ref="B205:G205">B204-B51</f>
        <v>0</v>
      </c>
      <c r="C205" s="66">
        <f t="shared" si="44"/>
        <v>0</v>
      </c>
      <c r="D205" s="66">
        <f t="shared" si="44"/>
        <v>0</v>
      </c>
      <c r="E205" s="66">
        <f t="shared" si="44"/>
        <v>0</v>
      </c>
      <c r="F205" s="66">
        <f t="shared" si="44"/>
        <v>0</v>
      </c>
      <c r="G205" s="66">
        <f t="shared" si="44"/>
        <v>0</v>
      </c>
    </row>
    <row r="207" spans="1:10" s="50" customFormat="1" ht="11.25">
      <c r="A207" s="50" t="s">
        <v>34</v>
      </c>
      <c r="B207" s="74"/>
      <c r="C207" s="74"/>
      <c r="D207" s="74"/>
      <c r="E207" s="74"/>
      <c r="F207" s="74"/>
      <c r="G207" s="75"/>
      <c r="I207" s="68"/>
      <c r="J207" s="68"/>
    </row>
    <row r="208" spans="2:10" ht="11.25">
      <c r="B208" s="24"/>
      <c r="C208" s="24"/>
      <c r="D208" s="24"/>
      <c r="E208" s="24"/>
      <c r="F208" s="24"/>
      <c r="G208" s="25"/>
      <c r="I208" s="11"/>
      <c r="J208" s="11"/>
    </row>
    <row r="209" spans="1:7" s="8" customFormat="1" ht="12">
      <c r="A209" s="30"/>
      <c r="B209" s="36">
        <f aca="true" t="shared" si="45" ref="B209:G209">B10</f>
        <v>2008</v>
      </c>
      <c r="C209" s="36">
        <f t="shared" si="45"/>
        <v>2009</v>
      </c>
      <c r="D209" s="36">
        <f t="shared" si="45"/>
        <v>2010</v>
      </c>
      <c r="E209" s="36">
        <f t="shared" si="45"/>
        <v>2011</v>
      </c>
      <c r="F209" s="36">
        <f t="shared" si="45"/>
        <v>2012</v>
      </c>
      <c r="G209" s="36">
        <f t="shared" si="45"/>
        <v>2013</v>
      </c>
    </row>
    <row r="210" spans="1:7" s="5" customFormat="1" ht="11.25">
      <c r="A210" s="4" t="s">
        <v>35</v>
      </c>
      <c r="B210" s="359">
        <v>0</v>
      </c>
      <c r="C210" s="359">
        <v>0</v>
      </c>
      <c r="D210" s="359">
        <v>3.96616</v>
      </c>
      <c r="E210" s="359">
        <v>3.7282</v>
      </c>
      <c r="F210" s="359">
        <v>5</v>
      </c>
      <c r="G210" s="360">
        <v>5</v>
      </c>
    </row>
    <row r="211" spans="1:7" s="5" customFormat="1" ht="11.25">
      <c r="A211" s="4" t="s">
        <v>36</v>
      </c>
      <c r="B211" s="359">
        <v>6572</v>
      </c>
      <c r="C211" s="359">
        <v>8136</v>
      </c>
      <c r="D211" s="359">
        <v>5394</v>
      </c>
      <c r="E211" s="359">
        <v>5513</v>
      </c>
      <c r="F211" s="359">
        <v>5513</v>
      </c>
      <c r="G211" s="360">
        <v>6358</v>
      </c>
    </row>
    <row r="212" spans="1:7" s="5" customFormat="1" ht="11.25">
      <c r="A212" s="4" t="s">
        <v>8</v>
      </c>
      <c r="B212" s="359">
        <v>0</v>
      </c>
      <c r="C212" s="359">
        <v>0</v>
      </c>
      <c r="D212" s="359">
        <v>0</v>
      </c>
      <c r="E212" s="359">
        <v>0</v>
      </c>
      <c r="F212" s="359">
        <v>0</v>
      </c>
      <c r="G212" s="359">
        <v>0</v>
      </c>
    </row>
    <row r="213" spans="1:7" s="5" customFormat="1" ht="11.25">
      <c r="A213" s="76" t="s">
        <v>4</v>
      </c>
      <c r="B213" s="38">
        <f aca="true" t="shared" si="46" ref="B213:G213">SUM(B210:B212)</f>
        <v>6572</v>
      </c>
      <c r="C213" s="38">
        <f t="shared" si="46"/>
        <v>8136</v>
      </c>
      <c r="D213" s="38">
        <f t="shared" si="46"/>
        <v>5397.96616</v>
      </c>
      <c r="E213" s="38">
        <f t="shared" si="46"/>
        <v>5516.7282</v>
      </c>
      <c r="F213" s="38">
        <f t="shared" si="46"/>
        <v>5518</v>
      </c>
      <c r="G213" s="58">
        <f t="shared" si="46"/>
        <v>6363</v>
      </c>
    </row>
    <row r="214" spans="1:7" s="65" customFormat="1" ht="11.25">
      <c r="A214" s="64" t="s">
        <v>29</v>
      </c>
      <c r="B214" s="66">
        <f aca="true" t="shared" si="47" ref="B214:G214">B213-B51</f>
        <v>0</v>
      </c>
      <c r="C214" s="66">
        <f t="shared" si="47"/>
        <v>0</v>
      </c>
      <c r="D214" s="66">
        <f t="shared" si="47"/>
        <v>0</v>
      </c>
      <c r="E214" s="66">
        <f t="shared" si="47"/>
        <v>0</v>
      </c>
      <c r="F214" s="66">
        <f t="shared" si="47"/>
        <v>0</v>
      </c>
      <c r="G214" s="66">
        <f t="shared" si="47"/>
        <v>0</v>
      </c>
    </row>
    <row r="215" spans="1:7" s="5" customFormat="1" ht="12">
      <c r="A215" s="31"/>
      <c r="B215" s="32"/>
      <c r="C215" s="32"/>
      <c r="D215" s="32"/>
      <c r="E215" s="32"/>
      <c r="F215" s="32"/>
      <c r="G215" s="32"/>
    </row>
    <row r="216" spans="1:2" s="5" customFormat="1" ht="12">
      <c r="A216" s="31"/>
      <c r="B216" s="32"/>
    </row>
    <row r="217" spans="1:7" s="7" customFormat="1" ht="12">
      <c r="A217" s="6" t="s">
        <v>12</v>
      </c>
      <c r="B217" s="6"/>
      <c r="C217" s="6"/>
      <c r="D217" s="6"/>
      <c r="E217" s="6"/>
      <c r="F217" s="6"/>
      <c r="G217" s="6"/>
    </row>
    <row r="219" spans="1:10" s="50" customFormat="1" ht="11.25">
      <c r="A219" s="50" t="s">
        <v>34</v>
      </c>
      <c r="B219" s="74"/>
      <c r="C219" s="74"/>
      <c r="D219" s="74"/>
      <c r="E219" s="74"/>
      <c r="F219" s="74"/>
      <c r="G219" s="75"/>
      <c r="I219" s="68"/>
      <c r="J219" s="68"/>
    </row>
    <row r="220" spans="2:10" ht="11.25">
      <c r="B220" s="24"/>
      <c r="C220" s="24"/>
      <c r="D220" s="24"/>
      <c r="E220" s="24"/>
      <c r="F220" s="24"/>
      <c r="G220" s="25"/>
      <c r="I220" s="11"/>
      <c r="J220" s="11"/>
    </row>
    <row r="221" spans="1:7" s="8" customFormat="1" ht="12">
      <c r="A221" s="30"/>
      <c r="B221" s="36">
        <f aca="true" t="shared" si="48" ref="B221:G221">B10</f>
        <v>2008</v>
      </c>
      <c r="C221" s="36">
        <f t="shared" si="48"/>
        <v>2009</v>
      </c>
      <c r="D221" s="36">
        <f t="shared" si="48"/>
        <v>2010</v>
      </c>
      <c r="E221" s="36">
        <f t="shared" si="48"/>
        <v>2011</v>
      </c>
      <c r="F221" s="36">
        <f t="shared" si="48"/>
        <v>2012</v>
      </c>
      <c r="G221" s="36">
        <f t="shared" si="48"/>
        <v>2013</v>
      </c>
    </row>
    <row r="222" spans="1:7" s="5" customFormat="1" ht="11.25">
      <c r="A222" s="4" t="s">
        <v>8</v>
      </c>
      <c r="B222" s="359">
        <v>92596</v>
      </c>
      <c r="C222" s="359">
        <v>57571</v>
      </c>
      <c r="D222" s="359">
        <v>65684</v>
      </c>
      <c r="E222" s="359">
        <v>57370</v>
      </c>
      <c r="F222" s="359">
        <v>62619</v>
      </c>
      <c r="G222" s="360">
        <v>63614</v>
      </c>
    </row>
    <row r="223" spans="1:7" s="5" customFormat="1" ht="11.25">
      <c r="A223" s="4" t="s">
        <v>36</v>
      </c>
      <c r="B223" s="38">
        <f aca="true" t="shared" si="49" ref="B223:G223">B224-B222</f>
        <v>1541365</v>
      </c>
      <c r="C223" s="38">
        <f t="shared" si="49"/>
        <v>1578623.60566</v>
      </c>
      <c r="D223" s="38">
        <f t="shared" si="49"/>
        <v>1583139</v>
      </c>
      <c r="E223" s="38">
        <f t="shared" si="49"/>
        <v>1608981.28</v>
      </c>
      <c r="F223" s="38">
        <f t="shared" si="49"/>
        <v>1578453.29644</v>
      </c>
      <c r="G223" s="38">
        <f t="shared" si="49"/>
        <v>1616866</v>
      </c>
    </row>
    <row r="224" spans="1:7" s="5" customFormat="1" ht="11.25">
      <c r="A224" s="76" t="s">
        <v>4</v>
      </c>
      <c r="B224" s="38">
        <f aca="true" t="shared" si="50" ref="B224:G224">B52</f>
        <v>1633961</v>
      </c>
      <c r="C224" s="38">
        <f t="shared" si="50"/>
        <v>1636194.60566</v>
      </c>
      <c r="D224" s="38">
        <f t="shared" si="50"/>
        <v>1648823</v>
      </c>
      <c r="E224" s="38">
        <f t="shared" si="50"/>
        <v>1666351.28</v>
      </c>
      <c r="F224" s="38">
        <f t="shared" si="50"/>
        <v>1641072.29644</v>
      </c>
      <c r="G224" s="38">
        <f t="shared" si="50"/>
        <v>1680480</v>
      </c>
    </row>
    <row r="225" spans="1:6" s="5" customFormat="1" ht="11.25">
      <c r="A225" s="4"/>
      <c r="B225" s="24"/>
      <c r="C225" s="4"/>
      <c r="D225" s="33"/>
      <c r="E225" s="4"/>
      <c r="F225" s="4"/>
    </row>
    <row r="227" spans="1:7" s="7" customFormat="1" ht="12">
      <c r="A227" s="6" t="s">
        <v>13</v>
      </c>
      <c r="B227" s="6"/>
      <c r="C227" s="6"/>
      <c r="D227" s="6"/>
      <c r="E227" s="6"/>
      <c r="F227" s="6"/>
      <c r="G227" s="6"/>
    </row>
    <row r="228" spans="1:6" s="5" customFormat="1" ht="11.25">
      <c r="A228" s="29"/>
      <c r="B228" s="29"/>
      <c r="C228" s="29"/>
      <c r="D228" s="4"/>
      <c r="E228" s="4"/>
      <c r="F228" s="4"/>
    </row>
    <row r="229" spans="1:10" s="50" customFormat="1" ht="11.25">
      <c r="A229" s="50" t="s">
        <v>33</v>
      </c>
      <c r="G229" s="67"/>
      <c r="I229" s="68"/>
      <c r="J229" s="68"/>
    </row>
    <row r="230" spans="9:10" ht="11.25">
      <c r="I230" s="11"/>
      <c r="J230" s="11"/>
    </row>
    <row r="231" spans="2:7" s="30" customFormat="1" ht="12">
      <c r="B231" s="36">
        <f aca="true" t="shared" si="51" ref="B231:G231">B10</f>
        <v>2008</v>
      </c>
      <c r="C231" s="36">
        <f t="shared" si="51"/>
        <v>2009</v>
      </c>
      <c r="D231" s="36">
        <f t="shared" si="51"/>
        <v>2010</v>
      </c>
      <c r="E231" s="36">
        <f t="shared" si="51"/>
        <v>2011</v>
      </c>
      <c r="F231" s="36">
        <f t="shared" si="51"/>
        <v>2012</v>
      </c>
      <c r="G231" s="47">
        <f t="shared" si="51"/>
        <v>2013</v>
      </c>
    </row>
    <row r="232" spans="1:7" ht="11.25">
      <c r="A232" s="4" t="s">
        <v>0</v>
      </c>
      <c r="B232" s="359">
        <v>83360</v>
      </c>
      <c r="C232" s="359">
        <v>86738.11248</v>
      </c>
      <c r="D232" s="359">
        <v>91179.75</v>
      </c>
      <c r="E232" s="359">
        <v>95058</v>
      </c>
      <c r="F232" s="359">
        <v>99359</v>
      </c>
      <c r="G232" s="360">
        <v>100317</v>
      </c>
    </row>
    <row r="233" spans="1:7" ht="11.25">
      <c r="A233" s="4" t="s">
        <v>2</v>
      </c>
      <c r="B233" s="359">
        <v>63656</v>
      </c>
      <c r="C233" s="359">
        <v>65500.31076</v>
      </c>
      <c r="D233" s="359">
        <v>69868.614</v>
      </c>
      <c r="E233" s="359">
        <v>73930</v>
      </c>
      <c r="F233" s="359">
        <v>77481</v>
      </c>
      <c r="G233" s="360">
        <v>78035</v>
      </c>
    </row>
    <row r="234" spans="1:7" ht="11.25">
      <c r="A234" s="4" t="s">
        <v>1</v>
      </c>
      <c r="B234" s="359">
        <v>106683</v>
      </c>
      <c r="C234" s="359">
        <v>114530.3553</v>
      </c>
      <c r="D234" s="359">
        <v>120405.136</v>
      </c>
      <c r="E234" s="359">
        <v>127756</v>
      </c>
      <c r="F234" s="359">
        <v>132633.90356</v>
      </c>
      <c r="G234" s="360">
        <v>134796</v>
      </c>
    </row>
    <row r="235" spans="1:9" ht="11.25">
      <c r="A235" s="4" t="s">
        <v>7</v>
      </c>
      <c r="B235" s="359">
        <f>171+49319</f>
        <v>49490</v>
      </c>
      <c r="C235" s="359">
        <f>121+48208.43362</f>
        <v>48329.43362</v>
      </c>
      <c r="D235" s="359">
        <f>150+51831.688</f>
        <v>51981.688</v>
      </c>
      <c r="E235" s="359">
        <f>115+58549</f>
        <v>58664</v>
      </c>
      <c r="F235" s="359">
        <f>117+60872.78901</f>
        <v>60989.78901</v>
      </c>
      <c r="G235" s="360">
        <f>150+60054</f>
        <v>60204</v>
      </c>
      <c r="I235" s="4" t="s">
        <v>165</v>
      </c>
    </row>
    <row r="236" spans="1:7" ht="11.25">
      <c r="A236" s="76" t="s">
        <v>4</v>
      </c>
      <c r="B236" s="38">
        <f aca="true" t="shared" si="52" ref="B236:G236">SUM(B232:B235)</f>
        <v>303189</v>
      </c>
      <c r="C236" s="38">
        <f t="shared" si="52"/>
        <v>315098.21216</v>
      </c>
      <c r="D236" s="38">
        <f t="shared" si="52"/>
        <v>333435.188</v>
      </c>
      <c r="E236" s="38">
        <f t="shared" si="52"/>
        <v>355408</v>
      </c>
      <c r="F236" s="38">
        <f t="shared" si="52"/>
        <v>370463.69257</v>
      </c>
      <c r="G236" s="58">
        <f t="shared" si="52"/>
        <v>373352</v>
      </c>
    </row>
    <row r="237" spans="1:7" s="65" customFormat="1" ht="11.25">
      <c r="A237" s="64" t="s">
        <v>29</v>
      </c>
      <c r="B237" s="66">
        <f aca="true" t="shared" si="53" ref="B237:G237">B236-B53</f>
        <v>0</v>
      </c>
      <c r="C237" s="66">
        <f t="shared" si="53"/>
        <v>0</v>
      </c>
      <c r="D237" s="66">
        <f t="shared" si="53"/>
        <v>0</v>
      </c>
      <c r="E237" s="66">
        <f t="shared" si="53"/>
        <v>0</v>
      </c>
      <c r="F237" s="66">
        <f t="shared" si="53"/>
        <v>0</v>
      </c>
      <c r="G237" s="66">
        <f t="shared" si="53"/>
        <v>0</v>
      </c>
    </row>
    <row r="239" spans="1:7" s="7" customFormat="1" ht="12">
      <c r="A239" s="6" t="s">
        <v>14</v>
      </c>
      <c r="B239" s="6"/>
      <c r="C239" s="6"/>
      <c r="D239" s="6"/>
      <c r="E239" s="6"/>
      <c r="F239" s="6"/>
      <c r="G239" s="6"/>
    </row>
    <row r="241" spans="1:10" s="50" customFormat="1" ht="11.25">
      <c r="A241" s="50" t="s">
        <v>33</v>
      </c>
      <c r="G241" s="67"/>
      <c r="I241" s="68"/>
      <c r="J241" s="68"/>
    </row>
    <row r="242" spans="9:10" ht="11.25">
      <c r="I242" s="11"/>
      <c r="J242" s="11"/>
    </row>
    <row r="243" spans="2:7" s="30" customFormat="1" ht="12">
      <c r="B243" s="36">
        <f aca="true" t="shared" si="54" ref="B243:G243">B10</f>
        <v>2008</v>
      </c>
      <c r="C243" s="36">
        <f t="shared" si="54"/>
        <v>2009</v>
      </c>
      <c r="D243" s="36">
        <f t="shared" si="54"/>
        <v>2010</v>
      </c>
      <c r="E243" s="36">
        <f t="shared" si="54"/>
        <v>2011</v>
      </c>
      <c r="F243" s="36">
        <f t="shared" si="54"/>
        <v>2012</v>
      </c>
      <c r="G243" s="47">
        <f t="shared" si="54"/>
        <v>2013</v>
      </c>
    </row>
    <row r="244" spans="1:7" ht="11.25">
      <c r="A244" s="4" t="s">
        <v>0</v>
      </c>
      <c r="B244" s="359">
        <v>15045</v>
      </c>
      <c r="C244" s="359">
        <v>17084.86547</v>
      </c>
      <c r="D244" s="359">
        <v>17917</v>
      </c>
      <c r="E244" s="359">
        <v>18856</v>
      </c>
      <c r="F244" s="359">
        <v>19449</v>
      </c>
      <c r="G244" s="360">
        <v>20024</v>
      </c>
    </row>
    <row r="245" spans="1:7" ht="11.25">
      <c r="A245" s="4" t="s">
        <v>2</v>
      </c>
      <c r="B245" s="359">
        <v>170370</v>
      </c>
      <c r="C245" s="359">
        <v>178998.4002</v>
      </c>
      <c r="D245" s="359">
        <v>184436.4</v>
      </c>
      <c r="E245" s="359">
        <v>195022</v>
      </c>
      <c r="F245" s="359">
        <v>201319</v>
      </c>
      <c r="G245" s="360">
        <v>205434</v>
      </c>
    </row>
    <row r="246" spans="1:7" ht="11.25">
      <c r="A246" s="4" t="s">
        <v>1</v>
      </c>
      <c r="B246" s="359">
        <v>2653</v>
      </c>
      <c r="C246" s="359">
        <v>2776.57818</v>
      </c>
      <c r="D246" s="359">
        <v>2149</v>
      </c>
      <c r="E246" s="359">
        <v>2631</v>
      </c>
      <c r="F246" s="359">
        <v>2738</v>
      </c>
      <c r="G246" s="360">
        <v>2805</v>
      </c>
    </row>
    <row r="247" spans="1:7" s="5" customFormat="1" ht="11.25">
      <c r="A247" s="4" t="s">
        <v>7</v>
      </c>
      <c r="B247" s="359">
        <v>307</v>
      </c>
      <c r="C247" s="359">
        <v>315</v>
      </c>
      <c r="D247" s="359">
        <v>252</v>
      </c>
      <c r="E247" s="359">
        <v>258</v>
      </c>
      <c r="F247" s="359">
        <v>592</v>
      </c>
      <c r="G247" s="360">
        <v>258</v>
      </c>
    </row>
    <row r="248" spans="1:7" s="5" customFormat="1" ht="11.25">
      <c r="A248" s="76" t="s">
        <v>4</v>
      </c>
      <c r="B248" s="38">
        <f aca="true" t="shared" si="55" ref="B248:G248">SUM(B244:B247)</f>
        <v>188375</v>
      </c>
      <c r="C248" s="38">
        <f t="shared" si="55"/>
        <v>199174.84385</v>
      </c>
      <c r="D248" s="38">
        <f t="shared" si="55"/>
        <v>204754.4</v>
      </c>
      <c r="E248" s="38">
        <f t="shared" si="55"/>
        <v>216767</v>
      </c>
      <c r="F248" s="38">
        <f t="shared" si="55"/>
        <v>224098</v>
      </c>
      <c r="G248" s="38">
        <f t="shared" si="55"/>
        <v>228521</v>
      </c>
    </row>
    <row r="249" spans="1:7" s="65" customFormat="1" ht="11.25">
      <c r="A249" s="64" t="s">
        <v>29</v>
      </c>
      <c r="B249" s="66">
        <f aca="true" t="shared" si="56" ref="B249:G249">B248-B54</f>
        <v>0</v>
      </c>
      <c r="C249" s="66">
        <f t="shared" si="56"/>
        <v>0</v>
      </c>
      <c r="D249" s="66">
        <f t="shared" si="56"/>
        <v>0</v>
      </c>
      <c r="E249" s="66">
        <f t="shared" si="56"/>
        <v>0</v>
      </c>
      <c r="F249" s="66">
        <f t="shared" si="56"/>
        <v>0</v>
      </c>
      <c r="G249" s="66">
        <f t="shared" si="56"/>
        <v>0</v>
      </c>
    </row>
    <row r="250" spans="1:7" s="5" customFormat="1" ht="12">
      <c r="A250" s="31"/>
      <c r="B250" s="32"/>
      <c r="C250" s="32"/>
      <c r="D250" s="32"/>
      <c r="E250" s="32"/>
      <c r="F250" s="32"/>
      <c r="G250" s="32"/>
    </row>
  </sheetData>
  <sheetProtection/>
  <printOptions gridLines="1" headings="1"/>
  <pageMargins left="0.1968503937007874" right="0" top="0.7874015748031497" bottom="0.7874015748031497" header="0.3937007874015748" footer="0.3937007874015748"/>
  <pageSetup fitToHeight="12" horizontalDpi="600" verticalDpi="600" orientation="portrait" paperSize="9" scale="75" r:id="rId3"/>
  <headerFooter alignWithMargins="0">
    <oddHeader>&amp;C&amp;8&amp;A&amp;R&amp;8&amp;F
printdatum: &amp;D - &amp;T</oddHeader>
  </headerFooter>
  <rowBreaks count="3" manualBreakCount="3">
    <brk id="80" max="6" man="1"/>
    <brk id="148" max="6" man="1"/>
    <brk id="216" max="6" man="1"/>
  </rowBreaks>
  <legacyDrawing r:id="rId2"/>
</worksheet>
</file>

<file path=xl/worksheets/sheet2.xml><?xml version="1.0" encoding="utf-8"?>
<worksheet xmlns="http://schemas.openxmlformats.org/spreadsheetml/2006/main" xmlns:r="http://schemas.openxmlformats.org/officeDocument/2006/relationships">
  <sheetPr>
    <tabColor theme="6" tint="0.39998000860214233"/>
  </sheetPr>
  <dimension ref="A1:N311"/>
  <sheetViews>
    <sheetView zoomScalePageLayoutView="0" workbookViewId="0" topLeftCell="A1">
      <selection activeCell="A1" sqref="A1:H1"/>
    </sheetView>
  </sheetViews>
  <sheetFormatPr defaultColWidth="9.140625" defaultRowHeight="15"/>
  <cols>
    <col min="1" max="3" width="13.7109375" style="5" customWidth="1"/>
    <col min="4" max="9" width="9.140625" style="5" customWidth="1"/>
    <col min="10" max="10" width="10.7109375" style="5" customWidth="1"/>
    <col min="11" max="16384" width="9.140625" style="5" customWidth="1"/>
  </cols>
  <sheetData>
    <row r="1" spans="1:10" s="78" customFormat="1" ht="12">
      <c r="A1" s="377" t="s">
        <v>30</v>
      </c>
      <c r="B1" s="377"/>
      <c r="C1" s="377"/>
      <c r="D1" s="377"/>
      <c r="E1" s="377"/>
      <c r="F1" s="377"/>
      <c r="G1" s="377"/>
      <c r="H1" s="377"/>
      <c r="I1" s="377"/>
      <c r="J1" s="79"/>
    </row>
    <row r="2" spans="1:10" s="78" customFormat="1" ht="12">
      <c r="A2" s="81" t="s">
        <v>169</v>
      </c>
      <c r="I2" s="80"/>
      <c r="J2" s="80"/>
    </row>
    <row r="3" spans="6:9" ht="12">
      <c r="F3" s="8"/>
      <c r="G3" s="8"/>
      <c r="H3" s="8"/>
      <c r="I3" s="8"/>
    </row>
    <row r="4" spans="1:9" s="8" customFormat="1" ht="12">
      <c r="A4" s="82" t="s">
        <v>26</v>
      </c>
      <c r="B4" s="82" t="s">
        <v>46</v>
      </c>
      <c r="C4" s="82" t="s">
        <v>47</v>
      </c>
      <c r="D4" s="83" t="s">
        <v>48</v>
      </c>
      <c r="E4" s="84" t="s">
        <v>49</v>
      </c>
      <c r="F4" s="84" t="s">
        <v>50</v>
      </c>
      <c r="G4" s="84" t="s">
        <v>51</v>
      </c>
      <c r="H4" s="84" t="s">
        <v>70</v>
      </c>
      <c r="I4" s="85" t="s">
        <v>168</v>
      </c>
    </row>
    <row r="5" spans="1:9" ht="11.25">
      <c r="A5" s="86" t="s">
        <v>52</v>
      </c>
      <c r="B5" s="86" t="s">
        <v>53</v>
      </c>
      <c r="C5" s="86" t="s">
        <v>0</v>
      </c>
      <c r="D5" s="364">
        <v>82779.056</v>
      </c>
      <c r="E5" s="365">
        <v>83385</v>
      </c>
      <c r="F5" s="365">
        <v>84327</v>
      </c>
      <c r="G5" s="365">
        <v>85793</v>
      </c>
      <c r="H5" s="365">
        <v>87595.16320000001</v>
      </c>
      <c r="I5" s="366">
        <v>89543.848</v>
      </c>
    </row>
    <row r="6" spans="1:9" ht="11.25">
      <c r="A6" s="87"/>
      <c r="B6" s="87"/>
      <c r="C6" s="88" t="s">
        <v>2</v>
      </c>
      <c r="D6" s="367">
        <v>137170.972</v>
      </c>
      <c r="E6" s="359">
        <v>138104</v>
      </c>
      <c r="F6" s="359">
        <v>139021</v>
      </c>
      <c r="G6" s="359">
        <v>140149</v>
      </c>
      <c r="H6" s="359">
        <v>142780.056</v>
      </c>
      <c r="I6" s="368">
        <v>145902.0672</v>
      </c>
    </row>
    <row r="7" spans="1:11" ht="11.25">
      <c r="A7" s="87"/>
      <c r="B7" s="87"/>
      <c r="C7" s="88" t="s">
        <v>1</v>
      </c>
      <c r="D7" s="367">
        <v>378312.83759999997</v>
      </c>
      <c r="E7" s="359">
        <v>378285</v>
      </c>
      <c r="F7" s="359">
        <v>379109</v>
      </c>
      <c r="G7" s="359">
        <v>381137</v>
      </c>
      <c r="H7" s="359">
        <v>384779.9472</v>
      </c>
      <c r="I7" s="368">
        <v>389236.65599999996</v>
      </c>
      <c r="J7" s="12"/>
      <c r="K7" s="12"/>
    </row>
    <row r="8" spans="1:11" ht="12">
      <c r="A8" s="87"/>
      <c r="B8" s="89" t="s">
        <v>54</v>
      </c>
      <c r="C8" s="90"/>
      <c r="D8" s="91">
        <f aca="true" t="shared" si="0" ref="D8:I8">SUM(D5:D7)</f>
        <v>598262.8655999999</v>
      </c>
      <c r="E8" s="92">
        <f t="shared" si="0"/>
        <v>599774</v>
      </c>
      <c r="F8" s="92">
        <f t="shared" si="0"/>
        <v>602457</v>
      </c>
      <c r="G8" s="92">
        <f t="shared" si="0"/>
        <v>607079</v>
      </c>
      <c r="H8" s="92">
        <f t="shared" si="0"/>
        <v>615155.1664</v>
      </c>
      <c r="I8" s="93">
        <f t="shared" si="0"/>
        <v>624682.5711999999</v>
      </c>
      <c r="J8" s="94"/>
      <c r="K8" s="12"/>
    </row>
    <row r="9" spans="1:11" ht="11.25">
      <c r="A9" s="87"/>
      <c r="B9" s="86" t="s">
        <v>55</v>
      </c>
      <c r="C9" s="86" t="s">
        <v>0</v>
      </c>
      <c r="D9" s="364">
        <v>6553</v>
      </c>
      <c r="E9" s="365">
        <v>6726</v>
      </c>
      <c r="F9" s="365">
        <v>6900</v>
      </c>
      <c r="G9" s="365">
        <v>7044</v>
      </c>
      <c r="H9" s="365">
        <v>7229</v>
      </c>
      <c r="I9" s="366">
        <v>7401.02</v>
      </c>
      <c r="J9" s="12"/>
      <c r="K9" s="12"/>
    </row>
    <row r="10" spans="1:11" ht="11.25">
      <c r="A10" s="87"/>
      <c r="B10" s="87"/>
      <c r="C10" s="88" t="s">
        <v>2</v>
      </c>
      <c r="D10" s="367">
        <v>4572.89</v>
      </c>
      <c r="E10" s="359">
        <v>4669</v>
      </c>
      <c r="F10" s="359">
        <v>4623</v>
      </c>
      <c r="G10" s="359">
        <v>4705</v>
      </c>
      <c r="H10" s="359">
        <v>4849</v>
      </c>
      <c r="I10" s="368">
        <v>4897.385</v>
      </c>
      <c r="J10" s="12"/>
      <c r="K10" s="12"/>
    </row>
    <row r="11" spans="1:11" ht="11.25">
      <c r="A11" s="87"/>
      <c r="B11" s="87"/>
      <c r="C11" s="88" t="s">
        <v>1</v>
      </c>
      <c r="D11" s="367">
        <v>17768.13</v>
      </c>
      <c r="E11" s="359">
        <v>17891</v>
      </c>
      <c r="F11" s="359">
        <v>17962</v>
      </c>
      <c r="G11" s="359">
        <v>17864</v>
      </c>
      <c r="H11" s="359">
        <v>18146</v>
      </c>
      <c r="I11" s="368">
        <v>18219.165</v>
      </c>
      <c r="J11" s="12"/>
      <c r="K11" s="12"/>
    </row>
    <row r="12" spans="1:11" ht="12">
      <c r="A12" s="87"/>
      <c r="B12" s="89" t="s">
        <v>56</v>
      </c>
      <c r="C12" s="90"/>
      <c r="D12" s="91">
        <f aca="true" t="shared" si="1" ref="D12:I12">SUM(D9:D11)</f>
        <v>28894.02</v>
      </c>
      <c r="E12" s="92">
        <f t="shared" si="1"/>
        <v>29286</v>
      </c>
      <c r="F12" s="92">
        <f t="shared" si="1"/>
        <v>29485</v>
      </c>
      <c r="G12" s="92">
        <f t="shared" si="1"/>
        <v>29613</v>
      </c>
      <c r="H12" s="92">
        <f t="shared" si="1"/>
        <v>30224</v>
      </c>
      <c r="I12" s="93">
        <f t="shared" si="1"/>
        <v>30517.57</v>
      </c>
      <c r="J12" s="12"/>
      <c r="K12" s="12"/>
    </row>
    <row r="13" spans="1:11" ht="11.25">
      <c r="A13" s="86" t="s">
        <v>57</v>
      </c>
      <c r="B13" s="86" t="s">
        <v>53</v>
      </c>
      <c r="C13" s="86" t="s">
        <v>0</v>
      </c>
      <c r="D13" s="364">
        <v>74409</v>
      </c>
      <c r="E13" s="365">
        <v>74222</v>
      </c>
      <c r="F13" s="365">
        <v>74693</v>
      </c>
      <c r="G13" s="365">
        <v>75503</v>
      </c>
      <c r="H13" s="365">
        <v>75682</v>
      </c>
      <c r="I13" s="366">
        <v>75813</v>
      </c>
      <c r="J13" s="12"/>
      <c r="K13" s="12"/>
    </row>
    <row r="14" spans="1:11" ht="11.25">
      <c r="A14" s="87"/>
      <c r="B14" s="87"/>
      <c r="C14" s="88" t="s">
        <v>2</v>
      </c>
      <c r="D14" s="367">
        <v>35467</v>
      </c>
      <c r="E14" s="359">
        <v>35602</v>
      </c>
      <c r="F14" s="359">
        <v>35309</v>
      </c>
      <c r="G14" s="359">
        <v>35145</v>
      </c>
      <c r="H14" s="359">
        <v>34578</v>
      </c>
      <c r="I14" s="368">
        <v>34377</v>
      </c>
      <c r="J14" s="12"/>
      <c r="K14" s="12"/>
    </row>
    <row r="15" spans="1:11" ht="11.25">
      <c r="A15" s="87"/>
      <c r="B15" s="87"/>
      <c r="C15" s="88" t="s">
        <v>1</v>
      </c>
      <c r="D15" s="367">
        <v>335770</v>
      </c>
      <c r="E15" s="359">
        <v>334898</v>
      </c>
      <c r="F15" s="359">
        <v>332816</v>
      </c>
      <c r="G15" s="359">
        <v>331335</v>
      </c>
      <c r="H15" s="359">
        <v>327864</v>
      </c>
      <c r="I15" s="368">
        <v>324791</v>
      </c>
      <c r="J15" s="95"/>
      <c r="K15" s="12"/>
    </row>
    <row r="16" spans="1:11" ht="12">
      <c r="A16" s="87"/>
      <c r="B16" s="89" t="s">
        <v>54</v>
      </c>
      <c r="C16" s="90"/>
      <c r="D16" s="91">
        <f aca="true" t="shared" si="2" ref="D16:I16">SUM(D13:D15)</f>
        <v>445646</v>
      </c>
      <c r="E16" s="92">
        <f t="shared" si="2"/>
        <v>444722</v>
      </c>
      <c r="F16" s="92">
        <f t="shared" si="2"/>
        <v>442818</v>
      </c>
      <c r="G16" s="92">
        <f t="shared" si="2"/>
        <v>441983</v>
      </c>
      <c r="H16" s="92">
        <f t="shared" si="2"/>
        <v>438124</v>
      </c>
      <c r="I16" s="93">
        <f t="shared" si="2"/>
        <v>434981</v>
      </c>
      <c r="J16" s="94"/>
      <c r="K16" s="12"/>
    </row>
    <row r="17" spans="1:11" ht="11.25">
      <c r="A17" s="87"/>
      <c r="B17" s="86" t="s">
        <v>55</v>
      </c>
      <c r="C17" s="86" t="s">
        <v>0</v>
      </c>
      <c r="D17" s="364">
        <v>4188</v>
      </c>
      <c r="E17" s="365">
        <v>4328</v>
      </c>
      <c r="F17" s="365">
        <v>4497</v>
      </c>
      <c r="G17" s="365">
        <v>4664</v>
      </c>
      <c r="H17" s="365">
        <v>4856</v>
      </c>
      <c r="I17" s="366">
        <v>5145</v>
      </c>
      <c r="J17" s="96"/>
      <c r="K17" s="12"/>
    </row>
    <row r="18" spans="1:11" ht="11.25">
      <c r="A18" s="87"/>
      <c r="B18" s="87"/>
      <c r="C18" s="88" t="s">
        <v>2</v>
      </c>
      <c r="D18" s="367">
        <v>2485</v>
      </c>
      <c r="E18" s="359">
        <v>2450</v>
      </c>
      <c r="F18" s="359">
        <v>2495</v>
      </c>
      <c r="G18" s="359">
        <v>2510</v>
      </c>
      <c r="H18" s="359">
        <v>2615</v>
      </c>
      <c r="I18" s="368">
        <v>2644</v>
      </c>
      <c r="J18" s="12"/>
      <c r="K18" s="12"/>
    </row>
    <row r="19" spans="1:11" ht="11.25">
      <c r="A19" s="87"/>
      <c r="B19" s="87"/>
      <c r="C19" s="88" t="s">
        <v>1</v>
      </c>
      <c r="D19" s="367">
        <v>11785</v>
      </c>
      <c r="E19" s="359">
        <v>11751</v>
      </c>
      <c r="F19" s="359">
        <v>11885</v>
      </c>
      <c r="G19" s="359">
        <v>12196</v>
      </c>
      <c r="H19" s="359">
        <v>12354</v>
      </c>
      <c r="I19" s="368">
        <v>12466</v>
      </c>
      <c r="J19" s="12"/>
      <c r="K19" s="12"/>
    </row>
    <row r="20" spans="1:14" ht="12">
      <c r="A20" s="87"/>
      <c r="B20" s="89" t="s">
        <v>56</v>
      </c>
      <c r="C20" s="90"/>
      <c r="D20" s="91">
        <f aca="true" t="shared" si="3" ref="D20:I20">SUM(D17:D19)</f>
        <v>18458</v>
      </c>
      <c r="E20" s="92">
        <f t="shared" si="3"/>
        <v>18529</v>
      </c>
      <c r="F20" s="92">
        <f t="shared" si="3"/>
        <v>18877</v>
      </c>
      <c r="G20" s="92">
        <f t="shared" si="3"/>
        <v>19370</v>
      </c>
      <c r="H20" s="92">
        <f t="shared" si="3"/>
        <v>19825</v>
      </c>
      <c r="I20" s="93">
        <f t="shared" si="3"/>
        <v>20255</v>
      </c>
      <c r="J20" s="97"/>
      <c r="K20" s="12"/>
      <c r="N20" s="12"/>
    </row>
    <row r="21" spans="1:9" ht="11.25">
      <c r="A21" s="86" t="s">
        <v>58</v>
      </c>
      <c r="B21" s="86"/>
      <c r="C21" s="86" t="s">
        <v>0</v>
      </c>
      <c r="D21" s="364">
        <v>10025</v>
      </c>
      <c r="E21" s="365">
        <v>10393</v>
      </c>
      <c r="F21" s="365">
        <v>10345</v>
      </c>
      <c r="G21" s="365">
        <v>11390</v>
      </c>
      <c r="H21" s="369">
        <v>11628</v>
      </c>
      <c r="I21" s="370">
        <v>12024</v>
      </c>
    </row>
    <row r="22" spans="1:9" ht="11.25">
      <c r="A22" s="87"/>
      <c r="B22" s="87"/>
      <c r="C22" s="88" t="s">
        <v>2</v>
      </c>
      <c r="D22" s="367">
        <v>153239</v>
      </c>
      <c r="E22" s="359">
        <v>155717</v>
      </c>
      <c r="F22" s="359">
        <v>155342</v>
      </c>
      <c r="G22" s="359">
        <v>157078</v>
      </c>
      <c r="H22" s="360">
        <v>158174</v>
      </c>
      <c r="I22" s="371">
        <v>159628</v>
      </c>
    </row>
    <row r="23" spans="1:10" ht="11.25">
      <c r="A23" s="87"/>
      <c r="B23" s="87"/>
      <c r="C23" s="88" t="s">
        <v>1</v>
      </c>
      <c r="D23" s="367">
        <v>1893</v>
      </c>
      <c r="E23" s="359">
        <v>1956</v>
      </c>
      <c r="F23" s="359">
        <v>1960</v>
      </c>
      <c r="G23" s="359">
        <v>1869</v>
      </c>
      <c r="H23" s="360">
        <v>1861</v>
      </c>
      <c r="I23" s="371">
        <v>1834</v>
      </c>
      <c r="J23" s="95"/>
    </row>
    <row r="24" spans="1:10" ht="12">
      <c r="A24" s="87"/>
      <c r="B24" s="89" t="s">
        <v>4</v>
      </c>
      <c r="C24" s="90"/>
      <c r="D24" s="91">
        <f aca="true" t="shared" si="4" ref="D24:I24">SUM(D21:D23)</f>
        <v>165157</v>
      </c>
      <c r="E24" s="92">
        <f t="shared" si="4"/>
        <v>168066</v>
      </c>
      <c r="F24" s="92">
        <f t="shared" si="4"/>
        <v>167647</v>
      </c>
      <c r="G24" s="92">
        <f t="shared" si="4"/>
        <v>170337</v>
      </c>
      <c r="H24" s="92">
        <f t="shared" si="4"/>
        <v>171663</v>
      </c>
      <c r="I24" s="93">
        <f t="shared" si="4"/>
        <v>173486</v>
      </c>
      <c r="J24" s="98"/>
    </row>
    <row r="25" spans="1:10" ht="11.25">
      <c r="A25" s="86" t="s">
        <v>59</v>
      </c>
      <c r="B25" s="86"/>
      <c r="C25" s="86" t="s">
        <v>0</v>
      </c>
      <c r="D25" s="364">
        <v>105779</v>
      </c>
      <c r="E25" s="372" t="s">
        <v>3</v>
      </c>
      <c r="F25" s="372" t="s">
        <v>3</v>
      </c>
      <c r="G25" s="372" t="s">
        <v>3</v>
      </c>
      <c r="H25" s="372" t="s">
        <v>3</v>
      </c>
      <c r="I25" s="373" t="s">
        <v>3</v>
      </c>
      <c r="J25" s="98"/>
    </row>
    <row r="26" spans="1:10" ht="11.25">
      <c r="A26" s="87"/>
      <c r="B26" s="87"/>
      <c r="C26" s="88" t="s">
        <v>2</v>
      </c>
      <c r="D26" s="367">
        <v>85474</v>
      </c>
      <c r="E26" s="374" t="s">
        <v>3</v>
      </c>
      <c r="F26" s="374" t="s">
        <v>3</v>
      </c>
      <c r="G26" s="374" t="s">
        <v>3</v>
      </c>
      <c r="H26" s="374" t="s">
        <v>3</v>
      </c>
      <c r="I26" s="375" t="s">
        <v>3</v>
      </c>
      <c r="J26" s="98"/>
    </row>
    <row r="27" spans="1:10" ht="11.25">
      <c r="A27" s="87"/>
      <c r="B27" s="87"/>
      <c r="C27" s="88" t="s">
        <v>1</v>
      </c>
      <c r="D27" s="367">
        <v>137739</v>
      </c>
      <c r="E27" s="374" t="s">
        <v>3</v>
      </c>
      <c r="F27" s="374" t="s">
        <v>3</v>
      </c>
      <c r="G27" s="374" t="s">
        <v>3</v>
      </c>
      <c r="H27" s="374" t="s">
        <v>3</v>
      </c>
      <c r="I27" s="375" t="s">
        <v>3</v>
      </c>
      <c r="J27" s="98"/>
    </row>
    <row r="28" spans="1:10" ht="12">
      <c r="A28" s="87"/>
      <c r="B28" s="89" t="s">
        <v>4</v>
      </c>
      <c r="C28" s="90"/>
      <c r="D28" s="91">
        <f>SUM(D25:D27)</f>
        <v>328992</v>
      </c>
      <c r="E28" s="99" t="s">
        <v>3</v>
      </c>
      <c r="F28" s="99" t="s">
        <v>3</v>
      </c>
      <c r="G28" s="99" t="s">
        <v>3</v>
      </c>
      <c r="H28" s="99" t="s">
        <v>3</v>
      </c>
      <c r="I28" s="100" t="s">
        <v>3</v>
      </c>
      <c r="J28" s="98"/>
    </row>
    <row r="29" spans="1:10" ht="12">
      <c r="A29" s="101" t="s">
        <v>60</v>
      </c>
      <c r="B29" s="102"/>
      <c r="C29" s="102"/>
      <c r="D29" s="91">
        <f aca="true" t="shared" si="5" ref="D29:I29">SUM(D28,D24,D20,D16,D12,D8)</f>
        <v>1585409.8856</v>
      </c>
      <c r="E29" s="92">
        <f t="shared" si="5"/>
        <v>1260377</v>
      </c>
      <c r="F29" s="92">
        <f t="shared" si="5"/>
        <v>1261284</v>
      </c>
      <c r="G29" s="92">
        <f t="shared" si="5"/>
        <v>1268382</v>
      </c>
      <c r="H29" s="92">
        <f t="shared" si="5"/>
        <v>1274991.1664</v>
      </c>
      <c r="I29" s="93">
        <f t="shared" si="5"/>
        <v>1283922.1412</v>
      </c>
      <c r="J29" s="98"/>
    </row>
    <row r="30" spans="2:10" ht="11.25">
      <c r="B30" s="18"/>
      <c r="C30" s="18"/>
      <c r="D30" s="18"/>
      <c r="E30" s="18"/>
      <c r="F30" s="18"/>
      <c r="G30" s="18"/>
      <c r="J30" s="98"/>
    </row>
    <row r="31" spans="2:10" ht="11.25">
      <c r="B31" s="18"/>
      <c r="C31" s="18"/>
      <c r="D31" s="18"/>
      <c r="E31" s="18"/>
      <c r="F31" s="18"/>
      <c r="G31" s="18"/>
      <c r="J31" s="98"/>
    </row>
    <row r="32" spans="2:10" ht="11.25">
      <c r="B32" s="18"/>
      <c r="C32" s="18"/>
      <c r="D32" s="18"/>
      <c r="E32" s="18"/>
      <c r="F32" s="18"/>
      <c r="G32" s="18"/>
      <c r="J32" s="98"/>
    </row>
    <row r="33" spans="2:10" ht="11.25">
      <c r="B33" s="18"/>
      <c r="C33" s="18"/>
      <c r="D33" s="18"/>
      <c r="E33" s="18"/>
      <c r="F33" s="18"/>
      <c r="G33" s="18"/>
      <c r="J33" s="98"/>
    </row>
    <row r="34" spans="2:10" ht="11.25">
      <c r="B34" s="18"/>
      <c r="C34" s="18"/>
      <c r="D34" s="18"/>
      <c r="E34" s="18"/>
      <c r="F34" s="18"/>
      <c r="G34" s="18"/>
      <c r="J34" s="98"/>
    </row>
    <row r="35" spans="2:10" ht="11.25">
      <c r="B35" s="18"/>
      <c r="C35" s="18"/>
      <c r="D35" s="18"/>
      <c r="E35" s="18"/>
      <c r="F35" s="18"/>
      <c r="G35" s="18"/>
      <c r="J35" s="98"/>
    </row>
    <row r="36" spans="2:10" ht="11.25">
      <c r="B36" s="18"/>
      <c r="C36" s="18"/>
      <c r="D36" s="18"/>
      <c r="E36" s="18"/>
      <c r="F36" s="18"/>
      <c r="G36" s="18"/>
      <c r="J36" s="98"/>
    </row>
    <row r="37" spans="2:10" ht="11.25">
      <c r="B37" s="18"/>
      <c r="C37" s="18"/>
      <c r="D37" s="18"/>
      <c r="E37" s="18"/>
      <c r="F37" s="18"/>
      <c r="G37" s="18"/>
      <c r="J37" s="98"/>
    </row>
    <row r="38" spans="2:10" ht="11.25">
      <c r="B38" s="18"/>
      <c r="C38" s="18"/>
      <c r="D38" s="18"/>
      <c r="E38" s="18"/>
      <c r="F38" s="18"/>
      <c r="G38" s="18"/>
      <c r="J38" s="98"/>
    </row>
    <row r="39" spans="2:10" ht="11.25">
      <c r="B39" s="18"/>
      <c r="C39" s="18"/>
      <c r="D39" s="18"/>
      <c r="E39" s="18"/>
      <c r="F39" s="18"/>
      <c r="G39" s="18"/>
      <c r="J39" s="98"/>
    </row>
    <row r="40" spans="2:10" ht="11.25">
      <c r="B40" s="18"/>
      <c r="C40" s="18"/>
      <c r="D40" s="18"/>
      <c r="E40" s="18"/>
      <c r="F40" s="18"/>
      <c r="G40" s="18"/>
      <c r="J40" s="98"/>
    </row>
    <row r="41" spans="2:10" ht="11.25">
      <c r="B41" s="18"/>
      <c r="C41" s="18"/>
      <c r="D41" s="18"/>
      <c r="E41" s="18"/>
      <c r="F41" s="18"/>
      <c r="G41" s="18"/>
      <c r="J41" s="98"/>
    </row>
    <row r="42" spans="2:10" ht="11.25">
      <c r="B42" s="18"/>
      <c r="C42" s="18"/>
      <c r="D42" s="18"/>
      <c r="E42" s="18"/>
      <c r="F42" s="18"/>
      <c r="G42" s="18"/>
      <c r="J42" s="98"/>
    </row>
    <row r="43" spans="1:10" ht="11.25">
      <c r="A43" s="103"/>
      <c r="B43" s="104"/>
      <c r="C43" s="104"/>
      <c r="D43" s="104"/>
      <c r="E43" s="104"/>
      <c r="F43" s="104"/>
      <c r="G43" s="104"/>
      <c r="J43" s="98"/>
    </row>
    <row r="44" spans="9:10" ht="11.25">
      <c r="I44" s="98"/>
      <c r="J44" s="105"/>
    </row>
    <row r="46" spans="3:4" ht="11.25">
      <c r="C46" s="106"/>
      <c r="D46" s="107"/>
    </row>
    <row r="48" spans="1:10" ht="11.25">
      <c r="A48" s="12"/>
      <c r="B48" s="95"/>
      <c r="C48" s="95"/>
      <c r="D48" s="95"/>
      <c r="E48" s="95"/>
      <c r="F48" s="95"/>
      <c r="G48" s="95"/>
      <c r="J48" s="95"/>
    </row>
    <row r="50" spans="2:11" ht="11.25">
      <c r="B50" s="108"/>
      <c r="C50" s="108"/>
      <c r="D50" s="108"/>
      <c r="E50" s="108"/>
      <c r="F50" s="108"/>
      <c r="G50" s="108"/>
      <c r="J50" s="108"/>
      <c r="K50" s="109"/>
    </row>
    <row r="51" spans="2:11" ht="11.25">
      <c r="B51" s="108"/>
      <c r="C51" s="108"/>
      <c r="D51" s="108"/>
      <c r="E51" s="108"/>
      <c r="F51" s="108"/>
      <c r="G51" s="108"/>
      <c r="J51" s="108"/>
      <c r="K51" s="109"/>
    </row>
    <row r="52" spans="2:11" ht="11.25">
      <c r="B52" s="108"/>
      <c r="C52" s="108"/>
      <c r="D52" s="108"/>
      <c r="E52" s="108"/>
      <c r="F52" s="108"/>
      <c r="G52" s="108"/>
      <c r="J52" s="108"/>
      <c r="K52" s="109"/>
    </row>
    <row r="53" spans="2:11" ht="11.25">
      <c r="B53" s="108"/>
      <c r="C53" s="108"/>
      <c r="D53" s="108"/>
      <c r="E53" s="108"/>
      <c r="F53" s="108"/>
      <c r="G53" s="108"/>
      <c r="J53" s="108"/>
      <c r="K53" s="109"/>
    </row>
    <row r="54" spans="2:11" ht="11.25">
      <c r="B54" s="108"/>
      <c r="C54" s="108"/>
      <c r="D54" s="108"/>
      <c r="E54" s="108"/>
      <c r="F54" s="108"/>
      <c r="G54" s="108"/>
      <c r="J54" s="108"/>
      <c r="K54" s="109"/>
    </row>
    <row r="55" spans="2:11" ht="11.25">
      <c r="B55" s="108"/>
      <c r="C55" s="108"/>
      <c r="D55" s="108"/>
      <c r="E55" s="108"/>
      <c r="F55" s="108"/>
      <c r="G55" s="108"/>
      <c r="J55" s="108"/>
      <c r="K55" s="109"/>
    </row>
    <row r="56" spans="2:11" ht="11.25">
      <c r="B56" s="108"/>
      <c r="C56" s="108"/>
      <c r="D56" s="108"/>
      <c r="E56" s="108"/>
      <c r="F56" s="108"/>
      <c r="G56" s="108"/>
      <c r="J56" s="108"/>
      <c r="K56" s="109"/>
    </row>
    <row r="57" spans="2:11" ht="11.25">
      <c r="B57" s="108"/>
      <c r="C57" s="108"/>
      <c r="D57" s="108"/>
      <c r="E57" s="108"/>
      <c r="F57" s="108"/>
      <c r="G57" s="108"/>
      <c r="J57" s="108"/>
      <c r="K57" s="109"/>
    </row>
    <row r="58" spans="2:11" ht="11.25">
      <c r="B58" s="108"/>
      <c r="C58" s="108"/>
      <c r="D58" s="108"/>
      <c r="E58" s="108"/>
      <c r="F58" s="108"/>
      <c r="G58" s="108"/>
      <c r="J58" s="108"/>
      <c r="K58" s="109"/>
    </row>
    <row r="59" spans="2:11" ht="11.25">
      <c r="B59" s="108"/>
      <c r="C59" s="108"/>
      <c r="D59" s="108"/>
      <c r="E59" s="108"/>
      <c r="F59" s="108"/>
      <c r="G59" s="108"/>
      <c r="J59" s="108"/>
      <c r="K59" s="109"/>
    </row>
    <row r="60" spans="2:9" ht="11.25">
      <c r="B60" s="25"/>
      <c r="C60" s="25"/>
      <c r="D60" s="25"/>
      <c r="E60" s="25"/>
      <c r="F60" s="25"/>
      <c r="G60" s="25"/>
      <c r="H60" s="25"/>
      <c r="I60" s="25"/>
    </row>
    <row r="61" spans="2:9" ht="11.25">
      <c r="B61" s="25"/>
      <c r="C61" s="25"/>
      <c r="D61" s="25"/>
      <c r="E61" s="25"/>
      <c r="F61" s="25"/>
      <c r="G61" s="25"/>
      <c r="H61" s="25"/>
      <c r="I61" s="25"/>
    </row>
    <row r="62" spans="2:9" ht="11.25">
      <c r="B62" s="25"/>
      <c r="C62" s="25"/>
      <c r="D62" s="25"/>
      <c r="E62" s="25"/>
      <c r="F62" s="25"/>
      <c r="G62" s="25"/>
      <c r="H62" s="25"/>
      <c r="I62" s="25"/>
    </row>
    <row r="64" ht="11.25">
      <c r="D64" s="12"/>
    </row>
    <row r="66" spans="2:8" ht="11.25" customHeight="1">
      <c r="B66" s="12"/>
      <c r="C66" s="12"/>
      <c r="D66" s="12"/>
      <c r="E66" s="12"/>
      <c r="F66" s="12"/>
      <c r="G66" s="12"/>
      <c r="H66" s="12"/>
    </row>
    <row r="67" spans="3:8" ht="12" customHeight="1">
      <c r="C67" s="28"/>
      <c r="G67" s="18"/>
      <c r="H67" s="18"/>
    </row>
    <row r="68" spans="3:8" ht="12" customHeight="1">
      <c r="C68" s="28"/>
      <c r="G68" s="18"/>
      <c r="H68" s="18"/>
    </row>
    <row r="69" spans="3:8" ht="11.25">
      <c r="C69" s="28"/>
      <c r="G69" s="18"/>
      <c r="H69" s="18"/>
    </row>
    <row r="70" spans="3:8" ht="11.25">
      <c r="C70" s="28"/>
      <c r="G70" s="18"/>
      <c r="H70" s="18"/>
    </row>
    <row r="71" spans="3:8" ht="11.25">
      <c r="C71" s="28"/>
      <c r="G71" s="28"/>
      <c r="H71" s="18"/>
    </row>
    <row r="72" spans="3:8" ht="11.25">
      <c r="C72" s="28"/>
      <c r="G72" s="28"/>
      <c r="H72" s="18"/>
    </row>
    <row r="73" spans="3:8" ht="11.25">
      <c r="C73" s="28"/>
      <c r="G73" s="18"/>
      <c r="H73" s="18"/>
    </row>
    <row r="74" spans="3:8" ht="11.25">
      <c r="C74" s="28"/>
      <c r="G74" s="28"/>
      <c r="H74" s="18"/>
    </row>
    <row r="75" spans="2:3" ht="11.25">
      <c r="B75" s="110"/>
      <c r="C75" s="28"/>
    </row>
    <row r="76" spans="2:5" ht="11.25">
      <c r="B76" s="18"/>
      <c r="C76" s="28"/>
      <c r="D76" s="110"/>
      <c r="E76" s="28"/>
    </row>
    <row r="77" spans="2:7" ht="11.25">
      <c r="B77" s="12"/>
      <c r="C77" s="12"/>
      <c r="D77" s="12"/>
      <c r="E77" s="12"/>
      <c r="F77" s="12"/>
      <c r="G77" s="12"/>
    </row>
    <row r="78" spans="2:7" ht="11.25">
      <c r="B78" s="110"/>
      <c r="C78" s="110"/>
      <c r="D78" s="110"/>
      <c r="E78" s="110"/>
      <c r="F78" s="110"/>
      <c r="G78" s="110"/>
    </row>
    <row r="79" spans="2:7" ht="11.25">
      <c r="B79" s="110"/>
      <c r="C79" s="110"/>
      <c r="D79" s="110"/>
      <c r="E79" s="110"/>
      <c r="F79" s="110"/>
      <c r="G79" s="110"/>
    </row>
    <row r="80" spans="2:7" ht="11.25">
      <c r="B80" s="110"/>
      <c r="C80" s="110"/>
      <c r="D80" s="110"/>
      <c r="E80" s="110"/>
      <c r="F80" s="110"/>
      <c r="G80" s="110"/>
    </row>
    <row r="81" spans="2:7" ht="11.25">
      <c r="B81" s="110"/>
      <c r="C81" s="110"/>
      <c r="D81" s="110"/>
      <c r="E81" s="110"/>
      <c r="F81" s="110"/>
      <c r="G81" s="110"/>
    </row>
    <row r="82" spans="2:7" ht="11.25">
      <c r="B82" s="110"/>
      <c r="C82" s="110"/>
      <c r="D82" s="110"/>
      <c r="E82" s="110"/>
      <c r="F82" s="110"/>
      <c r="G82" s="110"/>
    </row>
    <row r="83" spans="2:7" ht="11.25">
      <c r="B83" s="110"/>
      <c r="C83" s="110"/>
      <c r="D83" s="110"/>
      <c r="E83" s="110"/>
      <c r="F83" s="110"/>
      <c r="G83" s="110"/>
    </row>
    <row r="84" spans="2:7" ht="11.25">
      <c r="B84" s="110"/>
      <c r="C84" s="110"/>
      <c r="D84" s="110"/>
      <c r="E84" s="110"/>
      <c r="F84" s="110"/>
      <c r="G84" s="110"/>
    </row>
    <row r="85" spans="2:7" ht="11.25">
      <c r="B85" s="110"/>
      <c r="C85" s="110"/>
      <c r="D85" s="110"/>
      <c r="E85" s="110"/>
      <c r="F85" s="110"/>
      <c r="G85" s="110"/>
    </row>
    <row r="89" ht="12">
      <c r="A89" s="8"/>
    </row>
    <row r="90" spans="1:13" ht="12">
      <c r="A90" s="8"/>
      <c r="L90" s="12"/>
      <c r="M90" s="12"/>
    </row>
    <row r="91" spans="12:13" ht="11.25">
      <c r="L91" s="12"/>
      <c r="M91" s="12"/>
    </row>
    <row r="92" spans="2:13" ht="11.25">
      <c r="B92" s="95"/>
      <c r="C92" s="95"/>
      <c r="D92" s="95"/>
      <c r="E92" s="95"/>
      <c r="F92" s="95"/>
      <c r="G92" s="95"/>
      <c r="H92" s="12"/>
      <c r="L92" s="12"/>
      <c r="M92" s="12"/>
    </row>
    <row r="93" spans="2:13" ht="11.25">
      <c r="B93" s="18"/>
      <c r="C93" s="18"/>
      <c r="D93" s="18"/>
      <c r="E93" s="18"/>
      <c r="F93" s="18"/>
      <c r="G93" s="18"/>
      <c r="H93" s="98"/>
      <c r="L93" s="12"/>
      <c r="M93" s="12"/>
    </row>
    <row r="94" spans="2:13" ht="11.25">
      <c r="B94" s="18"/>
      <c r="C94" s="18"/>
      <c r="D94" s="18"/>
      <c r="E94" s="18"/>
      <c r="F94" s="18"/>
      <c r="G94" s="18"/>
      <c r="H94" s="98"/>
      <c r="L94" s="12"/>
      <c r="M94" s="12"/>
    </row>
    <row r="95" spans="2:13" ht="11.25">
      <c r="B95" s="18"/>
      <c r="C95" s="18"/>
      <c r="D95" s="18"/>
      <c r="E95" s="18"/>
      <c r="F95" s="18"/>
      <c r="G95" s="18"/>
      <c r="H95" s="98"/>
      <c r="L95" s="12"/>
      <c r="M95" s="12"/>
    </row>
    <row r="96" spans="2:13" ht="11.25">
      <c r="B96" s="18"/>
      <c r="C96" s="18"/>
      <c r="D96" s="18"/>
      <c r="E96" s="18"/>
      <c r="F96" s="18"/>
      <c r="G96" s="18"/>
      <c r="H96" s="98"/>
      <c r="L96" s="12"/>
      <c r="M96" s="12"/>
    </row>
    <row r="97" spans="2:13" ht="11.25">
      <c r="B97" s="18"/>
      <c r="C97" s="18"/>
      <c r="D97" s="18"/>
      <c r="E97" s="18"/>
      <c r="F97" s="18"/>
      <c r="G97" s="18"/>
      <c r="H97" s="98"/>
      <c r="L97" s="12"/>
      <c r="M97" s="12"/>
    </row>
    <row r="98" spans="1:13" ht="12">
      <c r="A98" s="111"/>
      <c r="B98" s="112"/>
      <c r="C98" s="112"/>
      <c r="D98" s="112"/>
      <c r="E98" s="112"/>
      <c r="F98" s="112"/>
      <c r="G98" s="112"/>
      <c r="H98" s="113"/>
      <c r="L98" s="12"/>
      <c r="M98" s="12"/>
    </row>
    <row r="99" spans="2:13" ht="11.25">
      <c r="B99" s="25"/>
      <c r="C99" s="25"/>
      <c r="D99" s="25"/>
      <c r="E99" s="25"/>
      <c r="F99" s="25"/>
      <c r="G99" s="25"/>
      <c r="L99" s="12"/>
      <c r="M99" s="12"/>
    </row>
    <row r="100" spans="2:13" ht="11.25">
      <c r="B100" s="25"/>
      <c r="C100" s="25"/>
      <c r="D100" s="25"/>
      <c r="E100" s="25"/>
      <c r="F100" s="25"/>
      <c r="G100" s="25"/>
      <c r="L100" s="12"/>
      <c r="M100" s="12"/>
    </row>
    <row r="101" spans="2:13" ht="11.25">
      <c r="B101" s="95"/>
      <c r="C101" s="95"/>
      <c r="D101" s="95"/>
      <c r="E101" s="95"/>
      <c r="F101" s="95"/>
      <c r="G101" s="95"/>
      <c r="H101" s="95"/>
      <c r="L101" s="12"/>
      <c r="M101" s="12"/>
    </row>
    <row r="102" spans="2:13" ht="11.25">
      <c r="B102" s="18"/>
      <c r="C102" s="18"/>
      <c r="D102" s="18"/>
      <c r="E102" s="18"/>
      <c r="F102" s="18"/>
      <c r="G102" s="18"/>
      <c r="H102" s="98"/>
      <c r="L102" s="12"/>
      <c r="M102" s="12"/>
    </row>
    <row r="103" spans="2:13" ht="11.25">
      <c r="B103" s="18"/>
      <c r="C103" s="18"/>
      <c r="D103" s="18"/>
      <c r="E103" s="18"/>
      <c r="F103" s="18"/>
      <c r="G103" s="18"/>
      <c r="H103" s="98"/>
      <c r="L103" s="12"/>
      <c r="M103" s="12"/>
    </row>
    <row r="104" spans="2:13" ht="11.25">
      <c r="B104" s="18"/>
      <c r="C104" s="18"/>
      <c r="D104" s="18"/>
      <c r="E104" s="18"/>
      <c r="F104" s="18"/>
      <c r="G104" s="18"/>
      <c r="H104" s="98"/>
      <c r="L104" s="12"/>
      <c r="M104" s="12"/>
    </row>
    <row r="105" spans="2:13" ht="11.25">
      <c r="B105" s="18"/>
      <c r="C105" s="18"/>
      <c r="D105" s="18"/>
      <c r="E105" s="18"/>
      <c r="F105" s="18"/>
      <c r="G105" s="18"/>
      <c r="H105" s="98"/>
      <c r="L105" s="12"/>
      <c r="M105" s="12"/>
    </row>
    <row r="106" spans="2:13" ht="11.25">
      <c r="B106" s="18"/>
      <c r="C106" s="18"/>
      <c r="D106" s="18"/>
      <c r="E106" s="18"/>
      <c r="F106" s="18"/>
      <c r="G106" s="18"/>
      <c r="H106" s="98"/>
      <c r="L106" s="12"/>
      <c r="M106" s="12"/>
    </row>
    <row r="107" spans="1:13" ht="12">
      <c r="A107" s="111"/>
      <c r="B107" s="112"/>
      <c r="C107" s="112"/>
      <c r="D107" s="112"/>
      <c r="E107" s="112"/>
      <c r="F107" s="112"/>
      <c r="G107" s="112"/>
      <c r="L107" s="12"/>
      <c r="M107" s="12"/>
    </row>
    <row r="108" spans="1:13" ht="12">
      <c r="A108" s="8"/>
      <c r="L108" s="12"/>
      <c r="M108" s="12"/>
    </row>
    <row r="109" spans="2:13" ht="11.25">
      <c r="B109" s="12"/>
      <c r="L109" s="12"/>
      <c r="M109" s="12"/>
    </row>
    <row r="110" spans="1:5" ht="11.25">
      <c r="A110" s="12"/>
      <c r="B110" s="12"/>
      <c r="C110" s="12"/>
      <c r="D110" s="12"/>
      <c r="E110" s="12"/>
    </row>
    <row r="111" spans="2:5" ht="11.25">
      <c r="B111" s="18"/>
      <c r="C111" s="18"/>
      <c r="D111" s="110"/>
      <c r="E111" s="18"/>
    </row>
    <row r="112" spans="2:5" ht="11.25">
      <c r="B112" s="18"/>
      <c r="C112" s="18"/>
      <c r="D112" s="110"/>
      <c r="E112" s="18"/>
    </row>
    <row r="113" spans="2:5" ht="11.25">
      <c r="B113" s="18"/>
      <c r="C113" s="18"/>
      <c r="D113" s="110"/>
      <c r="E113" s="18"/>
    </row>
    <row r="114" spans="2:5" ht="11.25">
      <c r="B114" s="18"/>
      <c r="C114" s="18"/>
      <c r="D114" s="110"/>
      <c r="E114" s="18"/>
    </row>
    <row r="115" spans="1:2" ht="12">
      <c r="A115" s="111"/>
      <c r="B115" s="112"/>
    </row>
    <row r="116" ht="12">
      <c r="A116" s="8"/>
    </row>
    <row r="117" ht="12">
      <c r="A117" s="8"/>
    </row>
    <row r="119" spans="2:13" ht="11.25">
      <c r="B119" s="95"/>
      <c r="C119" s="95"/>
      <c r="D119" s="95"/>
      <c r="E119" s="95"/>
      <c r="F119" s="95"/>
      <c r="G119" s="95"/>
      <c r="H119" s="95"/>
      <c r="I119" s="95"/>
      <c r="J119" s="95"/>
      <c r="K119" s="95"/>
      <c r="L119" s="95"/>
      <c r="M119" s="95"/>
    </row>
    <row r="120" spans="2:8" ht="11.25">
      <c r="B120" s="18"/>
      <c r="C120" s="18"/>
      <c r="D120" s="18"/>
      <c r="E120" s="18"/>
      <c r="F120" s="18"/>
      <c r="G120" s="18"/>
      <c r="H120" s="98"/>
    </row>
    <row r="121" spans="2:8" ht="11.25">
      <c r="B121" s="18"/>
      <c r="C121" s="18"/>
      <c r="D121" s="18"/>
      <c r="E121" s="18"/>
      <c r="F121" s="18"/>
      <c r="G121" s="18"/>
      <c r="H121" s="98"/>
    </row>
    <row r="122" spans="2:8" ht="11.25">
      <c r="B122" s="18"/>
      <c r="C122" s="18"/>
      <c r="D122" s="18"/>
      <c r="E122" s="18"/>
      <c r="F122" s="18"/>
      <c r="G122" s="18"/>
      <c r="H122" s="98"/>
    </row>
    <row r="123" spans="2:8" ht="11.25">
      <c r="B123" s="18"/>
      <c r="C123" s="18"/>
      <c r="D123" s="18"/>
      <c r="E123" s="18"/>
      <c r="F123" s="18"/>
      <c r="G123" s="18"/>
      <c r="H123" s="98"/>
    </row>
    <row r="124" spans="2:9" ht="11.25">
      <c r="B124" s="18"/>
      <c r="C124" s="18"/>
      <c r="D124" s="18"/>
      <c r="E124" s="18"/>
      <c r="F124" s="18"/>
      <c r="G124" s="18"/>
      <c r="H124" s="98"/>
      <c r="I124" s="25"/>
    </row>
    <row r="125" spans="1:8" ht="12">
      <c r="A125" s="111"/>
      <c r="B125" s="112"/>
      <c r="C125" s="112"/>
      <c r="D125" s="112"/>
      <c r="E125" s="112"/>
      <c r="F125" s="112"/>
      <c r="G125" s="112"/>
      <c r="H125" s="113"/>
    </row>
    <row r="127" ht="12">
      <c r="A127" s="8"/>
    </row>
    <row r="128" spans="2:8" ht="11.25">
      <c r="B128" s="95"/>
      <c r="C128" s="95"/>
      <c r="D128" s="95"/>
      <c r="E128" s="95"/>
      <c r="F128" s="95"/>
      <c r="G128" s="95"/>
      <c r="H128" s="95"/>
    </row>
    <row r="129" spans="2:8" ht="11.25">
      <c r="B129" s="18"/>
      <c r="C129" s="18"/>
      <c r="D129" s="18"/>
      <c r="E129" s="18"/>
      <c r="F129" s="18"/>
      <c r="G129" s="18"/>
      <c r="H129" s="98"/>
    </row>
    <row r="130" spans="2:8" ht="11.25">
      <c r="B130" s="18"/>
      <c r="C130" s="18"/>
      <c r="D130" s="18"/>
      <c r="E130" s="18"/>
      <c r="F130" s="18"/>
      <c r="G130" s="18"/>
      <c r="H130" s="98"/>
    </row>
    <row r="131" spans="2:8" ht="11.25">
      <c r="B131" s="18"/>
      <c r="C131" s="18"/>
      <c r="D131" s="18"/>
      <c r="E131" s="18"/>
      <c r="F131" s="18"/>
      <c r="G131" s="18"/>
      <c r="H131" s="98"/>
    </row>
    <row r="132" spans="2:8" ht="11.25">
      <c r="B132" s="18"/>
      <c r="C132" s="18"/>
      <c r="D132" s="18"/>
      <c r="E132" s="18"/>
      <c r="F132" s="18"/>
      <c r="G132" s="18"/>
      <c r="H132" s="98"/>
    </row>
    <row r="133" spans="2:8" ht="11.25">
      <c r="B133" s="18"/>
      <c r="C133" s="18"/>
      <c r="D133" s="18"/>
      <c r="E133" s="18"/>
      <c r="F133" s="18"/>
      <c r="G133" s="18"/>
      <c r="H133" s="98"/>
    </row>
    <row r="134" spans="1:7" ht="12">
      <c r="A134" s="111"/>
      <c r="B134" s="112"/>
      <c r="C134" s="112"/>
      <c r="D134" s="112"/>
      <c r="E134" s="112"/>
      <c r="F134" s="112"/>
      <c r="G134" s="112"/>
    </row>
    <row r="135" ht="12">
      <c r="A135" s="8"/>
    </row>
    <row r="136" ht="12">
      <c r="A136" s="8"/>
    </row>
    <row r="137" ht="11.25">
      <c r="B137" s="12"/>
    </row>
    <row r="138" spans="3:5" ht="11.25">
      <c r="C138" s="12"/>
      <c r="E138" s="12"/>
    </row>
    <row r="139" spans="2:5" ht="11.25">
      <c r="B139" s="18"/>
      <c r="C139" s="18"/>
      <c r="D139" s="110"/>
      <c r="E139" s="18"/>
    </row>
    <row r="140" spans="2:5" ht="11.25">
      <c r="B140" s="18"/>
      <c r="C140" s="18"/>
      <c r="D140" s="110"/>
      <c r="E140" s="18"/>
    </row>
    <row r="141" spans="2:5" ht="11.25">
      <c r="B141" s="18"/>
      <c r="C141" s="18"/>
      <c r="D141" s="110"/>
      <c r="E141" s="18"/>
    </row>
    <row r="142" spans="2:5" ht="11.25">
      <c r="B142" s="18"/>
      <c r="C142" s="18"/>
      <c r="D142" s="110"/>
      <c r="E142" s="18"/>
    </row>
    <row r="143" spans="1:4" ht="12">
      <c r="A143" s="111"/>
      <c r="B143" s="112"/>
      <c r="C143" s="25"/>
      <c r="D143" s="114"/>
    </row>
    <row r="145" ht="12">
      <c r="A145" s="8"/>
    </row>
    <row r="147" ht="12">
      <c r="A147" s="8"/>
    </row>
    <row r="148" ht="12">
      <c r="A148" s="8"/>
    </row>
    <row r="150" spans="2:8" ht="11.25">
      <c r="B150" s="95"/>
      <c r="C150" s="95"/>
      <c r="D150" s="95"/>
      <c r="E150" s="95"/>
      <c r="F150" s="95"/>
      <c r="G150" s="95"/>
      <c r="H150" s="95"/>
    </row>
    <row r="151" spans="2:8" ht="11.25">
      <c r="B151" s="18"/>
      <c r="C151" s="18"/>
      <c r="D151" s="18"/>
      <c r="E151" s="18"/>
      <c r="F151" s="18"/>
      <c r="G151" s="18"/>
      <c r="H151" s="98"/>
    </row>
    <row r="152" spans="2:8" ht="11.25">
      <c r="B152" s="18"/>
      <c r="C152" s="18"/>
      <c r="D152" s="18"/>
      <c r="E152" s="18"/>
      <c r="F152" s="18"/>
      <c r="G152" s="18"/>
      <c r="H152" s="98"/>
    </row>
    <row r="153" spans="2:8" ht="11.25">
      <c r="B153" s="18"/>
      <c r="C153" s="18"/>
      <c r="D153" s="18"/>
      <c r="E153" s="18"/>
      <c r="F153" s="18"/>
      <c r="G153" s="18"/>
      <c r="H153" s="98"/>
    </row>
    <row r="154" spans="2:8" ht="11.25">
      <c r="B154" s="18"/>
      <c r="C154" s="18"/>
      <c r="D154" s="18"/>
      <c r="E154" s="18"/>
      <c r="F154" s="18"/>
      <c r="G154" s="18"/>
      <c r="H154" s="98"/>
    </row>
    <row r="155" spans="2:8" ht="11.25">
      <c r="B155" s="18"/>
      <c r="C155" s="18"/>
      <c r="D155" s="18"/>
      <c r="E155" s="18"/>
      <c r="F155" s="18"/>
      <c r="G155" s="18"/>
      <c r="H155" s="98"/>
    </row>
    <row r="156" spans="1:8" ht="12">
      <c r="A156" s="111"/>
      <c r="B156" s="112"/>
      <c r="C156" s="112"/>
      <c r="D156" s="112"/>
      <c r="E156" s="112"/>
      <c r="F156" s="112"/>
      <c r="G156" s="112"/>
      <c r="H156" s="113"/>
    </row>
    <row r="158" ht="12">
      <c r="A158" s="8"/>
    </row>
    <row r="159" spans="2:8" ht="11.25">
      <c r="B159" s="95"/>
      <c r="C159" s="95"/>
      <c r="D159" s="95"/>
      <c r="E159" s="95"/>
      <c r="F159" s="95"/>
      <c r="G159" s="95"/>
      <c r="H159" s="95"/>
    </row>
    <row r="160" spans="2:8" ht="11.25">
      <c r="B160" s="18"/>
      <c r="C160" s="18"/>
      <c r="D160" s="18"/>
      <c r="E160" s="18"/>
      <c r="F160" s="18"/>
      <c r="G160" s="18"/>
      <c r="H160" s="98"/>
    </row>
    <row r="161" spans="2:8" ht="11.25">
      <c r="B161" s="18"/>
      <c r="C161" s="18"/>
      <c r="D161" s="18"/>
      <c r="E161" s="18"/>
      <c r="F161" s="18"/>
      <c r="G161" s="18"/>
      <c r="H161" s="98"/>
    </row>
    <row r="162" spans="2:8" ht="11.25">
      <c r="B162" s="18"/>
      <c r="C162" s="18"/>
      <c r="D162" s="18"/>
      <c r="E162" s="18"/>
      <c r="F162" s="18"/>
      <c r="G162" s="18"/>
      <c r="H162" s="98"/>
    </row>
    <row r="163" spans="2:8" ht="11.25">
      <c r="B163" s="18"/>
      <c r="C163" s="18"/>
      <c r="D163" s="18"/>
      <c r="E163" s="18"/>
      <c r="F163" s="18"/>
      <c r="G163" s="18"/>
      <c r="H163" s="98"/>
    </row>
    <row r="164" spans="2:8" ht="11.25">
      <c r="B164" s="18"/>
      <c r="C164" s="18"/>
      <c r="D164" s="18"/>
      <c r="E164" s="18"/>
      <c r="F164" s="18"/>
      <c r="G164" s="18"/>
      <c r="H164" s="98"/>
    </row>
    <row r="165" spans="1:7" ht="12">
      <c r="A165" s="111"/>
      <c r="B165" s="112"/>
      <c r="C165" s="112"/>
      <c r="D165" s="112"/>
      <c r="E165" s="112"/>
      <c r="F165" s="112"/>
      <c r="G165" s="112"/>
    </row>
    <row r="166" ht="11.25">
      <c r="B166" s="12"/>
    </row>
    <row r="167" spans="2:5" ht="11.25">
      <c r="B167" s="12"/>
      <c r="C167" s="12"/>
      <c r="D167" s="12"/>
      <c r="E167" s="12"/>
    </row>
    <row r="168" spans="2:5" ht="11.25">
      <c r="B168" s="18"/>
      <c r="C168" s="18"/>
      <c r="D168" s="110"/>
      <c r="E168" s="18"/>
    </row>
    <row r="169" spans="2:5" ht="11.25">
      <c r="B169" s="18"/>
      <c r="C169" s="18"/>
      <c r="D169" s="110"/>
      <c r="E169" s="18"/>
    </row>
    <row r="170" spans="2:5" ht="11.25">
      <c r="B170" s="18"/>
      <c r="C170" s="18"/>
      <c r="D170" s="110"/>
      <c r="E170" s="18"/>
    </row>
    <row r="171" spans="2:5" ht="11.25">
      <c r="B171" s="18"/>
      <c r="C171" s="18"/>
      <c r="D171" s="110"/>
      <c r="E171" s="18"/>
    </row>
    <row r="172" spans="1:2" ht="12">
      <c r="A172" s="111"/>
      <c r="B172" s="112"/>
    </row>
    <row r="173" ht="12">
      <c r="A173" s="8"/>
    </row>
    <row r="177" spans="2:8" ht="11.25">
      <c r="B177" s="95"/>
      <c r="C177" s="95"/>
      <c r="D177" s="95"/>
      <c r="E177" s="95"/>
      <c r="F177" s="95"/>
      <c r="G177" s="95"/>
      <c r="H177" s="95"/>
    </row>
    <row r="178" spans="2:8" ht="11.25">
      <c r="B178" s="18"/>
      <c r="C178" s="18"/>
      <c r="D178" s="18"/>
      <c r="E178" s="18"/>
      <c r="F178" s="18"/>
      <c r="G178" s="18"/>
      <c r="H178" s="98"/>
    </row>
    <row r="179" spans="2:8" ht="11.25">
      <c r="B179" s="18"/>
      <c r="C179" s="18"/>
      <c r="D179" s="18"/>
      <c r="E179" s="18"/>
      <c r="F179" s="18"/>
      <c r="G179" s="18"/>
      <c r="H179" s="98"/>
    </row>
    <row r="180" spans="2:8" ht="11.25">
      <c r="B180" s="18"/>
      <c r="C180" s="18"/>
      <c r="D180" s="18"/>
      <c r="E180" s="18"/>
      <c r="F180" s="18"/>
      <c r="G180" s="18"/>
      <c r="H180" s="98"/>
    </row>
    <row r="181" spans="2:8" ht="11.25">
      <c r="B181" s="18"/>
      <c r="C181" s="18"/>
      <c r="D181" s="18"/>
      <c r="E181" s="18"/>
      <c r="F181" s="18"/>
      <c r="G181" s="18"/>
      <c r="H181" s="98"/>
    </row>
    <row r="182" spans="2:8" ht="11.25">
      <c r="B182" s="18"/>
      <c r="C182" s="18"/>
      <c r="D182" s="18"/>
      <c r="E182" s="18"/>
      <c r="F182" s="18"/>
      <c r="G182" s="18"/>
      <c r="H182" s="98"/>
    </row>
    <row r="183" spans="1:8" ht="12">
      <c r="A183" s="111"/>
      <c r="B183" s="112"/>
      <c r="C183" s="112"/>
      <c r="D183" s="112"/>
      <c r="E183" s="112"/>
      <c r="F183" s="112"/>
      <c r="G183" s="112"/>
      <c r="H183" s="113"/>
    </row>
    <row r="186" spans="2:8" ht="11.25">
      <c r="B186" s="95"/>
      <c r="C186" s="95"/>
      <c r="D186" s="95"/>
      <c r="E186" s="95"/>
      <c r="F186" s="95"/>
      <c r="G186" s="95"/>
      <c r="H186" s="95"/>
    </row>
    <row r="187" spans="2:8" ht="11.25">
      <c r="B187" s="18"/>
      <c r="C187" s="18"/>
      <c r="D187" s="18"/>
      <c r="E187" s="18"/>
      <c r="F187" s="18"/>
      <c r="G187" s="18"/>
      <c r="H187" s="98"/>
    </row>
    <row r="188" spans="2:8" ht="11.25">
      <c r="B188" s="18"/>
      <c r="C188" s="18"/>
      <c r="D188" s="18"/>
      <c r="E188" s="18"/>
      <c r="F188" s="18"/>
      <c r="G188" s="18"/>
      <c r="H188" s="98"/>
    </row>
    <row r="189" spans="2:8" ht="11.25">
      <c r="B189" s="18"/>
      <c r="C189" s="18"/>
      <c r="D189" s="18"/>
      <c r="E189" s="18"/>
      <c r="F189" s="18"/>
      <c r="G189" s="18"/>
      <c r="H189" s="98"/>
    </row>
    <row r="190" spans="2:8" ht="11.25">
      <c r="B190" s="18"/>
      <c r="C190" s="18"/>
      <c r="D190" s="18"/>
      <c r="E190" s="18"/>
      <c r="F190" s="18"/>
      <c r="G190" s="18"/>
      <c r="H190" s="98"/>
    </row>
    <row r="191" spans="1:7" ht="12">
      <c r="A191" s="111"/>
      <c r="B191" s="112"/>
      <c r="C191" s="112"/>
      <c r="D191" s="112"/>
      <c r="E191" s="112"/>
      <c r="F191" s="112"/>
      <c r="G191" s="112"/>
    </row>
    <row r="194" spans="2:5" ht="11.25">
      <c r="B194" s="12"/>
      <c r="C194" s="12"/>
      <c r="D194" s="12"/>
      <c r="E194" s="12"/>
    </row>
    <row r="195" spans="2:5" ht="11.25">
      <c r="B195" s="18"/>
      <c r="C195" s="18"/>
      <c r="D195" s="110"/>
      <c r="E195" s="18"/>
    </row>
    <row r="196" spans="2:5" ht="11.25">
      <c r="B196" s="18"/>
      <c r="C196" s="18"/>
      <c r="D196" s="110"/>
      <c r="E196" s="18"/>
    </row>
    <row r="197" spans="2:5" ht="11.25">
      <c r="B197" s="18"/>
      <c r="C197" s="18"/>
      <c r="D197" s="110"/>
      <c r="E197" s="18"/>
    </row>
    <row r="198" spans="2:5" ht="11.25">
      <c r="B198" s="18"/>
      <c r="C198" s="18"/>
      <c r="D198" s="110"/>
      <c r="E198" s="18"/>
    </row>
    <row r="199" spans="1:2" ht="12">
      <c r="A199" s="111"/>
      <c r="B199" s="112"/>
    </row>
    <row r="200" spans="1:2" ht="12">
      <c r="A200" s="111"/>
      <c r="B200" s="112"/>
    </row>
    <row r="201" ht="12">
      <c r="A201" s="8"/>
    </row>
    <row r="203" ht="12">
      <c r="A203" s="8"/>
    </row>
    <row r="204" ht="12">
      <c r="A204" s="8"/>
    </row>
    <row r="206" ht="12">
      <c r="A206" s="8"/>
    </row>
    <row r="207" spans="2:8" ht="11.25">
      <c r="B207" s="95"/>
      <c r="C207" s="95"/>
      <c r="D207" s="95"/>
      <c r="E207" s="95"/>
      <c r="F207" s="95"/>
      <c r="G207" s="95"/>
      <c r="H207" s="95"/>
    </row>
    <row r="208" spans="2:8" ht="11.25">
      <c r="B208" s="18"/>
      <c r="C208" s="18"/>
      <c r="D208" s="18"/>
      <c r="E208" s="18"/>
      <c r="F208" s="18"/>
      <c r="G208" s="18"/>
      <c r="H208" s="98"/>
    </row>
    <row r="209" spans="2:8" ht="11.25">
      <c r="B209" s="18"/>
      <c r="C209" s="18"/>
      <c r="D209" s="18"/>
      <c r="E209" s="18"/>
      <c r="F209" s="18"/>
      <c r="G209" s="18"/>
      <c r="H209" s="98"/>
    </row>
    <row r="210" spans="1:8" ht="12">
      <c r="A210" s="111"/>
      <c r="B210" s="112"/>
      <c r="C210" s="112"/>
      <c r="D210" s="112"/>
      <c r="E210" s="112"/>
      <c r="F210" s="112"/>
      <c r="G210" s="112"/>
      <c r="H210" s="113"/>
    </row>
    <row r="213" spans="2:8" ht="11.25">
      <c r="B213" s="95"/>
      <c r="C213" s="95"/>
      <c r="D213" s="95"/>
      <c r="E213" s="95"/>
      <c r="F213" s="95"/>
      <c r="G213" s="95"/>
      <c r="H213" s="95"/>
    </row>
    <row r="214" spans="2:8" ht="11.25">
      <c r="B214" s="18"/>
      <c r="C214" s="18"/>
      <c r="D214" s="18"/>
      <c r="E214" s="18"/>
      <c r="F214" s="18"/>
      <c r="G214" s="18"/>
      <c r="H214" s="98"/>
    </row>
    <row r="215" spans="2:8" ht="11.25">
      <c r="B215" s="18"/>
      <c r="C215" s="18"/>
      <c r="D215" s="18"/>
      <c r="E215" s="18"/>
      <c r="F215" s="18"/>
      <c r="G215" s="18"/>
      <c r="H215" s="98"/>
    </row>
    <row r="216" spans="2:8" ht="11.25">
      <c r="B216" s="18"/>
      <c r="C216" s="18"/>
      <c r="D216" s="18"/>
      <c r="E216" s="18"/>
      <c r="F216" s="18"/>
      <c r="G216" s="18"/>
      <c r="H216" s="98"/>
    </row>
    <row r="217" spans="1:7" ht="12">
      <c r="A217" s="111"/>
      <c r="B217" s="112"/>
      <c r="C217" s="112"/>
      <c r="D217" s="112"/>
      <c r="E217" s="112"/>
      <c r="F217" s="112"/>
      <c r="G217" s="112"/>
    </row>
    <row r="218" ht="11.25">
      <c r="B218" s="12"/>
    </row>
    <row r="220" spans="2:5" ht="11.25">
      <c r="B220" s="12"/>
      <c r="C220" s="12"/>
      <c r="D220" s="12"/>
      <c r="E220" s="12"/>
    </row>
    <row r="221" spans="2:5" ht="11.25">
      <c r="B221" s="18"/>
      <c r="C221" s="18"/>
      <c r="D221" s="18"/>
      <c r="E221" s="18"/>
    </row>
    <row r="222" spans="2:4" ht="11.25">
      <c r="B222" s="25"/>
      <c r="D222" s="114"/>
    </row>
    <row r="223" spans="1:4" ht="12">
      <c r="A223" s="8"/>
      <c r="B223" s="25"/>
      <c r="D223" s="114"/>
    </row>
    <row r="224" spans="1:4" ht="12">
      <c r="A224" s="8"/>
      <c r="B224" s="25"/>
      <c r="D224" s="114"/>
    </row>
    <row r="225" spans="2:4" ht="11.25">
      <c r="B225" s="25"/>
      <c r="D225" s="114"/>
    </row>
    <row r="226" spans="1:4" ht="12">
      <c r="A226" s="8"/>
      <c r="B226" s="25"/>
      <c r="D226" s="114"/>
    </row>
    <row r="227" spans="2:8" ht="11.25">
      <c r="B227" s="95"/>
      <c r="C227" s="95"/>
      <c r="D227" s="95"/>
      <c r="E227" s="95"/>
      <c r="F227" s="95"/>
      <c r="G227" s="95"/>
      <c r="H227" s="95"/>
    </row>
    <row r="228" spans="2:8" ht="11.25">
      <c r="B228" s="18"/>
      <c r="C228" s="18"/>
      <c r="D228" s="18"/>
      <c r="E228" s="18"/>
      <c r="F228" s="18"/>
      <c r="G228" s="18"/>
      <c r="H228" s="98"/>
    </row>
    <row r="229" spans="2:8" ht="11.25">
      <c r="B229" s="18"/>
      <c r="C229" s="18"/>
      <c r="D229" s="18"/>
      <c r="E229" s="18"/>
      <c r="F229" s="18"/>
      <c r="G229" s="18"/>
      <c r="H229" s="98"/>
    </row>
    <row r="230" spans="2:8" ht="11.25">
      <c r="B230" s="18"/>
      <c r="C230" s="18"/>
      <c r="D230" s="18"/>
      <c r="E230" s="18"/>
      <c r="F230" s="18"/>
      <c r="G230" s="18"/>
      <c r="H230" s="98"/>
    </row>
    <row r="231" spans="1:8" ht="12">
      <c r="A231" s="111"/>
      <c r="B231" s="112"/>
      <c r="C231" s="112"/>
      <c r="D231" s="112"/>
      <c r="E231" s="112"/>
      <c r="F231" s="112"/>
      <c r="G231" s="112"/>
      <c r="H231" s="113"/>
    </row>
    <row r="232" spans="1:8" ht="12">
      <c r="A232" s="111"/>
      <c r="B232" s="112"/>
      <c r="C232" s="112"/>
      <c r="D232" s="112"/>
      <c r="E232" s="112"/>
      <c r="F232" s="112"/>
      <c r="G232" s="112"/>
      <c r="H232" s="113"/>
    </row>
    <row r="235" spans="2:5" ht="11.25">
      <c r="B235" s="12"/>
      <c r="C235" s="12"/>
      <c r="D235" s="12"/>
      <c r="E235" s="12"/>
    </row>
    <row r="236" spans="2:5" ht="11.25">
      <c r="B236" s="98"/>
      <c r="C236" s="18"/>
      <c r="D236" s="18"/>
      <c r="E236" s="18"/>
    </row>
    <row r="239" ht="12">
      <c r="A239" s="8"/>
    </row>
    <row r="241" ht="12">
      <c r="A241" s="8"/>
    </row>
    <row r="244" ht="12">
      <c r="A244" s="8"/>
    </row>
    <row r="248" spans="2:8" ht="11.25">
      <c r="B248" s="95"/>
      <c r="C248" s="95"/>
      <c r="D248" s="95"/>
      <c r="E248" s="95"/>
      <c r="F248" s="95"/>
      <c r="G248" s="95"/>
      <c r="H248" s="95"/>
    </row>
    <row r="249" spans="2:8" ht="11.25">
      <c r="B249" s="18"/>
      <c r="C249" s="18"/>
      <c r="D249" s="18"/>
      <c r="E249" s="18"/>
      <c r="F249" s="18"/>
      <c r="G249" s="18"/>
      <c r="H249" s="98"/>
    </row>
    <row r="250" spans="2:8" ht="11.25">
      <c r="B250" s="18"/>
      <c r="C250" s="18"/>
      <c r="D250" s="18"/>
      <c r="E250" s="18"/>
      <c r="F250" s="18"/>
      <c r="G250" s="18"/>
      <c r="H250" s="98"/>
    </row>
    <row r="251" spans="2:8" ht="11.25">
      <c r="B251" s="18"/>
      <c r="C251" s="18"/>
      <c r="D251" s="18"/>
      <c r="E251" s="18"/>
      <c r="F251" s="18"/>
      <c r="G251" s="18"/>
      <c r="H251" s="98"/>
    </row>
    <row r="252" spans="2:8" ht="11.25">
      <c r="B252" s="18"/>
      <c r="C252" s="18"/>
      <c r="D252" s="18"/>
      <c r="E252" s="18"/>
      <c r="F252" s="18"/>
      <c r="G252" s="18"/>
      <c r="H252" s="98"/>
    </row>
    <row r="253" spans="2:8" ht="11.25">
      <c r="B253" s="18"/>
      <c r="C253" s="18"/>
      <c r="D253" s="18"/>
      <c r="E253" s="18"/>
      <c r="F253" s="18"/>
      <c r="G253" s="18"/>
      <c r="H253" s="98"/>
    </row>
    <row r="254" spans="1:8" ht="12">
      <c r="A254" s="111"/>
      <c r="B254" s="112"/>
      <c r="C254" s="112"/>
      <c r="D254" s="112"/>
      <c r="E254" s="112"/>
      <c r="F254" s="112"/>
      <c r="G254" s="112"/>
      <c r="H254" s="113"/>
    </row>
    <row r="255" spans="1:8" ht="12">
      <c r="A255" s="111"/>
      <c r="B255" s="112"/>
      <c r="C255" s="112"/>
      <c r="D255" s="112"/>
      <c r="E255" s="112"/>
      <c r="F255" s="112"/>
      <c r="G255" s="112"/>
      <c r="H255" s="113"/>
    </row>
    <row r="258" spans="2:5" ht="11.25">
      <c r="B258" s="12"/>
      <c r="C258" s="12"/>
      <c r="D258" s="12"/>
      <c r="E258" s="12"/>
    </row>
    <row r="259" spans="2:8" ht="11.25">
      <c r="B259" s="18"/>
      <c r="C259" s="18"/>
      <c r="D259" s="110"/>
      <c r="E259" s="18"/>
      <c r="F259" s="18"/>
      <c r="G259" s="18"/>
      <c r="H259" s="18"/>
    </row>
    <row r="260" spans="2:8" ht="11.25">
      <c r="B260" s="18"/>
      <c r="C260" s="18"/>
      <c r="D260" s="110"/>
      <c r="E260" s="18"/>
      <c r="F260" s="18"/>
      <c r="G260" s="18"/>
      <c r="H260" s="18"/>
    </row>
    <row r="261" spans="2:8" ht="11.25">
      <c r="B261" s="18"/>
      <c r="C261" s="18"/>
      <c r="D261" s="110"/>
      <c r="E261" s="18"/>
      <c r="F261" s="18"/>
      <c r="G261" s="18"/>
      <c r="H261" s="18"/>
    </row>
    <row r="262" spans="2:7" ht="11.25">
      <c r="B262" s="18"/>
      <c r="C262" s="18"/>
      <c r="D262" s="110"/>
      <c r="E262" s="18"/>
      <c r="G262" s="18"/>
    </row>
    <row r="263" spans="1:3" ht="12">
      <c r="A263" s="111"/>
      <c r="B263" s="112"/>
      <c r="C263" s="114"/>
    </row>
    <row r="265" ht="12">
      <c r="A265" s="8"/>
    </row>
    <row r="269" spans="2:8" ht="11.25">
      <c r="B269" s="95"/>
      <c r="C269" s="95"/>
      <c r="D269" s="95"/>
      <c r="E269" s="95"/>
      <c r="F269" s="95"/>
      <c r="G269" s="95"/>
      <c r="H269" s="95"/>
    </row>
    <row r="270" spans="2:8" ht="11.25">
      <c r="B270" s="18"/>
      <c r="C270" s="18"/>
      <c r="D270" s="18"/>
      <c r="E270" s="18"/>
      <c r="F270" s="18"/>
      <c r="G270" s="18"/>
      <c r="H270" s="98"/>
    </row>
    <row r="271" spans="2:8" ht="11.25">
      <c r="B271" s="18"/>
      <c r="C271" s="18"/>
      <c r="D271" s="18"/>
      <c r="E271" s="18"/>
      <c r="F271" s="18"/>
      <c r="G271" s="18"/>
      <c r="H271" s="98"/>
    </row>
    <row r="272" spans="2:8" ht="11.25">
      <c r="B272" s="18"/>
      <c r="C272" s="18"/>
      <c r="D272" s="18"/>
      <c r="E272" s="18"/>
      <c r="F272" s="18"/>
      <c r="G272" s="18"/>
      <c r="H272" s="98"/>
    </row>
    <row r="273" spans="2:8" ht="11.25">
      <c r="B273" s="18"/>
      <c r="C273" s="18"/>
      <c r="D273" s="18"/>
      <c r="E273" s="18"/>
      <c r="F273" s="18"/>
      <c r="G273" s="18"/>
      <c r="H273" s="98"/>
    </row>
    <row r="274" spans="2:8" ht="11.25">
      <c r="B274" s="18"/>
      <c r="C274" s="18"/>
      <c r="D274" s="18"/>
      <c r="E274" s="18"/>
      <c r="F274" s="18"/>
      <c r="G274" s="18"/>
      <c r="H274" s="98"/>
    </row>
    <row r="275" spans="1:8" ht="12">
      <c r="A275" s="111"/>
      <c r="B275" s="112"/>
      <c r="C275" s="112"/>
      <c r="D275" s="112"/>
      <c r="E275" s="112"/>
      <c r="F275" s="112"/>
      <c r="G275" s="112"/>
      <c r="H275" s="113"/>
    </row>
    <row r="277" spans="2:5" ht="11.25">
      <c r="B277" s="12"/>
      <c r="C277" s="12"/>
      <c r="D277" s="12"/>
      <c r="E277" s="12"/>
    </row>
    <row r="278" spans="2:5" ht="11.25">
      <c r="B278" s="18"/>
      <c r="C278" s="18"/>
      <c r="D278" s="18"/>
      <c r="E278" s="18"/>
    </row>
    <row r="279" spans="2:5" ht="11.25">
      <c r="B279" s="18"/>
      <c r="C279" s="18"/>
      <c r="D279" s="18"/>
      <c r="E279" s="18"/>
    </row>
    <row r="280" spans="2:5" ht="11.25">
      <c r="B280" s="18"/>
      <c r="C280" s="18"/>
      <c r="D280" s="18"/>
      <c r="E280" s="18"/>
    </row>
    <row r="281" spans="2:5" ht="11.25">
      <c r="B281" s="18"/>
      <c r="C281" s="18"/>
      <c r="D281" s="18"/>
      <c r="E281" s="18"/>
    </row>
    <row r="282" spans="1:2" ht="12">
      <c r="A282" s="111"/>
      <c r="B282" s="112"/>
    </row>
    <row r="285" ht="9.75" customHeight="1"/>
    <row r="286" ht="12">
      <c r="A286" s="8"/>
    </row>
    <row r="287" ht="11.25" customHeight="1"/>
    <row r="290" spans="2:8" ht="11.25">
      <c r="B290" s="95"/>
      <c r="C290" s="95"/>
      <c r="D290" s="95"/>
      <c r="E290" s="95"/>
      <c r="F290" s="95"/>
      <c r="G290" s="95"/>
      <c r="H290" s="95"/>
    </row>
    <row r="291" spans="2:8" ht="11.25">
      <c r="B291" s="18"/>
      <c r="C291" s="18"/>
      <c r="D291" s="18"/>
      <c r="E291" s="18"/>
      <c r="F291" s="18"/>
      <c r="G291" s="18"/>
      <c r="H291" s="98"/>
    </row>
    <row r="292" spans="1:7" ht="12">
      <c r="A292" s="111"/>
      <c r="B292" s="112"/>
      <c r="C292" s="112"/>
      <c r="D292" s="112"/>
      <c r="E292" s="112"/>
      <c r="F292" s="112"/>
      <c r="G292" s="112"/>
    </row>
    <row r="293" ht="12">
      <c r="A293" s="8"/>
    </row>
    <row r="297" spans="2:8" ht="11.25">
      <c r="B297" s="95"/>
      <c r="C297" s="95"/>
      <c r="D297" s="95"/>
      <c r="E297" s="95"/>
      <c r="F297" s="95"/>
      <c r="G297" s="95"/>
      <c r="H297" s="95"/>
    </row>
    <row r="298" spans="2:8" ht="11.25">
      <c r="B298" s="18"/>
      <c r="C298" s="18"/>
      <c r="D298" s="18"/>
      <c r="E298" s="18"/>
      <c r="F298" s="18"/>
      <c r="G298" s="18"/>
      <c r="H298" s="98"/>
    </row>
    <row r="299" spans="2:8" ht="11.25">
      <c r="B299" s="18"/>
      <c r="C299" s="18"/>
      <c r="D299" s="18"/>
      <c r="E299" s="18"/>
      <c r="F299" s="18"/>
      <c r="G299" s="18"/>
      <c r="H299" s="98"/>
    </row>
    <row r="300" spans="2:8" ht="11.25">
      <c r="B300" s="18"/>
      <c r="C300" s="18"/>
      <c r="D300" s="18"/>
      <c r="E300" s="18"/>
      <c r="F300" s="18"/>
      <c r="G300" s="18"/>
      <c r="H300" s="98"/>
    </row>
    <row r="303" ht="12">
      <c r="A303" s="8"/>
    </row>
    <row r="307" spans="2:7" ht="11.25">
      <c r="B307" s="95"/>
      <c r="C307" s="95"/>
      <c r="D307" s="95"/>
      <c r="E307" s="95"/>
      <c r="F307" s="95"/>
      <c r="G307" s="95"/>
    </row>
    <row r="308" spans="2:7" ht="11.25">
      <c r="B308" s="18"/>
      <c r="C308" s="18"/>
      <c r="D308" s="18"/>
      <c r="E308" s="18"/>
      <c r="F308" s="18"/>
      <c r="G308" s="18"/>
    </row>
    <row r="309" spans="2:7" ht="11.25">
      <c r="B309" s="18"/>
      <c r="C309" s="18"/>
      <c r="D309" s="18"/>
      <c r="E309" s="18"/>
      <c r="F309" s="18"/>
      <c r="G309" s="18"/>
    </row>
    <row r="310" spans="2:7" ht="11.25">
      <c r="B310" s="18"/>
      <c r="C310" s="18"/>
      <c r="D310" s="18"/>
      <c r="E310" s="18"/>
      <c r="F310" s="18"/>
      <c r="G310" s="18"/>
    </row>
    <row r="311" spans="2:7" ht="11.25">
      <c r="B311" s="18"/>
      <c r="C311" s="18"/>
      <c r="D311" s="18"/>
      <c r="E311" s="18"/>
      <c r="F311" s="18"/>
      <c r="G311" s="18"/>
    </row>
  </sheetData>
  <sheetProtection/>
  <mergeCells count="1">
    <mergeCell ref="A1:I1"/>
  </mergeCells>
  <printOptions gridLines="1" headings="1"/>
  <pageMargins left="0.1968503937007874" right="0" top="0.7874015748031497" bottom="0.7874015748031497" header="0.3937007874015748" footer="0.3937007874015748"/>
  <pageSetup horizontalDpi="600" verticalDpi="600" orientation="portrait" paperSize="9" scale="80" r:id="rId3"/>
  <headerFooter alignWithMargins="0">
    <oddHeader>&amp;L&amp;F&amp;C&amp;A&amp;R&amp;D  &amp;T</oddHeader>
    <oddFooter xml:space="preserve">&amp;RAfdeling Begroting en Gegevensbeheer  </oddFooter>
  </headerFooter>
  <legacyDrawing r:id="rId2"/>
</worksheet>
</file>

<file path=xl/worksheets/sheet3.xml><?xml version="1.0" encoding="utf-8"?>
<worksheet xmlns="http://schemas.openxmlformats.org/spreadsheetml/2006/main" xmlns:r="http://schemas.openxmlformats.org/officeDocument/2006/relationships">
  <dimension ref="A1:B7"/>
  <sheetViews>
    <sheetView tabSelected="1" zoomScalePageLayoutView="0" workbookViewId="0" topLeftCell="A1">
      <selection activeCell="P49" sqref="P49"/>
    </sheetView>
  </sheetViews>
  <sheetFormatPr defaultColWidth="9.140625" defaultRowHeight="15"/>
  <sheetData>
    <row r="1" ht="21">
      <c r="A1" s="376" t="s">
        <v>172</v>
      </c>
    </row>
    <row r="3" spans="1:2" ht="14.25">
      <c r="A3" t="s">
        <v>173</v>
      </c>
      <c r="B3" t="s">
        <v>178</v>
      </c>
    </row>
    <row r="4" spans="1:2" ht="14.25">
      <c r="A4" t="s">
        <v>174</v>
      </c>
      <c r="B4" t="s">
        <v>179</v>
      </c>
    </row>
    <row r="5" spans="1:2" ht="14.25">
      <c r="A5" t="s">
        <v>175</v>
      </c>
      <c r="B5" t="s">
        <v>180</v>
      </c>
    </row>
    <row r="6" spans="1:2" ht="14.25">
      <c r="A6" t="s">
        <v>176</v>
      </c>
      <c r="B6" t="s">
        <v>181</v>
      </c>
    </row>
    <row r="7" spans="1:2" ht="14.25">
      <c r="A7" t="s">
        <v>177</v>
      </c>
      <c r="B7" t="s">
        <v>183</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344"/>
  <sheetViews>
    <sheetView showGridLines="0" zoomScalePageLayoutView="0" workbookViewId="0" topLeftCell="A1">
      <selection activeCell="L42" sqref="L42"/>
    </sheetView>
  </sheetViews>
  <sheetFormatPr defaultColWidth="32.8515625" defaultRowHeight="15"/>
  <cols>
    <col min="1" max="1" width="6.421875" style="150" customWidth="1"/>
    <col min="2" max="2" width="13.28125" style="151" customWidth="1"/>
    <col min="3" max="3" width="15.140625" style="152" customWidth="1"/>
    <col min="4" max="4" width="9.28125" style="153" customWidth="1"/>
    <col min="5" max="5" width="11.57421875" style="153" customWidth="1"/>
    <col min="6" max="6" width="12.7109375" style="153" customWidth="1"/>
    <col min="7" max="7" width="14.8515625" style="153" customWidth="1"/>
    <col min="8" max="8" width="12.7109375" style="154" customWidth="1"/>
    <col min="9" max="12" width="12.7109375" style="115" customWidth="1"/>
    <col min="13" max="16384" width="32.8515625" style="115" customWidth="1"/>
  </cols>
  <sheetData>
    <row r="1" spans="1:8" ht="21">
      <c r="A1" s="378" t="s">
        <v>81</v>
      </c>
      <c r="B1" s="378"/>
      <c r="C1" s="378"/>
      <c r="D1" s="378"/>
      <c r="E1" s="378"/>
      <c r="F1" s="378"/>
      <c r="G1" s="378"/>
      <c r="H1" s="378"/>
    </row>
    <row r="2" spans="1:8" ht="21">
      <c r="A2" s="378" t="s">
        <v>82</v>
      </c>
      <c r="B2" s="378"/>
      <c r="C2" s="378"/>
      <c r="D2" s="378"/>
      <c r="E2" s="378"/>
      <c r="F2" s="378"/>
      <c r="G2" s="378"/>
      <c r="H2" s="378"/>
    </row>
    <row r="3" spans="1:8" s="121" customFormat="1" ht="17.25">
      <c r="A3" s="116"/>
      <c r="B3" s="117"/>
      <c r="C3" s="118"/>
      <c r="D3" s="119"/>
      <c r="E3" s="119"/>
      <c r="F3" s="119"/>
      <c r="G3" s="119"/>
      <c r="H3" s="120"/>
    </row>
    <row r="4" spans="1:8" s="124" customFormat="1" ht="13.5">
      <c r="A4" s="122" t="s">
        <v>83</v>
      </c>
      <c r="B4" s="123"/>
      <c r="C4" s="123"/>
      <c r="D4" s="123"/>
      <c r="E4" s="123"/>
      <c r="F4" s="123"/>
      <c r="G4" s="123"/>
      <c r="H4" s="123"/>
    </row>
    <row r="5" spans="1:8" s="124" customFormat="1" ht="13.5">
      <c r="A5" s="125"/>
      <c r="B5" s="123"/>
      <c r="C5" s="123"/>
      <c r="D5" s="123"/>
      <c r="E5" s="123"/>
      <c r="F5" s="123"/>
      <c r="G5" s="123"/>
      <c r="H5" s="123"/>
    </row>
    <row r="6" spans="1:8" s="124" customFormat="1" ht="13.5">
      <c r="A6" s="126"/>
      <c r="B6" s="123"/>
      <c r="C6" s="123"/>
      <c r="D6" s="123"/>
      <c r="E6" s="123"/>
      <c r="F6" s="123"/>
      <c r="G6" s="123"/>
      <c r="H6" s="123"/>
    </row>
    <row r="7" spans="1:8" s="124" customFormat="1" ht="13.5">
      <c r="A7" s="125"/>
      <c r="B7" s="123"/>
      <c r="C7" s="123"/>
      <c r="D7" s="123"/>
      <c r="E7" s="123"/>
      <c r="F7" s="123"/>
      <c r="G7" s="123"/>
      <c r="H7" s="123"/>
    </row>
    <row r="8" spans="1:8" s="124" customFormat="1" ht="13.5">
      <c r="A8" s="125"/>
      <c r="B8" s="123"/>
      <c r="C8" s="123"/>
      <c r="D8" s="123"/>
      <c r="E8" s="123"/>
      <c r="F8" s="123"/>
      <c r="G8" s="123"/>
      <c r="H8" s="123"/>
    </row>
    <row r="9" spans="1:8" s="124" customFormat="1" ht="13.5">
      <c r="A9" s="125"/>
      <c r="B9" s="123"/>
      <c r="C9" s="123"/>
      <c r="D9" s="123"/>
      <c r="E9" s="123"/>
      <c r="F9" s="123"/>
      <c r="G9" s="123"/>
      <c r="H9" s="123"/>
    </row>
    <row r="10" spans="1:8" s="124" customFormat="1" ht="13.5">
      <c r="A10" s="125"/>
      <c r="B10" s="123"/>
      <c r="C10" s="123"/>
      <c r="D10" s="123"/>
      <c r="E10" s="123"/>
      <c r="F10" s="123"/>
      <c r="G10" s="123"/>
      <c r="H10" s="123"/>
    </row>
    <row r="11" spans="1:8" s="124" customFormat="1" ht="13.5">
      <c r="A11" s="125"/>
      <c r="B11" s="123"/>
      <c r="C11" s="123"/>
      <c r="D11" s="123"/>
      <c r="E11" s="123"/>
      <c r="F11" s="123"/>
      <c r="G11" s="123"/>
      <c r="H11" s="123"/>
    </row>
    <row r="12" spans="1:8" s="124" customFormat="1" ht="13.5">
      <c r="A12" s="125"/>
      <c r="B12" s="123"/>
      <c r="C12" s="123"/>
      <c r="D12" s="123"/>
      <c r="E12" s="123"/>
      <c r="F12" s="123"/>
      <c r="G12" s="123"/>
      <c r="H12" s="123"/>
    </row>
    <row r="13" spans="1:8" s="124" customFormat="1" ht="14.25">
      <c r="A13" s="127" t="s">
        <v>84</v>
      </c>
      <c r="B13" s="123"/>
      <c r="C13" s="123"/>
      <c r="D13" s="123"/>
      <c r="E13" s="123"/>
      <c r="F13" s="123"/>
      <c r="G13" s="123"/>
      <c r="H13" s="123"/>
    </row>
    <row r="14" spans="1:8" s="124" customFormat="1" ht="13.5">
      <c r="A14" s="123"/>
      <c r="B14" s="123"/>
      <c r="C14" s="123"/>
      <c r="D14" s="123"/>
      <c r="E14" s="123"/>
      <c r="F14" s="123"/>
      <c r="G14" s="123"/>
      <c r="H14" s="123"/>
    </row>
    <row r="15" spans="1:8" s="124" customFormat="1" ht="13.5">
      <c r="A15" s="123"/>
      <c r="B15" s="123"/>
      <c r="C15" s="123"/>
      <c r="D15" s="123"/>
      <c r="E15" s="123"/>
      <c r="F15" s="123"/>
      <c r="G15" s="123"/>
      <c r="H15" s="123"/>
    </row>
    <row r="16" spans="1:8" s="124" customFormat="1" ht="13.5">
      <c r="A16" s="123"/>
      <c r="B16" s="123"/>
      <c r="C16" s="123"/>
      <c r="D16" s="123"/>
      <c r="E16" s="123"/>
      <c r="F16" s="123"/>
      <c r="G16" s="123"/>
      <c r="H16" s="123"/>
    </row>
    <row r="17" spans="1:8" s="124" customFormat="1" ht="13.5">
      <c r="A17" s="123"/>
      <c r="B17" s="128"/>
      <c r="C17" s="123"/>
      <c r="D17" s="123"/>
      <c r="E17" s="123"/>
      <c r="F17" s="123"/>
      <c r="G17" s="123"/>
      <c r="H17" s="123"/>
    </row>
    <row r="18" spans="1:8" s="124" customFormat="1" ht="13.5">
      <c r="A18" s="123"/>
      <c r="B18" s="128"/>
      <c r="C18" s="123"/>
      <c r="D18" s="123"/>
      <c r="E18" s="123"/>
      <c r="F18" s="123"/>
      <c r="G18" s="123"/>
      <c r="H18" s="123"/>
    </row>
    <row r="19" spans="1:8" s="124" customFormat="1" ht="13.5">
      <c r="A19" s="123"/>
      <c r="B19" s="128"/>
      <c r="C19" s="123"/>
      <c r="D19" s="123"/>
      <c r="E19" s="123"/>
      <c r="F19" s="123"/>
      <c r="G19" s="123"/>
      <c r="H19" s="123"/>
    </row>
    <row r="20" spans="1:8" s="124" customFormat="1" ht="13.5">
      <c r="A20" s="123"/>
      <c r="B20" s="128"/>
      <c r="C20" s="123"/>
      <c r="D20" s="123"/>
      <c r="E20" s="123"/>
      <c r="F20" s="123"/>
      <c r="G20" s="123"/>
      <c r="H20" s="123"/>
    </row>
    <row r="21" spans="1:8" s="124" customFormat="1" ht="13.5">
      <c r="A21" s="123"/>
      <c r="B21" s="128"/>
      <c r="C21" s="123"/>
      <c r="D21" s="123"/>
      <c r="E21" s="123"/>
      <c r="F21" s="123"/>
      <c r="G21" s="123"/>
      <c r="H21" s="123"/>
    </row>
    <row r="22" spans="1:8" s="124" customFormat="1" ht="13.5">
      <c r="A22" s="123"/>
      <c r="B22" s="128"/>
      <c r="C22" s="123"/>
      <c r="D22" s="123"/>
      <c r="E22" s="123"/>
      <c r="F22" s="123"/>
      <c r="G22" s="123"/>
      <c r="H22" s="123"/>
    </row>
    <row r="23" spans="1:8" s="124" customFormat="1" ht="13.5">
      <c r="A23" s="123"/>
      <c r="C23" s="123"/>
      <c r="D23" s="123"/>
      <c r="E23" s="123"/>
      <c r="F23" s="123"/>
      <c r="G23" s="123"/>
      <c r="H23" s="123"/>
    </row>
    <row r="24" spans="2:8" s="124" customFormat="1" ht="13.5">
      <c r="B24" s="123"/>
      <c r="C24" s="123"/>
      <c r="D24" s="123"/>
      <c r="E24" s="123"/>
      <c r="F24" s="123"/>
      <c r="G24" s="123"/>
      <c r="H24" s="123"/>
    </row>
    <row r="25" spans="2:8" s="124" customFormat="1" ht="13.5">
      <c r="B25" s="123"/>
      <c r="C25" s="123"/>
      <c r="D25" s="123"/>
      <c r="E25" s="123"/>
      <c r="F25" s="123"/>
      <c r="G25" s="123"/>
      <c r="H25" s="123"/>
    </row>
    <row r="26" spans="2:8" s="124" customFormat="1" ht="13.5">
      <c r="B26" s="123"/>
      <c r="C26" s="123"/>
      <c r="D26" s="123"/>
      <c r="E26" s="123"/>
      <c r="F26" s="123"/>
      <c r="G26" s="123"/>
      <c r="H26" s="123"/>
    </row>
    <row r="27" spans="2:8" s="124" customFormat="1" ht="13.5">
      <c r="B27" s="123"/>
      <c r="C27" s="123"/>
      <c r="D27" s="123"/>
      <c r="E27" s="123"/>
      <c r="F27" s="123"/>
      <c r="G27" s="123"/>
      <c r="H27" s="123"/>
    </row>
    <row r="28" spans="1:8" s="124" customFormat="1" ht="14.25">
      <c r="A28" s="127" t="s">
        <v>85</v>
      </c>
      <c r="B28" s="123"/>
      <c r="C28" s="123"/>
      <c r="D28" s="123"/>
      <c r="E28" s="123"/>
      <c r="F28" s="123"/>
      <c r="G28" s="123"/>
      <c r="H28" s="123"/>
    </row>
    <row r="29" spans="1:8" s="124" customFormat="1" ht="13.5">
      <c r="A29" s="129"/>
      <c r="B29" s="123"/>
      <c r="C29" s="123"/>
      <c r="D29" s="123"/>
      <c r="E29" s="123"/>
      <c r="F29" s="123"/>
      <c r="G29" s="123"/>
      <c r="H29" s="123"/>
    </row>
    <row r="30" spans="1:8" s="124" customFormat="1" ht="13.5">
      <c r="A30" s="129"/>
      <c r="B30" s="130"/>
      <c r="C30" s="130"/>
      <c r="D30" s="130"/>
      <c r="E30" s="130"/>
      <c r="F30" s="130"/>
      <c r="G30" s="131"/>
      <c r="H30" s="123"/>
    </row>
    <row r="31" spans="1:8" s="124" customFormat="1" ht="13.5">
      <c r="A31" s="129"/>
      <c r="B31" s="130"/>
      <c r="C31" s="130"/>
      <c r="D31" s="130"/>
      <c r="E31" s="130"/>
      <c r="F31" s="130"/>
      <c r="G31" s="131"/>
      <c r="H31" s="123"/>
    </row>
    <row r="32" spans="1:8" s="124" customFormat="1" ht="13.5">
      <c r="A32" s="123"/>
      <c r="B32" s="130"/>
      <c r="C32" s="130"/>
      <c r="D32" s="130"/>
      <c r="E32" s="130"/>
      <c r="F32" s="130"/>
      <c r="G32" s="130"/>
      <c r="H32" s="130"/>
    </row>
    <row r="33" spans="1:8" s="124" customFormat="1" ht="13.5">
      <c r="A33" s="123"/>
      <c r="B33" s="130"/>
      <c r="C33" s="130"/>
      <c r="D33" s="130"/>
      <c r="E33" s="130"/>
      <c r="F33" s="130"/>
      <c r="G33" s="130"/>
      <c r="H33" s="130"/>
    </row>
    <row r="34" spans="1:8" s="124" customFormat="1" ht="14.25">
      <c r="A34" s="127" t="s">
        <v>86</v>
      </c>
      <c r="B34" s="130"/>
      <c r="C34" s="130"/>
      <c r="D34" s="130"/>
      <c r="E34" s="130"/>
      <c r="F34" s="130"/>
      <c r="G34" s="130"/>
      <c r="H34" s="130"/>
    </row>
    <row r="35" spans="1:8" s="124" customFormat="1" ht="13.5">
      <c r="A35" s="123"/>
      <c r="B35" s="130"/>
      <c r="C35" s="130"/>
      <c r="D35" s="130"/>
      <c r="E35" s="130"/>
      <c r="F35" s="130"/>
      <c r="G35" s="130"/>
      <c r="H35" s="130"/>
    </row>
    <row r="36" spans="1:8" s="124" customFormat="1" ht="13.5">
      <c r="A36" s="123"/>
      <c r="B36" s="123"/>
      <c r="C36" s="123"/>
      <c r="D36" s="123"/>
      <c r="E36" s="123"/>
      <c r="F36" s="123"/>
      <c r="G36" s="123"/>
      <c r="H36" s="123"/>
    </row>
    <row r="37" spans="1:8" s="124" customFormat="1" ht="13.5">
      <c r="A37" s="123"/>
      <c r="B37" s="123"/>
      <c r="C37" s="123"/>
      <c r="D37" s="123"/>
      <c r="E37" s="123"/>
      <c r="F37" s="123"/>
      <c r="G37" s="123"/>
      <c r="H37" s="123"/>
    </row>
    <row r="38" spans="1:8" s="124" customFormat="1" ht="13.5">
      <c r="A38" s="123"/>
      <c r="B38" s="123"/>
      <c r="C38" s="123"/>
      <c r="D38" s="123"/>
      <c r="E38" s="123"/>
      <c r="F38" s="123"/>
      <c r="G38" s="123"/>
      <c r="H38" s="123"/>
    </row>
    <row r="39" spans="1:8" s="124" customFormat="1" ht="13.5">
      <c r="A39" s="123"/>
      <c r="B39" s="123"/>
      <c r="C39" s="123"/>
      <c r="D39" s="123"/>
      <c r="E39" s="123"/>
      <c r="F39" s="123"/>
      <c r="G39" s="123"/>
      <c r="H39" s="123"/>
    </row>
    <row r="40" spans="1:8" s="124" customFormat="1" ht="13.5">
      <c r="A40" s="123"/>
      <c r="B40" s="123"/>
      <c r="C40" s="123"/>
      <c r="D40" s="123"/>
      <c r="E40" s="123"/>
      <c r="F40" s="123"/>
      <c r="G40" s="123"/>
      <c r="H40" s="123"/>
    </row>
    <row r="41" spans="1:8" s="124" customFormat="1" ht="13.5">
      <c r="A41" s="123"/>
      <c r="B41" s="123"/>
      <c r="C41" s="123"/>
      <c r="D41" s="123"/>
      <c r="E41" s="123"/>
      <c r="F41" s="123"/>
      <c r="G41" s="123"/>
      <c r="H41" s="123"/>
    </row>
    <row r="42" spans="1:8" s="124" customFormat="1" ht="13.5">
      <c r="A42" s="122" t="s">
        <v>87</v>
      </c>
      <c r="B42" s="123"/>
      <c r="C42" s="123"/>
      <c r="D42" s="123"/>
      <c r="E42" s="123"/>
      <c r="F42" s="123"/>
      <c r="G42" s="123"/>
      <c r="H42" s="123"/>
    </row>
    <row r="43" spans="1:8" s="124" customFormat="1" ht="13.5">
      <c r="A43" s="123"/>
      <c r="B43" s="123"/>
      <c r="C43" s="123"/>
      <c r="D43" s="123"/>
      <c r="E43" s="123"/>
      <c r="F43" s="123"/>
      <c r="G43" s="123"/>
      <c r="H43" s="123"/>
    </row>
    <row r="44" spans="1:8" s="124" customFormat="1" ht="13.5">
      <c r="A44" s="123"/>
      <c r="B44" s="123" t="s">
        <v>88</v>
      </c>
      <c r="C44" s="123"/>
      <c r="D44" s="123"/>
      <c r="E44" s="123"/>
      <c r="F44" s="123"/>
      <c r="G44" s="123"/>
      <c r="H44" s="123"/>
    </row>
    <row r="45" spans="1:8" s="132" customFormat="1" ht="13.5">
      <c r="A45" s="123"/>
      <c r="B45" s="123" t="s">
        <v>89</v>
      </c>
      <c r="C45" s="123"/>
      <c r="D45" s="123"/>
      <c r="E45" s="123"/>
      <c r="F45" s="123"/>
      <c r="G45" s="123"/>
      <c r="H45" s="123"/>
    </row>
    <row r="46" spans="1:8" s="132" customFormat="1" ht="13.5">
      <c r="A46" s="123"/>
      <c r="B46" s="123"/>
      <c r="C46" s="123"/>
      <c r="D46" s="123"/>
      <c r="E46" s="123"/>
      <c r="F46" s="123"/>
      <c r="G46" s="123"/>
      <c r="H46" s="123"/>
    </row>
    <row r="47" spans="1:8" s="124" customFormat="1" ht="13.5">
      <c r="A47" s="123"/>
      <c r="B47" s="123" t="s">
        <v>90</v>
      </c>
      <c r="C47" s="123"/>
      <c r="D47" s="123"/>
      <c r="E47" s="123"/>
      <c r="F47" s="123"/>
      <c r="G47" s="123"/>
      <c r="H47" s="123"/>
    </row>
    <row r="48" spans="1:8" s="124" customFormat="1" ht="13.5">
      <c r="A48" s="123"/>
      <c r="B48" s="123" t="s">
        <v>91</v>
      </c>
      <c r="C48" s="123"/>
      <c r="D48" s="123"/>
      <c r="E48" s="123"/>
      <c r="F48" s="123"/>
      <c r="G48" s="123"/>
      <c r="H48" s="123"/>
    </row>
    <row r="49" spans="1:8" s="124" customFormat="1" ht="13.5">
      <c r="A49" s="123"/>
      <c r="B49" s="123" t="s">
        <v>92</v>
      </c>
      <c r="C49" s="123"/>
      <c r="D49" s="123"/>
      <c r="E49" s="123"/>
      <c r="F49" s="123"/>
      <c r="G49" s="123"/>
      <c r="H49" s="123"/>
    </row>
    <row r="50" spans="1:2" s="124" customFormat="1" ht="13.5">
      <c r="A50" s="132"/>
      <c r="B50" s="133"/>
    </row>
    <row r="51" spans="1:2" s="124" customFormat="1" ht="13.5">
      <c r="A51" s="132"/>
      <c r="B51" s="134" t="s">
        <v>93</v>
      </c>
    </row>
    <row r="52" spans="1:8" s="124" customFormat="1" ht="14.25">
      <c r="A52" s="135"/>
      <c r="C52" s="136"/>
      <c r="D52" s="132"/>
      <c r="E52" s="132"/>
      <c r="F52" s="132"/>
      <c r="G52" s="132"/>
      <c r="H52" s="133"/>
    </row>
    <row r="53" spans="1:8" s="124" customFormat="1" ht="14.25">
      <c r="A53" s="135"/>
      <c r="B53" s="137"/>
      <c r="C53" s="136"/>
      <c r="D53" s="132"/>
      <c r="E53" s="132"/>
      <c r="F53" s="132"/>
      <c r="G53" s="132"/>
      <c r="H53" s="133"/>
    </row>
    <row r="54" spans="1:8" s="124" customFormat="1" ht="14.25">
      <c r="A54" s="135"/>
      <c r="B54" s="137"/>
      <c r="C54" s="136"/>
      <c r="D54" s="132"/>
      <c r="E54" s="132"/>
      <c r="F54" s="132"/>
      <c r="G54" s="132"/>
      <c r="H54" s="133"/>
    </row>
    <row r="55" spans="1:8" s="124" customFormat="1" ht="14.25">
      <c r="A55" s="135"/>
      <c r="B55" s="137"/>
      <c r="C55" s="136"/>
      <c r="D55" s="132"/>
      <c r="E55" s="132"/>
      <c r="F55" s="132"/>
      <c r="G55" s="132"/>
      <c r="H55" s="133"/>
    </row>
    <row r="56" spans="1:8" s="143" customFormat="1" ht="12.75">
      <c r="A56" s="138"/>
      <c r="B56" s="139"/>
      <c r="C56" s="140"/>
      <c r="D56" s="141"/>
      <c r="E56" s="141"/>
      <c r="F56" s="141"/>
      <c r="G56" s="141"/>
      <c r="H56" s="142"/>
    </row>
    <row r="57" spans="1:8" s="143" customFormat="1" ht="12.75">
      <c r="A57" s="138"/>
      <c r="B57" s="139"/>
      <c r="C57" s="140"/>
      <c r="D57" s="141"/>
      <c r="E57" s="141"/>
      <c r="F57" s="141"/>
      <c r="G57" s="141"/>
      <c r="H57" s="142"/>
    </row>
    <row r="58" spans="1:8" s="143" customFormat="1" ht="12.75">
      <c r="A58" s="138"/>
      <c r="B58" s="139"/>
      <c r="C58" s="140"/>
      <c r="D58" s="141"/>
      <c r="E58" s="141"/>
      <c r="F58" s="141"/>
      <c r="G58" s="141"/>
      <c r="H58" s="142"/>
    </row>
    <row r="59" spans="1:8" s="143" customFormat="1" ht="12.75">
      <c r="A59" s="138"/>
      <c r="B59" s="139"/>
      <c r="C59" s="140"/>
      <c r="D59" s="141"/>
      <c r="E59" s="141"/>
      <c r="F59" s="141"/>
      <c r="G59" s="141"/>
      <c r="H59" s="142"/>
    </row>
    <row r="60" spans="1:8" s="143" customFormat="1" ht="12.75">
      <c r="A60" s="138"/>
      <c r="B60" s="139"/>
      <c r="C60" s="140"/>
      <c r="D60" s="141"/>
      <c r="E60" s="141"/>
      <c r="F60" s="141"/>
      <c r="G60" s="141"/>
      <c r="H60" s="142"/>
    </row>
    <row r="61" spans="1:8" s="143" customFormat="1" ht="12.75">
      <c r="A61" s="138"/>
      <c r="B61" s="139"/>
      <c r="C61" s="140"/>
      <c r="D61" s="141"/>
      <c r="E61" s="141"/>
      <c r="F61" s="141"/>
      <c r="G61" s="141"/>
      <c r="H61" s="142"/>
    </row>
    <row r="62" spans="1:8" s="143" customFormat="1" ht="12.75">
      <c r="A62" s="138"/>
      <c r="B62" s="139"/>
      <c r="C62" s="140"/>
      <c r="D62" s="141"/>
      <c r="E62" s="141"/>
      <c r="F62" s="141"/>
      <c r="G62" s="141"/>
      <c r="H62" s="142"/>
    </row>
    <row r="63" spans="1:8" s="143" customFormat="1" ht="12.75">
      <c r="A63" s="138"/>
      <c r="B63" s="139"/>
      <c r="C63" s="140"/>
      <c r="D63" s="141"/>
      <c r="E63" s="141"/>
      <c r="F63" s="141"/>
      <c r="G63" s="141"/>
      <c r="H63" s="142"/>
    </row>
    <row r="64" spans="1:8" s="143" customFormat="1" ht="12.75">
      <c r="A64" s="138"/>
      <c r="B64" s="139"/>
      <c r="C64" s="140"/>
      <c r="D64" s="141"/>
      <c r="E64" s="141"/>
      <c r="F64" s="141"/>
      <c r="G64" s="141"/>
      <c r="H64" s="142"/>
    </row>
    <row r="65" spans="1:8" s="143" customFormat="1" ht="12.75">
      <c r="A65" s="138"/>
      <c r="B65" s="139"/>
      <c r="C65" s="140"/>
      <c r="D65" s="141"/>
      <c r="E65" s="141"/>
      <c r="F65" s="141"/>
      <c r="G65" s="141"/>
      <c r="H65" s="142"/>
    </row>
    <row r="66" spans="1:8" s="143" customFormat="1" ht="12.75">
      <c r="A66" s="138"/>
      <c r="B66" s="139"/>
      <c r="C66" s="140"/>
      <c r="D66" s="141"/>
      <c r="E66" s="141"/>
      <c r="F66" s="141"/>
      <c r="G66" s="141"/>
      <c r="H66" s="142"/>
    </row>
    <row r="67" spans="1:8" s="143" customFormat="1" ht="12.75">
      <c r="A67" s="138"/>
      <c r="B67" s="139"/>
      <c r="C67" s="140"/>
      <c r="D67" s="141"/>
      <c r="E67" s="141"/>
      <c r="F67" s="141"/>
      <c r="G67" s="141"/>
      <c r="H67" s="142"/>
    </row>
    <row r="68" spans="1:8" s="143" customFormat="1" ht="12.75">
      <c r="A68" s="138"/>
      <c r="B68" s="139"/>
      <c r="C68" s="140"/>
      <c r="D68" s="141"/>
      <c r="E68" s="141"/>
      <c r="F68" s="141"/>
      <c r="G68" s="141"/>
      <c r="H68" s="142"/>
    </row>
    <row r="69" spans="1:8" s="143" customFormat="1" ht="12.75">
      <c r="A69" s="138"/>
      <c r="B69" s="139"/>
      <c r="C69" s="140"/>
      <c r="D69" s="141"/>
      <c r="E69" s="141"/>
      <c r="F69" s="141"/>
      <c r="G69" s="141"/>
      <c r="H69" s="142"/>
    </row>
    <row r="70" spans="1:8" s="143" customFormat="1" ht="12.75">
      <c r="A70" s="138"/>
      <c r="B70" s="139"/>
      <c r="C70" s="140"/>
      <c r="D70" s="141"/>
      <c r="E70" s="141"/>
      <c r="F70" s="141"/>
      <c r="G70" s="141"/>
      <c r="H70" s="142"/>
    </row>
    <row r="71" spans="1:8" s="143" customFormat="1" ht="12.75">
      <c r="A71" s="138"/>
      <c r="B71" s="139"/>
      <c r="C71" s="140"/>
      <c r="D71" s="141"/>
      <c r="E71" s="141"/>
      <c r="F71" s="141"/>
      <c r="G71" s="141"/>
      <c r="H71" s="142"/>
    </row>
    <row r="72" spans="1:8" s="143" customFormat="1" ht="12.75">
      <c r="A72" s="138"/>
      <c r="B72" s="139"/>
      <c r="C72" s="140"/>
      <c r="D72" s="141"/>
      <c r="E72" s="141"/>
      <c r="F72" s="141"/>
      <c r="G72" s="141"/>
      <c r="H72" s="142"/>
    </row>
    <row r="73" spans="1:8" s="143" customFormat="1" ht="12.75">
      <c r="A73" s="138"/>
      <c r="B73" s="139"/>
      <c r="C73" s="140"/>
      <c r="D73" s="141"/>
      <c r="E73" s="141"/>
      <c r="F73" s="141"/>
      <c r="G73" s="141"/>
      <c r="H73" s="142"/>
    </row>
    <row r="74" spans="1:8" s="143" customFormat="1" ht="12.75">
      <c r="A74" s="138"/>
      <c r="B74" s="139"/>
      <c r="C74" s="140"/>
      <c r="D74" s="141"/>
      <c r="E74" s="141"/>
      <c r="F74" s="141"/>
      <c r="G74" s="141"/>
      <c r="H74" s="142"/>
    </row>
    <row r="75" spans="1:8" s="143" customFormat="1" ht="12.75">
      <c r="A75" s="138"/>
      <c r="B75" s="139"/>
      <c r="C75" s="140"/>
      <c r="D75" s="141"/>
      <c r="E75" s="141"/>
      <c r="F75" s="141"/>
      <c r="G75" s="141"/>
      <c r="H75" s="142"/>
    </row>
    <row r="76" spans="1:8" s="143" customFormat="1" ht="12.75">
      <c r="A76" s="138"/>
      <c r="B76" s="139"/>
      <c r="C76" s="140"/>
      <c r="D76" s="141"/>
      <c r="E76" s="141"/>
      <c r="F76" s="141"/>
      <c r="G76" s="141"/>
      <c r="H76" s="142"/>
    </row>
    <row r="77" spans="1:8" s="143" customFormat="1" ht="12.75">
      <c r="A77" s="138"/>
      <c r="B77" s="139"/>
      <c r="C77" s="140"/>
      <c r="D77" s="141"/>
      <c r="E77" s="141"/>
      <c r="F77" s="141"/>
      <c r="G77" s="141"/>
      <c r="H77" s="142"/>
    </row>
    <row r="78" spans="1:8" s="143" customFormat="1" ht="12.75">
      <c r="A78" s="138"/>
      <c r="B78" s="139"/>
      <c r="C78" s="140"/>
      <c r="D78" s="141"/>
      <c r="E78" s="141"/>
      <c r="F78" s="141"/>
      <c r="G78" s="141"/>
      <c r="H78" s="142"/>
    </row>
    <row r="79" spans="1:8" s="143" customFormat="1" ht="12.75">
      <c r="A79" s="138"/>
      <c r="B79" s="139"/>
      <c r="C79" s="140"/>
      <c r="D79" s="141"/>
      <c r="E79" s="141"/>
      <c r="F79" s="141"/>
      <c r="G79" s="141"/>
      <c r="H79" s="142"/>
    </row>
    <row r="80" spans="1:8" s="143" customFormat="1" ht="12.75">
      <c r="A80" s="138"/>
      <c r="B80" s="139"/>
      <c r="C80" s="140"/>
      <c r="D80" s="141"/>
      <c r="E80" s="141"/>
      <c r="F80" s="141"/>
      <c r="G80" s="141"/>
      <c r="H80" s="142"/>
    </row>
    <row r="81" spans="1:8" s="143" customFormat="1" ht="12.75">
      <c r="A81" s="138"/>
      <c r="B81" s="139"/>
      <c r="C81" s="140"/>
      <c r="D81" s="141"/>
      <c r="E81" s="141"/>
      <c r="F81" s="141"/>
      <c r="G81" s="141"/>
      <c r="H81" s="142"/>
    </row>
    <row r="82" spans="1:8" s="143" customFormat="1" ht="12.75">
      <c r="A82" s="138"/>
      <c r="B82" s="139"/>
      <c r="C82" s="140"/>
      <c r="D82" s="141"/>
      <c r="E82" s="141"/>
      <c r="F82" s="141"/>
      <c r="G82" s="141"/>
      <c r="H82" s="142"/>
    </row>
    <row r="83" spans="1:8" s="143" customFormat="1" ht="12.75">
      <c r="A83" s="138"/>
      <c r="B83" s="139"/>
      <c r="C83" s="140"/>
      <c r="D83" s="141"/>
      <c r="E83" s="141"/>
      <c r="F83" s="141"/>
      <c r="G83" s="141"/>
      <c r="H83" s="142"/>
    </row>
    <row r="84" spans="1:8" s="143" customFormat="1" ht="12.75">
      <c r="A84" s="138"/>
      <c r="B84" s="139"/>
      <c r="C84" s="140"/>
      <c r="D84" s="141"/>
      <c r="E84" s="141"/>
      <c r="F84" s="141"/>
      <c r="G84" s="141"/>
      <c r="H84" s="142"/>
    </row>
    <row r="85" spans="1:8" s="143" customFormat="1" ht="12.75">
      <c r="A85" s="138"/>
      <c r="B85" s="139"/>
      <c r="C85" s="140"/>
      <c r="D85" s="141"/>
      <c r="E85" s="141"/>
      <c r="F85" s="141"/>
      <c r="G85" s="141"/>
      <c r="H85" s="142"/>
    </row>
    <row r="86" spans="1:8" s="143" customFormat="1" ht="12.75">
      <c r="A86" s="138"/>
      <c r="B86" s="139"/>
      <c r="C86" s="140"/>
      <c r="D86" s="141"/>
      <c r="E86" s="141"/>
      <c r="F86" s="141"/>
      <c r="G86" s="141"/>
      <c r="H86" s="142"/>
    </row>
    <row r="87" spans="1:8" s="143" customFormat="1" ht="12.75">
      <c r="A87" s="138"/>
      <c r="B87" s="139"/>
      <c r="C87" s="140"/>
      <c r="D87" s="141"/>
      <c r="E87" s="141"/>
      <c r="F87" s="141"/>
      <c r="G87" s="141"/>
      <c r="H87" s="142"/>
    </row>
    <row r="88" spans="1:8" s="143" customFormat="1" ht="12.75">
      <c r="A88" s="138"/>
      <c r="B88" s="139"/>
      <c r="C88" s="140"/>
      <c r="D88" s="141"/>
      <c r="E88" s="141"/>
      <c r="F88" s="141"/>
      <c r="G88" s="141"/>
      <c r="H88" s="142"/>
    </row>
    <row r="89" spans="1:8" s="143" customFormat="1" ht="12.75">
      <c r="A89" s="138"/>
      <c r="B89" s="139"/>
      <c r="C89" s="140"/>
      <c r="D89" s="141"/>
      <c r="E89" s="141"/>
      <c r="F89" s="141"/>
      <c r="G89" s="141"/>
      <c r="H89" s="142"/>
    </row>
    <row r="90" spans="1:8" s="143" customFormat="1" ht="12.75">
      <c r="A90" s="138"/>
      <c r="B90" s="139"/>
      <c r="C90" s="140"/>
      <c r="D90" s="141"/>
      <c r="E90" s="141"/>
      <c r="F90" s="141"/>
      <c r="G90" s="141"/>
      <c r="H90" s="142"/>
    </row>
    <row r="91" spans="1:8" s="143" customFormat="1" ht="12.75">
      <c r="A91" s="138"/>
      <c r="B91" s="139"/>
      <c r="C91" s="140"/>
      <c r="D91" s="141"/>
      <c r="E91" s="141"/>
      <c r="F91" s="141"/>
      <c r="G91" s="141"/>
      <c r="H91" s="142"/>
    </row>
    <row r="92" spans="1:8" s="143" customFormat="1" ht="12.75">
      <c r="A92" s="138"/>
      <c r="B92" s="139"/>
      <c r="C92" s="140"/>
      <c r="D92" s="141"/>
      <c r="E92" s="141"/>
      <c r="F92" s="141"/>
      <c r="G92" s="141"/>
      <c r="H92" s="142"/>
    </row>
    <row r="93" spans="1:8" s="143" customFormat="1" ht="12.75">
      <c r="A93" s="138"/>
      <c r="B93" s="139"/>
      <c r="C93" s="140"/>
      <c r="D93" s="141"/>
      <c r="E93" s="141"/>
      <c r="F93" s="141"/>
      <c r="G93" s="141"/>
      <c r="H93" s="142"/>
    </row>
    <row r="94" spans="1:8" s="143" customFormat="1" ht="12.75">
      <c r="A94" s="138"/>
      <c r="B94" s="139"/>
      <c r="C94" s="140"/>
      <c r="D94" s="141"/>
      <c r="E94" s="141"/>
      <c r="F94" s="141"/>
      <c r="G94" s="141"/>
      <c r="H94" s="142"/>
    </row>
    <row r="95" spans="1:8" s="143" customFormat="1" ht="12.75">
      <c r="A95" s="138"/>
      <c r="B95" s="139"/>
      <c r="C95" s="140"/>
      <c r="D95" s="141"/>
      <c r="E95" s="141"/>
      <c r="F95" s="141"/>
      <c r="G95" s="141"/>
      <c r="H95" s="142"/>
    </row>
    <row r="96" spans="1:8" s="143" customFormat="1" ht="12.75">
      <c r="A96" s="138"/>
      <c r="B96" s="139"/>
      <c r="C96" s="140"/>
      <c r="D96" s="141"/>
      <c r="E96" s="141"/>
      <c r="F96" s="141"/>
      <c r="G96" s="141"/>
      <c r="H96" s="142"/>
    </row>
    <row r="97" spans="1:8" s="143" customFormat="1" ht="12.75">
      <c r="A97" s="138"/>
      <c r="B97" s="139"/>
      <c r="C97" s="140"/>
      <c r="D97" s="141"/>
      <c r="E97" s="141"/>
      <c r="F97" s="141"/>
      <c r="G97" s="141"/>
      <c r="H97" s="142"/>
    </row>
    <row r="98" spans="1:8" s="143" customFormat="1" ht="12.75">
      <c r="A98" s="138"/>
      <c r="B98" s="139"/>
      <c r="C98" s="140"/>
      <c r="D98" s="141"/>
      <c r="E98" s="141"/>
      <c r="F98" s="141"/>
      <c r="G98" s="141"/>
      <c r="H98" s="142"/>
    </row>
    <row r="99" spans="1:8" s="143" customFormat="1" ht="12.75">
      <c r="A99" s="138"/>
      <c r="B99" s="139"/>
      <c r="C99" s="140"/>
      <c r="D99" s="141"/>
      <c r="E99" s="141"/>
      <c r="F99" s="141"/>
      <c r="G99" s="141"/>
      <c r="H99" s="142"/>
    </row>
    <row r="100" spans="1:8" s="143" customFormat="1" ht="12.75">
      <c r="A100" s="138"/>
      <c r="B100" s="139"/>
      <c r="C100" s="140"/>
      <c r="D100" s="141"/>
      <c r="E100" s="141"/>
      <c r="F100" s="141"/>
      <c r="G100" s="141"/>
      <c r="H100" s="142"/>
    </row>
    <row r="101" spans="1:8" s="143" customFormat="1" ht="12.75">
      <c r="A101" s="138"/>
      <c r="B101" s="139"/>
      <c r="C101" s="140"/>
      <c r="D101" s="141"/>
      <c r="E101" s="141"/>
      <c r="F101" s="141"/>
      <c r="G101" s="141"/>
      <c r="H101" s="142"/>
    </row>
    <row r="102" spans="1:8" s="143" customFormat="1" ht="12.75">
      <c r="A102" s="138"/>
      <c r="B102" s="139"/>
      <c r="C102" s="140"/>
      <c r="D102" s="141"/>
      <c r="E102" s="141"/>
      <c r="F102" s="141"/>
      <c r="G102" s="141"/>
      <c r="H102" s="142"/>
    </row>
    <row r="103" spans="1:8" s="143" customFormat="1" ht="12.75">
      <c r="A103" s="138"/>
      <c r="B103" s="139"/>
      <c r="C103" s="140"/>
      <c r="D103" s="141"/>
      <c r="E103" s="141"/>
      <c r="F103" s="141"/>
      <c r="G103" s="141"/>
      <c r="H103" s="142"/>
    </row>
    <row r="104" spans="1:8" s="143" customFormat="1" ht="12.75">
      <c r="A104" s="138"/>
      <c r="B104" s="139"/>
      <c r="C104" s="140"/>
      <c r="D104" s="141"/>
      <c r="E104" s="141"/>
      <c r="F104" s="141"/>
      <c r="G104" s="141"/>
      <c r="H104" s="142"/>
    </row>
    <row r="105" spans="1:8" s="143" customFormat="1" ht="12.75">
      <c r="A105" s="138"/>
      <c r="B105" s="139"/>
      <c r="C105" s="140"/>
      <c r="D105" s="141"/>
      <c r="E105" s="141"/>
      <c r="F105" s="141"/>
      <c r="G105" s="141"/>
      <c r="H105" s="142"/>
    </row>
    <row r="106" spans="1:8" s="143" customFormat="1" ht="12.75">
      <c r="A106" s="138"/>
      <c r="B106" s="139"/>
      <c r="C106" s="140"/>
      <c r="D106" s="141"/>
      <c r="E106" s="141"/>
      <c r="F106" s="141"/>
      <c r="G106" s="141"/>
      <c r="H106" s="142"/>
    </row>
    <row r="107" spans="1:8" s="143" customFormat="1" ht="12.75">
      <c r="A107" s="138"/>
      <c r="B107" s="139"/>
      <c r="C107" s="140"/>
      <c r="D107" s="141"/>
      <c r="E107" s="141"/>
      <c r="F107" s="141"/>
      <c r="G107" s="141"/>
      <c r="H107" s="142"/>
    </row>
    <row r="108" spans="1:8" s="143" customFormat="1" ht="12.75">
      <c r="A108" s="138"/>
      <c r="B108" s="139"/>
      <c r="C108" s="140"/>
      <c r="D108" s="141"/>
      <c r="E108" s="141"/>
      <c r="F108" s="141"/>
      <c r="G108" s="141"/>
      <c r="H108" s="142"/>
    </row>
    <row r="109" spans="1:8" s="143" customFormat="1" ht="12.75">
      <c r="A109" s="138"/>
      <c r="B109" s="139"/>
      <c r="C109" s="140"/>
      <c r="D109" s="141"/>
      <c r="E109" s="141"/>
      <c r="F109" s="141"/>
      <c r="G109" s="141"/>
      <c r="H109" s="142"/>
    </row>
    <row r="110" spans="1:8" s="143" customFormat="1" ht="12.75">
      <c r="A110" s="138"/>
      <c r="B110" s="139"/>
      <c r="C110" s="140"/>
      <c r="D110" s="141"/>
      <c r="E110" s="141"/>
      <c r="F110" s="141"/>
      <c r="G110" s="141"/>
      <c r="H110" s="142"/>
    </row>
    <row r="111" spans="1:8" s="143" customFormat="1" ht="12.75">
      <c r="A111" s="138"/>
      <c r="B111" s="139"/>
      <c r="C111" s="140"/>
      <c r="D111" s="141"/>
      <c r="E111" s="141"/>
      <c r="F111" s="141"/>
      <c r="G111" s="141"/>
      <c r="H111" s="142"/>
    </row>
    <row r="112" spans="1:8" s="143" customFormat="1" ht="12.75">
      <c r="A112" s="138"/>
      <c r="B112" s="139"/>
      <c r="C112" s="140"/>
      <c r="D112" s="141"/>
      <c r="E112" s="141"/>
      <c r="F112" s="141"/>
      <c r="G112" s="141"/>
      <c r="H112" s="142"/>
    </row>
    <row r="113" spans="1:8" s="143" customFormat="1" ht="12.75">
      <c r="A113" s="138"/>
      <c r="B113" s="139"/>
      <c r="C113" s="140"/>
      <c r="D113" s="141"/>
      <c r="E113" s="141"/>
      <c r="F113" s="141"/>
      <c r="G113" s="141"/>
      <c r="H113" s="142"/>
    </row>
    <row r="114" spans="1:8" s="143" customFormat="1" ht="12.75">
      <c r="A114" s="138"/>
      <c r="B114" s="139"/>
      <c r="C114" s="140"/>
      <c r="D114" s="141"/>
      <c r="E114" s="141"/>
      <c r="F114" s="141"/>
      <c r="G114" s="141"/>
      <c r="H114" s="142"/>
    </row>
    <row r="115" spans="1:8" s="143" customFormat="1" ht="12.75">
      <c r="A115" s="138"/>
      <c r="B115" s="139"/>
      <c r="C115" s="140"/>
      <c r="D115" s="141"/>
      <c r="E115" s="141"/>
      <c r="F115" s="141"/>
      <c r="G115" s="141"/>
      <c r="H115" s="142"/>
    </row>
    <row r="116" spans="1:8" s="143" customFormat="1" ht="12.75">
      <c r="A116" s="138"/>
      <c r="B116" s="139"/>
      <c r="C116" s="140"/>
      <c r="D116" s="141"/>
      <c r="E116" s="141"/>
      <c r="F116" s="141"/>
      <c r="G116" s="141"/>
      <c r="H116" s="142"/>
    </row>
    <row r="117" spans="1:8" s="143" customFormat="1" ht="12.75">
      <c r="A117" s="138"/>
      <c r="B117" s="139"/>
      <c r="C117" s="140"/>
      <c r="D117" s="141"/>
      <c r="E117" s="141"/>
      <c r="F117" s="141"/>
      <c r="G117" s="141"/>
      <c r="H117" s="142"/>
    </row>
    <row r="118" spans="1:8" s="143" customFormat="1" ht="12.75">
      <c r="A118" s="138"/>
      <c r="B118" s="139"/>
      <c r="C118" s="140"/>
      <c r="D118" s="141"/>
      <c r="E118" s="141"/>
      <c r="F118" s="141"/>
      <c r="G118" s="141"/>
      <c r="H118" s="142"/>
    </row>
    <row r="119" spans="1:8" s="143" customFormat="1" ht="12.75">
      <c r="A119" s="138"/>
      <c r="B119" s="139"/>
      <c r="C119" s="140"/>
      <c r="D119" s="141"/>
      <c r="E119" s="141"/>
      <c r="F119" s="141"/>
      <c r="G119" s="141"/>
      <c r="H119" s="142"/>
    </row>
    <row r="120" spans="1:8" s="143" customFormat="1" ht="12.75">
      <c r="A120" s="138"/>
      <c r="B120" s="139"/>
      <c r="C120" s="140"/>
      <c r="D120" s="141"/>
      <c r="E120" s="141"/>
      <c r="F120" s="141"/>
      <c r="G120" s="141"/>
      <c r="H120" s="142"/>
    </row>
    <row r="121" spans="1:8" s="143" customFormat="1" ht="12.75">
      <c r="A121" s="138"/>
      <c r="B121" s="139"/>
      <c r="C121" s="140"/>
      <c r="D121" s="141"/>
      <c r="E121" s="141"/>
      <c r="F121" s="141"/>
      <c r="G121" s="141"/>
      <c r="H121" s="142"/>
    </row>
    <row r="122" spans="1:8" s="143" customFormat="1" ht="12.75">
      <c r="A122" s="138"/>
      <c r="B122" s="139"/>
      <c r="C122" s="140"/>
      <c r="D122" s="141"/>
      <c r="E122" s="141"/>
      <c r="F122" s="141"/>
      <c r="G122" s="141"/>
      <c r="H122" s="142"/>
    </row>
    <row r="123" spans="1:8" s="143" customFormat="1" ht="12.75">
      <c r="A123" s="138"/>
      <c r="B123" s="139"/>
      <c r="C123" s="140"/>
      <c r="D123" s="141"/>
      <c r="E123" s="141"/>
      <c r="F123" s="141"/>
      <c r="G123" s="141"/>
      <c r="H123" s="142"/>
    </row>
    <row r="124" spans="1:8" s="143" customFormat="1" ht="12.75">
      <c r="A124" s="138"/>
      <c r="B124" s="139"/>
      <c r="C124" s="140"/>
      <c r="D124" s="141"/>
      <c r="E124" s="141"/>
      <c r="F124" s="141"/>
      <c r="G124" s="141"/>
      <c r="H124" s="142"/>
    </row>
    <row r="125" spans="1:8" s="143" customFormat="1" ht="12.75">
      <c r="A125" s="138"/>
      <c r="B125" s="139"/>
      <c r="C125" s="140"/>
      <c r="D125" s="141"/>
      <c r="E125" s="141"/>
      <c r="F125" s="141"/>
      <c r="G125" s="141"/>
      <c r="H125" s="142"/>
    </row>
    <row r="126" spans="1:8" s="143" customFormat="1" ht="12.75">
      <c r="A126" s="138"/>
      <c r="B126" s="139"/>
      <c r="C126" s="140"/>
      <c r="D126" s="141"/>
      <c r="E126" s="141"/>
      <c r="F126" s="141"/>
      <c r="G126" s="141"/>
      <c r="H126" s="142"/>
    </row>
    <row r="127" spans="1:8" s="143" customFormat="1" ht="12.75">
      <c r="A127" s="138"/>
      <c r="B127" s="139"/>
      <c r="C127" s="140"/>
      <c r="D127" s="141"/>
      <c r="E127" s="141"/>
      <c r="F127" s="141"/>
      <c r="G127" s="141"/>
      <c r="H127" s="142"/>
    </row>
    <row r="128" spans="1:8" s="143" customFormat="1" ht="12.75">
      <c r="A128" s="138"/>
      <c r="B128" s="139"/>
      <c r="C128" s="140"/>
      <c r="D128" s="141"/>
      <c r="E128" s="141"/>
      <c r="F128" s="141"/>
      <c r="G128" s="141"/>
      <c r="H128" s="142"/>
    </row>
    <row r="129" spans="1:8" s="143" customFormat="1" ht="12.75">
      <c r="A129" s="138"/>
      <c r="B129" s="139"/>
      <c r="C129" s="140"/>
      <c r="D129" s="141"/>
      <c r="E129" s="141"/>
      <c r="F129" s="141"/>
      <c r="G129" s="141"/>
      <c r="H129" s="142"/>
    </row>
    <row r="130" spans="1:8" s="143" customFormat="1" ht="12.75">
      <c r="A130" s="138"/>
      <c r="B130" s="139"/>
      <c r="C130" s="140"/>
      <c r="D130" s="141"/>
      <c r="E130" s="141"/>
      <c r="F130" s="141"/>
      <c r="G130" s="141"/>
      <c r="H130" s="142"/>
    </row>
    <row r="131" spans="1:8" s="143" customFormat="1" ht="12.75">
      <c r="A131" s="138"/>
      <c r="B131" s="139"/>
      <c r="C131" s="140"/>
      <c r="D131" s="141"/>
      <c r="E131" s="141"/>
      <c r="F131" s="141"/>
      <c r="G131" s="141"/>
      <c r="H131" s="142"/>
    </row>
    <row r="132" spans="1:8" s="143" customFormat="1" ht="12.75">
      <c r="A132" s="138"/>
      <c r="B132" s="139"/>
      <c r="C132" s="140"/>
      <c r="D132" s="141"/>
      <c r="E132" s="141"/>
      <c r="F132" s="141"/>
      <c r="G132" s="141"/>
      <c r="H132" s="142"/>
    </row>
    <row r="133" spans="1:8" s="143" customFormat="1" ht="12.75">
      <c r="A133" s="138"/>
      <c r="B133" s="139"/>
      <c r="C133" s="140"/>
      <c r="D133" s="141"/>
      <c r="E133" s="141"/>
      <c r="F133" s="141"/>
      <c r="G133" s="141"/>
      <c r="H133" s="142"/>
    </row>
    <row r="134" spans="1:8" s="143" customFormat="1" ht="12.75">
      <c r="A134" s="138"/>
      <c r="B134" s="139"/>
      <c r="C134" s="140"/>
      <c r="D134" s="141"/>
      <c r="E134" s="141"/>
      <c r="F134" s="141"/>
      <c r="G134" s="141"/>
      <c r="H134" s="142"/>
    </row>
    <row r="135" spans="1:8" s="143" customFormat="1" ht="12.75">
      <c r="A135" s="138"/>
      <c r="B135" s="139"/>
      <c r="C135" s="140"/>
      <c r="D135" s="141"/>
      <c r="E135" s="141"/>
      <c r="F135" s="141"/>
      <c r="G135" s="141"/>
      <c r="H135" s="142"/>
    </row>
    <row r="136" spans="1:8" s="143" customFormat="1" ht="12.75">
      <c r="A136" s="138"/>
      <c r="B136" s="139"/>
      <c r="C136" s="140"/>
      <c r="D136" s="141"/>
      <c r="E136" s="141"/>
      <c r="F136" s="141"/>
      <c r="G136" s="141"/>
      <c r="H136" s="142"/>
    </row>
    <row r="137" spans="1:8" s="143" customFormat="1" ht="12.75">
      <c r="A137" s="138"/>
      <c r="B137" s="139"/>
      <c r="C137" s="140"/>
      <c r="D137" s="141"/>
      <c r="E137" s="141"/>
      <c r="F137" s="141"/>
      <c r="G137" s="141"/>
      <c r="H137" s="142"/>
    </row>
    <row r="138" spans="1:8" s="143" customFormat="1" ht="12.75">
      <c r="A138" s="138"/>
      <c r="B138" s="139"/>
      <c r="C138" s="140"/>
      <c r="D138" s="141"/>
      <c r="E138" s="141"/>
      <c r="F138" s="141"/>
      <c r="G138" s="141"/>
      <c r="H138" s="142"/>
    </row>
    <row r="139" spans="1:8" s="143" customFormat="1" ht="12.75">
      <c r="A139" s="138"/>
      <c r="B139" s="139"/>
      <c r="C139" s="140"/>
      <c r="D139" s="141"/>
      <c r="E139" s="141"/>
      <c r="F139" s="141"/>
      <c r="G139" s="141"/>
      <c r="H139" s="142"/>
    </row>
    <row r="140" spans="1:8" s="143" customFormat="1" ht="12.75">
      <c r="A140" s="138"/>
      <c r="B140" s="139"/>
      <c r="C140" s="140"/>
      <c r="D140" s="141"/>
      <c r="E140" s="141"/>
      <c r="F140" s="141"/>
      <c r="G140" s="141"/>
      <c r="H140" s="142"/>
    </row>
    <row r="141" spans="1:8" s="143" customFormat="1" ht="12.75">
      <c r="A141" s="138"/>
      <c r="B141" s="139"/>
      <c r="C141" s="140"/>
      <c r="D141" s="141"/>
      <c r="E141" s="141"/>
      <c r="F141" s="141"/>
      <c r="G141" s="141"/>
      <c r="H141" s="142"/>
    </row>
    <row r="142" spans="1:8" s="143" customFormat="1" ht="12.75">
      <c r="A142" s="138"/>
      <c r="B142" s="139"/>
      <c r="C142" s="140"/>
      <c r="D142" s="141"/>
      <c r="E142" s="141"/>
      <c r="F142" s="141"/>
      <c r="G142" s="141"/>
      <c r="H142" s="142"/>
    </row>
    <row r="143" spans="1:8" s="143" customFormat="1" ht="12.75">
      <c r="A143" s="138"/>
      <c r="B143" s="139"/>
      <c r="C143" s="140"/>
      <c r="D143" s="141"/>
      <c r="E143" s="141"/>
      <c r="F143" s="141"/>
      <c r="G143" s="141"/>
      <c r="H143" s="142"/>
    </row>
    <row r="144" spans="1:8" s="143" customFormat="1" ht="12.75">
      <c r="A144" s="138"/>
      <c r="B144" s="139"/>
      <c r="C144" s="140"/>
      <c r="D144" s="141"/>
      <c r="E144" s="141"/>
      <c r="F144" s="141"/>
      <c r="G144" s="141"/>
      <c r="H144" s="142"/>
    </row>
    <row r="145" spans="1:8" s="143" customFormat="1" ht="12.75">
      <c r="A145" s="138"/>
      <c r="B145" s="139"/>
      <c r="C145" s="140"/>
      <c r="D145" s="141"/>
      <c r="E145" s="141"/>
      <c r="F145" s="141"/>
      <c r="G145" s="141"/>
      <c r="H145" s="142"/>
    </row>
    <row r="146" spans="1:8" s="143" customFormat="1" ht="12.75">
      <c r="A146" s="138"/>
      <c r="B146" s="139"/>
      <c r="C146" s="140"/>
      <c r="D146" s="141"/>
      <c r="E146" s="141"/>
      <c r="F146" s="141"/>
      <c r="G146" s="141"/>
      <c r="H146" s="142"/>
    </row>
    <row r="147" spans="1:8" s="143" customFormat="1" ht="12.75">
      <c r="A147" s="138"/>
      <c r="B147" s="139"/>
      <c r="C147" s="140"/>
      <c r="D147" s="141"/>
      <c r="E147" s="141"/>
      <c r="F147" s="141"/>
      <c r="G147" s="141"/>
      <c r="H147" s="142"/>
    </row>
    <row r="148" spans="1:8" s="143" customFormat="1" ht="12.75">
      <c r="A148" s="138"/>
      <c r="B148" s="139"/>
      <c r="C148" s="140"/>
      <c r="D148" s="141"/>
      <c r="E148" s="141"/>
      <c r="F148" s="141"/>
      <c r="G148" s="141"/>
      <c r="H148" s="142"/>
    </row>
    <row r="149" spans="1:8" s="143" customFormat="1" ht="12.75">
      <c r="A149" s="138"/>
      <c r="B149" s="139"/>
      <c r="C149" s="140"/>
      <c r="D149" s="141"/>
      <c r="E149" s="141"/>
      <c r="F149" s="141"/>
      <c r="G149" s="141"/>
      <c r="H149" s="142"/>
    </row>
    <row r="150" spans="1:8" s="143" customFormat="1" ht="12.75">
      <c r="A150" s="138"/>
      <c r="B150" s="139"/>
      <c r="C150" s="140"/>
      <c r="D150" s="141"/>
      <c r="E150" s="141"/>
      <c r="F150" s="141"/>
      <c r="G150" s="141"/>
      <c r="H150" s="142"/>
    </row>
    <row r="151" spans="1:8" s="143" customFormat="1" ht="12.75">
      <c r="A151" s="138"/>
      <c r="B151" s="139"/>
      <c r="C151" s="140"/>
      <c r="D151" s="141"/>
      <c r="E151" s="141"/>
      <c r="F151" s="141"/>
      <c r="G151" s="141"/>
      <c r="H151" s="142"/>
    </row>
    <row r="152" spans="1:8" s="143" customFormat="1" ht="12.75">
      <c r="A152" s="138"/>
      <c r="B152" s="139"/>
      <c r="C152" s="140"/>
      <c r="D152" s="141"/>
      <c r="E152" s="141"/>
      <c r="F152" s="141"/>
      <c r="G152" s="141"/>
      <c r="H152" s="142"/>
    </row>
    <row r="153" spans="1:8" s="143" customFormat="1" ht="12.75">
      <c r="A153" s="138"/>
      <c r="B153" s="139"/>
      <c r="C153" s="140"/>
      <c r="D153" s="141"/>
      <c r="E153" s="141"/>
      <c r="F153" s="141"/>
      <c r="G153" s="141"/>
      <c r="H153" s="142"/>
    </row>
    <row r="154" spans="1:8" s="143" customFormat="1" ht="12.75">
      <c r="A154" s="138"/>
      <c r="B154" s="139"/>
      <c r="C154" s="140"/>
      <c r="D154" s="141"/>
      <c r="E154" s="141"/>
      <c r="F154" s="141"/>
      <c r="G154" s="141"/>
      <c r="H154" s="142"/>
    </row>
    <row r="155" spans="1:8" s="143" customFormat="1" ht="12.75">
      <c r="A155" s="138"/>
      <c r="B155" s="139"/>
      <c r="C155" s="140"/>
      <c r="D155" s="141"/>
      <c r="E155" s="141"/>
      <c r="F155" s="141"/>
      <c r="G155" s="141"/>
      <c r="H155" s="142"/>
    </row>
    <row r="156" spans="1:8" s="143" customFormat="1" ht="12.75">
      <c r="A156" s="138"/>
      <c r="B156" s="139"/>
      <c r="C156" s="140"/>
      <c r="D156" s="141"/>
      <c r="E156" s="141"/>
      <c r="F156" s="141"/>
      <c r="G156" s="141"/>
      <c r="H156" s="142"/>
    </row>
    <row r="157" spans="1:8" s="143" customFormat="1" ht="12.75">
      <c r="A157" s="138"/>
      <c r="B157" s="139"/>
      <c r="C157" s="140"/>
      <c r="D157" s="141"/>
      <c r="E157" s="141"/>
      <c r="F157" s="141"/>
      <c r="G157" s="141"/>
      <c r="H157" s="142"/>
    </row>
    <row r="158" spans="1:8" s="143" customFormat="1" ht="12.75">
      <c r="A158" s="138"/>
      <c r="B158" s="139"/>
      <c r="C158" s="140"/>
      <c r="D158" s="141"/>
      <c r="E158" s="141"/>
      <c r="F158" s="141"/>
      <c r="G158" s="141"/>
      <c r="H158" s="142"/>
    </row>
    <row r="159" spans="1:8" s="143" customFormat="1" ht="12.75">
      <c r="A159" s="138"/>
      <c r="B159" s="139"/>
      <c r="C159" s="140"/>
      <c r="D159" s="141"/>
      <c r="E159" s="141"/>
      <c r="F159" s="141"/>
      <c r="G159" s="141"/>
      <c r="H159" s="142"/>
    </row>
    <row r="160" spans="1:8" s="143" customFormat="1" ht="12.75">
      <c r="A160" s="138"/>
      <c r="B160" s="139"/>
      <c r="C160" s="140"/>
      <c r="D160" s="141"/>
      <c r="E160" s="141"/>
      <c r="F160" s="141"/>
      <c r="G160" s="141"/>
      <c r="H160" s="142"/>
    </row>
    <row r="161" spans="1:8" s="143" customFormat="1" ht="12.75">
      <c r="A161" s="138"/>
      <c r="B161" s="139"/>
      <c r="C161" s="140"/>
      <c r="D161" s="141"/>
      <c r="E161" s="141"/>
      <c r="F161" s="141"/>
      <c r="G161" s="141"/>
      <c r="H161" s="142"/>
    </row>
    <row r="162" spans="1:8" s="143" customFormat="1" ht="12.75">
      <c r="A162" s="138"/>
      <c r="B162" s="139"/>
      <c r="C162" s="140"/>
      <c r="D162" s="141"/>
      <c r="E162" s="141"/>
      <c r="F162" s="141"/>
      <c r="G162" s="141"/>
      <c r="H162" s="142"/>
    </row>
    <row r="163" spans="1:8" s="143" customFormat="1" ht="12.75">
      <c r="A163" s="138"/>
      <c r="B163" s="139"/>
      <c r="C163" s="140"/>
      <c r="D163" s="141"/>
      <c r="E163" s="141"/>
      <c r="F163" s="141"/>
      <c r="G163" s="141"/>
      <c r="H163" s="142"/>
    </row>
    <row r="164" spans="1:8" s="143" customFormat="1" ht="12.75">
      <c r="A164" s="138"/>
      <c r="B164" s="139"/>
      <c r="C164" s="140"/>
      <c r="D164" s="141"/>
      <c r="E164" s="141"/>
      <c r="F164" s="141"/>
      <c r="G164" s="141"/>
      <c r="H164" s="142"/>
    </row>
    <row r="165" spans="1:8" s="143" customFormat="1" ht="12.75">
      <c r="A165" s="138"/>
      <c r="B165" s="139"/>
      <c r="C165" s="140"/>
      <c r="D165" s="141"/>
      <c r="E165" s="141"/>
      <c r="F165" s="141"/>
      <c r="G165" s="141"/>
      <c r="H165" s="142"/>
    </row>
    <row r="166" spans="1:8" s="143" customFormat="1" ht="12.75">
      <c r="A166" s="138"/>
      <c r="B166" s="139"/>
      <c r="C166" s="140"/>
      <c r="D166" s="141"/>
      <c r="E166" s="141"/>
      <c r="F166" s="141"/>
      <c r="G166" s="141"/>
      <c r="H166" s="142"/>
    </row>
    <row r="167" spans="1:8" s="143" customFormat="1" ht="12.75">
      <c r="A167" s="138"/>
      <c r="B167" s="139"/>
      <c r="C167" s="140"/>
      <c r="D167" s="141"/>
      <c r="E167" s="141"/>
      <c r="F167" s="141"/>
      <c r="G167" s="141"/>
      <c r="H167" s="142"/>
    </row>
    <row r="168" spans="1:8" s="143" customFormat="1" ht="12.75">
      <c r="A168" s="138"/>
      <c r="B168" s="139"/>
      <c r="C168" s="140"/>
      <c r="D168" s="141"/>
      <c r="E168" s="141"/>
      <c r="F168" s="141"/>
      <c r="G168" s="141"/>
      <c r="H168" s="142"/>
    </row>
    <row r="169" spans="1:8" s="143" customFormat="1" ht="12.75">
      <c r="A169" s="138"/>
      <c r="B169" s="139"/>
      <c r="C169" s="140"/>
      <c r="D169" s="141"/>
      <c r="E169" s="141"/>
      <c r="F169" s="141"/>
      <c r="G169" s="141"/>
      <c r="H169" s="142"/>
    </row>
    <row r="170" spans="1:8" s="143" customFormat="1" ht="12.75">
      <c r="A170" s="138"/>
      <c r="B170" s="139"/>
      <c r="C170" s="140"/>
      <c r="D170" s="141"/>
      <c r="E170" s="141"/>
      <c r="F170" s="141"/>
      <c r="G170" s="141"/>
      <c r="H170" s="142"/>
    </row>
    <row r="171" spans="1:8" s="143" customFormat="1" ht="12.75">
      <c r="A171" s="138"/>
      <c r="B171" s="139"/>
      <c r="C171" s="140"/>
      <c r="D171" s="141"/>
      <c r="E171" s="141"/>
      <c r="F171" s="141"/>
      <c r="G171" s="141"/>
      <c r="H171" s="142"/>
    </row>
    <row r="172" spans="1:8" s="143" customFormat="1" ht="12.75">
      <c r="A172" s="138"/>
      <c r="B172" s="139"/>
      <c r="C172" s="140"/>
      <c r="D172" s="141"/>
      <c r="E172" s="141"/>
      <c r="F172" s="141"/>
      <c r="G172" s="141"/>
      <c r="H172" s="142"/>
    </row>
    <row r="173" spans="1:8" s="143" customFormat="1" ht="12.75">
      <c r="A173" s="138"/>
      <c r="B173" s="139"/>
      <c r="C173" s="140"/>
      <c r="D173" s="141"/>
      <c r="E173" s="141"/>
      <c r="F173" s="141"/>
      <c r="G173" s="141"/>
      <c r="H173" s="142"/>
    </row>
    <row r="174" spans="1:8" s="143" customFormat="1" ht="12.75">
      <c r="A174" s="138"/>
      <c r="B174" s="139"/>
      <c r="C174" s="140"/>
      <c r="D174" s="141"/>
      <c r="E174" s="141"/>
      <c r="F174" s="141"/>
      <c r="G174" s="141"/>
      <c r="H174" s="142"/>
    </row>
    <row r="175" spans="1:8" s="143" customFormat="1" ht="12.75">
      <c r="A175" s="138"/>
      <c r="B175" s="139"/>
      <c r="C175" s="140"/>
      <c r="D175" s="141"/>
      <c r="E175" s="141"/>
      <c r="F175" s="141"/>
      <c r="G175" s="141"/>
      <c r="H175" s="142"/>
    </row>
    <row r="176" spans="1:8" s="143" customFormat="1" ht="12.75">
      <c r="A176" s="138"/>
      <c r="B176" s="139"/>
      <c r="C176" s="140"/>
      <c r="D176" s="141"/>
      <c r="E176" s="141"/>
      <c r="F176" s="141"/>
      <c r="G176" s="141"/>
      <c r="H176" s="142"/>
    </row>
    <row r="177" spans="1:8" s="143" customFormat="1" ht="12.75">
      <c r="A177" s="138"/>
      <c r="B177" s="139"/>
      <c r="C177" s="140"/>
      <c r="D177" s="141"/>
      <c r="E177" s="141"/>
      <c r="F177" s="141"/>
      <c r="G177" s="141"/>
      <c r="H177" s="142"/>
    </row>
    <row r="178" spans="1:8" s="143" customFormat="1" ht="12.75">
      <c r="A178" s="138"/>
      <c r="B178" s="139"/>
      <c r="C178" s="140"/>
      <c r="D178" s="141"/>
      <c r="E178" s="141"/>
      <c r="F178" s="141"/>
      <c r="G178" s="141"/>
      <c r="H178" s="142"/>
    </row>
    <row r="179" spans="1:8" s="143" customFormat="1" ht="12.75">
      <c r="A179" s="138"/>
      <c r="B179" s="139"/>
      <c r="C179" s="140"/>
      <c r="D179" s="141"/>
      <c r="E179" s="141"/>
      <c r="F179" s="141"/>
      <c r="G179" s="141"/>
      <c r="H179" s="142"/>
    </row>
    <row r="180" spans="1:8" s="143" customFormat="1" ht="12.75">
      <c r="A180" s="138"/>
      <c r="B180" s="139"/>
      <c r="C180" s="140"/>
      <c r="D180" s="141"/>
      <c r="E180" s="141"/>
      <c r="F180" s="141"/>
      <c r="G180" s="141"/>
      <c r="H180" s="142"/>
    </row>
    <row r="181" spans="1:8" s="143" customFormat="1" ht="12.75">
      <c r="A181" s="138"/>
      <c r="B181" s="139"/>
      <c r="C181" s="140"/>
      <c r="D181" s="141"/>
      <c r="E181" s="141"/>
      <c r="F181" s="141"/>
      <c r="G181" s="141"/>
      <c r="H181" s="142"/>
    </row>
    <row r="182" spans="1:8" s="143" customFormat="1" ht="12.75">
      <c r="A182" s="138"/>
      <c r="B182" s="139"/>
      <c r="C182" s="140"/>
      <c r="D182" s="141"/>
      <c r="E182" s="141"/>
      <c r="F182" s="141"/>
      <c r="G182" s="141"/>
      <c r="H182" s="142"/>
    </row>
    <row r="183" spans="1:8" s="143" customFormat="1" ht="12.75">
      <c r="A183" s="138"/>
      <c r="B183" s="139"/>
      <c r="C183" s="140"/>
      <c r="D183" s="141"/>
      <c r="E183" s="141"/>
      <c r="F183" s="141"/>
      <c r="G183" s="141"/>
      <c r="H183" s="142"/>
    </row>
    <row r="184" spans="1:8" s="143" customFormat="1" ht="12.75">
      <c r="A184" s="138"/>
      <c r="B184" s="139"/>
      <c r="C184" s="140"/>
      <c r="D184" s="141"/>
      <c r="E184" s="141"/>
      <c r="F184" s="141"/>
      <c r="G184" s="141"/>
      <c r="H184" s="142"/>
    </row>
    <row r="185" spans="1:8" s="143" customFormat="1" ht="12.75">
      <c r="A185" s="138"/>
      <c r="B185" s="139"/>
      <c r="C185" s="140"/>
      <c r="D185" s="141"/>
      <c r="E185" s="141"/>
      <c r="F185" s="141"/>
      <c r="G185" s="141"/>
      <c r="H185" s="142"/>
    </row>
    <row r="186" spans="1:8" s="143" customFormat="1" ht="12.75">
      <c r="A186" s="138"/>
      <c r="B186" s="139"/>
      <c r="C186" s="140"/>
      <c r="D186" s="141"/>
      <c r="E186" s="141"/>
      <c r="F186" s="141"/>
      <c r="G186" s="141"/>
      <c r="H186" s="142"/>
    </row>
    <row r="187" spans="1:8" s="143" customFormat="1" ht="12.75">
      <c r="A187" s="138"/>
      <c r="B187" s="139"/>
      <c r="C187" s="140"/>
      <c r="D187" s="141"/>
      <c r="E187" s="141"/>
      <c r="F187" s="141"/>
      <c r="G187" s="141"/>
      <c r="H187" s="142"/>
    </row>
    <row r="188" spans="1:8" s="143" customFormat="1" ht="12.75">
      <c r="A188" s="138"/>
      <c r="B188" s="139"/>
      <c r="C188" s="140"/>
      <c r="D188" s="141"/>
      <c r="E188" s="141"/>
      <c r="F188" s="141"/>
      <c r="G188" s="141"/>
      <c r="H188" s="142"/>
    </row>
    <row r="189" spans="1:8" s="143" customFormat="1" ht="12.75">
      <c r="A189" s="138"/>
      <c r="B189" s="139"/>
      <c r="C189" s="140"/>
      <c r="D189" s="141"/>
      <c r="E189" s="141"/>
      <c r="F189" s="141"/>
      <c r="G189" s="141"/>
      <c r="H189" s="142"/>
    </row>
    <row r="190" spans="1:8" s="143" customFormat="1" ht="12.75">
      <c r="A190" s="138"/>
      <c r="B190" s="139"/>
      <c r="C190" s="140"/>
      <c r="D190" s="141"/>
      <c r="E190" s="141"/>
      <c r="F190" s="141"/>
      <c r="G190" s="141"/>
      <c r="H190" s="142"/>
    </row>
    <row r="191" spans="1:8" s="143" customFormat="1" ht="12.75">
      <c r="A191" s="138"/>
      <c r="B191" s="139"/>
      <c r="C191" s="140"/>
      <c r="D191" s="141"/>
      <c r="E191" s="141"/>
      <c r="F191" s="141"/>
      <c r="G191" s="141"/>
      <c r="H191" s="142"/>
    </row>
    <row r="192" spans="1:8" s="143" customFormat="1" ht="12.75">
      <c r="A192" s="138"/>
      <c r="B192" s="139"/>
      <c r="C192" s="140"/>
      <c r="D192" s="141"/>
      <c r="E192" s="141"/>
      <c r="F192" s="141"/>
      <c r="G192" s="141"/>
      <c r="H192" s="142"/>
    </row>
    <row r="193" spans="1:8" s="143" customFormat="1" ht="12.75">
      <c r="A193" s="138"/>
      <c r="B193" s="139"/>
      <c r="C193" s="140"/>
      <c r="D193" s="141"/>
      <c r="E193" s="141"/>
      <c r="F193" s="141"/>
      <c r="G193" s="141"/>
      <c r="H193" s="142"/>
    </row>
    <row r="194" spans="1:8" s="143" customFormat="1" ht="12.75">
      <c r="A194" s="138"/>
      <c r="B194" s="139"/>
      <c r="C194" s="140"/>
      <c r="D194" s="141"/>
      <c r="E194" s="141"/>
      <c r="F194" s="141"/>
      <c r="G194" s="141"/>
      <c r="H194" s="142"/>
    </row>
    <row r="195" spans="1:8" s="143" customFormat="1" ht="12.75">
      <c r="A195" s="138"/>
      <c r="B195" s="139"/>
      <c r="C195" s="140"/>
      <c r="D195" s="141"/>
      <c r="E195" s="141"/>
      <c r="F195" s="141"/>
      <c r="G195" s="141"/>
      <c r="H195" s="142"/>
    </row>
    <row r="196" spans="1:8" s="143" customFormat="1" ht="12.75">
      <c r="A196" s="138"/>
      <c r="B196" s="139"/>
      <c r="C196" s="140"/>
      <c r="D196" s="141"/>
      <c r="E196" s="141"/>
      <c r="F196" s="141"/>
      <c r="G196" s="141"/>
      <c r="H196" s="142"/>
    </row>
    <row r="197" spans="1:8" s="143" customFormat="1" ht="12.75">
      <c r="A197" s="138"/>
      <c r="B197" s="139"/>
      <c r="C197" s="140"/>
      <c r="D197" s="141"/>
      <c r="E197" s="141"/>
      <c r="F197" s="141"/>
      <c r="G197" s="141"/>
      <c r="H197" s="142"/>
    </row>
    <row r="198" spans="1:8" s="143" customFormat="1" ht="12.75">
      <c r="A198" s="138"/>
      <c r="B198" s="139"/>
      <c r="C198" s="140"/>
      <c r="D198" s="141"/>
      <c r="E198" s="141"/>
      <c r="F198" s="141"/>
      <c r="G198" s="141"/>
      <c r="H198" s="142"/>
    </row>
    <row r="199" spans="1:8" s="143" customFormat="1" ht="12.75">
      <c r="A199" s="138"/>
      <c r="B199" s="139"/>
      <c r="C199" s="140"/>
      <c r="D199" s="141"/>
      <c r="E199" s="141"/>
      <c r="F199" s="141"/>
      <c r="G199" s="141"/>
      <c r="H199" s="142"/>
    </row>
    <row r="200" spans="1:8" s="143" customFormat="1" ht="12.75">
      <c r="A200" s="138"/>
      <c r="B200" s="139"/>
      <c r="C200" s="140"/>
      <c r="D200" s="141"/>
      <c r="E200" s="141"/>
      <c r="F200" s="141"/>
      <c r="G200" s="141"/>
      <c r="H200" s="142"/>
    </row>
    <row r="201" spans="1:8" s="143" customFormat="1" ht="12.75">
      <c r="A201" s="138"/>
      <c r="B201" s="139"/>
      <c r="C201" s="140"/>
      <c r="D201" s="141"/>
      <c r="E201" s="141"/>
      <c r="F201" s="141"/>
      <c r="G201" s="141"/>
      <c r="H201" s="142"/>
    </row>
    <row r="202" spans="1:8" s="143" customFormat="1" ht="12.75">
      <c r="A202" s="138"/>
      <c r="B202" s="139"/>
      <c r="C202" s="140"/>
      <c r="D202" s="141"/>
      <c r="E202" s="141"/>
      <c r="F202" s="141"/>
      <c r="G202" s="141"/>
      <c r="H202" s="142"/>
    </row>
    <row r="203" spans="1:8" s="143" customFormat="1" ht="12.75">
      <c r="A203" s="138"/>
      <c r="B203" s="139"/>
      <c r="C203" s="140"/>
      <c r="D203" s="141"/>
      <c r="E203" s="141"/>
      <c r="F203" s="141"/>
      <c r="G203" s="141"/>
      <c r="H203" s="142"/>
    </row>
    <row r="204" spans="1:8" s="143" customFormat="1" ht="12.75">
      <c r="A204" s="138"/>
      <c r="B204" s="139"/>
      <c r="C204" s="140"/>
      <c r="D204" s="141"/>
      <c r="E204" s="141"/>
      <c r="F204" s="141"/>
      <c r="G204" s="141"/>
      <c r="H204" s="142"/>
    </row>
    <row r="205" spans="1:8" s="143" customFormat="1" ht="12.75">
      <c r="A205" s="138"/>
      <c r="B205" s="139"/>
      <c r="C205" s="140"/>
      <c r="D205" s="141"/>
      <c r="E205" s="141"/>
      <c r="F205" s="141"/>
      <c r="G205" s="141"/>
      <c r="H205" s="142"/>
    </row>
    <row r="206" spans="1:8" s="143" customFormat="1" ht="12.75">
      <c r="A206" s="138"/>
      <c r="B206" s="139"/>
      <c r="C206" s="140"/>
      <c r="D206" s="141"/>
      <c r="E206" s="141"/>
      <c r="F206" s="141"/>
      <c r="G206" s="141"/>
      <c r="H206" s="142"/>
    </row>
    <row r="207" spans="1:8" s="143" customFormat="1" ht="12.75">
      <c r="A207" s="138"/>
      <c r="B207" s="139"/>
      <c r="C207" s="140"/>
      <c r="D207" s="141"/>
      <c r="E207" s="141"/>
      <c r="F207" s="141"/>
      <c r="G207" s="141"/>
      <c r="H207" s="142"/>
    </row>
    <row r="208" spans="1:8" s="143" customFormat="1" ht="12.75">
      <c r="A208" s="138"/>
      <c r="B208" s="139"/>
      <c r="C208" s="140"/>
      <c r="D208" s="141"/>
      <c r="E208" s="141"/>
      <c r="F208" s="141"/>
      <c r="G208" s="141"/>
      <c r="H208" s="142"/>
    </row>
    <row r="209" spans="1:8" s="143" customFormat="1" ht="12.75">
      <c r="A209" s="138"/>
      <c r="B209" s="139"/>
      <c r="C209" s="140"/>
      <c r="D209" s="141"/>
      <c r="E209" s="141"/>
      <c r="F209" s="141"/>
      <c r="G209" s="141"/>
      <c r="H209" s="142"/>
    </row>
    <row r="210" spans="1:8" s="143" customFormat="1" ht="12.75">
      <c r="A210" s="138"/>
      <c r="B210" s="139"/>
      <c r="C210" s="140"/>
      <c r="D210" s="141"/>
      <c r="E210" s="141"/>
      <c r="F210" s="141"/>
      <c r="G210" s="141"/>
      <c r="H210" s="142"/>
    </row>
    <row r="211" spans="1:8" s="143" customFormat="1" ht="12.75">
      <c r="A211" s="138"/>
      <c r="B211" s="139"/>
      <c r="C211" s="140"/>
      <c r="D211" s="141"/>
      <c r="E211" s="141"/>
      <c r="F211" s="141"/>
      <c r="G211" s="141"/>
      <c r="H211" s="142"/>
    </row>
    <row r="212" spans="1:8" s="143" customFormat="1" ht="12.75">
      <c r="A212" s="138"/>
      <c r="B212" s="139"/>
      <c r="C212" s="140"/>
      <c r="D212" s="141"/>
      <c r="E212" s="141"/>
      <c r="F212" s="141"/>
      <c r="G212" s="141"/>
      <c r="H212" s="142"/>
    </row>
    <row r="213" spans="1:8" s="143" customFormat="1" ht="12.75">
      <c r="A213" s="138"/>
      <c r="B213" s="139"/>
      <c r="C213" s="140"/>
      <c r="D213" s="141"/>
      <c r="E213" s="141"/>
      <c r="F213" s="141"/>
      <c r="G213" s="141"/>
      <c r="H213" s="142"/>
    </row>
    <row r="214" spans="1:8" s="143" customFormat="1" ht="12.75">
      <c r="A214" s="138"/>
      <c r="B214" s="139"/>
      <c r="C214" s="140"/>
      <c r="D214" s="141"/>
      <c r="E214" s="141"/>
      <c r="F214" s="141"/>
      <c r="G214" s="141"/>
      <c r="H214" s="142"/>
    </row>
    <row r="215" spans="1:8" s="143" customFormat="1" ht="12.75">
      <c r="A215" s="138"/>
      <c r="B215" s="139"/>
      <c r="C215" s="140"/>
      <c r="D215" s="141"/>
      <c r="E215" s="141"/>
      <c r="F215" s="141"/>
      <c r="G215" s="141"/>
      <c r="H215" s="142"/>
    </row>
    <row r="216" spans="1:8" s="143" customFormat="1" ht="12.75">
      <c r="A216" s="138"/>
      <c r="B216" s="139"/>
      <c r="C216" s="140"/>
      <c r="D216" s="141"/>
      <c r="E216" s="141"/>
      <c r="F216" s="141"/>
      <c r="G216" s="141"/>
      <c r="H216" s="142"/>
    </row>
    <row r="217" spans="1:8" s="143" customFormat="1" ht="12.75">
      <c r="A217" s="138"/>
      <c r="B217" s="139"/>
      <c r="C217" s="140"/>
      <c r="D217" s="141"/>
      <c r="E217" s="141"/>
      <c r="F217" s="141"/>
      <c r="G217" s="141"/>
      <c r="H217" s="142"/>
    </row>
    <row r="218" spans="1:8" s="143" customFormat="1" ht="12.75">
      <c r="A218" s="138"/>
      <c r="B218" s="139"/>
      <c r="C218" s="140"/>
      <c r="D218" s="141"/>
      <c r="E218" s="141"/>
      <c r="F218" s="141"/>
      <c r="G218" s="141"/>
      <c r="H218" s="142"/>
    </row>
    <row r="219" spans="1:8" s="143" customFormat="1" ht="12.75">
      <c r="A219" s="138"/>
      <c r="B219" s="139"/>
      <c r="C219" s="140"/>
      <c r="D219" s="141"/>
      <c r="E219" s="141"/>
      <c r="F219" s="141"/>
      <c r="G219" s="141"/>
      <c r="H219" s="142"/>
    </row>
    <row r="220" spans="1:8" s="143" customFormat="1" ht="12.75">
      <c r="A220" s="138"/>
      <c r="B220" s="139"/>
      <c r="C220" s="140"/>
      <c r="D220" s="141"/>
      <c r="E220" s="141"/>
      <c r="F220" s="141"/>
      <c r="G220" s="141"/>
      <c r="H220" s="142"/>
    </row>
    <row r="221" spans="1:8" s="143" customFormat="1" ht="12.75">
      <c r="A221" s="138"/>
      <c r="B221" s="139"/>
      <c r="C221" s="140"/>
      <c r="D221" s="141"/>
      <c r="E221" s="141"/>
      <c r="F221" s="141"/>
      <c r="G221" s="141"/>
      <c r="H221" s="142"/>
    </row>
    <row r="222" spans="1:8" s="143" customFormat="1" ht="12.75">
      <c r="A222" s="138"/>
      <c r="B222" s="139"/>
      <c r="C222" s="140"/>
      <c r="D222" s="141"/>
      <c r="E222" s="141"/>
      <c r="F222" s="141"/>
      <c r="G222" s="141"/>
      <c r="H222" s="142"/>
    </row>
    <row r="223" spans="1:8" s="143" customFormat="1" ht="12.75">
      <c r="A223" s="138"/>
      <c r="B223" s="139"/>
      <c r="C223" s="140"/>
      <c r="D223" s="141"/>
      <c r="E223" s="141"/>
      <c r="F223" s="141"/>
      <c r="G223" s="141"/>
      <c r="H223" s="142"/>
    </row>
    <row r="224" spans="1:8" s="143" customFormat="1" ht="12.75">
      <c r="A224" s="138"/>
      <c r="B224" s="139"/>
      <c r="C224" s="140"/>
      <c r="D224" s="141"/>
      <c r="E224" s="141"/>
      <c r="F224" s="141"/>
      <c r="G224" s="141"/>
      <c r="H224" s="142"/>
    </row>
    <row r="225" spans="1:8" s="143" customFormat="1" ht="12.75">
      <c r="A225" s="138"/>
      <c r="B225" s="139"/>
      <c r="C225" s="140"/>
      <c r="D225" s="141"/>
      <c r="E225" s="141"/>
      <c r="F225" s="141"/>
      <c r="G225" s="141"/>
      <c r="H225" s="142"/>
    </row>
    <row r="226" spans="1:8" s="143" customFormat="1" ht="12.75">
      <c r="A226" s="138"/>
      <c r="B226" s="139"/>
      <c r="C226" s="140"/>
      <c r="D226" s="141"/>
      <c r="E226" s="141"/>
      <c r="F226" s="141"/>
      <c r="G226" s="141"/>
      <c r="H226" s="142"/>
    </row>
    <row r="227" spans="1:8" s="143" customFormat="1" ht="12.75">
      <c r="A227" s="138"/>
      <c r="B227" s="139"/>
      <c r="C227" s="140"/>
      <c r="D227" s="141"/>
      <c r="E227" s="141"/>
      <c r="F227" s="141"/>
      <c r="G227" s="141"/>
      <c r="H227" s="142"/>
    </row>
    <row r="228" spans="1:8" s="143" customFormat="1" ht="12.75">
      <c r="A228" s="138"/>
      <c r="B228" s="139"/>
      <c r="C228" s="140"/>
      <c r="D228" s="141"/>
      <c r="E228" s="141"/>
      <c r="F228" s="141"/>
      <c r="G228" s="141"/>
      <c r="H228" s="142"/>
    </row>
    <row r="229" spans="1:8" s="143" customFormat="1" ht="12.75">
      <c r="A229" s="138"/>
      <c r="B229" s="139"/>
      <c r="C229" s="140"/>
      <c r="D229" s="141"/>
      <c r="E229" s="141"/>
      <c r="F229" s="141"/>
      <c r="G229" s="141"/>
      <c r="H229" s="142"/>
    </row>
    <row r="230" spans="1:8" s="143" customFormat="1" ht="12.75">
      <c r="A230" s="138"/>
      <c r="B230" s="139"/>
      <c r="C230" s="140"/>
      <c r="D230" s="141"/>
      <c r="E230" s="141"/>
      <c r="F230" s="141"/>
      <c r="G230" s="141"/>
      <c r="H230" s="142"/>
    </row>
    <row r="231" spans="1:8" s="143" customFormat="1" ht="12.75">
      <c r="A231" s="138"/>
      <c r="B231" s="139"/>
      <c r="C231" s="140"/>
      <c r="D231" s="141"/>
      <c r="E231" s="141"/>
      <c r="F231" s="141"/>
      <c r="G231" s="141"/>
      <c r="H231" s="142"/>
    </row>
    <row r="232" spans="1:8" s="143" customFormat="1" ht="12.75">
      <c r="A232" s="138"/>
      <c r="B232" s="139"/>
      <c r="C232" s="140"/>
      <c r="D232" s="141"/>
      <c r="E232" s="141"/>
      <c r="F232" s="141"/>
      <c r="G232" s="141"/>
      <c r="H232" s="142"/>
    </row>
    <row r="233" spans="1:8" s="143" customFormat="1" ht="12.75">
      <c r="A233" s="138"/>
      <c r="B233" s="139"/>
      <c r="C233" s="140"/>
      <c r="D233" s="141"/>
      <c r="E233" s="141"/>
      <c r="F233" s="141"/>
      <c r="G233" s="141"/>
      <c r="H233" s="142"/>
    </row>
    <row r="234" spans="1:8" s="143" customFormat="1" ht="12.75">
      <c r="A234" s="138"/>
      <c r="B234" s="139"/>
      <c r="C234" s="140"/>
      <c r="D234" s="141"/>
      <c r="E234" s="141"/>
      <c r="F234" s="141"/>
      <c r="G234" s="141"/>
      <c r="H234" s="142"/>
    </row>
    <row r="235" spans="1:8" s="143" customFormat="1" ht="12.75">
      <c r="A235" s="138"/>
      <c r="B235" s="139"/>
      <c r="C235" s="140"/>
      <c r="D235" s="141"/>
      <c r="E235" s="141"/>
      <c r="F235" s="141"/>
      <c r="G235" s="141"/>
      <c r="H235" s="142"/>
    </row>
    <row r="236" spans="1:8" s="143" customFormat="1" ht="12.75">
      <c r="A236" s="138"/>
      <c r="B236" s="139"/>
      <c r="C236" s="140"/>
      <c r="D236" s="141"/>
      <c r="E236" s="141"/>
      <c r="F236" s="141"/>
      <c r="G236" s="141"/>
      <c r="H236" s="142"/>
    </row>
    <row r="237" spans="1:8" s="143" customFormat="1" ht="12.75">
      <c r="A237" s="138"/>
      <c r="B237" s="139"/>
      <c r="C237" s="140"/>
      <c r="D237" s="141"/>
      <c r="E237" s="141"/>
      <c r="F237" s="141"/>
      <c r="G237" s="141"/>
      <c r="H237" s="142"/>
    </row>
    <row r="238" spans="1:8" s="143" customFormat="1" ht="12.75">
      <c r="A238" s="138"/>
      <c r="B238" s="139"/>
      <c r="C238" s="140"/>
      <c r="D238" s="141"/>
      <c r="E238" s="141"/>
      <c r="F238" s="141"/>
      <c r="G238" s="141"/>
      <c r="H238" s="142"/>
    </row>
    <row r="239" spans="1:8" s="143" customFormat="1" ht="12.75">
      <c r="A239" s="138"/>
      <c r="B239" s="139"/>
      <c r="C239" s="140"/>
      <c r="D239" s="141"/>
      <c r="E239" s="141"/>
      <c r="F239" s="141"/>
      <c r="G239" s="141"/>
      <c r="H239" s="142"/>
    </row>
    <row r="240" spans="1:8" s="143" customFormat="1" ht="12.75">
      <c r="A240" s="138"/>
      <c r="B240" s="139"/>
      <c r="C240" s="140"/>
      <c r="D240" s="141"/>
      <c r="E240" s="141"/>
      <c r="F240" s="141"/>
      <c r="G240" s="141"/>
      <c r="H240" s="142"/>
    </row>
    <row r="241" spans="1:8" s="143" customFormat="1" ht="12.75">
      <c r="A241" s="138"/>
      <c r="B241" s="139"/>
      <c r="C241" s="140"/>
      <c r="D241" s="141"/>
      <c r="E241" s="141"/>
      <c r="F241" s="141"/>
      <c r="G241" s="141"/>
      <c r="H241" s="142"/>
    </row>
    <row r="242" spans="1:8" s="143" customFormat="1" ht="12.75">
      <c r="A242" s="138"/>
      <c r="B242" s="139"/>
      <c r="C242" s="140"/>
      <c r="D242" s="141"/>
      <c r="E242" s="141"/>
      <c r="F242" s="141"/>
      <c r="G242" s="141"/>
      <c r="H242" s="142"/>
    </row>
    <row r="243" spans="1:8" s="143" customFormat="1" ht="12.75">
      <c r="A243" s="138"/>
      <c r="B243" s="139"/>
      <c r="C243" s="140"/>
      <c r="D243" s="141"/>
      <c r="E243" s="141"/>
      <c r="F243" s="141"/>
      <c r="G243" s="141"/>
      <c r="H243" s="142"/>
    </row>
    <row r="244" spans="1:8" s="143" customFormat="1" ht="12.75">
      <c r="A244" s="138"/>
      <c r="B244" s="139"/>
      <c r="C244" s="140"/>
      <c r="D244" s="141"/>
      <c r="E244" s="141"/>
      <c r="F244" s="141"/>
      <c r="G244" s="141"/>
      <c r="H244" s="142"/>
    </row>
    <row r="245" spans="1:8" s="143" customFormat="1" ht="12.75">
      <c r="A245" s="138"/>
      <c r="B245" s="139"/>
      <c r="C245" s="140"/>
      <c r="D245" s="141"/>
      <c r="E245" s="141"/>
      <c r="F245" s="141"/>
      <c r="G245" s="141"/>
      <c r="H245" s="142"/>
    </row>
    <row r="246" spans="1:8" s="143" customFormat="1" ht="12.75">
      <c r="A246" s="138"/>
      <c r="B246" s="139"/>
      <c r="C246" s="140"/>
      <c r="D246" s="141"/>
      <c r="E246" s="141"/>
      <c r="F246" s="141"/>
      <c r="G246" s="141"/>
      <c r="H246" s="142"/>
    </row>
    <row r="247" spans="1:8" s="143" customFormat="1" ht="12.75">
      <c r="A247" s="138"/>
      <c r="B247" s="139"/>
      <c r="C247" s="140"/>
      <c r="D247" s="141"/>
      <c r="E247" s="141"/>
      <c r="F247" s="141"/>
      <c r="G247" s="141"/>
      <c r="H247" s="142"/>
    </row>
    <row r="248" spans="1:8" s="143" customFormat="1" ht="12.75">
      <c r="A248" s="138"/>
      <c r="B248" s="139"/>
      <c r="C248" s="140"/>
      <c r="D248" s="141"/>
      <c r="E248" s="141"/>
      <c r="F248" s="141"/>
      <c r="G248" s="141"/>
      <c r="H248" s="142"/>
    </row>
    <row r="249" spans="1:8" s="143" customFormat="1" ht="12.75">
      <c r="A249" s="138"/>
      <c r="B249" s="139"/>
      <c r="C249" s="140"/>
      <c r="D249" s="141"/>
      <c r="E249" s="141"/>
      <c r="F249" s="141"/>
      <c r="G249" s="141"/>
      <c r="H249" s="142"/>
    </row>
    <row r="250" spans="1:8" s="143" customFormat="1" ht="12.75">
      <c r="A250" s="138"/>
      <c r="B250" s="139"/>
      <c r="C250" s="140"/>
      <c r="D250" s="141"/>
      <c r="E250" s="141"/>
      <c r="F250" s="141"/>
      <c r="G250" s="141"/>
      <c r="H250" s="142"/>
    </row>
    <row r="251" spans="1:8" s="143" customFormat="1" ht="12.75">
      <c r="A251" s="138"/>
      <c r="B251" s="139"/>
      <c r="C251" s="140"/>
      <c r="D251" s="141"/>
      <c r="E251" s="141"/>
      <c r="F251" s="141"/>
      <c r="G251" s="141"/>
      <c r="H251" s="142"/>
    </row>
    <row r="252" spans="1:8" s="143" customFormat="1" ht="12.75">
      <c r="A252" s="138"/>
      <c r="B252" s="139"/>
      <c r="C252" s="140"/>
      <c r="D252" s="141"/>
      <c r="E252" s="141"/>
      <c r="F252" s="141"/>
      <c r="G252" s="141"/>
      <c r="H252" s="142"/>
    </row>
    <row r="253" spans="1:8" s="143" customFormat="1" ht="12.75">
      <c r="A253" s="138"/>
      <c r="B253" s="139"/>
      <c r="C253" s="140"/>
      <c r="D253" s="141"/>
      <c r="E253" s="141"/>
      <c r="F253" s="141"/>
      <c r="G253" s="141"/>
      <c r="H253" s="142"/>
    </row>
    <row r="254" spans="1:8" s="143" customFormat="1" ht="12.75">
      <c r="A254" s="138"/>
      <c r="B254" s="139"/>
      <c r="C254" s="140"/>
      <c r="D254" s="141"/>
      <c r="E254" s="141"/>
      <c r="F254" s="141"/>
      <c r="G254" s="141"/>
      <c r="H254" s="142"/>
    </row>
    <row r="255" spans="1:8" s="143" customFormat="1" ht="12.75">
      <c r="A255" s="138"/>
      <c r="B255" s="139"/>
      <c r="C255" s="140"/>
      <c r="D255" s="141"/>
      <c r="E255" s="141"/>
      <c r="F255" s="141"/>
      <c r="G255" s="141"/>
      <c r="H255" s="142"/>
    </row>
    <row r="256" spans="1:8" s="143" customFormat="1" ht="12.75">
      <c r="A256" s="138"/>
      <c r="B256" s="139"/>
      <c r="C256" s="140"/>
      <c r="D256" s="141"/>
      <c r="E256" s="141"/>
      <c r="F256" s="141"/>
      <c r="G256" s="141"/>
      <c r="H256" s="142"/>
    </row>
    <row r="257" spans="1:8" s="143" customFormat="1" ht="12.75">
      <c r="A257" s="138"/>
      <c r="B257" s="139"/>
      <c r="C257" s="140"/>
      <c r="D257" s="141"/>
      <c r="E257" s="141"/>
      <c r="F257" s="141"/>
      <c r="G257" s="141"/>
      <c r="H257" s="142"/>
    </row>
    <row r="258" spans="1:8" s="143" customFormat="1" ht="12.75">
      <c r="A258" s="138"/>
      <c r="B258" s="139"/>
      <c r="C258" s="140"/>
      <c r="D258" s="141"/>
      <c r="E258" s="141"/>
      <c r="F258" s="141"/>
      <c r="G258" s="141"/>
      <c r="H258" s="142"/>
    </row>
    <row r="259" spans="1:8" s="143" customFormat="1" ht="12.75">
      <c r="A259" s="138"/>
      <c r="B259" s="139"/>
      <c r="C259" s="140"/>
      <c r="D259" s="141"/>
      <c r="E259" s="141"/>
      <c r="F259" s="141"/>
      <c r="G259" s="141"/>
      <c r="H259" s="142"/>
    </row>
    <row r="260" spans="1:8" s="143" customFormat="1" ht="12.75">
      <c r="A260" s="138"/>
      <c r="B260" s="139"/>
      <c r="C260" s="140"/>
      <c r="D260" s="141"/>
      <c r="E260" s="141"/>
      <c r="F260" s="141"/>
      <c r="G260" s="141"/>
      <c r="H260" s="142"/>
    </row>
    <row r="261" spans="1:8" s="143" customFormat="1" ht="12.75">
      <c r="A261" s="138"/>
      <c r="B261" s="139"/>
      <c r="C261" s="140"/>
      <c r="D261" s="141"/>
      <c r="E261" s="141"/>
      <c r="F261" s="141"/>
      <c r="G261" s="141"/>
      <c r="H261" s="142"/>
    </row>
    <row r="262" spans="1:8" s="143" customFormat="1" ht="12.75">
      <c r="A262" s="138"/>
      <c r="B262" s="139"/>
      <c r="C262" s="140"/>
      <c r="D262" s="141"/>
      <c r="E262" s="141"/>
      <c r="F262" s="141"/>
      <c r="G262" s="141"/>
      <c r="H262" s="142"/>
    </row>
    <row r="263" spans="1:8" s="143" customFormat="1" ht="12.75">
      <c r="A263" s="138"/>
      <c r="B263" s="139"/>
      <c r="C263" s="140"/>
      <c r="D263" s="141"/>
      <c r="E263" s="141"/>
      <c r="F263" s="141"/>
      <c r="G263" s="141"/>
      <c r="H263" s="142"/>
    </row>
    <row r="264" spans="1:8" s="143" customFormat="1" ht="12.75">
      <c r="A264" s="138"/>
      <c r="B264" s="139"/>
      <c r="C264" s="140"/>
      <c r="D264" s="141"/>
      <c r="E264" s="141"/>
      <c r="F264" s="141"/>
      <c r="G264" s="141"/>
      <c r="H264" s="142"/>
    </row>
    <row r="265" spans="1:8" s="143" customFormat="1" ht="12.75">
      <c r="A265" s="138"/>
      <c r="B265" s="139"/>
      <c r="C265" s="140"/>
      <c r="D265" s="141"/>
      <c r="E265" s="141"/>
      <c r="F265" s="141"/>
      <c r="G265" s="141"/>
      <c r="H265" s="142"/>
    </row>
    <row r="266" spans="1:8" s="143" customFormat="1" ht="12.75">
      <c r="A266" s="138"/>
      <c r="B266" s="139"/>
      <c r="C266" s="140"/>
      <c r="D266" s="141"/>
      <c r="E266" s="141"/>
      <c r="F266" s="141"/>
      <c r="G266" s="141"/>
      <c r="H266" s="142"/>
    </row>
    <row r="267" spans="1:8" s="143" customFormat="1" ht="12.75">
      <c r="A267" s="138"/>
      <c r="B267" s="139"/>
      <c r="C267" s="140"/>
      <c r="D267" s="141"/>
      <c r="E267" s="141"/>
      <c r="F267" s="141"/>
      <c r="G267" s="141"/>
      <c r="H267" s="142"/>
    </row>
    <row r="268" spans="1:8" s="143" customFormat="1" ht="12.75">
      <c r="A268" s="138"/>
      <c r="B268" s="139"/>
      <c r="C268" s="140"/>
      <c r="D268" s="141"/>
      <c r="E268" s="141"/>
      <c r="F268" s="141"/>
      <c r="G268" s="141"/>
      <c r="H268" s="142"/>
    </row>
    <row r="269" spans="1:8" s="143" customFormat="1" ht="12.75">
      <c r="A269" s="138"/>
      <c r="B269" s="139"/>
      <c r="C269" s="140"/>
      <c r="D269" s="141"/>
      <c r="E269" s="141"/>
      <c r="F269" s="141"/>
      <c r="G269" s="141"/>
      <c r="H269" s="142"/>
    </row>
    <row r="270" spans="1:8" s="143" customFormat="1" ht="12.75">
      <c r="A270" s="138"/>
      <c r="B270" s="139"/>
      <c r="C270" s="140"/>
      <c r="D270" s="141"/>
      <c r="E270" s="141"/>
      <c r="F270" s="141"/>
      <c r="G270" s="141"/>
      <c r="H270" s="142"/>
    </row>
    <row r="271" spans="1:8" s="143" customFormat="1" ht="12.75">
      <c r="A271" s="138"/>
      <c r="B271" s="139"/>
      <c r="C271" s="140"/>
      <c r="D271" s="141"/>
      <c r="E271" s="141"/>
      <c r="F271" s="141"/>
      <c r="G271" s="141"/>
      <c r="H271" s="142"/>
    </row>
    <row r="272" spans="1:8" s="143" customFormat="1" ht="12.75">
      <c r="A272" s="138"/>
      <c r="B272" s="139"/>
      <c r="C272" s="140"/>
      <c r="D272" s="141"/>
      <c r="E272" s="141"/>
      <c r="F272" s="141"/>
      <c r="G272" s="141"/>
      <c r="H272" s="142"/>
    </row>
    <row r="273" spans="1:8" s="143" customFormat="1" ht="12.75">
      <c r="A273" s="138"/>
      <c r="B273" s="139"/>
      <c r="C273" s="140"/>
      <c r="D273" s="141"/>
      <c r="E273" s="141"/>
      <c r="F273" s="141"/>
      <c r="G273" s="141"/>
      <c r="H273" s="142"/>
    </row>
    <row r="274" spans="1:8" s="143" customFormat="1" ht="12.75">
      <c r="A274" s="138"/>
      <c r="B274" s="139"/>
      <c r="C274" s="140"/>
      <c r="D274" s="141"/>
      <c r="E274" s="141"/>
      <c r="F274" s="141"/>
      <c r="G274" s="141"/>
      <c r="H274" s="142"/>
    </row>
    <row r="275" spans="1:8" s="143" customFormat="1" ht="12.75">
      <c r="A275" s="138"/>
      <c r="B275" s="139"/>
      <c r="C275" s="140"/>
      <c r="D275" s="141"/>
      <c r="E275" s="141"/>
      <c r="F275" s="141"/>
      <c r="G275" s="141"/>
      <c r="H275" s="142"/>
    </row>
    <row r="276" spans="1:8" s="143" customFormat="1" ht="12.75">
      <c r="A276" s="138"/>
      <c r="B276" s="139"/>
      <c r="C276" s="140"/>
      <c r="D276" s="141"/>
      <c r="E276" s="141"/>
      <c r="F276" s="141"/>
      <c r="G276" s="141"/>
      <c r="H276" s="142"/>
    </row>
    <row r="277" spans="1:8" s="143" customFormat="1" ht="12.75">
      <c r="A277" s="138"/>
      <c r="B277" s="139"/>
      <c r="C277" s="140"/>
      <c r="D277" s="141"/>
      <c r="E277" s="141"/>
      <c r="F277" s="141"/>
      <c r="G277" s="141"/>
      <c r="H277" s="142"/>
    </row>
    <row r="278" spans="1:8" s="143" customFormat="1" ht="12.75">
      <c r="A278" s="138"/>
      <c r="B278" s="139"/>
      <c r="C278" s="140"/>
      <c r="D278" s="141"/>
      <c r="E278" s="141"/>
      <c r="F278" s="141"/>
      <c r="G278" s="141"/>
      <c r="H278" s="142"/>
    </row>
    <row r="279" spans="1:8" s="143" customFormat="1" ht="12.75">
      <c r="A279" s="138"/>
      <c r="B279" s="139"/>
      <c r="C279" s="140"/>
      <c r="D279" s="141"/>
      <c r="E279" s="141"/>
      <c r="F279" s="141"/>
      <c r="G279" s="141"/>
      <c r="H279" s="142"/>
    </row>
    <row r="280" spans="1:8" s="143" customFormat="1" ht="12.75">
      <c r="A280" s="138"/>
      <c r="B280" s="139"/>
      <c r="C280" s="140"/>
      <c r="D280" s="141"/>
      <c r="E280" s="141"/>
      <c r="F280" s="141"/>
      <c r="G280" s="141"/>
      <c r="H280" s="142"/>
    </row>
    <row r="281" spans="1:8" s="143" customFormat="1" ht="12.75">
      <c r="A281" s="138"/>
      <c r="B281" s="139"/>
      <c r="C281" s="140"/>
      <c r="D281" s="141"/>
      <c r="E281" s="141"/>
      <c r="F281" s="141"/>
      <c r="G281" s="141"/>
      <c r="H281" s="142"/>
    </row>
    <row r="282" spans="1:8" s="143" customFormat="1" ht="12.75">
      <c r="A282" s="138"/>
      <c r="B282" s="139"/>
      <c r="C282" s="140"/>
      <c r="D282" s="141"/>
      <c r="E282" s="141"/>
      <c r="F282" s="141"/>
      <c r="G282" s="141"/>
      <c r="H282" s="142"/>
    </row>
    <row r="283" spans="1:8" s="143" customFormat="1" ht="12.75">
      <c r="A283" s="138"/>
      <c r="B283" s="139"/>
      <c r="C283" s="140"/>
      <c r="D283" s="141"/>
      <c r="E283" s="141"/>
      <c r="F283" s="141"/>
      <c r="G283" s="141"/>
      <c r="H283" s="142"/>
    </row>
    <row r="284" spans="1:8" s="143" customFormat="1" ht="12.75">
      <c r="A284" s="138"/>
      <c r="B284" s="139"/>
      <c r="C284" s="140"/>
      <c r="D284" s="141"/>
      <c r="E284" s="141"/>
      <c r="F284" s="141"/>
      <c r="G284" s="141"/>
      <c r="H284" s="142"/>
    </row>
    <row r="285" spans="1:8" s="143" customFormat="1" ht="12.75">
      <c r="A285" s="138"/>
      <c r="B285" s="139"/>
      <c r="C285" s="140"/>
      <c r="D285" s="141"/>
      <c r="E285" s="141"/>
      <c r="F285" s="141"/>
      <c r="G285" s="141"/>
      <c r="H285" s="142"/>
    </row>
    <row r="286" spans="1:8" s="143" customFormat="1" ht="12.75">
      <c r="A286" s="138"/>
      <c r="B286" s="139"/>
      <c r="C286" s="140"/>
      <c r="D286" s="141"/>
      <c r="E286" s="141"/>
      <c r="F286" s="141"/>
      <c r="G286" s="141"/>
      <c r="H286" s="142"/>
    </row>
    <row r="287" spans="1:8" s="143" customFormat="1" ht="12.75">
      <c r="A287" s="138"/>
      <c r="B287" s="139"/>
      <c r="C287" s="140"/>
      <c r="D287" s="141"/>
      <c r="E287" s="141"/>
      <c r="F287" s="141"/>
      <c r="G287" s="141"/>
      <c r="H287" s="142"/>
    </row>
    <row r="288" spans="1:8" s="143" customFormat="1" ht="12.75">
      <c r="A288" s="138"/>
      <c r="B288" s="139"/>
      <c r="C288" s="140"/>
      <c r="D288" s="141"/>
      <c r="E288" s="141"/>
      <c r="F288" s="141"/>
      <c r="G288" s="141"/>
      <c r="H288" s="142"/>
    </row>
    <row r="289" spans="1:8" s="143" customFormat="1" ht="12.75">
      <c r="A289" s="138"/>
      <c r="B289" s="139"/>
      <c r="C289" s="140"/>
      <c r="D289" s="141"/>
      <c r="E289" s="141"/>
      <c r="F289" s="141"/>
      <c r="G289" s="141"/>
      <c r="H289" s="142"/>
    </row>
    <row r="290" spans="1:8" s="143" customFormat="1" ht="12.75">
      <c r="A290" s="138"/>
      <c r="B290" s="139"/>
      <c r="C290" s="140"/>
      <c r="D290" s="141"/>
      <c r="E290" s="141"/>
      <c r="F290" s="141"/>
      <c r="G290" s="141"/>
      <c r="H290" s="142"/>
    </row>
    <row r="291" spans="1:8" s="143" customFormat="1" ht="12.75">
      <c r="A291" s="138"/>
      <c r="B291" s="139"/>
      <c r="C291" s="140"/>
      <c r="D291" s="141"/>
      <c r="E291" s="141"/>
      <c r="F291" s="141"/>
      <c r="G291" s="141"/>
      <c r="H291" s="142"/>
    </row>
    <row r="292" spans="1:8" s="143" customFormat="1" ht="12.75">
      <c r="A292" s="138"/>
      <c r="B292" s="139"/>
      <c r="C292" s="140"/>
      <c r="D292" s="141"/>
      <c r="E292" s="141"/>
      <c r="F292" s="141"/>
      <c r="G292" s="141"/>
      <c r="H292" s="142"/>
    </row>
    <row r="293" spans="1:8" s="143" customFormat="1" ht="12.75">
      <c r="A293" s="138"/>
      <c r="B293" s="139"/>
      <c r="C293" s="140"/>
      <c r="D293" s="141"/>
      <c r="E293" s="141"/>
      <c r="F293" s="141"/>
      <c r="G293" s="141"/>
      <c r="H293" s="142"/>
    </row>
    <row r="294" spans="1:8" s="143" customFormat="1" ht="12.75">
      <c r="A294" s="138"/>
      <c r="B294" s="139"/>
      <c r="C294" s="140"/>
      <c r="D294" s="141"/>
      <c r="E294" s="141"/>
      <c r="F294" s="141"/>
      <c r="G294" s="141"/>
      <c r="H294" s="142"/>
    </row>
    <row r="295" spans="1:8" s="143" customFormat="1" ht="12.75">
      <c r="A295" s="138"/>
      <c r="B295" s="139"/>
      <c r="C295" s="140"/>
      <c r="D295" s="141"/>
      <c r="E295" s="141"/>
      <c r="F295" s="141"/>
      <c r="G295" s="141"/>
      <c r="H295" s="142"/>
    </row>
    <row r="296" spans="1:8" s="143" customFormat="1" ht="12.75">
      <c r="A296" s="138"/>
      <c r="B296" s="139"/>
      <c r="C296" s="140"/>
      <c r="D296" s="141"/>
      <c r="E296" s="141"/>
      <c r="F296" s="141"/>
      <c r="G296" s="141"/>
      <c r="H296" s="142"/>
    </row>
    <row r="297" spans="1:8" s="143" customFormat="1" ht="12.75">
      <c r="A297" s="138"/>
      <c r="B297" s="139"/>
      <c r="C297" s="140"/>
      <c r="D297" s="141"/>
      <c r="E297" s="141"/>
      <c r="F297" s="141"/>
      <c r="G297" s="141"/>
      <c r="H297" s="142"/>
    </row>
    <row r="298" spans="1:8" s="143" customFormat="1" ht="12.75">
      <c r="A298" s="138"/>
      <c r="B298" s="139"/>
      <c r="C298" s="140"/>
      <c r="D298" s="141"/>
      <c r="E298" s="141"/>
      <c r="F298" s="141"/>
      <c r="G298" s="141"/>
      <c r="H298" s="142"/>
    </row>
    <row r="299" spans="1:8" s="143" customFormat="1" ht="12.75">
      <c r="A299" s="138"/>
      <c r="B299" s="139"/>
      <c r="C299" s="140"/>
      <c r="D299" s="141"/>
      <c r="E299" s="141"/>
      <c r="F299" s="141"/>
      <c r="G299" s="141"/>
      <c r="H299" s="142"/>
    </row>
    <row r="300" spans="1:8" s="143" customFormat="1" ht="12.75">
      <c r="A300" s="138"/>
      <c r="B300" s="139"/>
      <c r="C300" s="140"/>
      <c r="D300" s="141"/>
      <c r="E300" s="141"/>
      <c r="F300" s="141"/>
      <c r="G300" s="141"/>
      <c r="H300" s="142"/>
    </row>
    <row r="301" spans="1:8" s="143" customFormat="1" ht="12.75">
      <c r="A301" s="138"/>
      <c r="B301" s="139"/>
      <c r="C301" s="140"/>
      <c r="D301" s="141"/>
      <c r="E301" s="141"/>
      <c r="F301" s="141"/>
      <c r="G301" s="141"/>
      <c r="H301" s="142"/>
    </row>
    <row r="302" spans="1:8" s="143" customFormat="1" ht="12.75">
      <c r="A302" s="138"/>
      <c r="B302" s="139"/>
      <c r="C302" s="140"/>
      <c r="D302" s="141"/>
      <c r="E302" s="141"/>
      <c r="F302" s="141"/>
      <c r="G302" s="141"/>
      <c r="H302" s="142"/>
    </row>
    <row r="303" spans="1:8" s="143" customFormat="1" ht="12.75">
      <c r="A303" s="138"/>
      <c r="B303" s="139"/>
      <c r="C303" s="140"/>
      <c r="D303" s="141"/>
      <c r="E303" s="141"/>
      <c r="F303" s="141"/>
      <c r="G303" s="141"/>
      <c r="H303" s="142"/>
    </row>
    <row r="304" spans="1:8" s="143" customFormat="1" ht="12.75">
      <c r="A304" s="138"/>
      <c r="B304" s="139"/>
      <c r="C304" s="140"/>
      <c r="D304" s="141"/>
      <c r="E304" s="141"/>
      <c r="F304" s="141"/>
      <c r="G304" s="141"/>
      <c r="H304" s="142"/>
    </row>
    <row r="305" spans="1:8" s="143" customFormat="1" ht="12.75">
      <c r="A305" s="138"/>
      <c r="B305" s="139"/>
      <c r="C305" s="140"/>
      <c r="D305" s="141"/>
      <c r="E305" s="141"/>
      <c r="F305" s="141"/>
      <c r="G305" s="141"/>
      <c r="H305" s="142"/>
    </row>
    <row r="306" spans="1:8" s="143" customFormat="1" ht="12.75">
      <c r="A306" s="138"/>
      <c r="B306" s="139"/>
      <c r="C306" s="140"/>
      <c r="D306" s="141"/>
      <c r="E306" s="141"/>
      <c r="F306" s="141"/>
      <c r="G306" s="141"/>
      <c r="H306" s="142"/>
    </row>
    <row r="307" spans="1:8" s="143" customFormat="1" ht="12.75">
      <c r="A307" s="138"/>
      <c r="B307" s="139"/>
      <c r="C307" s="140"/>
      <c r="D307" s="141"/>
      <c r="E307" s="141"/>
      <c r="F307" s="141"/>
      <c r="G307" s="141"/>
      <c r="H307" s="142"/>
    </row>
    <row r="308" spans="1:8" s="143" customFormat="1" ht="12.75">
      <c r="A308" s="138"/>
      <c r="B308" s="139"/>
      <c r="C308" s="140"/>
      <c r="D308" s="141"/>
      <c r="E308" s="141"/>
      <c r="F308" s="141"/>
      <c r="G308" s="141"/>
      <c r="H308" s="142"/>
    </row>
    <row r="309" spans="1:8" s="143" customFormat="1" ht="12.75">
      <c r="A309" s="138"/>
      <c r="B309" s="139"/>
      <c r="C309" s="140"/>
      <c r="D309" s="141"/>
      <c r="E309" s="141"/>
      <c r="F309" s="141"/>
      <c r="G309" s="141"/>
      <c r="H309" s="142"/>
    </row>
    <row r="310" spans="1:8" s="143" customFormat="1" ht="12.75">
      <c r="A310" s="138"/>
      <c r="B310" s="139"/>
      <c r="C310" s="140"/>
      <c r="D310" s="141"/>
      <c r="E310" s="141"/>
      <c r="F310" s="141"/>
      <c r="G310" s="141"/>
      <c r="H310" s="142"/>
    </row>
    <row r="311" spans="1:8" s="143" customFormat="1" ht="12.75">
      <c r="A311" s="138"/>
      <c r="B311" s="139"/>
      <c r="C311" s="140"/>
      <c r="D311" s="141"/>
      <c r="E311" s="141"/>
      <c r="F311" s="141"/>
      <c r="G311" s="141"/>
      <c r="H311" s="142"/>
    </row>
    <row r="312" spans="1:8" s="143" customFormat="1" ht="12.75">
      <c r="A312" s="138"/>
      <c r="B312" s="139"/>
      <c r="C312" s="140"/>
      <c r="D312" s="141"/>
      <c r="E312" s="141"/>
      <c r="F312" s="141"/>
      <c r="G312" s="141"/>
      <c r="H312" s="142"/>
    </row>
    <row r="313" spans="1:8" s="143" customFormat="1" ht="12.75">
      <c r="A313" s="138"/>
      <c r="B313" s="139"/>
      <c r="C313" s="140"/>
      <c r="D313" s="141"/>
      <c r="E313" s="141"/>
      <c r="F313" s="141"/>
      <c r="G313" s="141"/>
      <c r="H313" s="142"/>
    </row>
    <row r="314" spans="1:8" s="143" customFormat="1" ht="12.75">
      <c r="A314" s="138"/>
      <c r="B314" s="139"/>
      <c r="C314" s="140"/>
      <c r="D314" s="141"/>
      <c r="E314" s="141"/>
      <c r="F314" s="141"/>
      <c r="G314" s="141"/>
      <c r="H314" s="142"/>
    </row>
    <row r="315" spans="1:8" s="143" customFormat="1" ht="12.75">
      <c r="A315" s="138"/>
      <c r="B315" s="139"/>
      <c r="C315" s="140"/>
      <c r="D315" s="141"/>
      <c r="E315" s="141"/>
      <c r="F315" s="141"/>
      <c r="G315" s="141"/>
      <c r="H315" s="142"/>
    </row>
    <row r="316" spans="1:8" s="143" customFormat="1" ht="12.75">
      <c r="A316" s="138"/>
      <c r="B316" s="139"/>
      <c r="C316" s="140"/>
      <c r="D316" s="141"/>
      <c r="E316" s="141"/>
      <c r="F316" s="141"/>
      <c r="G316" s="141"/>
      <c r="H316" s="142"/>
    </row>
    <row r="317" spans="1:8" s="143" customFormat="1" ht="12.75">
      <c r="A317" s="138"/>
      <c r="B317" s="139"/>
      <c r="C317" s="140"/>
      <c r="D317" s="141"/>
      <c r="E317" s="141"/>
      <c r="F317" s="141"/>
      <c r="G317" s="141"/>
      <c r="H317" s="142"/>
    </row>
    <row r="318" spans="1:8" s="143" customFormat="1" ht="12.75">
      <c r="A318" s="138"/>
      <c r="B318" s="139"/>
      <c r="C318" s="140"/>
      <c r="D318" s="141"/>
      <c r="E318" s="141"/>
      <c r="F318" s="141"/>
      <c r="G318" s="141"/>
      <c r="H318" s="142"/>
    </row>
    <row r="319" spans="1:8" s="143" customFormat="1" ht="12.75">
      <c r="A319" s="138"/>
      <c r="B319" s="139"/>
      <c r="C319" s="140"/>
      <c r="D319" s="141"/>
      <c r="E319" s="141"/>
      <c r="F319" s="141"/>
      <c r="G319" s="141"/>
      <c r="H319" s="142"/>
    </row>
    <row r="320" spans="1:8" s="143" customFormat="1" ht="12.75">
      <c r="A320" s="138"/>
      <c r="B320" s="139"/>
      <c r="C320" s="140"/>
      <c r="D320" s="141"/>
      <c r="E320" s="141"/>
      <c r="F320" s="141"/>
      <c r="G320" s="141"/>
      <c r="H320" s="142"/>
    </row>
    <row r="321" spans="1:8" s="143" customFormat="1" ht="12.75">
      <c r="A321" s="138"/>
      <c r="B321" s="139"/>
      <c r="C321" s="140"/>
      <c r="D321" s="141"/>
      <c r="E321" s="141"/>
      <c r="F321" s="141"/>
      <c r="G321" s="141"/>
      <c r="H321" s="142"/>
    </row>
    <row r="322" spans="1:8" s="143" customFormat="1" ht="12.75">
      <c r="A322" s="138"/>
      <c r="B322" s="139"/>
      <c r="C322" s="140"/>
      <c r="D322" s="141"/>
      <c r="E322" s="141"/>
      <c r="F322" s="141"/>
      <c r="G322" s="141"/>
      <c r="H322" s="142"/>
    </row>
    <row r="323" spans="1:8" s="143" customFormat="1" ht="12.75">
      <c r="A323" s="138"/>
      <c r="B323" s="139"/>
      <c r="C323" s="140"/>
      <c r="D323" s="141"/>
      <c r="E323" s="141"/>
      <c r="F323" s="141"/>
      <c r="G323" s="141"/>
      <c r="H323" s="142"/>
    </row>
    <row r="324" spans="1:8" s="143" customFormat="1" ht="12.75">
      <c r="A324" s="138"/>
      <c r="B324" s="139"/>
      <c r="C324" s="140"/>
      <c r="D324" s="141"/>
      <c r="E324" s="141"/>
      <c r="F324" s="141"/>
      <c r="G324" s="141"/>
      <c r="H324" s="142"/>
    </row>
    <row r="325" spans="1:8" s="143" customFormat="1" ht="12.75">
      <c r="A325" s="138"/>
      <c r="B325" s="139"/>
      <c r="C325" s="140"/>
      <c r="D325" s="141"/>
      <c r="E325" s="141"/>
      <c r="F325" s="141"/>
      <c r="G325" s="141"/>
      <c r="H325" s="142"/>
    </row>
    <row r="326" spans="1:8" s="149" customFormat="1" ht="15">
      <c r="A326" s="144"/>
      <c r="B326" s="145"/>
      <c r="C326" s="146"/>
      <c r="D326" s="147"/>
      <c r="E326" s="147"/>
      <c r="F326" s="147"/>
      <c r="G326" s="147"/>
      <c r="H326" s="148"/>
    </row>
    <row r="327" spans="1:8" s="149" customFormat="1" ht="15">
      <c r="A327" s="144"/>
      <c r="B327" s="145"/>
      <c r="C327" s="146"/>
      <c r="D327" s="147"/>
      <c r="E327" s="147"/>
      <c r="F327" s="147"/>
      <c r="G327" s="147"/>
      <c r="H327" s="148"/>
    </row>
    <row r="328" spans="1:8" s="149" customFormat="1" ht="15">
      <c r="A328" s="144"/>
      <c r="B328" s="145"/>
      <c r="C328" s="146"/>
      <c r="D328" s="147"/>
      <c r="E328" s="147"/>
      <c r="F328" s="147"/>
      <c r="G328" s="147"/>
      <c r="H328" s="148"/>
    </row>
    <row r="329" spans="1:8" s="149" customFormat="1" ht="15">
      <c r="A329" s="144"/>
      <c r="B329" s="145"/>
      <c r="C329" s="146"/>
      <c r="D329" s="147"/>
      <c r="E329" s="147"/>
      <c r="F329" s="147"/>
      <c r="G329" s="147"/>
      <c r="H329" s="148"/>
    </row>
    <row r="330" spans="1:8" s="149" customFormat="1" ht="15">
      <c r="A330" s="144"/>
      <c r="B330" s="145"/>
      <c r="C330" s="146"/>
      <c r="D330" s="147"/>
      <c r="E330" s="147"/>
      <c r="F330" s="147"/>
      <c r="G330" s="147"/>
      <c r="H330" s="148"/>
    </row>
    <row r="331" spans="1:8" s="149" customFormat="1" ht="15">
      <c r="A331" s="144"/>
      <c r="B331" s="145"/>
      <c r="C331" s="146"/>
      <c r="D331" s="147"/>
      <c r="E331" s="147"/>
      <c r="F331" s="147"/>
      <c r="G331" s="147"/>
      <c r="H331" s="148"/>
    </row>
    <row r="332" spans="1:8" s="149" customFormat="1" ht="15">
      <c r="A332" s="144"/>
      <c r="B332" s="145"/>
      <c r="C332" s="146"/>
      <c r="D332" s="147"/>
      <c r="E332" s="147"/>
      <c r="F332" s="147"/>
      <c r="G332" s="147"/>
      <c r="H332" s="148"/>
    </row>
    <row r="333" spans="1:8" s="149" customFormat="1" ht="15">
      <c r="A333" s="144"/>
      <c r="B333" s="145"/>
      <c r="C333" s="146"/>
      <c r="D333" s="147"/>
      <c r="E333" s="147"/>
      <c r="F333" s="147"/>
      <c r="G333" s="147"/>
      <c r="H333" s="148"/>
    </row>
    <row r="334" spans="1:8" s="149" customFormat="1" ht="15">
      <c r="A334" s="144"/>
      <c r="B334" s="145"/>
      <c r="C334" s="146"/>
      <c r="D334" s="147"/>
      <c r="E334" s="147"/>
      <c r="F334" s="147"/>
      <c r="G334" s="147"/>
      <c r="H334" s="148"/>
    </row>
    <row r="335" spans="1:8" s="149" customFormat="1" ht="15">
      <c r="A335" s="144"/>
      <c r="B335" s="145"/>
      <c r="C335" s="146"/>
      <c r="D335" s="147"/>
      <c r="E335" s="147"/>
      <c r="F335" s="147"/>
      <c r="G335" s="147"/>
      <c r="H335" s="148"/>
    </row>
    <row r="336" spans="1:8" s="149" customFormat="1" ht="15">
      <c r="A336" s="144"/>
      <c r="B336" s="145"/>
      <c r="C336" s="146"/>
      <c r="D336" s="147"/>
      <c r="E336" s="147"/>
      <c r="F336" s="147"/>
      <c r="G336" s="147"/>
      <c r="H336" s="148"/>
    </row>
    <row r="337" spans="1:8" s="149" customFormat="1" ht="15">
      <c r="A337" s="144"/>
      <c r="B337" s="145"/>
      <c r="C337" s="146"/>
      <c r="D337" s="147"/>
      <c r="E337" s="147"/>
      <c r="F337" s="147"/>
      <c r="G337" s="147"/>
      <c r="H337" s="148"/>
    </row>
    <row r="338" spans="1:8" s="149" customFormat="1" ht="15">
      <c r="A338" s="144"/>
      <c r="B338" s="145"/>
      <c r="C338" s="146"/>
      <c r="D338" s="147"/>
      <c r="E338" s="147"/>
      <c r="F338" s="147"/>
      <c r="G338" s="147"/>
      <c r="H338" s="148"/>
    </row>
    <row r="339" spans="1:8" s="149" customFormat="1" ht="15">
      <c r="A339" s="144"/>
      <c r="B339" s="145"/>
      <c r="C339" s="146"/>
      <c r="D339" s="147"/>
      <c r="E339" s="147"/>
      <c r="F339" s="147"/>
      <c r="G339" s="147"/>
      <c r="H339" s="148"/>
    </row>
    <row r="340" spans="1:8" s="149" customFormat="1" ht="15">
      <c r="A340" s="144"/>
      <c r="B340" s="145"/>
      <c r="C340" s="146"/>
      <c r="D340" s="147"/>
      <c r="E340" s="147"/>
      <c r="F340" s="147"/>
      <c r="G340" s="147"/>
      <c r="H340" s="148"/>
    </row>
    <row r="341" spans="1:8" s="149" customFormat="1" ht="15">
      <c r="A341" s="144"/>
      <c r="B341" s="145"/>
      <c r="C341" s="146"/>
      <c r="D341" s="147"/>
      <c r="E341" s="147"/>
      <c r="F341" s="147"/>
      <c r="G341" s="147"/>
      <c r="H341" s="148"/>
    </row>
    <row r="342" spans="1:8" s="149" customFormat="1" ht="15">
      <c r="A342" s="144"/>
      <c r="B342" s="145"/>
      <c r="C342" s="146"/>
      <c r="D342" s="147"/>
      <c r="E342" s="147"/>
      <c r="F342" s="147"/>
      <c r="G342" s="147"/>
      <c r="H342" s="148"/>
    </row>
    <row r="343" spans="1:8" s="149" customFormat="1" ht="15">
      <c r="A343" s="144"/>
      <c r="B343" s="145"/>
      <c r="C343" s="146"/>
      <c r="D343" s="147"/>
      <c r="E343" s="147"/>
      <c r="F343" s="147"/>
      <c r="G343" s="147"/>
      <c r="H343" s="148"/>
    </row>
    <row r="344" spans="1:8" s="149" customFormat="1" ht="15">
      <c r="A344" s="144"/>
      <c r="B344" s="145"/>
      <c r="C344" s="146"/>
      <c r="D344" s="147"/>
      <c r="E344" s="147"/>
      <c r="F344" s="147"/>
      <c r="G344" s="147"/>
      <c r="H344" s="148"/>
    </row>
  </sheetData>
  <sheetProtection password="EE1A" sheet="1" objects="1" scenarios="1"/>
  <mergeCells count="2">
    <mergeCell ref="A1:H1"/>
    <mergeCell ref="A2:H2"/>
  </mergeCells>
  <printOptions/>
  <pageMargins left="0.5905511811023623" right="0.1968503937007874" top="0.7874015748031497" bottom="0.7874015748031497" header="0.3937007874015748" footer="0.3937007874015748"/>
  <pageSetup fitToHeight="1" fitToWidth="1" horizontalDpi="600" verticalDpi="600" orientation="portrait" paperSize="9" scale="99" r:id="rId2"/>
  <headerFooter alignWithMargins="0">
    <oddHeader>&amp;L&amp;8&amp;F&amp;C&amp;8&amp;A&amp;R&amp;8Datumversie: &amp;D - &amp;T</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54"/>
  <sheetViews>
    <sheetView showGridLines="0" zoomScalePageLayoutView="0" workbookViewId="0" topLeftCell="A1">
      <selection activeCell="K47" sqref="K47"/>
    </sheetView>
  </sheetViews>
  <sheetFormatPr defaultColWidth="32.8515625" defaultRowHeight="15"/>
  <cols>
    <col min="1" max="1" width="33.57421875" style="296" customWidth="1"/>
    <col min="2" max="5" width="12.7109375" style="297" customWidth="1"/>
    <col min="6" max="6" width="12.7109375" style="298" customWidth="1"/>
    <col min="7" max="7" width="12.7109375" style="273" customWidth="1"/>
    <col min="8" max="8" width="11.7109375" style="273" customWidth="1"/>
    <col min="9" max="9" width="4.140625" style="273" customWidth="1"/>
    <col min="10" max="10" width="7.57421875" style="273" customWidth="1"/>
    <col min="11" max="16384" width="32.8515625" style="273" customWidth="1"/>
  </cols>
  <sheetData>
    <row r="1" spans="1:8" ht="12.75">
      <c r="A1" s="296" t="str">
        <f>CONCATENATE("Schooljaar ",F9,"-",G9)</f>
        <v>Schooljaar 2012-2013</v>
      </c>
      <c r="H1" s="299"/>
    </row>
    <row r="3" spans="1:7" ht="12.75">
      <c r="A3" s="379" t="s">
        <v>94</v>
      </c>
      <c r="B3" s="379"/>
      <c r="C3" s="379"/>
      <c r="D3" s="379"/>
      <c r="E3" s="379"/>
      <c r="F3" s="379"/>
      <c r="G3" s="379"/>
    </row>
    <row r="4" spans="1:7" ht="12.75">
      <c r="A4" s="379" t="s">
        <v>95</v>
      </c>
      <c r="B4" s="379"/>
      <c r="C4" s="379"/>
      <c r="D4" s="379"/>
      <c r="E4" s="379"/>
      <c r="F4" s="379"/>
      <c r="G4" s="379"/>
    </row>
    <row r="5" spans="1:7" ht="12.75">
      <c r="A5" s="379" t="s">
        <v>96</v>
      </c>
      <c r="B5" s="379"/>
      <c r="C5" s="379"/>
      <c r="D5" s="379"/>
      <c r="E5" s="379"/>
      <c r="F5" s="379"/>
      <c r="G5" s="379"/>
    </row>
    <row r="6" spans="1:7" ht="12.75">
      <c r="A6" s="379" t="s">
        <v>97</v>
      </c>
      <c r="B6" s="379"/>
      <c r="C6" s="379"/>
      <c r="D6" s="379"/>
      <c r="E6" s="379"/>
      <c r="F6" s="379"/>
      <c r="G6" s="379"/>
    </row>
    <row r="7" spans="1:7" ht="12.75">
      <c r="A7" s="379" t="s">
        <v>98</v>
      </c>
      <c r="B7" s="379"/>
      <c r="C7" s="379"/>
      <c r="D7" s="379"/>
      <c r="E7" s="379"/>
      <c r="F7" s="379"/>
      <c r="G7" s="379"/>
    </row>
    <row r="8" spans="8:9" ht="13.5" thickBot="1">
      <c r="H8" s="287"/>
      <c r="I8" s="287"/>
    </row>
    <row r="9" spans="1:9" ht="12.75">
      <c r="A9" s="300" t="s">
        <v>99</v>
      </c>
      <c r="B9" s="301">
        <f>'berekeningen_oude structuur'!B10</f>
        <v>2008</v>
      </c>
      <c r="C9" s="301">
        <f>'berekeningen_oude structuur'!C10</f>
        <v>2009</v>
      </c>
      <c r="D9" s="301">
        <f>'berekeningen_oude structuur'!D10</f>
        <v>2010</v>
      </c>
      <c r="E9" s="301">
        <f>'berekeningen_oude structuur'!E10</f>
        <v>2011</v>
      </c>
      <c r="F9" s="301">
        <f>'berekeningen_oude structuur'!F10</f>
        <v>2012</v>
      </c>
      <c r="G9" s="301">
        <f>'berekeningen_oude structuur'!G10</f>
        <v>2013</v>
      </c>
      <c r="H9" s="302"/>
      <c r="I9" s="287"/>
    </row>
    <row r="10" spans="1:9" s="307" customFormat="1" ht="12.75">
      <c r="A10" s="303" t="s">
        <v>100</v>
      </c>
      <c r="B10" s="304"/>
      <c r="C10" s="304"/>
      <c r="D10" s="304"/>
      <c r="E10" s="304"/>
      <c r="F10" s="304"/>
      <c r="G10" s="304"/>
      <c r="H10" s="305"/>
      <c r="I10" s="306"/>
    </row>
    <row r="11" spans="1:9" ht="12.75">
      <c r="A11" s="269" t="s">
        <v>101</v>
      </c>
      <c r="B11" s="308">
        <f>'berekeningen_oude structuur'!B$22</f>
        <v>9801403.822</v>
      </c>
      <c r="C11" s="308">
        <f>'berekeningen_oude structuur'!C$22</f>
        <v>9286608.711800002</v>
      </c>
      <c r="D11" s="308">
        <f>'berekeningen_oude structuur'!D$22</f>
        <v>9854973.81559</v>
      </c>
      <c r="E11" s="308">
        <f>'berekeningen_oude structuur'!E$22</f>
        <v>10144051.14973</v>
      </c>
      <c r="F11" s="308">
        <f>'berekeningen_oude structuur'!F$22</f>
        <v>10386131.234320002</v>
      </c>
      <c r="G11" s="308">
        <f>'berekeningen_oude structuur'!G$22</f>
        <v>10650032</v>
      </c>
      <c r="H11" s="309"/>
      <c r="I11" s="287"/>
    </row>
    <row r="12" spans="1:9" ht="3.75" customHeight="1">
      <c r="A12" s="269"/>
      <c r="B12" s="310"/>
      <c r="C12" s="310"/>
      <c r="D12" s="310"/>
      <c r="E12" s="310"/>
      <c r="F12" s="310"/>
      <c r="G12" s="310"/>
      <c r="H12" s="311"/>
      <c r="I12" s="287"/>
    </row>
    <row r="13" spans="1:11" ht="12.75">
      <c r="A13" s="269" t="s">
        <v>102</v>
      </c>
      <c r="B13" s="308">
        <f>'berekeningen_oude structuur'!B$23</f>
        <v>24010801</v>
      </c>
      <c r="C13" s="308">
        <f>'berekeningen_oude structuur'!C$23</f>
        <v>25411626</v>
      </c>
      <c r="D13" s="308">
        <f>'berekeningen_oude structuur'!D$23</f>
        <v>25258118</v>
      </c>
      <c r="E13" s="308">
        <f>'berekeningen_oude structuur'!E$23</f>
        <v>25992453</v>
      </c>
      <c r="F13" s="308">
        <f>'berekeningen_oude structuur'!F$23</f>
        <v>26955579</v>
      </c>
      <c r="G13" s="308">
        <f>'berekeningen_oude structuur'!G$23</f>
        <v>27810736</v>
      </c>
      <c r="H13" s="309"/>
      <c r="I13" s="287"/>
      <c r="K13" s="344"/>
    </row>
    <row r="14" spans="1:11" s="313" customFormat="1" ht="3.75" customHeight="1">
      <c r="A14" s="269"/>
      <c r="B14" s="310"/>
      <c r="C14" s="310"/>
      <c r="D14" s="310"/>
      <c r="E14" s="310"/>
      <c r="F14" s="310"/>
      <c r="G14" s="310"/>
      <c r="H14" s="312"/>
      <c r="I14" s="296"/>
      <c r="K14" s="345"/>
    </row>
    <row r="15" spans="1:11" s="287" customFormat="1" ht="12.75">
      <c r="A15" s="269" t="s">
        <v>103</v>
      </c>
      <c r="B15" s="308">
        <f>'berekeningen_oude structuur'!B$32</f>
        <v>212812540</v>
      </c>
      <c r="C15" s="308">
        <f>'berekeningen_oude structuur'!C$32</f>
        <v>208484460</v>
      </c>
      <c r="D15" s="308">
        <f>'berekeningen_oude structuur'!D$32</f>
        <v>217085480</v>
      </c>
      <c r="E15" s="308">
        <f>'berekeningen_oude structuur'!E$32</f>
        <v>225267620</v>
      </c>
      <c r="F15" s="308" t="str">
        <f>'berekeningen_oude structuur'!F$32</f>
        <v>niet gekend</v>
      </c>
      <c r="G15" s="308" t="str">
        <f>'berekeningen_oude structuur'!G$32</f>
        <v>niet gekend</v>
      </c>
      <c r="H15" s="314"/>
      <c r="K15" s="346"/>
    </row>
    <row r="16" spans="1:9" ht="12" customHeight="1">
      <c r="A16" s="274"/>
      <c r="B16" s="315"/>
      <c r="C16" s="315"/>
      <c r="D16" s="315"/>
      <c r="E16" s="315"/>
      <c r="F16" s="287"/>
      <c r="H16" s="316"/>
      <c r="I16" s="287"/>
    </row>
    <row r="17" spans="1:9" ht="42" customHeight="1">
      <c r="A17" s="381" t="s">
        <v>170</v>
      </c>
      <c r="B17" s="381"/>
      <c r="C17" s="381"/>
      <c r="D17" s="381"/>
      <c r="E17" s="381"/>
      <c r="F17" s="381"/>
      <c r="G17" s="381"/>
      <c r="H17" s="287"/>
      <c r="I17" s="287"/>
    </row>
    <row r="18" spans="1:9" ht="12.75">
      <c r="A18" s="380" t="s">
        <v>104</v>
      </c>
      <c r="B18" s="380"/>
      <c r="C18" s="380"/>
      <c r="D18" s="380"/>
      <c r="E18" s="380"/>
      <c r="F18" s="380"/>
      <c r="G18" s="380"/>
      <c r="H18" s="287"/>
      <c r="I18" s="287"/>
    </row>
    <row r="19" spans="1:9" ht="16.5" customHeight="1">
      <c r="A19" s="274"/>
      <c r="B19" s="315"/>
      <c r="C19" s="317"/>
      <c r="D19" s="315"/>
      <c r="E19" s="317"/>
      <c r="F19" s="287"/>
      <c r="H19" s="287"/>
      <c r="I19" s="287"/>
    </row>
    <row r="20" spans="1:9" ht="16.5" customHeight="1" thickBot="1">
      <c r="A20" s="269"/>
      <c r="B20" s="315"/>
      <c r="C20" s="315"/>
      <c r="D20" s="315"/>
      <c r="E20" s="315"/>
      <c r="F20" s="287"/>
      <c r="H20" s="287"/>
      <c r="I20" s="287"/>
    </row>
    <row r="21" spans="1:9" ht="12.75">
      <c r="A21" s="300" t="s">
        <v>99</v>
      </c>
      <c r="B21" s="318">
        <f aca="true" t="shared" si="0" ref="B21:G21">B9</f>
        <v>2008</v>
      </c>
      <c r="C21" s="318">
        <f t="shared" si="0"/>
        <v>2009</v>
      </c>
      <c r="D21" s="318">
        <f t="shared" si="0"/>
        <v>2010</v>
      </c>
      <c r="E21" s="318">
        <f t="shared" si="0"/>
        <v>2011</v>
      </c>
      <c r="F21" s="318">
        <f t="shared" si="0"/>
        <v>2012</v>
      </c>
      <c r="G21" s="318">
        <f t="shared" si="0"/>
        <v>2013</v>
      </c>
      <c r="H21" s="319"/>
      <c r="I21" s="287"/>
    </row>
    <row r="22" spans="1:9" s="307" customFormat="1" ht="12.75">
      <c r="A22" s="303" t="s">
        <v>105</v>
      </c>
      <c r="B22" s="320"/>
      <c r="C22" s="320"/>
      <c r="D22" s="320"/>
      <c r="E22" s="320"/>
      <c r="F22" s="320"/>
      <c r="G22" s="320"/>
      <c r="H22" s="305"/>
      <c r="I22" s="306"/>
    </row>
    <row r="23" spans="1:9" ht="15.75" customHeight="1">
      <c r="A23" s="321" t="s">
        <v>106</v>
      </c>
      <c r="B23" s="322">
        <f>'berekeningen_oude structuur'!B$13</f>
        <v>9801403.822</v>
      </c>
      <c r="C23" s="322">
        <f>'berekeningen_oude structuur'!C$13</f>
        <v>9291254.338969486</v>
      </c>
      <c r="D23" s="322">
        <f>'berekeningen_oude structuur'!D$13</f>
        <v>9648599.439743357</v>
      </c>
      <c r="E23" s="322">
        <f>'berekeningen_oude structuur'!E$13</f>
        <v>9592990.597186273</v>
      </c>
      <c r="F23" s="322">
        <f>'berekeningen_oude structuur'!F$13</f>
        <v>9550645.9662079</v>
      </c>
      <c r="G23" s="322">
        <f>'berekeningen_oude structuur'!G$13</f>
        <v>9686763.523575254</v>
      </c>
      <c r="H23" s="309"/>
      <c r="I23" s="287"/>
    </row>
    <row r="24" spans="1:8" ht="3.75" customHeight="1">
      <c r="A24" s="269"/>
      <c r="B24" s="310"/>
      <c r="C24" s="310"/>
      <c r="D24" s="310"/>
      <c r="E24" s="310"/>
      <c r="F24" s="310"/>
      <c r="G24" s="310"/>
      <c r="H24" s="311"/>
    </row>
    <row r="25" spans="1:11" ht="12.75">
      <c r="A25" s="269" t="s">
        <v>107</v>
      </c>
      <c r="B25" s="308">
        <f>B$13/'berekeningen_oude structuur'!B$12</f>
        <v>24010801</v>
      </c>
      <c r="C25" s="308">
        <f>C$13/'berekeningen_oude structuur'!C$12</f>
        <v>25424338.16908454</v>
      </c>
      <c r="D25" s="308">
        <f>D$13/'berekeningen_oude structuur'!D$12</f>
        <v>24729184.241793074</v>
      </c>
      <c r="E25" s="308">
        <f>E$13/'berekeningen_oude structuur'!E$12</f>
        <v>24580451.492838033</v>
      </c>
      <c r="F25" s="308">
        <f>F$13/'berekeningen_oude structuur'!F$12</f>
        <v>24787207.67483193</v>
      </c>
      <c r="G25" s="308">
        <f>G$13/'berekeningen_oude structuur'!G$12</f>
        <v>25295325.22048583</v>
      </c>
      <c r="H25" s="309"/>
      <c r="K25" s="323"/>
    </row>
    <row r="26" spans="1:8" s="313" customFormat="1" ht="3.75" customHeight="1">
      <c r="A26" s="269"/>
      <c r="B26" s="310"/>
      <c r="C26" s="310"/>
      <c r="D26" s="310"/>
      <c r="E26" s="310"/>
      <c r="F26" s="310"/>
      <c r="G26" s="310"/>
      <c r="H26" s="324"/>
    </row>
    <row r="27" spans="1:8" ht="12.75">
      <c r="A27" s="269" t="s">
        <v>108</v>
      </c>
      <c r="B27" s="308">
        <f>B$15/'berekeningen_oude structuur'!B$12</f>
        <v>212812540</v>
      </c>
      <c r="C27" s="308">
        <f>C$15/'berekeningen_oude structuur'!C$12</f>
        <v>208588754.3771886</v>
      </c>
      <c r="D27" s="308">
        <f>D$15/'berekeningen_oude structuur'!D$12</f>
        <v>212539462.8031307</v>
      </c>
      <c r="E27" s="308">
        <f>E$15/'berekeningen_oude structuur'!E$12</f>
        <v>213030290.227593</v>
      </c>
      <c r="F27" s="308" t="str">
        <f>F15</f>
        <v>niet gekend</v>
      </c>
      <c r="G27" s="308" t="str">
        <f>G15</f>
        <v>niet gekend</v>
      </c>
      <c r="H27" s="325"/>
    </row>
    <row r="28" spans="1:8" ht="12" customHeight="1">
      <c r="A28" s="274"/>
      <c r="B28" s="315"/>
      <c r="C28" s="315"/>
      <c r="D28" s="315"/>
      <c r="E28" s="315"/>
      <c r="F28" s="274"/>
      <c r="G28" s="275"/>
      <c r="H28" s="275"/>
    </row>
    <row r="29" spans="1:8" ht="12.75">
      <c r="A29" s="380" t="s">
        <v>109</v>
      </c>
      <c r="B29" s="380"/>
      <c r="C29" s="380"/>
      <c r="D29" s="380"/>
      <c r="E29" s="380"/>
      <c r="F29" s="380"/>
      <c r="G29" s="380"/>
      <c r="H29" s="275"/>
    </row>
    <row r="30" spans="1:8" ht="12.75">
      <c r="A30" s="274"/>
      <c r="B30" s="315"/>
      <c r="C30" s="315"/>
      <c r="D30" s="315"/>
      <c r="E30" s="315"/>
      <c r="F30" s="274"/>
      <c r="G30" s="275"/>
      <c r="H30" s="275"/>
    </row>
    <row r="31" spans="1:8" ht="13.5" thickBot="1">
      <c r="A31" s="274"/>
      <c r="B31" s="315"/>
      <c r="C31" s="315"/>
      <c r="D31" s="315"/>
      <c r="E31" s="315"/>
      <c r="F31" s="274"/>
      <c r="G31" s="275"/>
      <c r="H31" s="275"/>
    </row>
    <row r="32" spans="1:8" ht="12.75">
      <c r="A32" s="300" t="s">
        <v>110</v>
      </c>
      <c r="B32" s="318">
        <f aca="true" t="shared" si="1" ref="B32:G32">B21</f>
        <v>2008</v>
      </c>
      <c r="C32" s="318">
        <f t="shared" si="1"/>
        <v>2009</v>
      </c>
      <c r="D32" s="318">
        <f t="shared" si="1"/>
        <v>2010</v>
      </c>
      <c r="E32" s="318">
        <f t="shared" si="1"/>
        <v>2011</v>
      </c>
      <c r="F32" s="318">
        <f t="shared" si="1"/>
        <v>2012</v>
      </c>
      <c r="G32" s="318">
        <f t="shared" si="1"/>
        <v>2013</v>
      </c>
      <c r="H32" s="275"/>
    </row>
    <row r="33" spans="1:8" ht="12.75">
      <c r="A33" s="303" t="s">
        <v>111</v>
      </c>
      <c r="B33" s="320"/>
      <c r="C33" s="320"/>
      <c r="D33" s="320"/>
      <c r="E33" s="320"/>
      <c r="F33" s="320"/>
      <c r="G33" s="320"/>
      <c r="H33" s="275"/>
    </row>
    <row r="34" spans="1:8" ht="12.75">
      <c r="A34" s="321" t="s">
        <v>106</v>
      </c>
      <c r="B34" s="326" t="s">
        <v>3</v>
      </c>
      <c r="C34" s="327">
        <f>C23/B23-1</f>
        <v>-0.05204861388176307</v>
      </c>
      <c r="D34" s="327">
        <f>D23/C23-1</f>
        <v>0.038460372274504495</v>
      </c>
      <c r="E34" s="327">
        <f>E23/D23-1</f>
        <v>-0.005763410835361915</v>
      </c>
      <c r="F34" s="327">
        <f>F23/E23-1</f>
        <v>-0.0044141220143376625</v>
      </c>
      <c r="G34" s="327">
        <f>G23/F23-1</f>
        <v>0.014252183344348301</v>
      </c>
      <c r="H34" s="275"/>
    </row>
    <row r="35" spans="1:8" ht="4.5" customHeight="1">
      <c r="A35" s="269"/>
      <c r="B35" s="328"/>
      <c r="C35" s="329"/>
      <c r="D35" s="330"/>
      <c r="E35" s="329"/>
      <c r="F35" s="329"/>
      <c r="G35" s="328"/>
      <c r="H35" s="275"/>
    </row>
    <row r="36" spans="1:11" ht="12.75">
      <c r="A36" s="269" t="s">
        <v>107</v>
      </c>
      <c r="B36" s="331" t="s">
        <v>3</v>
      </c>
      <c r="C36" s="332">
        <f>C25/B25-1</f>
        <v>0.05887088769277393</v>
      </c>
      <c r="D36" s="332">
        <f>D25/C25-1</f>
        <v>-0.027342065805935567</v>
      </c>
      <c r="E36" s="332">
        <f>E25/D25-1</f>
        <v>-0.006014462406069954</v>
      </c>
      <c r="F36" s="332">
        <f>F25/E25-1</f>
        <v>0.008411407009921712</v>
      </c>
      <c r="G36" s="332">
        <f>G25/F25-1</f>
        <v>0.020499184592293718</v>
      </c>
      <c r="H36" s="275"/>
      <c r="K36" s="333"/>
    </row>
    <row r="37" spans="1:8" ht="4.5" customHeight="1">
      <c r="A37" s="269"/>
      <c r="B37" s="334"/>
      <c r="C37" s="329"/>
      <c r="D37" s="330"/>
      <c r="E37" s="329"/>
      <c r="F37" s="329"/>
      <c r="G37" s="334"/>
      <c r="H37" s="275"/>
    </row>
    <row r="38" spans="1:8" ht="12.75">
      <c r="A38" s="269" t="s">
        <v>108</v>
      </c>
      <c r="B38" s="331" t="s">
        <v>3</v>
      </c>
      <c r="C38" s="332">
        <f>C27/B27-1</f>
        <v>-0.019847447066847712</v>
      </c>
      <c r="D38" s="332">
        <f>D27/C27-1</f>
        <v>0.018940179386651268</v>
      </c>
      <c r="E38" s="332">
        <f>E27/D27-1</f>
        <v>0.002309347252453353</v>
      </c>
      <c r="F38" s="332" t="str">
        <f>F27</f>
        <v>niet gekend</v>
      </c>
      <c r="G38" s="335" t="str">
        <f>G27</f>
        <v>niet gekend</v>
      </c>
      <c r="H38" s="275"/>
    </row>
    <row r="39" spans="1:8" ht="12.75">
      <c r="A39" s="274"/>
      <c r="B39" s="336"/>
      <c r="C39" s="336"/>
      <c r="D39" s="336"/>
      <c r="E39" s="336"/>
      <c r="F39" s="336"/>
      <c r="G39" s="336"/>
      <c r="H39" s="275"/>
    </row>
    <row r="40" spans="1:6" ht="16.5" customHeight="1" thickBot="1">
      <c r="A40" s="269"/>
      <c r="B40" s="336"/>
      <c r="C40" s="336"/>
      <c r="D40" s="336"/>
      <c r="E40" s="336"/>
      <c r="F40" s="287"/>
    </row>
    <row r="41" spans="1:8" ht="12.75">
      <c r="A41" s="300" t="s">
        <v>112</v>
      </c>
      <c r="B41" s="318">
        <f aca="true" t="shared" si="2" ref="B41:G41">B9</f>
        <v>2008</v>
      </c>
      <c r="C41" s="318">
        <f t="shared" si="2"/>
        <v>2009</v>
      </c>
      <c r="D41" s="318">
        <f t="shared" si="2"/>
        <v>2010</v>
      </c>
      <c r="E41" s="318">
        <f t="shared" si="2"/>
        <v>2011</v>
      </c>
      <c r="F41" s="318">
        <f t="shared" si="2"/>
        <v>2012</v>
      </c>
      <c r="G41" s="318">
        <f t="shared" si="2"/>
        <v>2013</v>
      </c>
      <c r="H41" s="337"/>
    </row>
    <row r="42" spans="1:8" s="307" customFormat="1" ht="12.75">
      <c r="A42" s="303" t="s">
        <v>113</v>
      </c>
      <c r="B42" s="338"/>
      <c r="C42" s="338"/>
      <c r="D42" s="338"/>
      <c r="E42" s="338"/>
      <c r="F42" s="338"/>
      <c r="G42" s="338"/>
      <c r="H42" s="337"/>
    </row>
    <row r="43" spans="1:8" ht="15.75" customHeight="1">
      <c r="A43" s="321" t="s">
        <v>114</v>
      </c>
      <c r="B43" s="339">
        <f aca="true" t="shared" si="3" ref="B43:G43">(B11/B13)*100</f>
        <v>40.820811525612996</v>
      </c>
      <c r="C43" s="339">
        <f t="shared" si="3"/>
        <v>36.54472449657492</v>
      </c>
      <c r="D43" s="339">
        <f t="shared" si="3"/>
        <v>39.01705509329713</v>
      </c>
      <c r="E43" s="339">
        <f t="shared" si="3"/>
        <v>39.02690965616058</v>
      </c>
      <c r="F43" s="339">
        <f t="shared" si="3"/>
        <v>38.5305440269712</v>
      </c>
      <c r="G43" s="339">
        <f t="shared" si="3"/>
        <v>38.29467871688114</v>
      </c>
      <c r="H43" s="337"/>
    </row>
    <row r="44" spans="1:8" ht="4.5" customHeight="1">
      <c r="A44" s="269"/>
      <c r="B44" s="340"/>
      <c r="C44" s="340"/>
      <c r="D44" s="340"/>
      <c r="E44" s="340"/>
      <c r="F44" s="340"/>
      <c r="G44" s="340"/>
      <c r="H44" s="337"/>
    </row>
    <row r="45" spans="1:8" ht="15.75" customHeight="1">
      <c r="A45" s="269" t="s">
        <v>115</v>
      </c>
      <c r="B45" s="340">
        <f>(B11/B15)*100</f>
        <v>4.6056514442241046</v>
      </c>
      <c r="C45" s="340">
        <f>(C11/C15)*100</f>
        <v>4.454340967091745</v>
      </c>
      <c r="D45" s="340">
        <f>(D11/D15)*100</f>
        <v>4.539674332705255</v>
      </c>
      <c r="E45" s="340">
        <f>(E11/E15)*100</f>
        <v>4.503111077273334</v>
      </c>
      <c r="F45" s="340" t="s">
        <v>24</v>
      </c>
      <c r="G45" s="340" t="s">
        <v>24</v>
      </c>
      <c r="H45" s="337"/>
    </row>
    <row r="46" spans="1:8" s="313" customFormat="1" ht="4.5" customHeight="1">
      <c r="A46" s="269"/>
      <c r="B46" s="340"/>
      <c r="C46" s="340"/>
      <c r="D46" s="340"/>
      <c r="E46" s="340"/>
      <c r="F46" s="340"/>
      <c r="G46" s="340"/>
      <c r="H46" s="337"/>
    </row>
    <row r="47" spans="1:8" ht="15.75" customHeight="1">
      <c r="A47" s="269" t="s">
        <v>116</v>
      </c>
      <c r="B47" s="340">
        <f>(B13/B15)*100</f>
        <v>11.282606278746545</v>
      </c>
      <c r="C47" s="340">
        <f>(C13/C15)*100</f>
        <v>12.188738671457815</v>
      </c>
      <c r="D47" s="340">
        <f>(D13/D15)*100</f>
        <v>11.635102449044496</v>
      </c>
      <c r="E47" s="340">
        <f>(E13/E15)*100</f>
        <v>11.538477212126626</v>
      </c>
      <c r="F47" s="340" t="s">
        <v>24</v>
      </c>
      <c r="G47" s="340" t="s">
        <v>24</v>
      </c>
      <c r="H47" s="337"/>
    </row>
    <row r="48" ht="12" customHeight="1"/>
    <row r="49" spans="1:7" ht="12.75">
      <c r="A49" s="287"/>
      <c r="B49" s="341"/>
      <c r="C49" s="341"/>
      <c r="D49" s="341"/>
      <c r="E49" s="341"/>
      <c r="F49" s="341"/>
      <c r="G49" s="341"/>
    </row>
    <row r="50" spans="1:7" ht="12.75">
      <c r="A50" s="287"/>
      <c r="B50" s="341"/>
      <c r="C50" s="341"/>
      <c r="D50" s="341"/>
      <c r="E50" s="341"/>
      <c r="F50" s="342"/>
      <c r="G50" s="343"/>
    </row>
    <row r="51" spans="1:7" ht="12.75">
      <c r="A51" s="287"/>
      <c r="B51" s="341"/>
      <c r="C51" s="341"/>
      <c r="D51" s="341"/>
      <c r="E51" s="341"/>
      <c r="F51" s="341"/>
      <c r="G51" s="341"/>
    </row>
    <row r="52" spans="2:7" ht="12.75">
      <c r="B52" s="341"/>
      <c r="C52" s="341"/>
      <c r="D52" s="341"/>
      <c r="E52" s="341"/>
      <c r="F52" s="341"/>
      <c r="G52" s="341"/>
    </row>
    <row r="53" spans="2:7" ht="12.75">
      <c r="B53" s="341"/>
      <c r="C53" s="341"/>
      <c r="D53" s="341"/>
      <c r="E53" s="341"/>
      <c r="F53" s="341"/>
      <c r="G53" s="341"/>
    </row>
    <row r="54" spans="1:7" ht="12.75">
      <c r="A54" s="379" t="s">
        <v>117</v>
      </c>
      <c r="B54" s="379"/>
      <c r="C54" s="379"/>
      <c r="D54" s="379"/>
      <c r="E54" s="379"/>
      <c r="F54" s="379"/>
      <c r="G54" s="379"/>
    </row>
  </sheetData>
  <sheetProtection password="EE1A" sheet="1"/>
  <mergeCells count="9">
    <mergeCell ref="A54:G54"/>
    <mergeCell ref="A18:G18"/>
    <mergeCell ref="A29:G29"/>
    <mergeCell ref="A3:G3"/>
    <mergeCell ref="A4:G4"/>
    <mergeCell ref="A5:G5"/>
    <mergeCell ref="A6:G6"/>
    <mergeCell ref="A7:G7"/>
    <mergeCell ref="A17:G17"/>
  </mergeCells>
  <printOptions horizontalCentered="1"/>
  <pageMargins left="0.1968503937007874" right="0.1968503937007874" top="0.7874015748031497" bottom="0.7874015748031497" header="0.3937007874015748" footer="0.3937007874015748"/>
  <pageSetup fitToHeight="1" fitToWidth="1" horizontalDpi="1200" verticalDpi="1200" orientation="portrait" paperSize="9" scale="50" r:id="rId2"/>
  <headerFooter alignWithMargins="0">
    <oddHeader>&amp;L&amp;8&amp;F&amp;C&amp;8&amp;A&amp;R&amp;8Datumversie: &amp;D - &amp;T</oddHeader>
  </headerFooter>
  <drawing r:id="rId1"/>
</worksheet>
</file>

<file path=xl/worksheets/sheet6.xml><?xml version="1.0" encoding="utf-8"?>
<worksheet xmlns="http://schemas.openxmlformats.org/spreadsheetml/2006/main" xmlns:r="http://schemas.openxmlformats.org/officeDocument/2006/relationships">
  <dimension ref="A1:G62"/>
  <sheetViews>
    <sheetView showGridLines="0" zoomScalePageLayoutView="0" workbookViewId="0" topLeftCell="A1">
      <selection activeCell="I49" sqref="I49"/>
    </sheetView>
  </sheetViews>
  <sheetFormatPr defaultColWidth="9.140625" defaultRowHeight="15"/>
  <cols>
    <col min="1" max="1" width="48.8515625" style="159" bestFit="1" customWidth="1"/>
    <col min="2" max="2" width="12.7109375" style="218" customWidth="1"/>
    <col min="3" max="3" width="12.7109375" style="166" customWidth="1"/>
    <col min="4" max="4" width="12.7109375" style="159" customWidth="1"/>
    <col min="5" max="6" width="12.421875" style="159" customWidth="1"/>
    <col min="7" max="7" width="12.421875" style="158" customWidth="1"/>
    <col min="8" max="16384" width="9.140625" style="159" customWidth="1"/>
  </cols>
  <sheetData>
    <row r="1" spans="1:2" ht="12.75">
      <c r="A1" s="165" t="str">
        <f>'12FIN02'!$A$1</f>
        <v>Schooljaar 2012-2013</v>
      </c>
      <c r="B1" s="157"/>
    </row>
    <row r="2" ht="12.75" customHeight="1">
      <c r="B2" s="157"/>
    </row>
    <row r="3" spans="1:7" ht="12.75">
      <c r="A3" s="383" t="s">
        <v>119</v>
      </c>
      <c r="B3" s="383"/>
      <c r="C3" s="383"/>
      <c r="D3" s="383"/>
      <c r="E3" s="163"/>
      <c r="F3" s="163"/>
      <c r="G3" s="164"/>
    </row>
    <row r="4" spans="1:7" ht="12" customHeight="1">
      <c r="A4" s="383" t="s">
        <v>171</v>
      </c>
      <c r="B4" s="383"/>
      <c r="C4" s="383"/>
      <c r="D4" s="383"/>
      <c r="E4" s="167"/>
      <c r="F4" s="163"/>
      <c r="G4" s="164"/>
    </row>
    <row r="5" spans="1:7" ht="12" customHeight="1">
      <c r="A5" s="383" t="s">
        <v>98</v>
      </c>
      <c r="B5" s="383"/>
      <c r="C5" s="383"/>
      <c r="D5" s="383"/>
      <c r="E5" s="163"/>
      <c r="F5" s="163"/>
      <c r="G5" s="164"/>
    </row>
    <row r="6" spans="1:7" ht="12.75" customHeight="1" thickBot="1">
      <c r="A6" s="168"/>
      <c r="B6" s="169"/>
      <c r="C6" s="170"/>
      <c r="D6" s="171"/>
      <c r="E6" s="171"/>
      <c r="F6" s="171"/>
      <c r="G6" s="172"/>
    </row>
    <row r="7" spans="1:4" s="174" customFormat="1" ht="12" customHeight="1">
      <c r="A7" s="173"/>
      <c r="B7" s="161">
        <f>'12FIN02'!E9</f>
        <v>2011</v>
      </c>
      <c r="C7" s="161">
        <f>'12FIN02'!F9</f>
        <v>2012</v>
      </c>
      <c r="D7" s="161">
        <f>'12FIN02'!G9</f>
        <v>2013</v>
      </c>
    </row>
    <row r="8" spans="1:4" s="174" customFormat="1" ht="12" customHeight="1">
      <c r="A8" s="156"/>
      <c r="B8" s="175"/>
      <c r="C8" s="175"/>
      <c r="D8" s="175"/>
    </row>
    <row r="9" spans="1:4" s="174" customFormat="1" ht="12.75">
      <c r="A9" s="158" t="s">
        <v>120</v>
      </c>
      <c r="B9" s="176">
        <f>B26</f>
        <v>6865068.17208</v>
      </c>
      <c r="C9" s="176">
        <f>C26</f>
        <v>7106200.90356</v>
      </c>
      <c r="D9" s="176">
        <f>D26</f>
        <v>7277877</v>
      </c>
    </row>
    <row r="10" spans="1:4" s="174" customFormat="1" ht="12.75">
      <c r="A10" s="158" t="s">
        <v>36</v>
      </c>
      <c r="B10" s="177">
        <f>B36</f>
        <v>2628198.21347</v>
      </c>
      <c r="C10" s="177">
        <f>C36</f>
        <v>2618040.88545</v>
      </c>
      <c r="D10" s="177">
        <f>D36</f>
        <v>2674288</v>
      </c>
    </row>
    <row r="11" spans="1:4" s="174" customFormat="1" ht="12.75">
      <c r="A11" s="158" t="s">
        <v>8</v>
      </c>
      <c r="B11" s="176">
        <f>B44</f>
        <v>299527</v>
      </c>
      <c r="C11" s="176">
        <f>C44</f>
        <v>309258</v>
      </c>
      <c r="D11" s="176">
        <f>D44</f>
        <v>345390</v>
      </c>
    </row>
    <row r="12" spans="1:4" s="178" customFormat="1" ht="12.75">
      <c r="A12" s="158" t="s">
        <v>118</v>
      </c>
      <c r="B12" s="176">
        <f>B56</f>
        <v>351257.76418000006</v>
      </c>
      <c r="C12" s="176">
        <f>C56</f>
        <v>352631.44531</v>
      </c>
      <c r="D12" s="176">
        <f>D56</f>
        <v>351693</v>
      </c>
    </row>
    <row r="13" spans="1:4" s="174" customFormat="1" ht="14.25" customHeight="1">
      <c r="A13" s="162" t="s">
        <v>4</v>
      </c>
      <c r="B13" s="179">
        <f>SUM(B9:B12)</f>
        <v>10144051.14973</v>
      </c>
      <c r="C13" s="180">
        <f>SUM(C9:C12)</f>
        <v>10386131.23432</v>
      </c>
      <c r="D13" s="179">
        <f>SUM(D9:D12)</f>
        <v>10649248</v>
      </c>
    </row>
    <row r="14" spans="1:4" s="174" customFormat="1" ht="14.25" customHeight="1" thickBot="1">
      <c r="A14" s="158"/>
      <c r="B14" s="181"/>
      <c r="C14" s="181"/>
      <c r="D14" s="181"/>
    </row>
    <row r="15" spans="1:6" s="174" customFormat="1" ht="12.75">
      <c r="A15" s="182" t="s">
        <v>120</v>
      </c>
      <c r="B15" s="183">
        <f>B7</f>
        <v>2011</v>
      </c>
      <c r="C15" s="183">
        <f>C7</f>
        <v>2012</v>
      </c>
      <c r="D15" s="184">
        <f>D7</f>
        <v>2013</v>
      </c>
      <c r="F15" s="185"/>
    </row>
    <row r="16" spans="1:4" s="174" customFormat="1" ht="12.75">
      <c r="A16" s="156"/>
      <c r="B16" s="186"/>
      <c r="C16" s="186"/>
      <c r="D16" s="186"/>
    </row>
    <row r="17" spans="1:6" s="174" customFormat="1" ht="12.75">
      <c r="A17" s="187" t="s">
        <v>121</v>
      </c>
      <c r="B17" s="188">
        <v>6084883.672</v>
      </c>
      <c r="C17" s="189">
        <v>6348791</v>
      </c>
      <c r="D17" s="190">
        <v>6505844</v>
      </c>
      <c r="F17" s="191"/>
    </row>
    <row r="18" spans="1:4" s="174" customFormat="1" ht="12.75">
      <c r="A18" s="158" t="s">
        <v>122</v>
      </c>
      <c r="B18" s="192">
        <v>49217.917</v>
      </c>
      <c r="C18" s="189">
        <v>0</v>
      </c>
      <c r="D18" s="190">
        <v>0</v>
      </c>
    </row>
    <row r="19" spans="1:4" s="174" customFormat="1" ht="12.75">
      <c r="A19" s="158" t="s">
        <v>123</v>
      </c>
      <c r="B19" s="192">
        <v>16121</v>
      </c>
      <c r="C19" s="189">
        <v>16147</v>
      </c>
      <c r="D19" s="190">
        <v>16865</v>
      </c>
    </row>
    <row r="20" spans="1:4" s="174" customFormat="1" ht="12.75">
      <c r="A20" s="158" t="s">
        <v>124</v>
      </c>
      <c r="B20" s="192">
        <f>14721+196917</f>
        <v>211638</v>
      </c>
      <c r="C20" s="189">
        <f>15443+203166</f>
        <v>218609</v>
      </c>
      <c r="D20" s="190">
        <f>16850+207642</f>
        <v>224492</v>
      </c>
    </row>
    <row r="21" spans="1:4" s="194" customFormat="1" ht="12.75">
      <c r="A21" s="158" t="s">
        <v>125</v>
      </c>
      <c r="B21" s="192">
        <v>332227</v>
      </c>
      <c r="C21" s="189">
        <v>347301.90356</v>
      </c>
      <c r="D21" s="190">
        <v>352453</v>
      </c>
    </row>
    <row r="22" spans="1:4" s="174" customFormat="1" ht="12.75">
      <c r="A22" s="158" t="s">
        <v>126</v>
      </c>
      <c r="B22" s="192">
        <v>16373.845000000001</v>
      </c>
      <c r="C22" s="189">
        <v>17012</v>
      </c>
      <c r="D22" s="190">
        <v>17279</v>
      </c>
    </row>
    <row r="23" spans="1:4" s="195" customFormat="1" ht="12.75">
      <c r="A23" s="158" t="s">
        <v>127</v>
      </c>
      <c r="B23" s="192">
        <v>136552.566</v>
      </c>
      <c r="C23" s="189">
        <v>139715</v>
      </c>
      <c r="D23" s="190">
        <v>141792</v>
      </c>
    </row>
    <row r="24" spans="1:4" s="174" customFormat="1" ht="12.75">
      <c r="A24" s="158" t="s">
        <v>128</v>
      </c>
      <c r="B24" s="192">
        <v>17052.644229999998</v>
      </c>
      <c r="C24" s="189">
        <v>17443</v>
      </c>
      <c r="D24" s="190">
        <v>17822</v>
      </c>
    </row>
    <row r="25" spans="1:4" s="174" customFormat="1" ht="12.75">
      <c r="A25" s="196" t="s">
        <v>129</v>
      </c>
      <c r="B25" s="197">
        <v>1001.52785</v>
      </c>
      <c r="C25" s="198">
        <v>1182</v>
      </c>
      <c r="D25" s="199">
        <v>1330</v>
      </c>
    </row>
    <row r="26" spans="1:4" s="174" customFormat="1" ht="12.75">
      <c r="A26" s="200" t="s">
        <v>4</v>
      </c>
      <c r="B26" s="201">
        <f>SUM(B17:B25)</f>
        <v>6865068.17208</v>
      </c>
      <c r="C26" s="201">
        <f>SUM(C17:C25)</f>
        <v>7106200.90356</v>
      </c>
      <c r="D26" s="201">
        <f>SUM(D17:D25)</f>
        <v>7277877</v>
      </c>
    </row>
    <row r="27" spans="1:4" s="174" customFormat="1" ht="13.5" thickBot="1">
      <c r="A27" s="158"/>
      <c r="B27" s="166"/>
      <c r="C27" s="166"/>
      <c r="D27" s="166"/>
    </row>
    <row r="28" spans="1:4" s="174" customFormat="1" ht="12.75">
      <c r="A28" s="182" t="s">
        <v>36</v>
      </c>
      <c r="B28" s="183">
        <f>B7</f>
        <v>2011</v>
      </c>
      <c r="C28" s="183">
        <f>C7</f>
        <v>2012</v>
      </c>
      <c r="D28" s="184">
        <f>D7</f>
        <v>2013</v>
      </c>
    </row>
    <row r="29" spans="1:4" s="174" customFormat="1" ht="12.75">
      <c r="A29" s="160"/>
      <c r="B29" s="202"/>
      <c r="C29" s="186"/>
      <c r="D29" s="186"/>
    </row>
    <row r="30" spans="1:4" s="174" customFormat="1" ht="12.75">
      <c r="A30" s="187" t="s">
        <v>130</v>
      </c>
      <c r="B30" s="176">
        <v>965195.1843</v>
      </c>
      <c r="C30" s="203">
        <v>986004</v>
      </c>
      <c r="D30" s="189">
        <v>1005901</v>
      </c>
    </row>
    <row r="31" spans="1:7" s="174" customFormat="1" ht="12.75">
      <c r="A31" s="158" t="s">
        <v>12</v>
      </c>
      <c r="B31" s="176">
        <v>1615693.02917</v>
      </c>
      <c r="C31" s="203">
        <v>1584723.09644</v>
      </c>
      <c r="D31" s="204">
        <v>1623288</v>
      </c>
      <c r="E31" s="178"/>
      <c r="F31" s="178"/>
      <c r="G31" s="178"/>
    </row>
    <row r="32" spans="1:4" s="174" customFormat="1" ht="12.75">
      <c r="A32" s="158" t="s">
        <v>14</v>
      </c>
      <c r="B32" s="176">
        <v>5058</v>
      </c>
      <c r="C32" s="203">
        <v>5066</v>
      </c>
      <c r="D32" s="189">
        <v>5082</v>
      </c>
    </row>
    <row r="33" spans="1:7" s="174" customFormat="1" ht="12.75">
      <c r="A33" s="158" t="s">
        <v>13</v>
      </c>
      <c r="B33" s="176">
        <v>22675</v>
      </c>
      <c r="C33" s="203">
        <v>22673.78901</v>
      </c>
      <c r="D33" s="204">
        <v>20408</v>
      </c>
      <c r="E33" s="178"/>
      <c r="F33" s="178"/>
      <c r="G33" s="178"/>
    </row>
    <row r="34" spans="1:7" s="174" customFormat="1" ht="12.75">
      <c r="A34" s="158" t="s">
        <v>131</v>
      </c>
      <c r="B34" s="176">
        <v>3655</v>
      </c>
      <c r="C34" s="203">
        <v>3652</v>
      </c>
      <c r="D34" s="204">
        <v>3686</v>
      </c>
      <c r="E34" s="178"/>
      <c r="F34" s="178"/>
      <c r="G34" s="178"/>
    </row>
    <row r="35" spans="1:7" s="174" customFormat="1" ht="12.75">
      <c r="A35" s="158" t="s">
        <v>132</v>
      </c>
      <c r="B35" s="176">
        <v>15922</v>
      </c>
      <c r="C35" s="203">
        <v>15922</v>
      </c>
      <c r="D35" s="204">
        <v>15923</v>
      </c>
      <c r="E35" s="178"/>
      <c r="F35" s="178"/>
      <c r="G35" s="178"/>
    </row>
    <row r="36" spans="1:4" s="174" customFormat="1" ht="12.75">
      <c r="A36" s="205" t="s">
        <v>4</v>
      </c>
      <c r="B36" s="206">
        <f>SUM(B30:B35)</f>
        <v>2628198.21347</v>
      </c>
      <c r="C36" s="206">
        <f>SUM(C30:C35)</f>
        <v>2618040.88545</v>
      </c>
      <c r="D36" s="207">
        <f>SUM(D30:D35)</f>
        <v>2674288</v>
      </c>
    </row>
    <row r="37" spans="1:4" s="174" customFormat="1" ht="13.5" thickBot="1">
      <c r="A37" s="158"/>
      <c r="B37" s="166"/>
      <c r="C37" s="166"/>
      <c r="D37" s="166"/>
    </row>
    <row r="38" spans="1:4" s="174" customFormat="1" ht="12.75">
      <c r="A38" s="182" t="s">
        <v>8</v>
      </c>
      <c r="B38" s="183">
        <f>B7</f>
        <v>2011</v>
      </c>
      <c r="C38" s="183">
        <f>C7</f>
        <v>2012</v>
      </c>
      <c r="D38" s="184">
        <f>D7</f>
        <v>2013</v>
      </c>
    </row>
    <row r="39" spans="1:4" s="174" customFormat="1" ht="12.75">
      <c r="A39" s="160"/>
      <c r="B39" s="202"/>
      <c r="C39" s="186"/>
      <c r="D39" s="186"/>
    </row>
    <row r="40" spans="1:4" s="174" customFormat="1" ht="12.75">
      <c r="A40" s="187" t="s">
        <v>32</v>
      </c>
      <c r="B40" s="176">
        <v>137260</v>
      </c>
      <c r="C40" s="188">
        <v>146964</v>
      </c>
      <c r="D40" s="189">
        <v>168070</v>
      </c>
    </row>
    <row r="41" spans="1:4" s="174" customFormat="1" ht="12.75">
      <c r="A41" s="158" t="s">
        <v>11</v>
      </c>
      <c r="B41" s="176">
        <v>104897</v>
      </c>
      <c r="C41" s="192">
        <v>98655</v>
      </c>
      <c r="D41" s="189">
        <v>112043</v>
      </c>
    </row>
    <row r="42" spans="1:4" s="174" customFormat="1" ht="12.75">
      <c r="A42" s="158" t="s">
        <v>12</v>
      </c>
      <c r="B42" s="176">
        <v>57370</v>
      </c>
      <c r="C42" s="192">
        <v>62619</v>
      </c>
      <c r="D42" s="189">
        <v>63614</v>
      </c>
    </row>
    <row r="43" spans="1:4" s="174" customFormat="1" ht="12.75">
      <c r="A43" s="158" t="s">
        <v>15</v>
      </c>
      <c r="B43" s="176">
        <v>0</v>
      </c>
      <c r="C43" s="197">
        <v>1020</v>
      </c>
      <c r="D43" s="199">
        <v>1663</v>
      </c>
    </row>
    <row r="44" spans="1:4" s="174" customFormat="1" ht="12.75">
      <c r="A44" s="208" t="s">
        <v>4</v>
      </c>
      <c r="B44" s="206">
        <f>SUM(B40:B42)</f>
        <v>299527</v>
      </c>
      <c r="C44" s="206">
        <f>SUM(C40:C43)</f>
        <v>309258</v>
      </c>
      <c r="D44" s="206">
        <f>SUM(D40:D43)</f>
        <v>345390</v>
      </c>
    </row>
    <row r="45" spans="1:4" s="174" customFormat="1" ht="13.5" thickBot="1">
      <c r="A45" s="209"/>
      <c r="B45" s="210"/>
      <c r="C45" s="210"/>
      <c r="D45" s="210"/>
    </row>
    <row r="46" spans="1:4" s="174" customFormat="1" ht="12.75">
      <c r="A46" s="182" t="s">
        <v>118</v>
      </c>
      <c r="B46" s="183">
        <f>B7</f>
        <v>2011</v>
      </c>
      <c r="C46" s="183">
        <f>C7</f>
        <v>2012</v>
      </c>
      <c r="D46" s="184">
        <f>D7</f>
        <v>2013</v>
      </c>
    </row>
    <row r="47" spans="1:4" s="174" customFormat="1" ht="12.75">
      <c r="A47" s="211"/>
      <c r="B47" s="202"/>
      <c r="C47" s="186"/>
      <c r="D47" s="186"/>
    </row>
    <row r="48" spans="1:4" s="174" customFormat="1" ht="12.75">
      <c r="A48" s="212" t="s">
        <v>133</v>
      </c>
      <c r="B48" s="176">
        <v>157562</v>
      </c>
      <c r="C48" s="176">
        <v>158937</v>
      </c>
      <c r="D48" s="190">
        <v>151702</v>
      </c>
    </row>
    <row r="49" spans="1:4" s="174" customFormat="1" ht="12.75">
      <c r="A49" s="193" t="s">
        <v>134</v>
      </c>
      <c r="B49" s="176">
        <v>8308.951649999999</v>
      </c>
      <c r="C49" s="176">
        <v>5736</v>
      </c>
      <c r="D49" s="190">
        <v>5067</v>
      </c>
    </row>
    <row r="50" spans="1:4" s="174" customFormat="1" ht="12.75">
      <c r="A50" s="158" t="s">
        <v>135</v>
      </c>
      <c r="B50" s="176">
        <v>31616.6735</v>
      </c>
      <c r="C50" s="176">
        <v>31905</v>
      </c>
      <c r="D50" s="190">
        <v>31896</v>
      </c>
    </row>
    <row r="51" spans="1:4" s="174" customFormat="1" ht="12.75">
      <c r="A51" s="193" t="s">
        <v>136</v>
      </c>
      <c r="B51" s="176">
        <v>13343</v>
      </c>
      <c r="C51" s="176">
        <v>13463</v>
      </c>
      <c r="D51" s="190">
        <v>14294</v>
      </c>
    </row>
    <row r="52" spans="1:4" s="174" customFormat="1" ht="12.75">
      <c r="A52" s="158" t="s">
        <v>137</v>
      </c>
      <c r="B52" s="176">
        <v>2661</v>
      </c>
      <c r="C52" s="176">
        <v>2770</v>
      </c>
      <c r="D52" s="190">
        <v>1816</v>
      </c>
    </row>
    <row r="53" spans="1:4" s="174" customFormat="1" ht="12.75">
      <c r="A53" s="158" t="s">
        <v>138</v>
      </c>
      <c r="B53" s="176">
        <v>23903.99627</v>
      </c>
      <c r="C53" s="176">
        <v>27306</v>
      </c>
      <c r="D53" s="190">
        <v>24524</v>
      </c>
    </row>
    <row r="54" spans="1:4" s="174" customFormat="1" ht="12.75">
      <c r="A54" s="158" t="s">
        <v>139</v>
      </c>
      <c r="B54" s="176">
        <v>0</v>
      </c>
      <c r="C54" s="176">
        <v>96.13430999999946</v>
      </c>
      <c r="D54" s="190">
        <v>2027</v>
      </c>
    </row>
    <row r="55" spans="1:4" s="174" customFormat="1" ht="12.75">
      <c r="A55" s="158" t="s">
        <v>140</v>
      </c>
      <c r="B55" s="176">
        <v>113862.14276000002</v>
      </c>
      <c r="C55" s="176">
        <v>112418.311</v>
      </c>
      <c r="D55" s="190">
        <v>120367</v>
      </c>
    </row>
    <row r="56" spans="1:4" s="174" customFormat="1" ht="12.75">
      <c r="A56" s="208" t="s">
        <v>4</v>
      </c>
      <c r="B56" s="206">
        <f>SUM(B48:B55)</f>
        <v>351257.76418000006</v>
      </c>
      <c r="C56" s="206">
        <f>SUM(C48:C55)</f>
        <v>352631.44531</v>
      </c>
      <c r="D56" s="206">
        <f>SUM(D48:D55)</f>
        <v>351693</v>
      </c>
    </row>
    <row r="57" spans="1:5" s="174" customFormat="1" ht="12" customHeight="1">
      <c r="A57" s="213"/>
      <c r="B57" s="214"/>
      <c r="C57" s="214"/>
      <c r="D57" s="214"/>
      <c r="E57" s="215"/>
    </row>
    <row r="58" s="174" customFormat="1" ht="12" customHeight="1"/>
    <row r="59" s="174" customFormat="1" ht="12" customHeight="1">
      <c r="C59" s="216"/>
    </row>
    <row r="60" spans="2:7" s="174" customFormat="1" ht="12" customHeight="1">
      <c r="B60" s="217"/>
      <c r="G60" s="178"/>
    </row>
    <row r="61" spans="1:7" ht="12.75">
      <c r="A61" s="382" t="s">
        <v>141</v>
      </c>
      <c r="B61" s="382"/>
      <c r="C61" s="382"/>
      <c r="D61" s="382"/>
      <c r="E61" s="382"/>
      <c r="F61" s="382"/>
      <c r="G61" s="164"/>
    </row>
    <row r="62" spans="1:7" ht="12.75">
      <c r="A62" s="382" t="str">
        <f>A4</f>
        <v>Evolutie 2011 - 2013</v>
      </c>
      <c r="B62" s="382"/>
      <c r="C62" s="382"/>
      <c r="D62" s="382"/>
      <c r="E62" s="382"/>
      <c r="F62" s="382"/>
      <c r="G62" s="164"/>
    </row>
  </sheetData>
  <sheetProtection password="EE1A" sheet="1"/>
  <mergeCells count="5">
    <mergeCell ref="A62:F62"/>
    <mergeCell ref="A3:D3"/>
    <mergeCell ref="A4:D4"/>
    <mergeCell ref="A5:D5"/>
    <mergeCell ref="A61:F61"/>
  </mergeCells>
  <printOptions horizontalCentered="1"/>
  <pageMargins left="0.1968503937007874" right="0.1968503937007874" top="0.7874015748031497" bottom="0.7874015748031497" header="0.3937007874015748" footer="0.3937007874015748"/>
  <pageSetup fitToHeight="2" horizontalDpi="1200" verticalDpi="1200" orientation="portrait" paperSize="9" scale="83" r:id="rId2"/>
  <headerFooter alignWithMargins="0">
    <oddHeader>&amp;L&amp;8&amp;F&amp;C&amp;8&amp;A&amp;R&amp;8Datumversie: &amp;D - &amp;T</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F80"/>
  <sheetViews>
    <sheetView showGridLines="0" zoomScalePageLayoutView="0" workbookViewId="0" topLeftCell="A1">
      <selection activeCell="I55" sqref="I55"/>
    </sheetView>
  </sheetViews>
  <sheetFormatPr defaultColWidth="47.7109375" defaultRowHeight="15"/>
  <cols>
    <col min="1" max="1" width="40.28125" style="220" bestFit="1" customWidth="1"/>
    <col min="2" max="2" width="18.7109375" style="145" customWidth="1"/>
    <col min="3" max="3" width="15.7109375" style="146" customWidth="1"/>
    <col min="4" max="5" width="15.7109375" style="147" customWidth="1"/>
    <col min="6" max="254" width="32.8515625" style="149" customWidth="1"/>
    <col min="255" max="255" width="12.7109375" style="149" customWidth="1"/>
    <col min="256" max="16384" width="47.7109375" style="149" customWidth="1"/>
  </cols>
  <sheetData>
    <row r="1" ht="12.75" customHeight="1">
      <c r="A1" s="155" t="str">
        <f>'12FIN02'!$A$1</f>
        <v>Schooljaar 2012-2013</v>
      </c>
    </row>
    <row r="2" spans="1:5" ht="12.75" customHeight="1">
      <c r="A2" s="384" t="s">
        <v>182</v>
      </c>
      <c r="B2" s="384"/>
      <c r="C2" s="384"/>
      <c r="D2" s="384"/>
      <c r="E2" s="384"/>
    </row>
    <row r="3" spans="1:5" ht="12.75" customHeight="1">
      <c r="A3" s="384" t="s">
        <v>142</v>
      </c>
      <c r="B3" s="384"/>
      <c r="C3" s="384"/>
      <c r="D3" s="384"/>
      <c r="E3" s="384"/>
    </row>
    <row r="4" spans="1:5" ht="12.75" customHeight="1">
      <c r="A4" s="384" t="s">
        <v>98</v>
      </c>
      <c r="B4" s="384"/>
      <c r="C4" s="384"/>
      <c r="D4" s="384"/>
      <c r="E4" s="384"/>
    </row>
    <row r="5" spans="4:5" ht="12" customHeight="1" thickBot="1">
      <c r="D5" s="221"/>
      <c r="E5" s="221"/>
    </row>
    <row r="6" spans="1:5" s="227" customFormat="1" ht="14.25" customHeight="1">
      <c r="A6" s="222" t="s">
        <v>143</v>
      </c>
      <c r="B6" s="223" t="s">
        <v>144</v>
      </c>
      <c r="C6" s="224">
        <f>'12FIN02'!E9</f>
        <v>2011</v>
      </c>
      <c r="D6" s="225">
        <f>'12FIN02'!F9</f>
        <v>2012</v>
      </c>
      <c r="E6" s="226">
        <f>'12FIN02'!G9</f>
        <v>2013</v>
      </c>
    </row>
    <row r="7" spans="1:5" s="227" customFormat="1" ht="14.25" customHeight="1">
      <c r="A7" s="228"/>
      <c r="B7" s="229"/>
      <c r="C7" s="230"/>
      <c r="D7" s="230"/>
      <c r="E7" s="230"/>
    </row>
    <row r="8" spans="1:5" ht="14.25" customHeight="1">
      <c r="A8" s="231"/>
      <c r="B8" s="232" t="s">
        <v>0</v>
      </c>
      <c r="C8" s="190">
        <f>'berekeningen_oude structuur'!E88</f>
        <v>438585.262</v>
      </c>
      <c r="D8" s="190">
        <f>'berekeningen_oude structuur'!F88</f>
        <v>458281</v>
      </c>
      <c r="E8" s="190">
        <f>'berekeningen_oude structuur'!G88</f>
        <v>497751</v>
      </c>
    </row>
    <row r="9" spans="1:5" ht="14.25" customHeight="1">
      <c r="A9" s="233" t="s">
        <v>145</v>
      </c>
      <c r="B9" s="234" t="s">
        <v>2</v>
      </c>
      <c r="C9" s="190">
        <f>'berekeningen_oude structuur'!E89</f>
        <v>665135</v>
      </c>
      <c r="D9" s="190">
        <f>'berekeningen_oude structuur'!F89</f>
        <v>701255</v>
      </c>
      <c r="E9" s="190">
        <f>'berekeningen_oude structuur'!G89</f>
        <v>740442</v>
      </c>
    </row>
    <row r="10" spans="1:5" ht="14.25" customHeight="1">
      <c r="A10" s="233"/>
      <c r="B10" s="234" t="s">
        <v>1</v>
      </c>
      <c r="C10" s="190">
        <f>'berekeningen_oude structuur'!E90</f>
        <v>1752164</v>
      </c>
      <c r="D10" s="190">
        <f>'berekeningen_oude structuur'!F90</f>
        <v>1827221</v>
      </c>
      <c r="E10" s="190">
        <f>'berekeningen_oude structuur'!G90</f>
        <v>1903794</v>
      </c>
    </row>
    <row r="11" spans="1:5" ht="14.25" customHeight="1">
      <c r="A11" s="233"/>
      <c r="B11" s="234" t="s">
        <v>146</v>
      </c>
      <c r="C11" s="190">
        <f>'berekeningen_oude structuur'!E91</f>
        <v>1872</v>
      </c>
      <c r="D11" s="190">
        <f>'berekeningen_oude structuur'!F91</f>
        <v>1779</v>
      </c>
      <c r="E11" s="190">
        <f>'berekeningen_oude structuur'!G91</f>
        <v>369</v>
      </c>
    </row>
    <row r="12" spans="1:5" s="238" customFormat="1" ht="14.25" customHeight="1">
      <c r="A12" s="233"/>
      <c r="B12" s="235" t="s">
        <v>4</v>
      </c>
      <c r="C12" s="236">
        <f>SUM(C8:C11)</f>
        <v>2857756.262</v>
      </c>
      <c r="D12" s="237">
        <f>SUM(D8:D11)</f>
        <v>2988536</v>
      </c>
      <c r="E12" s="236">
        <f>SUM(E8:E11)</f>
        <v>3142356</v>
      </c>
    </row>
    <row r="13" spans="1:5" ht="3.75" customHeight="1">
      <c r="A13" s="239"/>
      <c r="B13" s="240"/>
      <c r="C13" s="241"/>
      <c r="D13" s="242"/>
      <c r="E13" s="241"/>
    </row>
    <row r="14" spans="1:5" ht="14.25" customHeight="1">
      <c r="A14" s="243"/>
      <c r="B14" s="234" t="s">
        <v>0</v>
      </c>
      <c r="C14" s="244">
        <f>'berekeningen_oude structuur'!E110</f>
        <v>139591.40600000002</v>
      </c>
      <c r="D14" s="244">
        <f>'berekeningen_oude structuur'!F110</f>
        <v>145107</v>
      </c>
      <c r="E14" s="245">
        <f>'berekeningen_oude structuur'!G110</f>
        <v>151885</v>
      </c>
    </row>
    <row r="15" spans="1:5" ht="14.25" customHeight="1">
      <c r="A15" s="233" t="s">
        <v>147</v>
      </c>
      <c r="B15" s="234" t="s">
        <v>2</v>
      </c>
      <c r="C15" s="203">
        <f>'berekeningen_oude structuur'!E111</f>
        <v>61135</v>
      </c>
      <c r="D15" s="203">
        <f>'berekeningen_oude structuur'!F111</f>
        <v>68644</v>
      </c>
      <c r="E15" s="190">
        <f>'berekeningen_oude structuur'!G111</f>
        <v>72006</v>
      </c>
    </row>
    <row r="16" spans="1:5" ht="14.25" customHeight="1">
      <c r="A16" s="233"/>
      <c r="B16" s="234" t="s">
        <v>1</v>
      </c>
      <c r="C16" s="203">
        <f>'berekeningen_oude structuur'!E112</f>
        <v>241768.914</v>
      </c>
      <c r="D16" s="203">
        <f>'berekeningen_oude structuur'!F112</f>
        <v>251843</v>
      </c>
      <c r="E16" s="190">
        <f>'berekeningen_oude structuur'!G112</f>
        <v>261060</v>
      </c>
    </row>
    <row r="17" spans="1:5" ht="14.25" customHeight="1">
      <c r="A17" s="233"/>
      <c r="B17" s="234" t="s">
        <v>146</v>
      </c>
      <c r="C17" s="246">
        <f>'berekeningen_oude structuur'!E113</f>
        <v>0</v>
      </c>
      <c r="D17" s="246">
        <f>'berekeningen_oude structuur'!F113</f>
        <v>0</v>
      </c>
      <c r="E17" s="199">
        <f>'berekeningen_oude structuur'!G113</f>
        <v>0</v>
      </c>
    </row>
    <row r="18" spans="1:5" s="238" customFormat="1" ht="14.25" customHeight="1">
      <c r="A18" s="233"/>
      <c r="B18" s="235" t="s">
        <v>4</v>
      </c>
      <c r="C18" s="236">
        <f>SUM(C14:C17)</f>
        <v>442495.32</v>
      </c>
      <c r="D18" s="237">
        <f>SUM(D14:D17)</f>
        <v>465594</v>
      </c>
      <c r="E18" s="236">
        <f>SUM(E14:E17)</f>
        <v>484951</v>
      </c>
    </row>
    <row r="19" spans="1:5" ht="3.75" customHeight="1">
      <c r="A19" s="239"/>
      <c r="B19" s="240"/>
      <c r="C19" s="241"/>
      <c r="D19" s="242"/>
      <c r="E19" s="241"/>
    </row>
    <row r="20" spans="1:5" ht="14.25" customHeight="1">
      <c r="A20" s="247"/>
      <c r="B20" s="234"/>
      <c r="C20" s="244"/>
      <c r="D20" s="244"/>
      <c r="E20" s="245"/>
    </row>
    <row r="21" spans="1:5" ht="14.25" customHeight="1">
      <c r="A21" s="248"/>
      <c r="B21" s="234"/>
      <c r="C21" s="203"/>
      <c r="D21" s="203"/>
      <c r="E21" s="190"/>
    </row>
    <row r="22" spans="1:5" ht="14.25" customHeight="1">
      <c r="A22" s="249" t="s">
        <v>148</v>
      </c>
      <c r="B22" s="234"/>
      <c r="C22" s="250">
        <f>'berekeningen_oude structuur'!E136</f>
        <v>5580</v>
      </c>
      <c r="D22" s="250">
        <f>'berekeningen_oude structuur'!F136</f>
        <v>5617</v>
      </c>
      <c r="E22" s="251">
        <f>'berekeningen_oude structuur'!G136</f>
        <v>5633</v>
      </c>
    </row>
    <row r="23" spans="1:5" ht="14.25" customHeight="1">
      <c r="A23" s="249"/>
      <c r="B23" s="234"/>
      <c r="C23" s="203"/>
      <c r="D23" s="203"/>
      <c r="E23" s="190"/>
    </row>
    <row r="24" spans="1:5" s="238" customFormat="1" ht="14.25" customHeight="1">
      <c r="A24" s="249"/>
      <c r="B24" s="235"/>
      <c r="C24" s="251"/>
      <c r="D24" s="250"/>
      <c r="E24" s="251"/>
    </row>
    <row r="25" spans="1:5" ht="3.75" customHeight="1">
      <c r="A25" s="239"/>
      <c r="B25" s="240"/>
      <c r="C25" s="241"/>
      <c r="D25" s="242"/>
      <c r="E25" s="241"/>
    </row>
    <row r="26" spans="1:5" ht="14.25" customHeight="1">
      <c r="A26" s="233"/>
      <c r="B26" s="234" t="s">
        <v>0</v>
      </c>
      <c r="C26" s="244">
        <f>'berekeningen_oude structuur'!E156</f>
        <v>710761.616</v>
      </c>
      <c r="D26" s="244">
        <f>'berekeningen_oude structuur'!F156</f>
        <v>727753</v>
      </c>
      <c r="E26" s="245">
        <f>'berekeningen_oude structuur'!G156</f>
        <v>727778</v>
      </c>
    </row>
    <row r="27" spans="1:5" ht="14.25" customHeight="1">
      <c r="A27" s="233" t="s">
        <v>149</v>
      </c>
      <c r="B27" s="234" t="s">
        <v>2</v>
      </c>
      <c r="C27" s="203">
        <f>'berekeningen_oude structuur'!E157</f>
        <v>332393</v>
      </c>
      <c r="D27" s="203">
        <f>'berekeningen_oude structuur'!F157</f>
        <v>346414</v>
      </c>
      <c r="E27" s="190">
        <f>'berekeningen_oude structuur'!G157</f>
        <v>349549</v>
      </c>
    </row>
    <row r="28" spans="1:5" ht="14.25" customHeight="1">
      <c r="A28" s="233"/>
      <c r="B28" s="234" t="s">
        <v>1</v>
      </c>
      <c r="C28" s="203">
        <f>'berekeningen_oude structuur'!E158</f>
        <v>2582268.289</v>
      </c>
      <c r="D28" s="203">
        <f>'berekeningen_oude structuur'!F158</f>
        <v>2620331</v>
      </c>
      <c r="E28" s="190">
        <f>'berekeningen_oude structuur'!G158</f>
        <v>2640527</v>
      </c>
    </row>
    <row r="29" spans="1:5" ht="14.25" customHeight="1">
      <c r="A29" s="233"/>
      <c r="B29" s="234" t="s">
        <v>146</v>
      </c>
      <c r="C29" s="246">
        <f>'berekeningen_oude structuur'!E159</f>
        <v>18144</v>
      </c>
      <c r="D29" s="246">
        <f>'berekeningen_oude structuur'!F159</f>
        <v>18070</v>
      </c>
      <c r="E29" s="199">
        <f>'berekeningen_oude structuur'!G159</f>
        <v>18087</v>
      </c>
    </row>
    <row r="30" spans="1:5" s="238" customFormat="1" ht="14.25" customHeight="1">
      <c r="A30" s="233"/>
      <c r="B30" s="235" t="s">
        <v>4</v>
      </c>
      <c r="C30" s="236">
        <f>SUM(C26:C29)</f>
        <v>3643566.905</v>
      </c>
      <c r="D30" s="237">
        <f>SUM(D26:D29)</f>
        <v>3712568</v>
      </c>
      <c r="E30" s="236">
        <f>SUM(E26:E29)</f>
        <v>3735941</v>
      </c>
    </row>
    <row r="31" spans="1:5" ht="3" customHeight="1">
      <c r="A31" s="239"/>
      <c r="B31" s="240"/>
      <c r="C31" s="241"/>
      <c r="D31" s="242"/>
      <c r="E31" s="241"/>
    </row>
    <row r="32" spans="1:5" ht="14.25" customHeight="1">
      <c r="A32" s="243"/>
      <c r="B32" s="234" t="s">
        <v>0</v>
      </c>
      <c r="C32" s="244">
        <f>'berekeningen_oude structuur'!E178</f>
        <v>87890.646</v>
      </c>
      <c r="D32" s="244">
        <f>'berekeningen_oude structuur'!F178</f>
        <v>94433</v>
      </c>
      <c r="E32" s="245">
        <f>'berekeningen_oude structuur'!G178</f>
        <v>101531</v>
      </c>
    </row>
    <row r="33" spans="1:5" ht="14.25" customHeight="1">
      <c r="A33" s="233" t="s">
        <v>150</v>
      </c>
      <c r="B33" s="234" t="s">
        <v>2</v>
      </c>
      <c r="C33" s="203">
        <f>'berekeningen_oude structuur'!E179</f>
        <v>49120.456</v>
      </c>
      <c r="D33" s="203">
        <f>'berekeningen_oude structuur'!F179</f>
        <v>48652</v>
      </c>
      <c r="E33" s="190">
        <f>'berekeningen_oude structuur'!G179</f>
        <v>50012</v>
      </c>
    </row>
    <row r="34" spans="1:5" ht="14.25" customHeight="1">
      <c r="A34" s="233"/>
      <c r="B34" s="234" t="s">
        <v>1</v>
      </c>
      <c r="C34" s="203">
        <f>'berekeningen_oude structuur'!E180</f>
        <v>228235</v>
      </c>
      <c r="D34" s="203">
        <f>'berekeningen_oude structuur'!F180</f>
        <v>234888</v>
      </c>
      <c r="E34" s="190">
        <f>'berekeningen_oude structuur'!G180</f>
        <v>242620</v>
      </c>
    </row>
    <row r="35" spans="1:5" ht="14.25" customHeight="1">
      <c r="A35" s="233"/>
      <c r="B35" s="234" t="s">
        <v>146</v>
      </c>
      <c r="C35" s="246">
        <f>'berekeningen_oude structuur'!E181</f>
        <v>0</v>
      </c>
      <c r="D35" s="246">
        <f>'berekeningen_oude structuur'!F181</f>
        <v>0</v>
      </c>
      <c r="E35" s="199">
        <f>'berekeningen_oude structuur'!G181</f>
        <v>0</v>
      </c>
    </row>
    <row r="36" spans="1:5" s="238" customFormat="1" ht="14.25" customHeight="1">
      <c r="A36" s="233"/>
      <c r="B36" s="235" t="s">
        <v>4</v>
      </c>
      <c r="C36" s="236">
        <f>SUM(C32:C35)</f>
        <v>365246.10199999996</v>
      </c>
      <c r="D36" s="237">
        <f>SUM(D32:D35)</f>
        <v>377973</v>
      </c>
      <c r="E36" s="236">
        <f>SUM(E32:E35)</f>
        <v>394163</v>
      </c>
    </row>
    <row r="37" spans="1:5" ht="3.75" customHeight="1">
      <c r="A37" s="239"/>
      <c r="B37" s="240"/>
      <c r="C37" s="241"/>
      <c r="D37" s="242"/>
      <c r="E37" s="241"/>
    </row>
    <row r="38" spans="1:5" ht="14.25" customHeight="1">
      <c r="A38" s="247"/>
      <c r="B38" s="234"/>
      <c r="C38" s="244"/>
      <c r="D38" s="244"/>
      <c r="E38" s="245"/>
    </row>
    <row r="39" spans="1:5" ht="14.25" customHeight="1">
      <c r="A39" s="248"/>
      <c r="B39" s="234"/>
      <c r="C39" s="203"/>
      <c r="D39" s="203"/>
      <c r="E39" s="190"/>
    </row>
    <row r="40" spans="1:5" ht="14.25" customHeight="1">
      <c r="A40" s="249" t="s">
        <v>151</v>
      </c>
      <c r="B40" s="234"/>
      <c r="C40" s="250">
        <f>'berekeningen_oude structuur'!E204</f>
        <v>5516.7282</v>
      </c>
      <c r="D40" s="250">
        <f>'berekeningen_oude structuur'!F204</f>
        <v>5518</v>
      </c>
      <c r="E40" s="251">
        <f>'berekeningen_oude structuur'!G204</f>
        <v>6363</v>
      </c>
    </row>
    <row r="41" spans="1:5" ht="14.25" customHeight="1">
      <c r="A41" s="249"/>
      <c r="B41" s="234"/>
      <c r="C41" s="203"/>
      <c r="D41" s="203"/>
      <c r="E41" s="190"/>
    </row>
    <row r="42" spans="1:5" s="238" customFormat="1" ht="14.25" customHeight="1">
      <c r="A42" s="249"/>
      <c r="B42" s="235"/>
      <c r="C42" s="251"/>
      <c r="D42" s="250"/>
      <c r="E42" s="251"/>
    </row>
    <row r="43" spans="1:5" ht="3.75" customHeight="1">
      <c r="A43" s="239"/>
      <c r="B43" s="240"/>
      <c r="C43" s="241"/>
      <c r="D43" s="242"/>
      <c r="E43" s="241"/>
    </row>
    <row r="44" spans="1:5" ht="14.25" customHeight="1">
      <c r="A44" s="231"/>
      <c r="B44" s="232" t="s">
        <v>0</v>
      </c>
      <c r="C44" s="244">
        <f>'berekeningen_oude structuur'!E244</f>
        <v>18856</v>
      </c>
      <c r="D44" s="244">
        <f>'berekeningen_oude structuur'!F244</f>
        <v>19449</v>
      </c>
      <c r="E44" s="245">
        <f>'berekeningen_oude structuur'!G244</f>
        <v>20024</v>
      </c>
    </row>
    <row r="45" spans="1:5" ht="14.25" customHeight="1">
      <c r="A45" s="233" t="s">
        <v>152</v>
      </c>
      <c r="B45" s="234" t="s">
        <v>2</v>
      </c>
      <c r="C45" s="203">
        <f>'berekeningen_oude structuur'!E245</f>
        <v>195022</v>
      </c>
      <c r="D45" s="203">
        <f>'berekeningen_oude structuur'!F245</f>
        <v>201319</v>
      </c>
      <c r="E45" s="190">
        <f>'berekeningen_oude structuur'!G245</f>
        <v>205434</v>
      </c>
    </row>
    <row r="46" spans="1:5" ht="14.25" customHeight="1">
      <c r="A46" s="233"/>
      <c r="B46" s="234" t="s">
        <v>1</v>
      </c>
      <c r="C46" s="203">
        <f>'berekeningen_oude structuur'!E246</f>
        <v>2631</v>
      </c>
      <c r="D46" s="203">
        <f>'berekeningen_oude structuur'!F246</f>
        <v>2738</v>
      </c>
      <c r="E46" s="190">
        <f>'berekeningen_oude structuur'!G246</f>
        <v>2805</v>
      </c>
    </row>
    <row r="47" spans="1:5" ht="14.25" customHeight="1">
      <c r="A47" s="233"/>
      <c r="B47" s="234" t="s">
        <v>146</v>
      </c>
      <c r="C47" s="246">
        <f>'berekeningen_oude structuur'!E247</f>
        <v>258</v>
      </c>
      <c r="D47" s="246">
        <f>'berekeningen_oude structuur'!F247</f>
        <v>592</v>
      </c>
      <c r="E47" s="199">
        <f>'berekeningen_oude structuur'!G247</f>
        <v>258</v>
      </c>
    </row>
    <row r="48" spans="1:5" s="238" customFormat="1" ht="14.25" customHeight="1">
      <c r="A48" s="233"/>
      <c r="B48" s="235" t="s">
        <v>4</v>
      </c>
      <c r="C48" s="236">
        <f>SUM(C44:C47)</f>
        <v>216767</v>
      </c>
      <c r="D48" s="236">
        <f>SUM(D44:D47)</f>
        <v>224098</v>
      </c>
      <c r="E48" s="236">
        <f>SUM(E44:E47)</f>
        <v>228521</v>
      </c>
    </row>
    <row r="49" spans="1:5" ht="3.75" customHeight="1">
      <c r="A49" s="239"/>
      <c r="B49" s="240"/>
      <c r="C49" s="241"/>
      <c r="D49" s="242"/>
      <c r="E49" s="241"/>
    </row>
    <row r="50" spans="1:5" ht="14.25" customHeight="1">
      <c r="A50" s="231"/>
      <c r="B50" s="232"/>
      <c r="C50" s="252"/>
      <c r="D50" s="253"/>
      <c r="E50" s="252"/>
    </row>
    <row r="51" spans="1:5" ht="14.25" customHeight="1">
      <c r="A51" s="243"/>
      <c r="B51" s="234"/>
      <c r="C51" s="254"/>
      <c r="D51" s="255"/>
      <c r="E51" s="254"/>
    </row>
    <row r="52" spans="1:5" ht="14.25" customHeight="1">
      <c r="A52" s="233" t="s">
        <v>153</v>
      </c>
      <c r="B52" s="235" t="s">
        <v>4</v>
      </c>
      <c r="C52" s="251">
        <f>'berekeningen_oude structuur'!E224</f>
        <v>1666351.28</v>
      </c>
      <c r="D52" s="251">
        <f>'berekeningen_oude structuur'!F224</f>
        <v>1641072.29644</v>
      </c>
      <c r="E52" s="251">
        <f>'berekeningen_oude structuur'!G224</f>
        <v>1680480</v>
      </c>
    </row>
    <row r="53" spans="1:5" ht="14.25" customHeight="1">
      <c r="A53" s="233"/>
      <c r="B53" s="234"/>
      <c r="C53" s="254"/>
      <c r="D53" s="255"/>
      <c r="E53" s="254"/>
    </row>
    <row r="54" spans="1:5" s="238" customFormat="1" ht="14.25" customHeight="1">
      <c r="A54" s="233"/>
      <c r="B54" s="235"/>
      <c r="C54" s="256"/>
      <c r="D54" s="257"/>
      <c r="E54" s="256"/>
    </row>
    <row r="55" spans="1:5" ht="3.75" customHeight="1">
      <c r="A55" s="239"/>
      <c r="B55" s="240"/>
      <c r="C55" s="241"/>
      <c r="D55" s="242"/>
      <c r="E55" s="241"/>
    </row>
    <row r="56" spans="1:5" ht="14.25" customHeight="1">
      <c r="A56" s="233"/>
      <c r="B56" s="234" t="s">
        <v>0</v>
      </c>
      <c r="C56" s="244">
        <f>'berekeningen_oude structuur'!E232</f>
        <v>95058</v>
      </c>
      <c r="D56" s="244">
        <f>'berekeningen_oude structuur'!F232</f>
        <v>99359</v>
      </c>
      <c r="E56" s="245">
        <f>'berekeningen_oude structuur'!G232</f>
        <v>100317</v>
      </c>
    </row>
    <row r="57" spans="1:5" ht="14.25" customHeight="1">
      <c r="A57" s="233" t="s">
        <v>154</v>
      </c>
      <c r="B57" s="234" t="s">
        <v>2</v>
      </c>
      <c r="C57" s="203">
        <f>'berekeningen_oude structuur'!E233</f>
        <v>73930</v>
      </c>
      <c r="D57" s="203">
        <f>'berekeningen_oude structuur'!F233</f>
        <v>77481</v>
      </c>
      <c r="E57" s="190">
        <f>'berekeningen_oude structuur'!G233</f>
        <v>78035</v>
      </c>
    </row>
    <row r="58" spans="1:5" ht="14.25" customHeight="1">
      <c r="A58" s="233"/>
      <c r="B58" s="234" t="s">
        <v>1</v>
      </c>
      <c r="C58" s="203">
        <f>'berekeningen_oude structuur'!E234</f>
        <v>127756</v>
      </c>
      <c r="D58" s="203">
        <f>'berekeningen_oude structuur'!F234</f>
        <v>132633.90356</v>
      </c>
      <c r="E58" s="190">
        <f>'berekeningen_oude structuur'!G234</f>
        <v>134796</v>
      </c>
    </row>
    <row r="59" spans="1:5" ht="14.25" customHeight="1">
      <c r="A59" s="233"/>
      <c r="B59" s="234" t="s">
        <v>146</v>
      </c>
      <c r="C59" s="246">
        <f>'berekeningen_oude structuur'!E235</f>
        <v>58664</v>
      </c>
      <c r="D59" s="246">
        <f>'berekeningen_oude structuur'!F235</f>
        <v>60989.78901</v>
      </c>
      <c r="E59" s="199">
        <f>'berekeningen_oude structuur'!G235</f>
        <v>60204</v>
      </c>
    </row>
    <row r="60" spans="1:5" s="238" customFormat="1" ht="14.25" customHeight="1">
      <c r="A60" s="233"/>
      <c r="B60" s="235" t="s">
        <v>4</v>
      </c>
      <c r="C60" s="236">
        <f>SUM(C56:C59)</f>
        <v>355408</v>
      </c>
      <c r="D60" s="236">
        <f>SUM(D56:D59)</f>
        <v>370463.69257</v>
      </c>
      <c r="E60" s="236">
        <f>SUM(E56:E59)</f>
        <v>373352</v>
      </c>
    </row>
    <row r="61" spans="1:5" ht="3" customHeight="1">
      <c r="A61" s="233"/>
      <c r="B61" s="234"/>
      <c r="C61" s="258"/>
      <c r="D61" s="259"/>
      <c r="E61" s="258"/>
    </row>
    <row r="62" spans="1:5" s="238" customFormat="1" ht="21" customHeight="1">
      <c r="A62" s="260" t="s">
        <v>155</v>
      </c>
      <c r="B62" s="261" t="s">
        <v>4</v>
      </c>
      <c r="C62" s="262">
        <f>C63-SUM(C12,C18,C22,C30,C36,C40,C48,C52,C60)</f>
        <v>585363.5525300018</v>
      </c>
      <c r="D62" s="262">
        <f>D63-SUM(D12,D18,D22,D30,D36,D40,D48,D52,D60)</f>
        <v>594691.2453100011</v>
      </c>
      <c r="E62" s="262">
        <f>E63-SUM(E12,E18,E22,E30,E36,E40,E48,E52,E60)</f>
        <v>598272</v>
      </c>
    </row>
    <row r="63" spans="1:6" ht="24" customHeight="1">
      <c r="A63" s="263"/>
      <c r="B63" s="264" t="s">
        <v>156</v>
      </c>
      <c r="C63" s="265">
        <f>'berekeningen_oude structuur'!E$22</f>
        <v>10144051.14973</v>
      </c>
      <c r="D63" s="265">
        <f>'berekeningen_oude structuur'!F$22</f>
        <v>10386131.234320002</v>
      </c>
      <c r="E63" s="207">
        <f>'berekeningen_oude structuur'!G$22</f>
        <v>10650032</v>
      </c>
      <c r="F63" s="266"/>
    </row>
    <row r="65" spans="1:5" ht="13.5" customHeight="1">
      <c r="A65" s="267" t="s">
        <v>157</v>
      </c>
      <c r="D65" s="268"/>
      <c r="E65" s="268"/>
    </row>
    <row r="66" ht="13.5" customHeight="1">
      <c r="A66" s="267" t="s">
        <v>158</v>
      </c>
    </row>
    <row r="67" ht="13.5" customHeight="1">
      <c r="A67" s="219"/>
    </row>
    <row r="68" ht="13.5" customHeight="1">
      <c r="A68" s="219"/>
    </row>
    <row r="69" spans="1:2" ht="15">
      <c r="A69" s="158"/>
      <c r="B69" s="159"/>
    </row>
    <row r="70" spans="1:2" ht="15">
      <c r="A70" s="158"/>
      <c r="B70" s="159"/>
    </row>
    <row r="71" spans="1:2" ht="15">
      <c r="A71" s="158"/>
      <c r="B71" s="159"/>
    </row>
    <row r="72" spans="1:2" ht="15">
      <c r="A72" s="158"/>
      <c r="B72" s="159"/>
    </row>
    <row r="73" spans="1:2" ht="15">
      <c r="A73" s="158"/>
      <c r="B73" s="159"/>
    </row>
    <row r="74" spans="1:2" ht="15">
      <c r="A74" s="158"/>
      <c r="B74" s="159"/>
    </row>
    <row r="75" spans="1:2" ht="15">
      <c r="A75" s="158"/>
      <c r="B75" s="159"/>
    </row>
    <row r="76" spans="1:2" ht="15">
      <c r="A76" s="158"/>
      <c r="B76" s="159"/>
    </row>
    <row r="77" spans="1:2" ht="15">
      <c r="A77" s="158"/>
      <c r="B77" s="159"/>
    </row>
    <row r="78" spans="1:2" ht="15">
      <c r="A78" s="158"/>
      <c r="B78" s="159"/>
    </row>
    <row r="79" spans="1:2" ht="15">
      <c r="A79" s="158"/>
      <c r="B79" s="159"/>
    </row>
    <row r="80" spans="1:2" ht="15">
      <c r="A80" s="158"/>
      <c r="B80" s="159"/>
    </row>
  </sheetData>
  <sheetProtection password="EE1A" sheet="1"/>
  <mergeCells count="3">
    <mergeCell ref="A2:E2"/>
    <mergeCell ref="A3:E3"/>
    <mergeCell ref="A4:E4"/>
  </mergeCells>
  <printOptions horizontalCentered="1"/>
  <pageMargins left="0.3937007874015748" right="0.3937007874015748" top="0.7874015748031497" bottom="0.7874015748031497" header="0.3937007874015748" footer="0.3937007874015748"/>
  <pageSetup fitToHeight="1" fitToWidth="1" horizontalDpi="1200" verticalDpi="1200" orientation="portrait" paperSize="9" scale="72" r:id="rId1"/>
  <headerFooter alignWithMargins="0">
    <oddHeader>&amp;L&amp;8&amp;F&amp;C&amp;8&amp;A&amp;R&amp;8Datumversie: &amp;D - &amp;T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H33"/>
  <sheetViews>
    <sheetView showGridLines="0" zoomScalePageLayoutView="0" workbookViewId="0" topLeftCell="A1">
      <selection activeCell="I37" sqref="I37"/>
    </sheetView>
  </sheetViews>
  <sheetFormatPr defaultColWidth="32.8515625" defaultRowHeight="15"/>
  <cols>
    <col min="1" max="1" width="42.00390625" style="295" customWidth="1"/>
    <col min="2" max="4" width="20.28125" style="292" customWidth="1"/>
    <col min="5" max="5" width="19.421875" style="293" customWidth="1"/>
    <col min="6" max="16384" width="32.8515625" style="272" customWidth="1"/>
  </cols>
  <sheetData>
    <row r="1" spans="1:5" ht="12.75" customHeight="1">
      <c r="A1" s="269" t="str">
        <f>'12FIN02'!$A$1</f>
        <v>Schooljaar 2012-2013</v>
      </c>
      <c r="B1" s="270"/>
      <c r="C1" s="270"/>
      <c r="D1" s="270"/>
      <c r="E1" s="271"/>
    </row>
    <row r="2" spans="1:5" ht="12.75" customHeight="1">
      <c r="A2" s="269"/>
      <c r="B2" s="270"/>
      <c r="C2" s="270"/>
      <c r="D2" s="270"/>
      <c r="E2" s="271"/>
    </row>
    <row r="3" spans="1:5" s="273" customFormat="1" ht="12.75">
      <c r="A3" s="385" t="s">
        <v>159</v>
      </c>
      <c r="B3" s="385"/>
      <c r="C3" s="385"/>
      <c r="D3" s="385"/>
      <c r="E3" s="271"/>
    </row>
    <row r="4" spans="1:5" s="273" customFormat="1" ht="12.75">
      <c r="A4" s="385" t="s">
        <v>160</v>
      </c>
      <c r="B4" s="385"/>
      <c r="C4" s="385"/>
      <c r="D4" s="385"/>
      <c r="E4" s="274"/>
    </row>
    <row r="5" spans="1:5" s="273" customFormat="1" ht="12.75">
      <c r="A5" s="385" t="s">
        <v>161</v>
      </c>
      <c r="B5" s="385"/>
      <c r="C5" s="385"/>
      <c r="D5" s="385"/>
      <c r="E5" s="274"/>
    </row>
    <row r="6" spans="1:5" ht="12" customHeight="1" thickBot="1">
      <c r="A6" s="274"/>
      <c r="B6" s="275"/>
      <c r="C6" s="275"/>
      <c r="D6" s="275"/>
      <c r="E6" s="274"/>
    </row>
    <row r="7" spans="1:5" ht="12" customHeight="1">
      <c r="A7" s="276" t="s">
        <v>162</v>
      </c>
      <c r="B7" s="277">
        <f>'12FIN02'!E9</f>
        <v>2011</v>
      </c>
      <c r="C7" s="277">
        <f>'12FIN02'!F9</f>
        <v>2012</v>
      </c>
      <c r="D7" s="278">
        <f>'12FIN02'!G9</f>
        <v>2013</v>
      </c>
      <c r="E7" s="273"/>
    </row>
    <row r="8" spans="1:5" ht="12" customHeight="1">
      <c r="A8" s="279"/>
      <c r="B8" s="280"/>
      <c r="C8" s="280"/>
      <c r="D8" s="280"/>
      <c r="E8" s="273"/>
    </row>
    <row r="9" spans="1:5" ht="13.5" customHeight="1">
      <c r="A9" s="281" t="s">
        <v>67</v>
      </c>
      <c r="B9" s="282">
        <f>'berekeningen_oude structuur'!E74</f>
        <v>4707.387773255211</v>
      </c>
      <c r="C9" s="282">
        <f>'berekeningen_oude structuur'!F74</f>
        <v>4858.182395653858</v>
      </c>
      <c r="D9" s="283">
        <f>'berekeningen_oude structuur'!G74</f>
        <v>5030.324431756773</v>
      </c>
      <c r="E9" s="273"/>
    </row>
    <row r="10" spans="1:5" ht="13.5" customHeight="1">
      <c r="A10" s="284" t="s">
        <v>68</v>
      </c>
      <c r="B10" s="285">
        <f>'berekeningen_oude structuur'!E75</f>
        <v>14942.603586262789</v>
      </c>
      <c r="C10" s="285">
        <f>'berekeningen_oude structuur'!F75</f>
        <v>15404.777660137639</v>
      </c>
      <c r="D10" s="286">
        <f>'berekeningen_oude structuur'!G75</f>
        <v>15890.878598787518</v>
      </c>
      <c r="E10" s="273"/>
    </row>
    <row r="11" spans="1:5" ht="13.5" customHeight="1">
      <c r="A11" s="284" t="s">
        <v>69</v>
      </c>
      <c r="B11" s="285">
        <f>'berekeningen_oude structuur'!E76</f>
        <v>8243.68110311935</v>
      </c>
      <c r="C11" s="285">
        <f>'berekeningen_oude structuur'!F76</f>
        <v>8473.783677680292</v>
      </c>
      <c r="D11" s="286">
        <f>'berekeningen_oude structuur'!G76</f>
        <v>8588.745255539898</v>
      </c>
      <c r="E11" s="273"/>
    </row>
    <row r="12" spans="1:5" ht="13.5" customHeight="1">
      <c r="A12" s="284" t="s">
        <v>71</v>
      </c>
      <c r="B12" s="285">
        <f>'berekeningen_oude structuur'!E77</f>
        <v>18856.277852348994</v>
      </c>
      <c r="C12" s="285">
        <f>'berekeningen_oude structuur'!F77</f>
        <v>19065.47288776797</v>
      </c>
      <c r="D12" s="286">
        <f>'berekeningen_oude structuur'!G77</f>
        <v>19460.034559368058</v>
      </c>
      <c r="E12" s="287"/>
    </row>
    <row r="13" spans="1:5" ht="13.5" customHeight="1">
      <c r="A13" s="284" t="s">
        <v>14</v>
      </c>
      <c r="B13" s="285">
        <f>'berekeningen_oude structuur'!E78</f>
        <v>1272.5773026412348</v>
      </c>
      <c r="C13" s="285">
        <f>'berekeningen_oude structuur'!F78</f>
        <v>1305.4531261832778</v>
      </c>
      <c r="D13" s="286">
        <f>'berekeningen_oude structuur'!G78</f>
        <v>1317.2302087776536</v>
      </c>
      <c r="E13" s="287"/>
    </row>
    <row r="14" spans="1:5" s="290" customFormat="1" ht="12" customHeight="1">
      <c r="A14" s="274"/>
      <c r="B14" s="288"/>
      <c r="C14" s="288"/>
      <c r="D14" s="288"/>
      <c r="E14" s="289"/>
    </row>
    <row r="15" ht="13.5" customHeight="1">
      <c r="A15" s="291"/>
    </row>
    <row r="16" ht="13.5" customHeight="1">
      <c r="A16" s="291"/>
    </row>
    <row r="17" ht="13.5" customHeight="1">
      <c r="A17" s="294"/>
    </row>
    <row r="18" ht="13.5" customHeight="1">
      <c r="A18" s="291"/>
    </row>
    <row r="19" ht="13.5" customHeight="1"/>
    <row r="20" spans="1:5" s="273" customFormat="1" ht="12.75">
      <c r="A20" s="379" t="s">
        <v>163</v>
      </c>
      <c r="B20" s="379"/>
      <c r="C20" s="379"/>
      <c r="D20" s="379"/>
      <c r="E20" s="379"/>
    </row>
    <row r="21" spans="1:5" s="273" customFormat="1" ht="12.75">
      <c r="A21" s="379" t="str">
        <f>'12FIN03'!A4:D4</f>
        <v>Evolutie 2011 - 2013</v>
      </c>
      <c r="B21" s="379"/>
      <c r="C21" s="379"/>
      <c r="D21" s="379"/>
      <c r="E21" s="379"/>
    </row>
    <row r="26" spans="7:8" ht="17.25">
      <c r="G26" s="290"/>
      <c r="H26" s="290"/>
    </row>
    <row r="27" spans="2:8" ht="17.25">
      <c r="B27" s="293"/>
      <c r="C27" s="293"/>
      <c r="D27" s="293"/>
      <c r="F27" s="290"/>
      <c r="G27" s="290"/>
      <c r="H27" s="290"/>
    </row>
    <row r="28" spans="2:8" ht="17.25">
      <c r="B28" s="293"/>
      <c r="C28" s="293"/>
      <c r="D28" s="293"/>
      <c r="F28" s="290"/>
      <c r="G28" s="290"/>
      <c r="H28" s="290"/>
    </row>
    <row r="29" spans="2:8" ht="17.25">
      <c r="B29" s="293"/>
      <c r="C29" s="293"/>
      <c r="D29" s="293"/>
      <c r="F29" s="290"/>
      <c r="G29" s="290"/>
      <c r="H29" s="290"/>
    </row>
    <row r="30" spans="2:8" ht="17.25">
      <c r="B30" s="293"/>
      <c r="C30" s="293"/>
      <c r="D30" s="293"/>
      <c r="F30" s="290"/>
      <c r="G30" s="290"/>
      <c r="H30" s="290"/>
    </row>
    <row r="31" spans="2:8" ht="17.25">
      <c r="B31" s="293"/>
      <c r="C31" s="293"/>
      <c r="D31" s="293"/>
      <c r="F31" s="290"/>
      <c r="G31" s="290"/>
      <c r="H31" s="290"/>
    </row>
    <row r="32" spans="7:8" ht="17.25">
      <c r="G32" s="290"/>
      <c r="H32" s="290"/>
    </row>
    <row r="33" spans="7:8" ht="17.25">
      <c r="G33" s="290"/>
      <c r="H33" s="290"/>
    </row>
  </sheetData>
  <sheetProtection password="EE1A" sheet="1"/>
  <mergeCells count="5">
    <mergeCell ref="A3:D3"/>
    <mergeCell ref="A4:D4"/>
    <mergeCell ref="A5:D5"/>
    <mergeCell ref="A20:E20"/>
    <mergeCell ref="A21:E21"/>
  </mergeCells>
  <printOptions horizontalCentered="1"/>
  <pageMargins left="0.3937007874015748" right="0.3937007874015748" top="0.7874015748031497" bottom="0.5905511811023623" header="0.3937007874015748" footer="0.3937007874015748"/>
  <pageSetup fitToHeight="1" fitToWidth="1" horizontalDpi="1200" verticalDpi="1200" orientation="portrait" paperSize="9" scale="79" r:id="rId2"/>
  <headerFooter alignWithMargins="0">
    <oddHeader>&amp;L&amp;8&amp;F&amp;C&amp;8&amp;A&amp;R&amp;8Datumversie: &amp;D - &amp;T</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flaubert45</dc:creator>
  <cp:keywords/>
  <dc:description/>
  <cp:lastModifiedBy>Unknown</cp:lastModifiedBy>
  <cp:lastPrinted>2013-09-04T15:19:45Z</cp:lastPrinted>
  <dcterms:created xsi:type="dcterms:W3CDTF">2012-07-13T21:26:36Z</dcterms:created>
  <dcterms:modified xsi:type="dcterms:W3CDTF">2014-03-03T15:38:12Z</dcterms:modified>
  <cp:category/>
  <cp:version/>
  <cp:contentType/>
  <cp:contentStatus/>
</cp:coreProperties>
</file>